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3.xml" ContentType="application/vnd.openxmlformats-officedocument.drawing+xml"/>
  <Override PartName="/xl/comments3.xml" ContentType="application/vnd.openxmlformats-officedocument.spreadsheetml.comments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4.xml" ContentType="application/vnd.openxmlformats-officedocument.drawing+xml"/>
  <Override PartName="/xl/comments4.xml" ContentType="application/vnd.openxmlformats-officedocument.spreadsheetml.comments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nvanveldhuize\surfdrive - Berend van Veldhuizen@surfdrive.surf.nl\0. PHD (surfdrive)\02 Research and tools\Power plant\Dynamic simulation\EngineData\"/>
    </mc:Choice>
  </mc:AlternateContent>
  <xr:revisionPtr revIDLastSave="0" documentId="13_ncr:1_{E1830973-18BC-48BB-8D2A-6E35E5F39384}" xr6:coauthVersionLast="47" xr6:coauthVersionMax="47" xr10:uidLastSave="{00000000-0000-0000-0000-000000000000}"/>
  <bookViews>
    <workbookView xWindow="-120" yWindow="-120" windowWidth="29040" windowHeight="15840" xr2:uid="{18AB11D5-FD0E-4963-8CFF-10F0A8D76519}"/>
  </bookViews>
  <sheets>
    <sheet name="ENG_emissions_MGO" sheetId="6" r:id="rId1"/>
    <sheet name="ENG_emissions_MGO_2" sheetId="7" r:id="rId2"/>
    <sheet name="ENG_emissions_LNG" sheetId="4" r:id="rId3"/>
    <sheet name="ENG_emissions_LNG_2" sheetId="8" r:id="rId4"/>
    <sheet name="Used parameters" sheetId="5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5" i="7" l="1"/>
  <c r="C4" i="7"/>
  <c r="C3" i="7"/>
  <c r="C2" i="7"/>
  <c r="C2" i="4"/>
  <c r="C3" i="4"/>
  <c r="C4" i="4"/>
  <c r="C5" i="4"/>
  <c r="C6" i="4"/>
  <c r="C7" i="4"/>
  <c r="C8" i="4"/>
  <c r="C9" i="4"/>
  <c r="G5" i="8"/>
  <c r="G4" i="8"/>
  <c r="G3" i="8"/>
  <c r="G2" i="8"/>
  <c r="F5" i="8"/>
  <c r="F4" i="8"/>
  <c r="F3" i="8"/>
  <c r="F2" i="8"/>
  <c r="B5" i="8"/>
  <c r="B4" i="8"/>
  <c r="B3" i="8"/>
  <c r="B2" i="8"/>
  <c r="D5" i="8"/>
  <c r="D4" i="8"/>
  <c r="D3" i="8"/>
  <c r="D2" i="8"/>
  <c r="G5" i="7"/>
  <c r="G4" i="7"/>
  <c r="G3" i="7"/>
  <c r="G2" i="7"/>
  <c r="F5" i="7"/>
  <c r="F4" i="7"/>
  <c r="F3" i="7"/>
  <c r="F2" i="7"/>
  <c r="B2" i="7"/>
  <c r="B3" i="7"/>
  <c r="B4" i="7"/>
  <c r="B5" i="7"/>
  <c r="D2" i="7"/>
  <c r="D3" i="7"/>
  <c r="D4" i="7"/>
  <c r="D5" i="7"/>
  <c r="E5" i="7"/>
  <c r="E4" i="7"/>
  <c r="E3" i="7"/>
  <c r="E2" i="7"/>
  <c r="G4" i="6"/>
  <c r="G3" i="6"/>
  <c r="G2" i="6"/>
  <c r="F4" i="6"/>
  <c r="F3" i="6"/>
  <c r="F2" i="6"/>
  <c r="D4" i="6"/>
  <c r="D3" i="6"/>
  <c r="D2" i="6"/>
  <c r="C4" i="6"/>
  <c r="C3" i="6"/>
  <c r="C2" i="6"/>
  <c r="B4" i="6"/>
  <c r="B3" i="6"/>
  <c r="B2" i="6"/>
  <c r="F9" i="4"/>
  <c r="F8" i="4"/>
  <c r="F7" i="4"/>
  <c r="F6" i="4"/>
  <c r="F5" i="4"/>
  <c r="F4" i="4"/>
  <c r="F3" i="4"/>
  <c r="F2" i="4"/>
  <c r="B9" i="4"/>
  <c r="B8" i="4"/>
  <c r="B7" i="4"/>
  <c r="B6" i="4"/>
  <c r="B5" i="4"/>
  <c r="B4" i="4"/>
  <c r="B3" i="4"/>
  <c r="B2" i="4"/>
  <c r="E9" i="4"/>
  <c r="E8" i="4"/>
  <c r="E7" i="4"/>
  <c r="E6" i="4"/>
  <c r="E5" i="4"/>
  <c r="E4" i="4"/>
  <c r="E3" i="4"/>
  <c r="E2" i="4"/>
  <c r="D9" i="4"/>
  <c r="D8" i="4"/>
  <c r="D7" i="4"/>
  <c r="D6" i="4"/>
  <c r="D5" i="4"/>
  <c r="D4" i="4"/>
  <c r="D3" i="4"/>
  <c r="D2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Berend van Veldhuizen</author>
  </authors>
  <commentList>
    <comment ref="B1" authorId="0" shapeId="0" xr:uid="{B4CFC34A-FEAD-43A3-8B3E-A374A42413E3}">
      <text>
        <r>
          <rPr>
            <b/>
            <sz val="9"/>
            <color indexed="81"/>
            <rFont val="Tahoma"/>
            <family val="2"/>
          </rPr>
          <t>Berend van Veldhuizen:</t>
        </r>
        <r>
          <rPr>
            <sz val="9"/>
            <color indexed="81"/>
            <rFont val="Tahoma"/>
            <family val="2"/>
          </rPr>
          <t xml:space="preserve">
MGO-4stroke emission measurements Winnes2009</t>
        </r>
      </text>
    </comment>
    <comment ref="C1" authorId="0" shapeId="0" xr:uid="{B06D77FC-F776-4032-93C1-BFF2228D8A82}">
      <text>
        <r>
          <rPr>
            <b/>
            <sz val="9"/>
            <color indexed="81"/>
            <rFont val="Tahoma"/>
            <family val="2"/>
          </rPr>
          <t>Berend van Veldhuizen:</t>
        </r>
        <r>
          <rPr>
            <sz val="9"/>
            <color indexed="81"/>
            <rFont val="Tahoma"/>
            <family val="2"/>
          </rPr>
          <t xml:space="preserve">
MGO-4stroke emission measurements Winnes2009</t>
        </r>
      </text>
    </comment>
    <comment ref="D1" authorId="0" shapeId="0" xr:uid="{F2001795-9E09-44D4-AC9E-ECF157CD1B65}">
      <text>
        <r>
          <rPr>
            <b/>
            <sz val="9"/>
            <color indexed="81"/>
            <rFont val="Tahoma"/>
            <family val="2"/>
          </rPr>
          <t>Berend van Veldhuizen:</t>
        </r>
        <r>
          <rPr>
            <sz val="9"/>
            <color indexed="81"/>
            <rFont val="Tahoma"/>
            <family val="2"/>
          </rPr>
          <t xml:space="preserve">
MGO-4stroke emission measurements Winnes2009</t>
        </r>
      </text>
    </comment>
    <comment ref="E1" authorId="0" shapeId="0" xr:uid="{DBFAAE61-55CA-44C5-B6CF-FC137CFB84E4}">
      <text>
        <r>
          <rPr>
            <b/>
            <sz val="9"/>
            <color indexed="81"/>
            <rFont val="Tahoma"/>
            <family val="2"/>
          </rPr>
          <t>Berend van Veldhuizen:</t>
        </r>
        <r>
          <rPr>
            <sz val="9"/>
            <color indexed="81"/>
            <rFont val="Tahoma"/>
            <family val="2"/>
          </rPr>
          <t xml:space="preserve">
MGO-4stroke emission measurements Winnes2009</t>
        </r>
      </text>
    </comment>
    <comment ref="F1" authorId="0" shapeId="0" xr:uid="{EFB489FB-7A23-43C7-8625-0146575B905E}">
      <text>
        <r>
          <rPr>
            <b/>
            <sz val="9"/>
            <color indexed="81"/>
            <rFont val="Tahoma"/>
            <family val="2"/>
          </rPr>
          <t>Berend van Veldhuizen:</t>
        </r>
        <r>
          <rPr>
            <sz val="9"/>
            <color indexed="81"/>
            <rFont val="Tahoma"/>
            <family val="2"/>
          </rPr>
          <t xml:space="preserve">
MGO-4stroke emission measurements Winnes2009</t>
        </r>
      </text>
    </comment>
    <comment ref="G1" authorId="0" shapeId="0" xr:uid="{CB26DEAD-5090-45F9-82CA-96696AFD67D8}">
      <text>
        <r>
          <rPr>
            <b/>
            <sz val="9"/>
            <color indexed="81"/>
            <rFont val="Tahoma"/>
            <family val="2"/>
          </rPr>
          <t>Berend van Veldhuizen:</t>
        </r>
        <r>
          <rPr>
            <sz val="9"/>
            <color indexed="81"/>
            <rFont val="Tahoma"/>
            <family val="2"/>
          </rPr>
          <t xml:space="preserve">
MGO-4stroke emission measurements Winnes2009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Berend van Veldhuizen</author>
  </authors>
  <commentList>
    <comment ref="B1" authorId="0" shapeId="0" xr:uid="{4BED2736-76CC-4330-8699-A647924D9C9C}">
      <text>
        <r>
          <rPr>
            <b/>
            <sz val="9"/>
            <color indexed="81"/>
            <rFont val="Tahoma"/>
            <family val="2"/>
          </rPr>
          <t>Berend van Veldhuizen:</t>
        </r>
        <r>
          <rPr>
            <sz val="9"/>
            <color indexed="81"/>
            <rFont val="Tahoma"/>
            <family val="2"/>
          </rPr>
          <t xml:space="preserve">
From Petzold (2011)</t>
        </r>
      </text>
    </comment>
    <comment ref="C1" authorId="0" shapeId="0" xr:uid="{CF63EA34-A10B-4B72-9837-3274F39EE5AF}">
      <text>
        <r>
          <rPr>
            <b/>
            <sz val="9"/>
            <color indexed="81"/>
            <rFont val="Tahoma"/>
            <family val="2"/>
          </rPr>
          <t>Berend van Veldhuizen:</t>
        </r>
        <r>
          <rPr>
            <sz val="9"/>
            <color indexed="81"/>
            <rFont val="Tahoma"/>
            <family val="2"/>
          </rPr>
          <t xml:space="preserve">
From Petzold (2011)</t>
        </r>
      </text>
    </comment>
    <comment ref="D1" authorId="0" shapeId="0" xr:uid="{73B3929C-6FAE-4365-BFCC-96094553D997}">
      <text>
        <r>
          <rPr>
            <b/>
            <sz val="9"/>
            <color indexed="81"/>
            <rFont val="Tahoma"/>
            <family val="2"/>
          </rPr>
          <t>Berend van Veldhuizen:</t>
        </r>
        <r>
          <rPr>
            <sz val="9"/>
            <color indexed="81"/>
            <rFont val="Tahoma"/>
            <family val="2"/>
          </rPr>
          <t xml:space="preserve">
From Petzold (2011)</t>
        </r>
      </text>
    </comment>
    <comment ref="E1" authorId="0" shapeId="0" xr:uid="{BAC9B95A-F1A0-4901-80D7-EDC46F30AD1D}">
      <text>
        <r>
          <rPr>
            <b/>
            <sz val="9"/>
            <color indexed="81"/>
            <rFont val="Tahoma"/>
            <family val="2"/>
          </rPr>
          <t>Berend van Veldhuizen:</t>
        </r>
        <r>
          <rPr>
            <sz val="9"/>
            <color indexed="81"/>
            <rFont val="Tahoma"/>
            <family val="2"/>
          </rPr>
          <t xml:space="preserve">
From Petzold (2011)</t>
        </r>
      </text>
    </comment>
    <comment ref="F1" authorId="0" shapeId="0" xr:uid="{EB5BFE48-818A-48DC-94E3-B9ACB0C15F0D}">
      <text>
        <r>
          <rPr>
            <b/>
            <sz val="9"/>
            <color indexed="81"/>
            <rFont val="Tahoma"/>
            <family val="2"/>
          </rPr>
          <t>Berend van Veldhuizen:</t>
        </r>
        <r>
          <rPr>
            <sz val="9"/>
            <color indexed="81"/>
            <rFont val="Tahoma"/>
            <family val="2"/>
          </rPr>
          <t xml:space="preserve">
From Petzold (2011)</t>
        </r>
      </text>
    </comment>
    <comment ref="G1" authorId="0" shapeId="0" xr:uid="{A87BE2F2-B0F9-4B0F-A7C5-DF251256A2FF}">
      <text>
        <r>
          <rPr>
            <b/>
            <sz val="9"/>
            <color indexed="81"/>
            <rFont val="Tahoma"/>
            <family val="2"/>
          </rPr>
          <t>Berend van Veldhuizen:</t>
        </r>
        <r>
          <rPr>
            <sz val="9"/>
            <color indexed="81"/>
            <rFont val="Tahoma"/>
            <family val="2"/>
          </rPr>
          <t xml:space="preserve">
From Petzold (2011)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Berend van Veldhuizen</author>
  </authors>
  <commentList>
    <comment ref="B1" authorId="0" shapeId="0" xr:uid="{579FAB48-7801-4AA7-B42E-BA287761EC7A}">
      <text>
        <r>
          <rPr>
            <b/>
            <sz val="9"/>
            <color indexed="81"/>
            <rFont val="Tahoma"/>
            <family val="2"/>
          </rPr>
          <t>Berend van Veldhuizen:</t>
        </r>
        <r>
          <rPr>
            <sz val="9"/>
            <color indexed="81"/>
            <rFont val="Tahoma"/>
            <family val="2"/>
          </rPr>
          <t xml:space="preserve">
From Comer (2024) page 50</t>
        </r>
      </text>
    </comment>
    <comment ref="C1" authorId="0" shapeId="0" xr:uid="{CA2BB7D2-70DA-4D36-85CC-A758B0DB3A21}">
      <text>
        <r>
          <rPr>
            <b/>
            <sz val="9"/>
            <color indexed="81"/>
            <rFont val="Tahoma"/>
            <family val="2"/>
          </rPr>
          <t>Berend van Veldhuizen:</t>
        </r>
        <r>
          <rPr>
            <sz val="9"/>
            <color indexed="81"/>
            <rFont val="Tahoma"/>
            <family val="2"/>
          </rPr>
          <t xml:space="preserve">
0.005 % for LNG, compared to 0,1% for MGO</t>
        </r>
      </text>
    </comment>
    <comment ref="D1" authorId="0" shapeId="0" xr:uid="{2887CD16-90A3-4ED5-96E3-9963344A13D0}">
      <text>
        <r>
          <rPr>
            <b/>
            <sz val="9"/>
            <color indexed="81"/>
            <rFont val="Tahoma"/>
            <family val="2"/>
          </rPr>
          <t>Berend van Veldhuizen:</t>
        </r>
        <r>
          <rPr>
            <sz val="9"/>
            <color indexed="81"/>
            <rFont val="Tahoma"/>
            <family val="2"/>
          </rPr>
          <t xml:space="preserve">
From Comer (2024) page 48</t>
        </r>
      </text>
    </comment>
    <comment ref="E1" authorId="0" shapeId="0" xr:uid="{0F3863A1-B58A-45C8-8D79-391FD2F146AF}">
      <text>
        <r>
          <rPr>
            <b/>
            <sz val="9"/>
            <color indexed="81"/>
            <rFont val="Tahoma"/>
            <family val="2"/>
          </rPr>
          <t>Berend van Veldhuizen:</t>
        </r>
        <r>
          <rPr>
            <sz val="9"/>
            <color indexed="81"/>
            <rFont val="Tahoma"/>
            <family val="2"/>
          </rPr>
          <t xml:space="preserve">
From Comer (2024) page 49</t>
        </r>
      </text>
    </comment>
    <comment ref="F1" authorId="0" shapeId="0" xr:uid="{C8D06320-898A-49E4-BDCB-1B41069077BE}">
      <text>
        <r>
          <rPr>
            <b/>
            <sz val="9"/>
            <color indexed="81"/>
            <rFont val="Tahoma"/>
            <family val="2"/>
          </rPr>
          <t>Berend van Veldhuizen:</t>
        </r>
        <r>
          <rPr>
            <sz val="9"/>
            <color indexed="81"/>
            <rFont val="Tahoma"/>
            <family val="2"/>
          </rPr>
          <t xml:space="preserve">
From Comer (2024) page 50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Berend van Veldhuizen</author>
  </authors>
  <commentList>
    <comment ref="B1" authorId="0" shapeId="0" xr:uid="{2A105E24-B35E-4700-8AB7-6B28995B85F0}">
      <text>
        <r>
          <rPr>
            <b/>
            <sz val="9"/>
            <color indexed="81"/>
            <rFont val="Tahoma"/>
            <family val="2"/>
          </rPr>
          <t>Berend van Veldhuizen:</t>
        </r>
        <r>
          <rPr>
            <sz val="9"/>
            <color indexed="81"/>
            <rFont val="Tahoma"/>
            <family val="2"/>
          </rPr>
          <t xml:space="preserve">
CARB2015</t>
        </r>
      </text>
    </comment>
    <comment ref="D1" authorId="0" shapeId="0" xr:uid="{5A795B6E-6FD0-4B57-AB57-F770821AFAEC}">
      <text>
        <r>
          <rPr>
            <b/>
            <sz val="9"/>
            <color indexed="81"/>
            <rFont val="Tahoma"/>
            <family val="2"/>
          </rPr>
          <t>Berend van Veldhuizen:</t>
        </r>
        <r>
          <rPr>
            <sz val="9"/>
            <color indexed="81"/>
            <rFont val="Tahoma"/>
            <family val="2"/>
          </rPr>
          <t xml:space="preserve">
CARB2015</t>
        </r>
      </text>
    </comment>
    <comment ref="F1" authorId="0" shapeId="0" xr:uid="{4F4227D3-8A66-49B4-AB62-87E1E94902BD}">
      <text>
        <r>
          <rPr>
            <b/>
            <sz val="9"/>
            <color indexed="81"/>
            <rFont val="Tahoma"/>
            <family val="2"/>
          </rPr>
          <t>Berend van Veldhuizen:</t>
        </r>
        <r>
          <rPr>
            <sz val="9"/>
            <color indexed="81"/>
            <rFont val="Tahoma"/>
            <family val="2"/>
          </rPr>
          <t xml:space="preserve">
CARB2015</t>
        </r>
      </text>
    </comment>
    <comment ref="G1" authorId="0" shapeId="0" xr:uid="{8F9D56DF-3678-4334-A21E-529DA2EF35AD}">
      <text>
        <r>
          <rPr>
            <b/>
            <sz val="9"/>
            <color indexed="81"/>
            <rFont val="Tahoma"/>
            <family val="2"/>
          </rPr>
          <t>Berend van Veldhuizen:</t>
        </r>
        <r>
          <rPr>
            <sz val="9"/>
            <color indexed="81"/>
            <rFont val="Tahoma"/>
            <family val="2"/>
          </rPr>
          <t xml:space="preserve">
CARB2015</t>
        </r>
      </text>
    </comment>
  </commentList>
</comments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E442D08A-3D39-4185-92ED-12D839A26FB6}" keepAlive="1" name="Query - Default Dataset (1)" description="Connection to the 'Default Dataset (1)' query in the workbook." type="5" refreshedVersion="0" background="1">
    <dbPr connection="Provider=Microsoft.Mashup.OleDb.1;Data Source=$Workbook$;Location=&quot;Default Dataset (1)&quot;;Extended Properties=&quot;&quot;" command="SELECT * FROM [Default Dataset (1)]"/>
  </connection>
</connections>
</file>

<file path=xl/sharedStrings.xml><?xml version="1.0" encoding="utf-8"?>
<sst xmlns="http://schemas.openxmlformats.org/spreadsheetml/2006/main" count="30" uniqueCount="15">
  <si>
    <t>Load</t>
  </si>
  <si>
    <t>s_CO2_LNG</t>
  </si>
  <si>
    <t>s_CH4_LNG</t>
  </si>
  <si>
    <t>s_NOx_LNG</t>
  </si>
  <si>
    <t>s_CO_LNG</t>
  </si>
  <si>
    <t>Generator efficiency</t>
  </si>
  <si>
    <t>Baldi (2020)</t>
  </si>
  <si>
    <t>s_NOx_MGO</t>
  </si>
  <si>
    <t>s_SOx_MGO</t>
  </si>
  <si>
    <t>s_CO2_MGO</t>
  </si>
  <si>
    <t>s_CH4_MGO</t>
  </si>
  <si>
    <t>s_CO_MGO</t>
  </si>
  <si>
    <t>s_PM_MGO</t>
  </si>
  <si>
    <t>s_PM_LNG</t>
  </si>
  <si>
    <t>s_SOx_LNG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</si>
</sst>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0.000"/>
  </numFmts>
  <fonts count="3" x14ac:knownFonts="1">
    <font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2" borderId="0" xfId="0" applyFill="1"/>
    <xf numFmtId="165" fontId="0" fillId="2" borderId="0" xfId="0" applyNumberFormat="1" applyFill="1"/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connections" Target="connection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ENG_emissions_MGO!$D$1</c:f>
              <c:strCache>
                <c:ptCount val="1"/>
                <c:pt idx="0">
                  <c:v>s_CO2_MGO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ENG_emissions_MGO!$A$2:$A$4</c:f>
              <c:numCache>
                <c:formatCode>General</c:formatCode>
                <c:ptCount val="3"/>
                <c:pt idx="0">
                  <c:v>0.52500000000000002</c:v>
                </c:pt>
                <c:pt idx="1">
                  <c:v>0.67500000000000004</c:v>
                </c:pt>
                <c:pt idx="2">
                  <c:v>0.9</c:v>
                </c:pt>
              </c:numCache>
            </c:numRef>
          </c:xVal>
          <c:yVal>
            <c:numRef>
              <c:f>ENG_emissions_MGO!$D$2:$D$4</c:f>
              <c:numCache>
                <c:formatCode>General</c:formatCode>
                <c:ptCount val="3"/>
                <c:pt idx="0">
                  <c:v>680</c:v>
                </c:pt>
                <c:pt idx="1">
                  <c:v>654.73684210526324</c:v>
                </c:pt>
                <c:pt idx="2">
                  <c:v>638.94736842105272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334-49B3-BCD4-FED663C7E99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7757055"/>
        <c:axId val="1653946432"/>
      </c:scatterChart>
      <c:valAx>
        <c:axId val="56775705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l-NL"/>
                  <a:t>Load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1653946432"/>
        <c:crosses val="autoZero"/>
        <c:crossBetween val="midCat"/>
      </c:valAx>
      <c:valAx>
        <c:axId val="1653946432"/>
        <c:scaling>
          <c:orientation val="minMax"/>
          <c:max val="800"/>
          <c:min val="3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00" b="0" i="0" u="none" strike="noStrike" kern="1200" spc="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rPr>
                  <a:t>s_CO2 [g/kWhe]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56775705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ENG_emissions_LNG_2!$D$1</c:f>
              <c:strCache>
                <c:ptCount val="1"/>
                <c:pt idx="0">
                  <c:v>s_CO2_LNG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ENG_emissions_LNG_2!$A$2:$A$9</c:f>
              <c:numCache>
                <c:formatCode>General</c:formatCode>
                <c:ptCount val="8"/>
                <c:pt idx="0">
                  <c:v>0.1</c:v>
                </c:pt>
                <c:pt idx="1">
                  <c:v>0.25</c:v>
                </c:pt>
                <c:pt idx="2">
                  <c:v>0.75</c:v>
                </c:pt>
                <c:pt idx="3">
                  <c:v>1</c:v>
                </c:pt>
              </c:numCache>
            </c:numRef>
          </c:xVal>
          <c:yVal>
            <c:numRef>
              <c:f>ENG_emissions_LNG_2!$D$2:$D$9</c:f>
              <c:numCache>
                <c:formatCode>General</c:formatCode>
                <c:ptCount val="8"/>
                <c:pt idx="0">
                  <c:v>1633.6842105263158</c:v>
                </c:pt>
                <c:pt idx="1">
                  <c:v>901.0526315789474</c:v>
                </c:pt>
                <c:pt idx="2">
                  <c:v>672.63157894736844</c:v>
                </c:pt>
                <c:pt idx="3">
                  <c:v>665.26315789473688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3A4-49B1-BEC1-02173E4C52A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7757055"/>
        <c:axId val="1653946432"/>
      </c:scatterChart>
      <c:valAx>
        <c:axId val="56775705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l-NL"/>
                  <a:t>Load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1653946432"/>
        <c:crosses val="autoZero"/>
        <c:crossBetween val="midCat"/>
      </c:valAx>
      <c:valAx>
        <c:axId val="1653946432"/>
        <c:scaling>
          <c:orientation val="minMax"/>
          <c:min val="3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00" b="0" i="0" u="none" strike="noStrike" kern="1200" spc="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rPr>
                  <a:t>s_CO2[g/kWhe]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56775705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ENG_emissions_LNG_2!$E$1</c:f>
              <c:strCache>
                <c:ptCount val="1"/>
                <c:pt idx="0">
                  <c:v>s_CH4_LNG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ENG_emissions_LNG_2!$A$2:$A$9</c:f>
              <c:numCache>
                <c:formatCode>General</c:formatCode>
                <c:ptCount val="8"/>
                <c:pt idx="0">
                  <c:v>0.1</c:v>
                </c:pt>
                <c:pt idx="1">
                  <c:v>0.25</c:v>
                </c:pt>
                <c:pt idx="2">
                  <c:v>0.75</c:v>
                </c:pt>
                <c:pt idx="3">
                  <c:v>1</c:v>
                </c:pt>
              </c:numCache>
            </c:numRef>
          </c:xVal>
          <c:yVal>
            <c:numRef>
              <c:f>ENG_emissions_LNG_2!$E$2:$E$9</c:f>
              <c:numCache>
                <c:formatCode>General</c:formatCode>
                <c:ptCount val="8"/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9328-4B1E-8FCE-AC8C35247B15}"/>
            </c:ext>
          </c:extLst>
        </c:ser>
        <c:ser>
          <c:idx val="1"/>
          <c:order val="1"/>
          <c:tx>
            <c:strRef>
              <c:f>ENG_emissions_LNG_2!$B$1</c:f>
              <c:strCache>
                <c:ptCount val="1"/>
                <c:pt idx="0">
                  <c:v>s_NOx_LNG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ENG_emissions_LNG_2!$A$2:$A$5</c:f>
              <c:numCache>
                <c:formatCode>General</c:formatCode>
                <c:ptCount val="4"/>
                <c:pt idx="0">
                  <c:v>0.1</c:v>
                </c:pt>
                <c:pt idx="1">
                  <c:v>0.25</c:v>
                </c:pt>
                <c:pt idx="2">
                  <c:v>0.75</c:v>
                </c:pt>
                <c:pt idx="3">
                  <c:v>1</c:v>
                </c:pt>
              </c:numCache>
            </c:numRef>
          </c:xVal>
          <c:yVal>
            <c:numRef>
              <c:f>ENG_emissions_LNG_2!$B$2:$B$5</c:f>
              <c:numCache>
                <c:formatCode>General</c:formatCode>
                <c:ptCount val="4"/>
                <c:pt idx="0">
                  <c:v>24.210526315789476</c:v>
                </c:pt>
                <c:pt idx="1">
                  <c:v>11.052631578947368</c:v>
                </c:pt>
                <c:pt idx="2">
                  <c:v>10</c:v>
                </c:pt>
                <c:pt idx="3">
                  <c:v>12.105263157894738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328-4B1E-8FCE-AC8C35247B15}"/>
            </c:ext>
          </c:extLst>
        </c:ser>
        <c:ser>
          <c:idx val="2"/>
          <c:order val="2"/>
          <c:tx>
            <c:strRef>
              <c:f>ENG_emissions_LNG_2!$C$1</c:f>
              <c:strCache>
                <c:ptCount val="1"/>
                <c:pt idx="0">
                  <c:v>s_SOx_LNG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ENG_emissions_LNG_2!$A$2:$A$5</c:f>
              <c:numCache>
                <c:formatCode>General</c:formatCode>
                <c:ptCount val="4"/>
                <c:pt idx="0">
                  <c:v>0.1</c:v>
                </c:pt>
                <c:pt idx="1">
                  <c:v>0.25</c:v>
                </c:pt>
                <c:pt idx="2">
                  <c:v>0.75</c:v>
                </c:pt>
                <c:pt idx="3">
                  <c:v>1</c:v>
                </c:pt>
              </c:numCache>
            </c:numRef>
          </c:xVal>
          <c:yVal>
            <c:numRef>
              <c:f>ENG_emissions_LNG_2!$C$2:$C$5</c:f>
              <c:numCache>
                <c:formatCode>General</c:formatCode>
                <c:ptCount val="4"/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9328-4B1E-8FCE-AC8C35247B1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7760895"/>
        <c:axId val="1919124688"/>
      </c:scatterChart>
      <c:valAx>
        <c:axId val="56776089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1919124688"/>
        <c:crosses val="autoZero"/>
        <c:crossBetween val="midCat"/>
      </c:valAx>
      <c:valAx>
        <c:axId val="1919124688"/>
        <c:scaling>
          <c:orientation val="minMax"/>
          <c:max val="2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00" b="0" i="0" u="none" strike="noStrike" kern="1200" spc="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rPr>
                  <a:t>[g/kWhe]</a:t>
                </a:r>
                <a:endParaRPr lang="nl-NL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567760895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ENG_emissions_LNG_2!$F$1</c:f>
              <c:strCache>
                <c:ptCount val="1"/>
                <c:pt idx="0">
                  <c:v>s_CO_LNG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ENG_emissions_LNG_2!$A$2:$A$5</c:f>
              <c:numCache>
                <c:formatCode>General</c:formatCode>
                <c:ptCount val="4"/>
                <c:pt idx="0">
                  <c:v>0.1</c:v>
                </c:pt>
                <c:pt idx="1">
                  <c:v>0.25</c:v>
                </c:pt>
                <c:pt idx="2">
                  <c:v>0.75</c:v>
                </c:pt>
                <c:pt idx="3">
                  <c:v>1</c:v>
                </c:pt>
              </c:numCache>
            </c:numRef>
          </c:xVal>
          <c:yVal>
            <c:numRef>
              <c:f>ENG_emissions_LNG_2!$F$2:$F$5</c:f>
              <c:numCache>
                <c:formatCode>General</c:formatCode>
                <c:ptCount val="4"/>
                <c:pt idx="0">
                  <c:v>0.31578947368421051</c:v>
                </c:pt>
                <c:pt idx="1">
                  <c:v>0.69473684210526321</c:v>
                </c:pt>
                <c:pt idx="2">
                  <c:v>0.4210526315789474</c:v>
                </c:pt>
                <c:pt idx="3">
                  <c:v>0.31578947368421051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107E-4871-A594-F8A908FE7202}"/>
            </c:ext>
          </c:extLst>
        </c:ser>
        <c:ser>
          <c:idx val="1"/>
          <c:order val="1"/>
          <c:tx>
            <c:strRef>
              <c:f>ENG_emissions_LNG_2!$G$1</c:f>
              <c:strCache>
                <c:ptCount val="1"/>
                <c:pt idx="0">
                  <c:v>s_PM_LNG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ENG_emissions_LNG_2!$A$2:$A$5</c:f>
              <c:numCache>
                <c:formatCode>General</c:formatCode>
                <c:ptCount val="4"/>
                <c:pt idx="0">
                  <c:v>0.1</c:v>
                </c:pt>
                <c:pt idx="1">
                  <c:v>0.25</c:v>
                </c:pt>
                <c:pt idx="2">
                  <c:v>0.75</c:v>
                </c:pt>
                <c:pt idx="3">
                  <c:v>1</c:v>
                </c:pt>
              </c:numCache>
            </c:numRef>
          </c:xVal>
          <c:yVal>
            <c:numRef>
              <c:f>ENG_emissions_LNG_2!$G$2:$G$5</c:f>
              <c:numCache>
                <c:formatCode>General</c:formatCode>
                <c:ptCount val="4"/>
                <c:pt idx="0">
                  <c:v>1.263157894736842</c:v>
                </c:pt>
                <c:pt idx="1">
                  <c:v>0.47368421052631582</c:v>
                </c:pt>
                <c:pt idx="2">
                  <c:v>0.2105263157894737</c:v>
                </c:pt>
                <c:pt idx="3">
                  <c:v>0.26315789473684209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07E-4871-A594-F8A908FE720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7760895"/>
        <c:axId val="1919124688"/>
      </c:scatterChart>
      <c:valAx>
        <c:axId val="56776089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1919124688"/>
        <c:crosses val="autoZero"/>
        <c:crossBetween val="midCat"/>
      </c:valAx>
      <c:valAx>
        <c:axId val="19191246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00" b="0" i="0" u="none" strike="noStrike" kern="1200" spc="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rPr>
                  <a:t>[g/kWhe]</a:t>
                </a:r>
                <a:endParaRPr lang="nl-NL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567760895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ENG_emissions_MGO!$E$1</c:f>
              <c:strCache>
                <c:ptCount val="1"/>
                <c:pt idx="0">
                  <c:v>s_CH4_MGO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ENG_emissions_MGO!$A$2:$A$4</c:f>
              <c:numCache>
                <c:formatCode>General</c:formatCode>
                <c:ptCount val="3"/>
                <c:pt idx="0">
                  <c:v>0.52500000000000002</c:v>
                </c:pt>
                <c:pt idx="1">
                  <c:v>0.67500000000000004</c:v>
                </c:pt>
                <c:pt idx="2">
                  <c:v>0.9</c:v>
                </c:pt>
              </c:numCache>
            </c:numRef>
          </c:xVal>
          <c:yVal>
            <c:numRef>
              <c:f>ENG_emissions_MGO!$E$2:$E$4</c:f>
              <c:numCache>
                <c:formatCode>General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F46-4753-A426-260E03EB29F0}"/>
            </c:ext>
          </c:extLst>
        </c:ser>
        <c:ser>
          <c:idx val="1"/>
          <c:order val="1"/>
          <c:tx>
            <c:strRef>
              <c:f>ENG_emissions_MGO!$B$1</c:f>
              <c:strCache>
                <c:ptCount val="1"/>
                <c:pt idx="0">
                  <c:v>s_NOx_MGO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ENG_emissions_MGO!$A$2:$A$4</c:f>
              <c:numCache>
                <c:formatCode>General</c:formatCode>
                <c:ptCount val="3"/>
                <c:pt idx="0">
                  <c:v>0.52500000000000002</c:v>
                </c:pt>
                <c:pt idx="1">
                  <c:v>0.67500000000000004</c:v>
                </c:pt>
                <c:pt idx="2">
                  <c:v>0.9</c:v>
                </c:pt>
              </c:numCache>
            </c:numRef>
          </c:xVal>
          <c:yVal>
            <c:numRef>
              <c:f>ENG_emissions_MGO!$B$2:$B$4</c:f>
              <c:numCache>
                <c:formatCode>General</c:formatCode>
                <c:ptCount val="3"/>
                <c:pt idx="0" formatCode="0.000">
                  <c:v>8.3263157894736839</c:v>
                </c:pt>
                <c:pt idx="1">
                  <c:v>9.6105263157894747</c:v>
                </c:pt>
                <c:pt idx="2">
                  <c:v>10.073684210526316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CF46-4753-A426-260E03EB29F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7760895"/>
        <c:axId val="1919124688"/>
      </c:scatterChart>
      <c:valAx>
        <c:axId val="56776089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l-NL"/>
                  <a:t>Load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1919124688"/>
        <c:crosses val="autoZero"/>
        <c:crossBetween val="midCat"/>
      </c:valAx>
      <c:valAx>
        <c:axId val="1919124688"/>
        <c:scaling>
          <c:orientation val="minMax"/>
          <c:max val="2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00" b="0" i="0" u="none" strike="noStrike" kern="1200" spc="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rPr>
                  <a:t>[g/kWhe]</a:t>
                </a:r>
                <a:endParaRPr lang="nl-NL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567760895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ENG_emissions_MGO!$F$1</c:f>
              <c:strCache>
                <c:ptCount val="1"/>
                <c:pt idx="0">
                  <c:v>s_CO_MGO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ENG_emissions_MGO!$A$2:$A$4</c:f>
              <c:numCache>
                <c:formatCode>General</c:formatCode>
                <c:ptCount val="3"/>
                <c:pt idx="0">
                  <c:v>0.52500000000000002</c:v>
                </c:pt>
                <c:pt idx="1">
                  <c:v>0.67500000000000004</c:v>
                </c:pt>
                <c:pt idx="2">
                  <c:v>0.9</c:v>
                </c:pt>
              </c:numCache>
            </c:numRef>
          </c:xVal>
          <c:yVal>
            <c:numRef>
              <c:f>ENG_emissions_MGO!$F$2:$F$4</c:f>
              <c:numCache>
                <c:formatCode>General</c:formatCode>
                <c:ptCount val="3"/>
                <c:pt idx="0">
                  <c:v>1.3473684210526318</c:v>
                </c:pt>
                <c:pt idx="1">
                  <c:v>0.70526315789473693</c:v>
                </c:pt>
                <c:pt idx="2">
                  <c:v>0.3473684210526316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3D14-4125-B916-1F3EA024144A}"/>
            </c:ext>
          </c:extLst>
        </c:ser>
        <c:ser>
          <c:idx val="1"/>
          <c:order val="1"/>
          <c:tx>
            <c:strRef>
              <c:f>ENG_emissions_MGO!$G$1</c:f>
              <c:strCache>
                <c:ptCount val="1"/>
                <c:pt idx="0">
                  <c:v>s_PM_MGO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ENG_emissions_MGO!$A$2:$A$4</c:f>
              <c:numCache>
                <c:formatCode>General</c:formatCode>
                <c:ptCount val="3"/>
                <c:pt idx="0">
                  <c:v>0.52500000000000002</c:v>
                </c:pt>
                <c:pt idx="1">
                  <c:v>0.67500000000000004</c:v>
                </c:pt>
                <c:pt idx="2">
                  <c:v>0.9</c:v>
                </c:pt>
              </c:numCache>
            </c:numRef>
          </c:xVal>
          <c:yVal>
            <c:numRef>
              <c:f>ENG_emissions_MGO!$G$2:$G$4</c:f>
              <c:numCache>
                <c:formatCode>General</c:formatCode>
                <c:ptCount val="3"/>
                <c:pt idx="0">
                  <c:v>0.38947368421052631</c:v>
                </c:pt>
                <c:pt idx="1">
                  <c:v>0.29473684210526319</c:v>
                </c:pt>
                <c:pt idx="2">
                  <c:v>0.4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3D14-4125-B916-1F3EA024144A}"/>
            </c:ext>
          </c:extLst>
        </c:ser>
        <c:ser>
          <c:idx val="2"/>
          <c:order val="2"/>
          <c:tx>
            <c:strRef>
              <c:f>ENG_emissions_MGO!$C$1</c:f>
              <c:strCache>
                <c:ptCount val="1"/>
                <c:pt idx="0">
                  <c:v>s_SOx_MGO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ENG_emissions_MGO!$A$2:$A$4</c:f>
              <c:numCache>
                <c:formatCode>General</c:formatCode>
                <c:ptCount val="3"/>
                <c:pt idx="0">
                  <c:v>0.52500000000000002</c:v>
                </c:pt>
                <c:pt idx="1">
                  <c:v>0.67500000000000004</c:v>
                </c:pt>
                <c:pt idx="2">
                  <c:v>0.9</c:v>
                </c:pt>
              </c:numCache>
            </c:numRef>
          </c:xVal>
          <c:yVal>
            <c:numRef>
              <c:f>ENG_emissions_MGO!$C$2:$C$4</c:f>
              <c:numCache>
                <c:formatCode>General</c:formatCode>
                <c:ptCount val="3"/>
                <c:pt idx="0">
                  <c:v>0.1368421052631579</c:v>
                </c:pt>
                <c:pt idx="1">
                  <c:v>0.10526315789473685</c:v>
                </c:pt>
                <c:pt idx="2">
                  <c:v>0.14736842105263159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3D14-4125-B916-1F3EA024144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7760895"/>
        <c:axId val="1919124688"/>
      </c:scatterChart>
      <c:valAx>
        <c:axId val="56776089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l-NL"/>
                  <a:t>Load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1919124688"/>
        <c:crosses val="autoZero"/>
        <c:crossBetween val="midCat"/>
      </c:valAx>
      <c:valAx>
        <c:axId val="1919124688"/>
        <c:scaling>
          <c:orientation val="minMax"/>
          <c:max val="3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00" b="0" i="0" u="none" strike="noStrike" kern="1200" spc="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rPr>
                  <a:t>[g/kWhe]</a:t>
                </a:r>
                <a:endParaRPr lang="nl-NL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567760895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ENG_emissions_MGO_2!$D$1</c:f>
              <c:strCache>
                <c:ptCount val="1"/>
                <c:pt idx="0">
                  <c:v>s_CO2_MGO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ENG_emissions_MGO_2!$A$2:$A$9</c:f>
              <c:numCache>
                <c:formatCode>General</c:formatCode>
                <c:ptCount val="8"/>
                <c:pt idx="0">
                  <c:v>0.1</c:v>
                </c:pt>
                <c:pt idx="1">
                  <c:v>0.25</c:v>
                </c:pt>
                <c:pt idx="2">
                  <c:v>0.75</c:v>
                </c:pt>
                <c:pt idx="3">
                  <c:v>1</c:v>
                </c:pt>
              </c:numCache>
            </c:numRef>
          </c:xVal>
          <c:yVal>
            <c:numRef>
              <c:f>ENG_emissions_MGO_2!$D$2:$D$9</c:f>
              <c:numCache>
                <c:formatCode>General</c:formatCode>
                <c:ptCount val="8"/>
                <c:pt idx="0">
                  <c:v>1633.6842105263158</c:v>
                </c:pt>
                <c:pt idx="1">
                  <c:v>901.0526315789474</c:v>
                </c:pt>
                <c:pt idx="2">
                  <c:v>672.63157894736844</c:v>
                </c:pt>
                <c:pt idx="3">
                  <c:v>665.26315789473688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DF7-4773-A55A-8BE4B8E408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7757055"/>
        <c:axId val="1653946432"/>
      </c:scatterChart>
      <c:valAx>
        <c:axId val="56775705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l-NL"/>
                  <a:t>Load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1653946432"/>
        <c:crosses val="autoZero"/>
        <c:crossBetween val="midCat"/>
      </c:valAx>
      <c:valAx>
        <c:axId val="1653946432"/>
        <c:scaling>
          <c:orientation val="minMax"/>
          <c:min val="3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00" b="0" i="0" u="none" strike="noStrike" kern="1200" spc="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rPr>
                  <a:t>s_CO2 [g/kWhe]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56775705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ENG_emissions_MGO_2!$E$1</c:f>
              <c:strCache>
                <c:ptCount val="1"/>
                <c:pt idx="0">
                  <c:v>s_CH4_MGO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ENG_emissions_MGO_2!$A$2:$A$9</c:f>
              <c:numCache>
                <c:formatCode>General</c:formatCode>
                <c:ptCount val="8"/>
                <c:pt idx="0">
                  <c:v>0.1</c:v>
                </c:pt>
                <c:pt idx="1">
                  <c:v>0.25</c:v>
                </c:pt>
                <c:pt idx="2">
                  <c:v>0.75</c:v>
                </c:pt>
                <c:pt idx="3">
                  <c:v>1</c:v>
                </c:pt>
              </c:numCache>
            </c:numRef>
          </c:xVal>
          <c:yVal>
            <c:numRef>
              <c:f>ENG_emissions_MGO_2!$E$2:$E$9</c:f>
              <c:numCache>
                <c:formatCode>General</c:formatCode>
                <c:ptCount val="8"/>
                <c:pt idx="0">
                  <c:v>13.357894736842105</c:v>
                </c:pt>
                <c:pt idx="1">
                  <c:v>10.189473684210526</c:v>
                </c:pt>
                <c:pt idx="2">
                  <c:v>9.810526315789474</c:v>
                </c:pt>
                <c:pt idx="3">
                  <c:v>6.6421052631578945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0B98-4CD0-8617-F2BE6F37558D}"/>
            </c:ext>
          </c:extLst>
        </c:ser>
        <c:ser>
          <c:idx val="1"/>
          <c:order val="1"/>
          <c:tx>
            <c:strRef>
              <c:f>ENG_emissions_MGO_2!$B$1</c:f>
              <c:strCache>
                <c:ptCount val="1"/>
                <c:pt idx="0">
                  <c:v>s_NOx_MGO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ENG_emissions_MGO_2!$A$2:$A$5</c:f>
              <c:numCache>
                <c:formatCode>General</c:formatCode>
                <c:ptCount val="4"/>
                <c:pt idx="0">
                  <c:v>0.1</c:v>
                </c:pt>
                <c:pt idx="1">
                  <c:v>0.25</c:v>
                </c:pt>
                <c:pt idx="2">
                  <c:v>0.75</c:v>
                </c:pt>
                <c:pt idx="3">
                  <c:v>1</c:v>
                </c:pt>
              </c:numCache>
            </c:numRef>
          </c:xVal>
          <c:yVal>
            <c:numRef>
              <c:f>ENG_emissions_MGO_2!$B$2:$B$5</c:f>
              <c:numCache>
                <c:formatCode>General</c:formatCode>
                <c:ptCount val="4"/>
                <c:pt idx="0">
                  <c:v>24.621052631578948</c:v>
                </c:pt>
                <c:pt idx="1">
                  <c:v>18.210526315789476</c:v>
                </c:pt>
                <c:pt idx="2">
                  <c:v>15.421052631578949</c:v>
                </c:pt>
                <c:pt idx="3">
                  <c:v>13.48421052631579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0B98-4CD0-8617-F2BE6F37558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7760895"/>
        <c:axId val="1919124688"/>
      </c:scatterChart>
      <c:valAx>
        <c:axId val="56776089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1919124688"/>
        <c:crosses val="autoZero"/>
        <c:crossBetween val="midCat"/>
      </c:valAx>
      <c:valAx>
        <c:axId val="1919124688"/>
        <c:scaling>
          <c:orientation val="minMax"/>
          <c:max val="2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00" b="0" i="0" u="none" strike="noStrike" kern="1200" spc="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rPr>
                  <a:t>[g/kWhe]</a:t>
                </a:r>
                <a:endParaRPr lang="nl-NL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567760895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ENG_emissions_MGO_2!$F$1</c:f>
              <c:strCache>
                <c:ptCount val="1"/>
                <c:pt idx="0">
                  <c:v>s_CO_MGO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ENG_emissions_MGO_2!$A$2:$A$5</c:f>
              <c:numCache>
                <c:formatCode>General</c:formatCode>
                <c:ptCount val="4"/>
                <c:pt idx="0">
                  <c:v>0.1</c:v>
                </c:pt>
                <c:pt idx="1">
                  <c:v>0.25</c:v>
                </c:pt>
                <c:pt idx="2">
                  <c:v>0.75</c:v>
                </c:pt>
                <c:pt idx="3">
                  <c:v>1</c:v>
                </c:pt>
              </c:numCache>
            </c:numRef>
          </c:xVal>
          <c:yVal>
            <c:numRef>
              <c:f>ENG_emissions_MGO_2!$F$2:$F$5</c:f>
              <c:numCache>
                <c:formatCode>General</c:formatCode>
                <c:ptCount val="4"/>
                <c:pt idx="0">
                  <c:v>2.8105263157894735</c:v>
                </c:pt>
                <c:pt idx="1">
                  <c:v>0.67368421052631589</c:v>
                </c:pt>
                <c:pt idx="2">
                  <c:v>0.17894736842105266</c:v>
                </c:pt>
                <c:pt idx="3">
                  <c:v>0.17894736842105266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F6AB-4C2D-8702-1CD3861D85C5}"/>
            </c:ext>
          </c:extLst>
        </c:ser>
        <c:ser>
          <c:idx val="1"/>
          <c:order val="1"/>
          <c:tx>
            <c:strRef>
              <c:f>ENG_emissions_MGO_2!$G$1</c:f>
              <c:strCache>
                <c:ptCount val="1"/>
                <c:pt idx="0">
                  <c:v>s_PM_MGO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ENG_emissions_MGO_2!$A$2:$A$5</c:f>
              <c:numCache>
                <c:formatCode>General</c:formatCode>
                <c:ptCount val="4"/>
                <c:pt idx="0">
                  <c:v>0.1</c:v>
                </c:pt>
                <c:pt idx="1">
                  <c:v>0.25</c:v>
                </c:pt>
                <c:pt idx="2">
                  <c:v>0.75</c:v>
                </c:pt>
                <c:pt idx="3">
                  <c:v>1</c:v>
                </c:pt>
              </c:numCache>
            </c:numRef>
          </c:xVal>
          <c:yVal>
            <c:numRef>
              <c:f>ENG_emissions_MGO_2!$G$2:$G$5</c:f>
              <c:numCache>
                <c:formatCode>General</c:formatCode>
                <c:ptCount val="4"/>
                <c:pt idx="0">
                  <c:v>0.31684210526315792</c:v>
                </c:pt>
                <c:pt idx="1">
                  <c:v>9.1578947368421051E-2</c:v>
                </c:pt>
                <c:pt idx="2">
                  <c:v>7.5789473684210518E-2</c:v>
                </c:pt>
                <c:pt idx="3">
                  <c:v>9.3684210526315786E-2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F6AB-4C2D-8702-1CD3861D85C5}"/>
            </c:ext>
          </c:extLst>
        </c:ser>
        <c:ser>
          <c:idx val="2"/>
          <c:order val="2"/>
          <c:tx>
            <c:strRef>
              <c:f>ENG_emissions_MGO_2!$C$1</c:f>
              <c:strCache>
                <c:ptCount val="1"/>
                <c:pt idx="0">
                  <c:v>s_SOx_MGO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ENG_emissions_MGO_2!$A$2:$A$5</c:f>
              <c:numCache>
                <c:formatCode>General</c:formatCode>
                <c:ptCount val="4"/>
                <c:pt idx="0">
                  <c:v>0.1</c:v>
                </c:pt>
                <c:pt idx="1">
                  <c:v>0.25</c:v>
                </c:pt>
                <c:pt idx="2">
                  <c:v>0.75</c:v>
                </c:pt>
                <c:pt idx="3">
                  <c:v>1</c:v>
                </c:pt>
              </c:numCache>
            </c:numRef>
          </c:xVal>
          <c:yVal>
            <c:numRef>
              <c:f>ENG_emissions_MGO_2!$C$2:$C$5</c:f>
              <c:numCache>
                <c:formatCode>General</c:formatCode>
                <c:ptCount val="4"/>
                <c:pt idx="0">
                  <c:v>1.0284210526315789</c:v>
                </c:pt>
                <c:pt idx="1">
                  <c:v>0.56842105263157905</c:v>
                </c:pt>
                <c:pt idx="2">
                  <c:v>0.4210526315789474</c:v>
                </c:pt>
                <c:pt idx="3">
                  <c:v>0.4210526315789474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A03-42A8-BBD5-97181F8D58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7760895"/>
        <c:axId val="1919124688"/>
      </c:scatterChart>
      <c:valAx>
        <c:axId val="56776089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1919124688"/>
        <c:crosses val="autoZero"/>
        <c:crossBetween val="midCat"/>
      </c:valAx>
      <c:valAx>
        <c:axId val="19191246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00" b="0" i="0" u="none" strike="noStrike" kern="1200" spc="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rPr>
                  <a:t>[g/kWhe]</a:t>
                </a:r>
                <a:endParaRPr lang="nl-NL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567760895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ENG_emissions_LNG!$D$1</c:f>
              <c:strCache>
                <c:ptCount val="1"/>
                <c:pt idx="0">
                  <c:v>s_CO2_LNG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ENG_emissions_LNG!$A$2:$A$9</c:f>
              <c:numCache>
                <c:formatCode>General</c:formatCode>
                <c:ptCount val="8"/>
                <c:pt idx="0">
                  <c:v>0.16</c:v>
                </c:pt>
                <c:pt idx="1">
                  <c:v>0.26</c:v>
                </c:pt>
                <c:pt idx="2">
                  <c:v>0.36</c:v>
                </c:pt>
                <c:pt idx="3">
                  <c:v>0.46</c:v>
                </c:pt>
                <c:pt idx="4">
                  <c:v>0.56000000000000005</c:v>
                </c:pt>
                <c:pt idx="5">
                  <c:v>0.66</c:v>
                </c:pt>
                <c:pt idx="6">
                  <c:v>0.76</c:v>
                </c:pt>
                <c:pt idx="7">
                  <c:v>0.96</c:v>
                </c:pt>
              </c:numCache>
            </c:numRef>
          </c:xVal>
          <c:yVal>
            <c:numRef>
              <c:f>ENG_emissions_LNG!$D$2:$D$9</c:f>
              <c:numCache>
                <c:formatCode>General</c:formatCode>
                <c:ptCount val="8"/>
                <c:pt idx="0">
                  <c:v>699.95789473684215</c:v>
                </c:pt>
                <c:pt idx="1">
                  <c:v>584.49473684210523</c:v>
                </c:pt>
                <c:pt idx="2">
                  <c:v>563.29473684210529</c:v>
                </c:pt>
                <c:pt idx="3">
                  <c:v>506.1052631578948</c:v>
                </c:pt>
                <c:pt idx="4">
                  <c:v>503.14736842105265</c:v>
                </c:pt>
                <c:pt idx="5">
                  <c:v>471.94736842105266</c:v>
                </c:pt>
                <c:pt idx="6">
                  <c:v>458.07368421052638</c:v>
                </c:pt>
                <c:pt idx="7">
                  <c:v>453.98947368421057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3DC-49D2-A57D-79BBD5D669A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7757055"/>
        <c:axId val="1653946432"/>
      </c:scatterChart>
      <c:valAx>
        <c:axId val="567757055"/>
        <c:scaling>
          <c:orientation val="minMax"/>
          <c:max val="1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l-NL"/>
                  <a:t>Load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1653946432"/>
        <c:crosses val="autoZero"/>
        <c:crossBetween val="midCat"/>
      </c:valAx>
      <c:valAx>
        <c:axId val="1653946432"/>
        <c:scaling>
          <c:orientation val="minMax"/>
          <c:max val="800"/>
          <c:min val="3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00" b="0" i="0" u="none" strike="noStrike" kern="1200" spc="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rPr>
                  <a:t>s_CO2[g/kWhe]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56775705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ENG_emissions_LNG!$E$1</c:f>
              <c:strCache>
                <c:ptCount val="1"/>
                <c:pt idx="0">
                  <c:v>s_CH4_LNG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ENG_emissions_LNG!$A$2:$A$9</c:f>
              <c:numCache>
                <c:formatCode>General</c:formatCode>
                <c:ptCount val="8"/>
                <c:pt idx="0">
                  <c:v>0.16</c:v>
                </c:pt>
                <c:pt idx="1">
                  <c:v>0.26</c:v>
                </c:pt>
                <c:pt idx="2">
                  <c:v>0.36</c:v>
                </c:pt>
                <c:pt idx="3">
                  <c:v>0.46</c:v>
                </c:pt>
                <c:pt idx="4">
                  <c:v>0.56000000000000005</c:v>
                </c:pt>
                <c:pt idx="5">
                  <c:v>0.66</c:v>
                </c:pt>
                <c:pt idx="6">
                  <c:v>0.76</c:v>
                </c:pt>
                <c:pt idx="7">
                  <c:v>0.96</c:v>
                </c:pt>
              </c:numCache>
            </c:numRef>
          </c:xVal>
          <c:yVal>
            <c:numRef>
              <c:f>ENG_emissions_LNG!$E$2:$E$9</c:f>
              <c:numCache>
                <c:formatCode>General</c:formatCode>
                <c:ptCount val="8"/>
                <c:pt idx="0">
                  <c:v>13.357894736842105</c:v>
                </c:pt>
                <c:pt idx="1">
                  <c:v>10.189473684210526</c:v>
                </c:pt>
                <c:pt idx="2">
                  <c:v>9.810526315789474</c:v>
                </c:pt>
                <c:pt idx="3">
                  <c:v>6.6421052631578945</c:v>
                </c:pt>
                <c:pt idx="4">
                  <c:v>4.4421052631578943</c:v>
                </c:pt>
                <c:pt idx="5">
                  <c:v>4.1684210526315795</c:v>
                </c:pt>
                <c:pt idx="6">
                  <c:v>3.4631578947368422</c:v>
                </c:pt>
                <c:pt idx="7">
                  <c:v>3.5052631578947371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540B-4141-88EF-64E5220733CE}"/>
            </c:ext>
          </c:extLst>
        </c:ser>
        <c:ser>
          <c:idx val="1"/>
          <c:order val="1"/>
          <c:tx>
            <c:strRef>
              <c:f>ENG_emissions_LNG!$B$1</c:f>
              <c:strCache>
                <c:ptCount val="1"/>
                <c:pt idx="0">
                  <c:v>s_NOx_LNG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ENG_emissions_LNG!$A$2:$A$9</c:f>
              <c:numCache>
                <c:formatCode>General</c:formatCode>
                <c:ptCount val="8"/>
                <c:pt idx="0">
                  <c:v>0.16</c:v>
                </c:pt>
                <c:pt idx="1">
                  <c:v>0.26</c:v>
                </c:pt>
                <c:pt idx="2">
                  <c:v>0.36</c:v>
                </c:pt>
                <c:pt idx="3">
                  <c:v>0.46</c:v>
                </c:pt>
                <c:pt idx="4">
                  <c:v>0.56000000000000005</c:v>
                </c:pt>
                <c:pt idx="5">
                  <c:v>0.66</c:v>
                </c:pt>
                <c:pt idx="6">
                  <c:v>0.76</c:v>
                </c:pt>
                <c:pt idx="7">
                  <c:v>0.96</c:v>
                </c:pt>
              </c:numCache>
            </c:numRef>
          </c:xVal>
          <c:yVal>
            <c:numRef>
              <c:f>ENG_emissions_LNG!$B$2:$B$9</c:f>
              <c:numCache>
                <c:formatCode>General</c:formatCode>
                <c:ptCount val="8"/>
                <c:pt idx="0">
                  <c:v>12.48421052631579</c:v>
                </c:pt>
                <c:pt idx="1">
                  <c:v>4.7052631578947368</c:v>
                </c:pt>
                <c:pt idx="2">
                  <c:v>4.715789473684211</c:v>
                </c:pt>
                <c:pt idx="3">
                  <c:v>2.7473684210526317</c:v>
                </c:pt>
                <c:pt idx="4">
                  <c:v>2.9578947368421056</c:v>
                </c:pt>
                <c:pt idx="5">
                  <c:v>3.0105263157894737</c:v>
                </c:pt>
                <c:pt idx="6">
                  <c:v>2.1052631578947367</c:v>
                </c:pt>
                <c:pt idx="7">
                  <c:v>1.2526315789473683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40B-4141-88EF-64E5220733CE}"/>
            </c:ext>
          </c:extLst>
        </c:ser>
        <c:ser>
          <c:idx val="2"/>
          <c:order val="2"/>
          <c:tx>
            <c:strRef>
              <c:f>ENG_emissions_LNG!$C$1</c:f>
              <c:strCache>
                <c:ptCount val="1"/>
                <c:pt idx="0">
                  <c:v>s_SOx_LNG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ENG_emissions_LNG!$A$2:$A$9</c:f>
              <c:numCache>
                <c:formatCode>General</c:formatCode>
                <c:ptCount val="8"/>
                <c:pt idx="0">
                  <c:v>0.16</c:v>
                </c:pt>
                <c:pt idx="1">
                  <c:v>0.26</c:v>
                </c:pt>
                <c:pt idx="2">
                  <c:v>0.36</c:v>
                </c:pt>
                <c:pt idx="3">
                  <c:v>0.46</c:v>
                </c:pt>
                <c:pt idx="4">
                  <c:v>0.56000000000000005</c:v>
                </c:pt>
                <c:pt idx="5">
                  <c:v>0.66</c:v>
                </c:pt>
                <c:pt idx="6">
                  <c:v>0.76</c:v>
                </c:pt>
                <c:pt idx="7">
                  <c:v>0.96</c:v>
                </c:pt>
              </c:numCache>
            </c:numRef>
          </c:xVal>
          <c:yVal>
            <c:numRef>
              <c:f>ENG_emissions_LNG!$C$2:$C$9</c:f>
              <c:numCache>
                <c:formatCode>0.0000</c:formatCode>
                <c:ptCount val="8"/>
                <c:pt idx="0">
                  <c:v>7.3684210526315796E-3</c:v>
                </c:pt>
                <c:pt idx="1">
                  <c:v>7.3684210526315796E-3</c:v>
                </c:pt>
                <c:pt idx="2">
                  <c:v>7.3684210526315796E-3</c:v>
                </c:pt>
                <c:pt idx="3">
                  <c:v>7.3684210526315796E-3</c:v>
                </c:pt>
                <c:pt idx="4">
                  <c:v>7.3684210526315796E-3</c:v>
                </c:pt>
                <c:pt idx="5">
                  <c:v>7.3684210526315796E-3</c:v>
                </c:pt>
                <c:pt idx="6">
                  <c:v>7.3684210526315796E-3</c:v>
                </c:pt>
                <c:pt idx="7">
                  <c:v>7.3684210526315796E-3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540B-4141-88EF-64E5220733C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7760895"/>
        <c:axId val="1919124688"/>
      </c:scatterChart>
      <c:valAx>
        <c:axId val="567760895"/>
        <c:scaling>
          <c:orientation val="minMax"/>
          <c:max val="1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1919124688"/>
        <c:crosses val="autoZero"/>
        <c:crossBetween val="midCat"/>
      </c:valAx>
      <c:valAx>
        <c:axId val="1919124688"/>
        <c:scaling>
          <c:orientation val="minMax"/>
          <c:max val="2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00" b="0" i="0" u="none" strike="noStrike" kern="1200" spc="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rPr>
                  <a:t>[g/kWhe]</a:t>
                </a:r>
                <a:endParaRPr lang="nl-NL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567760895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ENG_emissions_LNG!$F$1</c:f>
              <c:strCache>
                <c:ptCount val="1"/>
                <c:pt idx="0">
                  <c:v>s_CO_LNG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ENG_emissions_LNG!$A$2:$A$9</c:f>
              <c:numCache>
                <c:formatCode>General</c:formatCode>
                <c:ptCount val="8"/>
                <c:pt idx="0">
                  <c:v>0.16</c:v>
                </c:pt>
                <c:pt idx="1">
                  <c:v>0.26</c:v>
                </c:pt>
                <c:pt idx="2">
                  <c:v>0.36</c:v>
                </c:pt>
                <c:pt idx="3">
                  <c:v>0.46</c:v>
                </c:pt>
                <c:pt idx="4">
                  <c:v>0.56000000000000005</c:v>
                </c:pt>
                <c:pt idx="5">
                  <c:v>0.66</c:v>
                </c:pt>
                <c:pt idx="6">
                  <c:v>0.76</c:v>
                </c:pt>
                <c:pt idx="7">
                  <c:v>0.96</c:v>
                </c:pt>
              </c:numCache>
            </c:numRef>
          </c:xVal>
          <c:yVal>
            <c:numRef>
              <c:f>ENG_emissions_LNG!$F$2:$F$9</c:f>
              <c:numCache>
                <c:formatCode>General</c:formatCode>
                <c:ptCount val="8"/>
                <c:pt idx="0">
                  <c:v>14.473684210526317</c:v>
                </c:pt>
                <c:pt idx="1">
                  <c:v>8.6736842105263161</c:v>
                </c:pt>
                <c:pt idx="2">
                  <c:v>7.2315789473684218</c:v>
                </c:pt>
                <c:pt idx="3">
                  <c:v>4.1684210526315795</c:v>
                </c:pt>
                <c:pt idx="4">
                  <c:v>2.6947368421052635</c:v>
                </c:pt>
                <c:pt idx="5">
                  <c:v>2.0105263157894737</c:v>
                </c:pt>
                <c:pt idx="6">
                  <c:v>1.7157894736842105</c:v>
                </c:pt>
                <c:pt idx="7">
                  <c:v>1.8105263157894738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9E7A-4716-9586-C55B9F6C5389}"/>
            </c:ext>
          </c:extLst>
        </c:ser>
        <c:ser>
          <c:idx val="1"/>
          <c:order val="1"/>
          <c:tx>
            <c:strRef>
              <c:f>ENG_emissions_LNG!$G$1</c:f>
              <c:strCache>
                <c:ptCount val="1"/>
                <c:pt idx="0">
                  <c:v>s_PM_LNG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ENG_emissions_LNG_2!$A$2:$A$5</c:f>
              <c:numCache>
                <c:formatCode>General</c:formatCode>
                <c:ptCount val="4"/>
                <c:pt idx="0">
                  <c:v>0.1</c:v>
                </c:pt>
                <c:pt idx="1">
                  <c:v>0.25</c:v>
                </c:pt>
                <c:pt idx="2">
                  <c:v>0.75</c:v>
                </c:pt>
                <c:pt idx="3">
                  <c:v>1</c:v>
                </c:pt>
              </c:numCache>
            </c:numRef>
          </c:xVal>
          <c:yVal>
            <c:numRef>
              <c:f>ENG_emissions_LNG_2!$G$2:$G$5</c:f>
              <c:numCache>
                <c:formatCode>General</c:formatCode>
                <c:ptCount val="4"/>
                <c:pt idx="0">
                  <c:v>1.263157894736842</c:v>
                </c:pt>
                <c:pt idx="1">
                  <c:v>0.47368421052631582</c:v>
                </c:pt>
                <c:pt idx="2">
                  <c:v>0.2105263157894737</c:v>
                </c:pt>
                <c:pt idx="3">
                  <c:v>0.26315789473684209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E7A-4716-9586-C55B9F6C538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7760895"/>
        <c:axId val="1919124688"/>
      </c:scatterChart>
      <c:valAx>
        <c:axId val="567760895"/>
        <c:scaling>
          <c:orientation val="minMax"/>
          <c:max val="1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1919124688"/>
        <c:crosses val="autoZero"/>
        <c:crossBetween val="midCat"/>
      </c:valAx>
      <c:valAx>
        <c:axId val="1919124688"/>
        <c:scaling>
          <c:orientation val="minMax"/>
          <c:max val="15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00" b="0" i="0" u="none" strike="noStrike" kern="1200" spc="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rPr>
                  <a:t>[g/kWhe]</a:t>
                </a:r>
                <a:endParaRPr lang="nl-NL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567760895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13</xdr:row>
      <xdr:rowOff>0</xdr:rowOff>
    </xdr:from>
    <xdr:to>
      <xdr:col>6</xdr:col>
      <xdr:colOff>542925</xdr:colOff>
      <xdr:row>27</xdr:row>
      <xdr:rowOff>95250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DE79D7D3-F1A3-492E-A46E-E4D6DC5E898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0</xdr:colOff>
      <xdr:row>13</xdr:row>
      <xdr:rowOff>1</xdr:rowOff>
    </xdr:from>
    <xdr:to>
      <xdr:col>14</xdr:col>
      <xdr:colOff>276225</xdr:colOff>
      <xdr:row>29</xdr:row>
      <xdr:rowOff>1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D398C500-1514-4A11-8FA6-E9FB8500B1A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15</xdr:col>
      <xdr:colOff>0</xdr:colOff>
      <xdr:row>12</xdr:row>
      <xdr:rowOff>190499</xdr:rowOff>
    </xdr:from>
    <xdr:to>
      <xdr:col>22</xdr:col>
      <xdr:colOff>304800</xdr:colOff>
      <xdr:row>28</xdr:row>
      <xdr:rowOff>180974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9BFAB928-A640-41C2-A111-35BB65ACD2B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13</xdr:row>
      <xdr:rowOff>0</xdr:rowOff>
    </xdr:from>
    <xdr:to>
      <xdr:col>7</xdr:col>
      <xdr:colOff>171450</xdr:colOff>
      <xdr:row>27</xdr:row>
      <xdr:rowOff>76200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522508F-32E3-4E71-9483-7FB93F0DF9F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0</xdr:colOff>
      <xdr:row>13</xdr:row>
      <xdr:rowOff>0</xdr:rowOff>
    </xdr:from>
    <xdr:to>
      <xdr:col>15</xdr:col>
      <xdr:colOff>304800</xdr:colOff>
      <xdr:row>27</xdr:row>
      <xdr:rowOff>76200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C156C0B8-0030-4817-BA29-DD678DE3196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16</xdr:col>
      <xdr:colOff>0</xdr:colOff>
      <xdr:row>13</xdr:row>
      <xdr:rowOff>0</xdr:rowOff>
    </xdr:from>
    <xdr:to>
      <xdr:col>23</xdr:col>
      <xdr:colOff>304800</xdr:colOff>
      <xdr:row>27</xdr:row>
      <xdr:rowOff>76200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6C520185-37F4-4DC5-92C1-A70B5CF12FD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12</xdr:row>
      <xdr:rowOff>0</xdr:rowOff>
    </xdr:from>
    <xdr:to>
      <xdr:col>7</xdr:col>
      <xdr:colOff>171450</xdr:colOff>
      <xdr:row>26</xdr:row>
      <xdr:rowOff>76200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D7222E9-3178-AB17-F95A-D672C8B840D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0</xdr:colOff>
      <xdr:row>12</xdr:row>
      <xdr:rowOff>0</xdr:rowOff>
    </xdr:from>
    <xdr:to>
      <xdr:col>15</xdr:col>
      <xdr:colOff>304800</xdr:colOff>
      <xdr:row>26</xdr:row>
      <xdr:rowOff>76200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646EF68-3AB2-A2F6-0AD2-5E51E15A785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16</xdr:col>
      <xdr:colOff>0</xdr:colOff>
      <xdr:row>12</xdr:row>
      <xdr:rowOff>0</xdr:rowOff>
    </xdr:from>
    <xdr:to>
      <xdr:col>23</xdr:col>
      <xdr:colOff>304800</xdr:colOff>
      <xdr:row>26</xdr:row>
      <xdr:rowOff>76200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D5C3AB8-F785-4E6B-B603-CAE3169FC2F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13</xdr:row>
      <xdr:rowOff>0</xdr:rowOff>
    </xdr:from>
    <xdr:to>
      <xdr:col>7</xdr:col>
      <xdr:colOff>171450</xdr:colOff>
      <xdr:row>27</xdr:row>
      <xdr:rowOff>76200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36D8288-AA53-41CF-A6E5-B976CF8599E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0</xdr:colOff>
      <xdr:row>13</xdr:row>
      <xdr:rowOff>0</xdr:rowOff>
    </xdr:from>
    <xdr:to>
      <xdr:col>15</xdr:col>
      <xdr:colOff>304800</xdr:colOff>
      <xdr:row>27</xdr:row>
      <xdr:rowOff>76200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ACFEEA36-5578-4AE5-BC61-E87E5E3C235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16</xdr:col>
      <xdr:colOff>0</xdr:colOff>
      <xdr:row>13</xdr:row>
      <xdr:rowOff>0</xdr:rowOff>
    </xdr:from>
    <xdr:to>
      <xdr:col>23</xdr:col>
      <xdr:colOff>304800</xdr:colOff>
      <xdr:row>27</xdr:row>
      <xdr:rowOff>76200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34220A38-485A-4E0A-99FB-46D87718E64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D03631-DB60-40FB-A84C-84FA5AA5584A}">
  <dimension ref="A1:G15"/>
  <sheetViews>
    <sheetView tabSelected="1" zoomScale="70" zoomScaleNormal="70" workbookViewId="0">
      <selection activeCell="M9" sqref="M9"/>
    </sheetView>
  </sheetViews>
  <sheetFormatPr defaultRowHeight="15" x14ac:dyDescent="0.25"/>
  <cols>
    <col min="2" max="2" width="13.5703125" customWidth="1"/>
    <col min="3" max="3" width="12.5703125" bestFit="1" customWidth="1"/>
    <col min="4" max="5" width="11.7109375" bestFit="1" customWidth="1"/>
    <col min="6" max="6" width="10.85546875" bestFit="1" customWidth="1"/>
    <col min="7" max="7" width="12" bestFit="1" customWidth="1"/>
  </cols>
  <sheetData>
    <row r="1" spans="1:7" x14ac:dyDescent="0.25">
      <c r="A1" t="s">
        <v>0</v>
      </c>
      <c r="B1" t="s">
        <v>7</v>
      </c>
      <c r="C1" t="s">
        <v>8</v>
      </c>
      <c r="D1" t="s">
        <v>9</v>
      </c>
      <c r="E1" t="s">
        <v>10</v>
      </c>
      <c r="F1" t="s">
        <v>11</v>
      </c>
      <c r="G1" t="s">
        <v>12</v>
      </c>
    </row>
    <row r="2" spans="1:7" x14ac:dyDescent="0.25">
      <c r="A2">
        <v>0.52500000000000002</v>
      </c>
      <c r="B2" s="2">
        <f>7.91/'Used parameters'!B1</f>
        <v>8.3263157894736839</v>
      </c>
      <c r="C2" s="1">
        <f>0.13/'Used parameters'!B1</f>
        <v>0.1368421052631579</v>
      </c>
      <c r="D2" s="1">
        <f>646/'Used parameters'!B1</f>
        <v>680</v>
      </c>
      <c r="E2" s="1">
        <v>0</v>
      </c>
      <c r="F2" s="1">
        <f>1.28/'Used parameters'!B1</f>
        <v>1.3473684210526318</v>
      </c>
      <c r="G2">
        <f>0.37/'Used parameters'!B1</f>
        <v>0.38947368421052631</v>
      </c>
    </row>
    <row r="3" spans="1:7" x14ac:dyDescent="0.25">
      <c r="A3">
        <v>0.67500000000000004</v>
      </c>
      <c r="B3" s="1">
        <f>9.13/'Used parameters'!B1</f>
        <v>9.6105263157894747</v>
      </c>
      <c r="C3" s="1">
        <f>0.1/'Used parameters'!B1</f>
        <v>0.10526315789473685</v>
      </c>
      <c r="D3" s="1">
        <f>622/'Used parameters'!B1</f>
        <v>654.73684210526324</v>
      </c>
      <c r="E3" s="1">
        <v>0</v>
      </c>
      <c r="F3" s="1">
        <f>0.67/'Used parameters'!B1</f>
        <v>0.70526315789473693</v>
      </c>
      <c r="G3">
        <f>0.28/'Used parameters'!B1</f>
        <v>0.29473684210526319</v>
      </c>
    </row>
    <row r="4" spans="1:7" x14ac:dyDescent="0.25">
      <c r="A4">
        <v>0.9</v>
      </c>
      <c r="B4" s="1">
        <f>9.57/'Used parameters'!B1</f>
        <v>10.073684210526316</v>
      </c>
      <c r="C4" s="1">
        <f>0.14/'Used parameters'!B1</f>
        <v>0.14736842105263159</v>
      </c>
      <c r="D4" s="1">
        <f>607/'Used parameters'!B1</f>
        <v>638.94736842105272</v>
      </c>
      <c r="E4" s="1">
        <v>0</v>
      </c>
      <c r="F4" s="1">
        <f>0.33/'Used parameters'!B1</f>
        <v>0.3473684210526316</v>
      </c>
      <c r="G4">
        <f>0.38/'Used parameters'!B1</f>
        <v>0.4</v>
      </c>
    </row>
    <row r="5" spans="1:7" x14ac:dyDescent="0.25">
      <c r="B5" s="1"/>
      <c r="C5" s="1"/>
      <c r="D5" s="1"/>
      <c r="E5" s="1"/>
      <c r="F5" s="1"/>
    </row>
    <row r="6" spans="1:7" x14ac:dyDescent="0.25">
      <c r="B6" s="1"/>
      <c r="C6" s="1"/>
      <c r="D6" s="1"/>
      <c r="E6" s="1"/>
      <c r="F6" s="1"/>
    </row>
    <row r="7" spans="1:7" x14ac:dyDescent="0.25">
      <c r="B7" s="1"/>
      <c r="C7" s="1"/>
      <c r="D7" s="1"/>
      <c r="E7" s="1"/>
      <c r="F7" s="1"/>
    </row>
    <row r="8" spans="1:7" x14ac:dyDescent="0.25">
      <c r="B8" s="1"/>
      <c r="C8" s="1"/>
      <c r="D8" s="1"/>
      <c r="E8" s="1"/>
      <c r="F8" s="1"/>
    </row>
    <row r="9" spans="1:7" x14ac:dyDescent="0.25">
      <c r="B9" s="1"/>
      <c r="C9" s="1"/>
      <c r="D9" s="1"/>
      <c r="E9" s="1"/>
      <c r="F9" s="1"/>
    </row>
    <row r="10" spans="1:7" x14ac:dyDescent="0.25">
      <c r="B10" s="1"/>
      <c r="C10" s="1"/>
      <c r="D10" s="1"/>
      <c r="E10" s="1"/>
      <c r="F10" s="1"/>
    </row>
    <row r="11" spans="1:7" x14ac:dyDescent="0.25">
      <c r="B11" s="1"/>
      <c r="C11" s="1"/>
      <c r="D11" s="1"/>
      <c r="E11" s="1"/>
      <c r="F11" s="1"/>
    </row>
    <row r="12" spans="1:7" x14ac:dyDescent="0.25">
      <c r="B12" s="1"/>
      <c r="C12" s="1"/>
      <c r="D12" s="1"/>
      <c r="E12" s="1"/>
      <c r="F12" s="1"/>
    </row>
    <row r="15" spans="1:7" ht="13.5" customHeight="1" x14ac:dyDescent="0.25"/>
  </sheetData>
  <pageMargins left="0.7" right="0.7" top="0.75" bottom="0.75" header="0.3" footer="0.3"/>
  <drawing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AC9126-E754-4BD9-ABDE-E3A19674BBED}">
  <dimension ref="A1:G5"/>
  <sheetViews>
    <sheetView topLeftCell="B1" zoomScale="60" zoomScaleNormal="60" workbookViewId="0">
      <selection activeCell="H10" sqref="H10"/>
    </sheetView>
  </sheetViews>
  <sheetFormatPr defaultRowHeight="15" x14ac:dyDescent="0.25"/>
  <cols>
    <col min="2" max="2" width="12" bestFit="1" customWidth="1"/>
    <col min="3" max="3" width="10.85546875" bestFit="1" customWidth="1"/>
    <col min="4" max="4" width="11" bestFit="1" customWidth="1"/>
    <col min="5" max="5" width="10.85546875" bestFit="1" customWidth="1"/>
    <col min="6" max="6" width="11.28515625" bestFit="1" customWidth="1"/>
    <col min="7" max="7" width="10" bestFit="1" customWidth="1"/>
  </cols>
  <sheetData>
    <row r="1" spans="1:7" x14ac:dyDescent="0.25">
      <c r="A1" t="s">
        <v>0</v>
      </c>
      <c r="B1" t="s">
        <v>7</v>
      </c>
      <c r="C1" t="s">
        <v>8</v>
      </c>
      <c r="D1" t="s">
        <v>9</v>
      </c>
      <c r="E1" t="s">
        <v>10</v>
      </c>
      <c r="F1" t="s">
        <v>11</v>
      </c>
      <c r="G1" t="s">
        <v>12</v>
      </c>
    </row>
    <row r="2" spans="1:7" x14ac:dyDescent="0.25">
      <c r="A2">
        <v>0.1</v>
      </c>
      <c r="B2">
        <f>23.39/'Used parameters'!B1</f>
        <v>24.621052631578948</v>
      </c>
      <c r="C2">
        <f>0.977/'Used parameters'!B1</f>
        <v>1.0284210526315789</v>
      </c>
      <c r="D2">
        <f>1552/'Used parameters'!B1</f>
        <v>1633.6842105263158</v>
      </c>
      <c r="E2">
        <f>12.69/'Used parameters'!B1</f>
        <v>13.357894736842105</v>
      </c>
      <c r="F2">
        <f>2.67/'Used parameters'!B1</f>
        <v>2.8105263157894735</v>
      </c>
      <c r="G2">
        <f>0.301/'Used parameters'!B1</f>
        <v>0.31684210526315792</v>
      </c>
    </row>
    <row r="3" spans="1:7" x14ac:dyDescent="0.25">
      <c r="A3">
        <v>0.25</v>
      </c>
      <c r="B3">
        <f>17.3/'Used parameters'!B1</f>
        <v>18.210526315789476</v>
      </c>
      <c r="C3">
        <f>0.54/'Used parameters'!B1</f>
        <v>0.56842105263157905</v>
      </c>
      <c r="D3">
        <f>856/'Used parameters'!B1</f>
        <v>901.0526315789474</v>
      </c>
      <c r="E3">
        <f>9.68/'Used parameters'!B1</f>
        <v>10.189473684210526</v>
      </c>
      <c r="F3">
        <f>0.64/'Used parameters'!B1</f>
        <v>0.67368421052631589</v>
      </c>
      <c r="G3">
        <f>0.087/'Used parameters'!B1</f>
        <v>9.1578947368421051E-2</v>
      </c>
    </row>
    <row r="4" spans="1:7" x14ac:dyDescent="0.25">
      <c r="A4">
        <v>0.75</v>
      </c>
      <c r="B4">
        <f>14.65/'Used parameters'!B1</f>
        <v>15.421052631578949</v>
      </c>
      <c r="C4">
        <f>0.4/'Used parameters'!B1</f>
        <v>0.4210526315789474</v>
      </c>
      <c r="D4">
        <f>639/'Used parameters'!B1</f>
        <v>672.63157894736844</v>
      </c>
      <c r="E4">
        <f>9.32/'Used parameters'!B1</f>
        <v>9.810526315789474</v>
      </c>
      <c r="F4">
        <f>0.17/'Used parameters'!B1</f>
        <v>0.17894736842105266</v>
      </c>
      <c r="G4">
        <f>0.072/'Used parameters'!B1</f>
        <v>7.5789473684210518E-2</v>
      </c>
    </row>
    <row r="5" spans="1:7" x14ac:dyDescent="0.25">
      <c r="A5">
        <v>1</v>
      </c>
      <c r="B5">
        <f>12.81/'Used parameters'!B1</f>
        <v>13.48421052631579</v>
      </c>
      <c r="C5">
        <f>0.4/'Used parameters'!B1</f>
        <v>0.4210526315789474</v>
      </c>
      <c r="D5">
        <f>632/'Used parameters'!B1</f>
        <v>665.26315789473688</v>
      </c>
      <c r="E5">
        <f>6.31/'Used parameters'!B1</f>
        <v>6.6421052631578945</v>
      </c>
      <c r="F5">
        <f>0.17/'Used parameters'!B1</f>
        <v>0.17894736842105266</v>
      </c>
      <c r="G5">
        <f>0.089/'Used parameters'!B1</f>
        <v>9.3684210526315786E-2</v>
      </c>
    </row>
  </sheetData>
  <pageMargins left="0.7" right="0.7" top="0.75" bottom="0.75" header="0.3" footer="0.3"/>
  <drawing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6B3879-5C4C-4222-AA5B-EB16E14DA0BE}">
  <dimension ref="A1:G9"/>
  <sheetViews>
    <sheetView zoomScale="70" zoomScaleNormal="70" workbookViewId="0">
      <selection activeCell="F51" sqref="F51"/>
    </sheetView>
  </sheetViews>
  <sheetFormatPr defaultRowHeight="15" x14ac:dyDescent="0.25"/>
  <cols>
    <col min="2" max="2" width="12" bestFit="1" customWidth="1"/>
    <col min="3" max="3" width="10.85546875" bestFit="1" customWidth="1"/>
    <col min="4" max="4" width="11" bestFit="1" customWidth="1"/>
    <col min="5" max="5" width="10.85546875" bestFit="1" customWidth="1"/>
    <col min="6" max="6" width="11.28515625" bestFit="1" customWidth="1"/>
    <col min="7" max="7" width="10" bestFit="1" customWidth="1"/>
  </cols>
  <sheetData>
    <row r="1" spans="1:7" x14ac:dyDescent="0.25">
      <c r="A1" t="s">
        <v>0</v>
      </c>
      <c r="B1" t="s">
        <v>3</v>
      </c>
      <c r="C1" t="s">
        <v>14</v>
      </c>
      <c r="D1" t="s">
        <v>1</v>
      </c>
      <c r="E1" t="s">
        <v>2</v>
      </c>
      <c r="F1" t="s">
        <v>4</v>
      </c>
      <c r="G1" t="s">
        <v>13</v>
      </c>
    </row>
    <row r="2" spans="1:7" x14ac:dyDescent="0.25">
      <c r="A2">
        <v>0.16</v>
      </c>
      <c r="B2">
        <f>11.86/'Used parameters'!B1</f>
        <v>12.48421052631579</v>
      </c>
      <c r="C2" s="3">
        <f>1/20*ENG_emissions_MGO!$C$4</f>
        <v>7.3684210526315796E-3</v>
      </c>
      <c r="D2">
        <f>664.96/'Used parameters'!B1</f>
        <v>699.95789473684215</v>
      </c>
      <c r="E2">
        <f>12.69/'Used parameters'!B1</f>
        <v>13.357894736842105</v>
      </c>
      <c r="F2">
        <f>13.75/'Used parameters'!B1</f>
        <v>14.473684210526317</v>
      </c>
    </row>
    <row r="3" spans="1:7" x14ac:dyDescent="0.25">
      <c r="A3">
        <v>0.26</v>
      </c>
      <c r="B3">
        <f>4.47/'Used parameters'!B1</f>
        <v>4.7052631578947368</v>
      </c>
      <c r="C3" s="3">
        <f>1/20*ENG_emissions_MGO!$C$4</f>
        <v>7.3684210526315796E-3</v>
      </c>
      <c r="D3">
        <f>555.27/'Used parameters'!B1</f>
        <v>584.49473684210523</v>
      </c>
      <c r="E3">
        <f>9.68/'Used parameters'!B1</f>
        <v>10.189473684210526</v>
      </c>
      <c r="F3">
        <f>8.24/'Used parameters'!B1</f>
        <v>8.6736842105263161</v>
      </c>
    </row>
    <row r="4" spans="1:7" x14ac:dyDescent="0.25">
      <c r="A4">
        <v>0.36</v>
      </c>
      <c r="B4">
        <f>4.48/'Used parameters'!B1</f>
        <v>4.715789473684211</v>
      </c>
      <c r="C4" s="3">
        <f>1/20*ENG_emissions_MGO!$C$4</f>
        <v>7.3684210526315796E-3</v>
      </c>
      <c r="D4">
        <f>535.13/'Used parameters'!B1</f>
        <v>563.29473684210529</v>
      </c>
      <c r="E4">
        <f>9.32/'Used parameters'!B1</f>
        <v>9.810526315789474</v>
      </c>
      <c r="F4">
        <f>6.87/'Used parameters'!B1</f>
        <v>7.2315789473684218</v>
      </c>
    </row>
    <row r="5" spans="1:7" x14ac:dyDescent="0.25">
      <c r="A5">
        <v>0.46</v>
      </c>
      <c r="B5">
        <f>2.61/'Used parameters'!B1</f>
        <v>2.7473684210526317</v>
      </c>
      <c r="C5" s="3">
        <f>1/20*ENG_emissions_MGO!$C$4</f>
        <v>7.3684210526315796E-3</v>
      </c>
      <c r="D5">
        <f>480.8/'Used parameters'!B1</f>
        <v>506.1052631578948</v>
      </c>
      <c r="E5">
        <f>6.31/'Used parameters'!B1</f>
        <v>6.6421052631578945</v>
      </c>
      <c r="F5">
        <f>3.96/'Used parameters'!B1</f>
        <v>4.1684210526315795</v>
      </c>
    </row>
    <row r="6" spans="1:7" x14ac:dyDescent="0.25">
      <c r="A6">
        <v>0.56000000000000005</v>
      </c>
      <c r="B6">
        <f>2.81/'Used parameters'!B1</f>
        <v>2.9578947368421056</v>
      </c>
      <c r="C6" s="3">
        <f>1/20*ENG_emissions_MGO!$C$4</f>
        <v>7.3684210526315796E-3</v>
      </c>
      <c r="D6">
        <f>477.99/'Used parameters'!B1</f>
        <v>503.14736842105265</v>
      </c>
      <c r="E6">
        <f>4.22/'Used parameters'!B1</f>
        <v>4.4421052631578943</v>
      </c>
      <c r="F6">
        <f>2.56/'Used parameters'!B1</f>
        <v>2.6947368421052635</v>
      </c>
    </row>
    <row r="7" spans="1:7" x14ac:dyDescent="0.25">
      <c r="A7">
        <v>0.66</v>
      </c>
      <c r="B7">
        <f>2.86/'Used parameters'!B1</f>
        <v>3.0105263157894737</v>
      </c>
      <c r="C7" s="3">
        <f>1/20*ENG_emissions_MGO!$C$4</f>
        <v>7.3684210526315796E-3</v>
      </c>
      <c r="D7">
        <f>448.35/'Used parameters'!B1</f>
        <v>471.94736842105266</v>
      </c>
      <c r="E7">
        <f>3.96/'Used parameters'!B1</f>
        <v>4.1684210526315795</v>
      </c>
      <c r="F7">
        <f>1.91/'Used parameters'!B1</f>
        <v>2.0105263157894737</v>
      </c>
    </row>
    <row r="8" spans="1:7" x14ac:dyDescent="0.25">
      <c r="A8">
        <v>0.76</v>
      </c>
      <c r="B8">
        <f>2/'Used parameters'!B1</f>
        <v>2.1052631578947367</v>
      </c>
      <c r="C8" s="3">
        <f>1/20*ENG_emissions_MGO!$C$4</f>
        <v>7.3684210526315796E-3</v>
      </c>
      <c r="D8">
        <f>435.17/'Used parameters'!B1</f>
        <v>458.07368421052638</v>
      </c>
      <c r="E8">
        <f>3.29/'Used parameters'!B1</f>
        <v>3.4631578947368422</v>
      </c>
      <c r="F8">
        <f>1.63/'Used parameters'!B1</f>
        <v>1.7157894736842105</v>
      </c>
    </row>
    <row r="9" spans="1:7" x14ac:dyDescent="0.25">
      <c r="A9">
        <v>0.96</v>
      </c>
      <c r="B9">
        <f>1.19/'Used parameters'!B1</f>
        <v>1.2526315789473683</v>
      </c>
      <c r="C9" s="3">
        <f>1/20*ENG_emissions_MGO!$C$4</f>
        <v>7.3684210526315796E-3</v>
      </c>
      <c r="D9">
        <f>431.29/'Used parameters'!B1</f>
        <v>453.98947368421057</v>
      </c>
      <c r="E9">
        <f>3.33/'Used parameters'!B1</f>
        <v>3.5052631578947371</v>
      </c>
      <c r="F9">
        <f>1.72/'Used parameters'!B1</f>
        <v>1.8105263157894738</v>
      </c>
    </row>
  </sheetData>
  <pageMargins left="0.7" right="0.7" top="0.75" bottom="0.75" header="0.3" footer="0.3"/>
  <drawing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28ACEB-DB3A-4F5C-9AFD-A2443A321A37}">
  <dimension ref="A1:G5"/>
  <sheetViews>
    <sheetView workbookViewId="0">
      <selection activeCell="H9" sqref="H9"/>
    </sheetView>
  </sheetViews>
  <sheetFormatPr defaultRowHeight="15" x14ac:dyDescent="0.25"/>
  <cols>
    <col min="2" max="2" width="12" bestFit="1" customWidth="1"/>
    <col min="3" max="3" width="10.85546875" bestFit="1" customWidth="1"/>
    <col min="4" max="4" width="11" bestFit="1" customWidth="1"/>
    <col min="5" max="5" width="10.85546875" bestFit="1" customWidth="1"/>
    <col min="6" max="6" width="11.28515625" bestFit="1" customWidth="1"/>
    <col min="7" max="7" width="10" bestFit="1" customWidth="1"/>
  </cols>
  <sheetData>
    <row r="1" spans="1:7" x14ac:dyDescent="0.25">
      <c r="A1" t="s">
        <v>0</v>
      </c>
      <c r="B1" t="s">
        <v>3</v>
      </c>
      <c r="C1" t="s">
        <v>14</v>
      </c>
      <c r="D1" t="s">
        <v>1</v>
      </c>
      <c r="E1" t="s">
        <v>2</v>
      </c>
      <c r="F1" t="s">
        <v>4</v>
      </c>
      <c r="G1" t="s">
        <v>13</v>
      </c>
    </row>
    <row r="2" spans="1:7" x14ac:dyDescent="0.25">
      <c r="A2">
        <v>0.1</v>
      </c>
      <c r="B2">
        <f>23/'Used parameters'!B1</f>
        <v>24.210526315789476</v>
      </c>
      <c r="D2">
        <f>1552/'Used parameters'!B1</f>
        <v>1633.6842105263158</v>
      </c>
      <c r="F2">
        <f>0.3/'Used parameters'!B1</f>
        <v>0.31578947368421051</v>
      </c>
      <c r="G2">
        <f>1.2/'Used parameters'!B1</f>
        <v>1.263157894736842</v>
      </c>
    </row>
    <row r="3" spans="1:7" x14ac:dyDescent="0.25">
      <c r="A3">
        <v>0.25</v>
      </c>
      <c r="B3">
        <f>10.5/'Used parameters'!B1</f>
        <v>11.052631578947368</v>
      </c>
      <c r="D3">
        <f>856/'Used parameters'!B1</f>
        <v>901.0526315789474</v>
      </c>
      <c r="F3">
        <f>0.66/'Used parameters'!B1</f>
        <v>0.69473684210526321</v>
      </c>
      <c r="G3">
        <f>0.45/'Used parameters'!B1</f>
        <v>0.47368421052631582</v>
      </c>
    </row>
    <row r="4" spans="1:7" x14ac:dyDescent="0.25">
      <c r="A4">
        <v>0.75</v>
      </c>
      <c r="B4">
        <f>9.5/'Used parameters'!B1</f>
        <v>10</v>
      </c>
      <c r="D4">
        <f>639/'Used parameters'!B1</f>
        <v>672.63157894736844</v>
      </c>
      <c r="F4">
        <f>0.4/'Used parameters'!B1</f>
        <v>0.4210526315789474</v>
      </c>
      <c r="G4">
        <f>0.2/'Used parameters'!B1</f>
        <v>0.2105263157894737</v>
      </c>
    </row>
    <row r="5" spans="1:7" x14ac:dyDescent="0.25">
      <c r="A5">
        <v>1</v>
      </c>
      <c r="B5">
        <f>11.5/'Used parameters'!B1</f>
        <v>12.105263157894738</v>
      </c>
      <c r="D5">
        <f>632/'Used parameters'!B1</f>
        <v>665.26315789473688</v>
      </c>
      <c r="F5">
        <f>0.3/'Used parameters'!B1</f>
        <v>0.31578947368421051</v>
      </c>
      <c r="G5">
        <f>0.25/'Used parameters'!B1</f>
        <v>0.26315789473684209</v>
      </c>
    </row>
  </sheetData>
  <pageMargins left="0.7" right="0.7" top="0.75" bottom="0.75" header="0.3" footer="0.3"/>
  <drawing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F6D04A-B6E2-44AB-B02E-A9033172BD85}">
  <dimension ref="A1:C1"/>
  <sheetViews>
    <sheetView workbookViewId="0">
      <selection activeCell="C36" sqref="C36"/>
    </sheetView>
  </sheetViews>
  <sheetFormatPr defaultRowHeight="15" x14ac:dyDescent="0.25"/>
  <cols>
    <col min="1" max="1" width="19.42578125" bestFit="1" customWidth="1"/>
    <col min="3" max="3" width="11.28515625" bestFit="1" customWidth="1"/>
  </cols>
  <sheetData>
    <row r="1" spans="1:3" x14ac:dyDescent="0.25">
      <c r="A1" t="s">
        <v>5</v>
      </c>
      <c r="B1">
        <v>0.95</v>
      </c>
      <c r="C1" t="s">
        <v>6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P o D A A B Q S w M E F A A C A A g A m F 1 7 W N z B 7 5 i k A A A A 9 g A A A B I A H A B D b 2 5 m a W c v U G F j a 2 F n Z S 5 4 b W w g o h g A K K A U A A A A A A A A A A A A A A A A A A A A A A A A A A A A h Y 8 x D o I w G I W v Q r r T l m o M I T 9 l c A V j Y m J c m 1 K h E Y q h x X I 3 B 4 / k F c Q o 6 u b 4 v v c N 7 9 2 v N 8 j G t g k u q r e 6 M y m K M E W B M r I r t a l S N L h j G K O M w 1 b I k 6 h U M M n G J q M t U 1 Q 7 d 0 4 I 8 d 5 j v 8 B d X x F G a U Q O R b 6 T t W o F + s j 6 v x x q Y 5 0 w U i E O + 9 c Y z n D E l n j F Y k y B z B A K b b 4 C m / Y + 2 x 8 I 6 6 F x Q 6 + 4 a c J N D m S O Q N 4 f + A N Q S w M E F A A C A A g A m F 1 7 W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J h d e 1 g + r R j B 9 A A A A G 0 B A A A T A B w A R m 9 y b X V s Y X M v U 2 V j d G l v b j E u b S C i G A A o o B Q A A A A A A A A A A A A A A A A A A A A A A A A A A A B t T 8 F q w z A M v Q f y D 8 a 9 J G A C C d s O K z k l H f R S G M l O y w 5 u o j Y G R x 6 W n d G V / v s c w h i D 6 i K 9 9 4 S e H k H v l E H W r D 3 f x l E c 0 S g t D G z D a z h J r x 2 r p Z M E j i V 5 y l n J N L g 4 Y q E a 4 2 0 P g a l o z m r T + w n Q J S 9 K Q 1 Y Z d A F Q w q v n 7 o 3 A U n f E W e I M e h i 9 + o a u N l + o j R y o u 2 O T 9 T T z V L z X o N W k H N i S C y 5 Y Z b S f k M p C s B 3 2 Z l B 4 L v P i M c B X b x w 0 7 q K h / B u z g 0 H 4 S M X 6 7 Y Z X o 8 R z S N Z e P m E J 0 s p j W G q t R D o Z O 6 3 X F 5 G S N Z q 4 X v n K 5 s F 9 j + 7 p I V v 0 m 2 C / Q v F f u K V x p P C u 4 f Y H U E s B A i 0 A F A A C A A g A m F 1 7 W N z B 7 5 i k A A A A 9 g A A A B I A A A A A A A A A A A A A A A A A A A A A A E N v b m Z p Z y 9 Q Y W N r Y W d l L n h t b F B L A Q I t A B Q A A g A I A J h d e 1 g P y u m r p A A A A O k A A A A T A A A A A A A A A A A A A A A A A P A A A A B b Q 2 9 u d G V u d F 9 U e X B l c 1 0 u e G 1 s U E s B A i 0 A F A A C A A g A m F 1 7 W D 6 t G M H 0 A A A A b Q E A A B M A A A A A A A A A A A A A A A A A 4 Q E A A E Z v c m 1 1 b G F z L 1 N l Y 3 R p b 2 4 x L m 1 Q S w U G A A A A A A M A A w D C A A A A I g M A A A A A E A E A A O + 7 v z w / e G 1 s I H Z l c n N p b 2 4 9 I j E u M C I g Z W 5 j b 2 R p b m c 9 I n V 0 Z i 0 4 I j 8 + P F B l c m 1 p c 3 N p b 2 5 M a X N 0 I H h t b G 5 z O n h z Z D 0 i a H R 0 c D o v L 3 d 3 d y 5 3 M y 5 v c m c v M j A w M S 9 Y T U x T Y 2 h l b W E i I H h t b G 5 z O n h z a T 0 i a H R 0 c D o v L 3 d 3 d y 5 3 M y 5 v c m c v M j A w M S 9 Y T U x T Y 2 h l b W E t a W 5 z d G F u Y 2 U i P j x D Y W 5 F d m F s d W F 0 Z U Z 1 d H V y Z V B h Y 2 t h Z 2 V z P m Z h b H N l P C 9 D Y W 5 F d m F s d W F 0 Z U Z 1 d H V y Z V B h Y 2 t h Z 2 V z P j x G a X J l d 2 F s b E V u Y W J s Z W Q + d H J 1 Z T w v R m l y Z X d h b G x F b m F i b G V k P j w v U G V y b W l z c 2 l v b k x p c 3 Q + x Q g A A A A A A A C j C A A A 7 7 u / P D 9 4 b W w g d m V y c 2 l v b j 0 i M S 4 w I i B l b m N v Z G l u Z z 0 i d X R m L T g i P z 4 8 T G 9 j Y W x Q Y W N r Y W d l T W V 0 Y W R h d G F G a W x l I H h t b G 5 z O n h z Z D 0 i a H R 0 c D o v L 3 d 3 d y 5 3 M y 5 v c m c v M j A w M S 9 Y T U x T Y 2 h l b W E i I H h t b G 5 z O n h z a T 0 i a H R 0 c D o v L 3 d 3 d y 5 3 M y 5 v c m c v M j A w M S 9 Y T U x T Y 2 h l b W E t a W 5 z d G F u Y 2 U i P j x J d G V t c z 4 8 S X R l b T 4 8 S X R l b U x v Y 2 F 0 a W 9 u P j x J d G V t V H l w Z T 5 B b G x G b 3 J t d W x h c z w v S X R l b V R 5 c G U + P E l 0 Z W 1 Q Y X R o I C 8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R l Z m F 1 b H Q l M j B E Y X R h c 2 V 0 J T I w K D E p P C 9 J d G V t U G F 0 a D 4 8 L 0 l 0 Z W 1 M b 2 N h d G l v b j 4 8 U 3 R h Y m x l R W 5 0 c m l l c z 4 8 R W 5 0 c n k g V H l w Z T 0 i S X N Q c m l 2 Y X R l I i B W Y W x 1 Z T 0 i b D A i I C 8 + P E V u d H J 5 I F R 5 c G U 9 I l F 1 Z X J 5 S U Q i I F Z h b H V l P S J z N z F k M T B j Y W Q t N z I 0 Y S 0 0 O T I 3 L T k w N m E t Y j N h Z T Z l Z T N k N m Y y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g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Q t M D M t M j d U M T A 6 N D Q 6 N D I u N D g z M T I y O F o i I C 8 + P E V u d H J 5 I F R 5 c G U 9 I k Z p b G x D b 2 x 1 b W 5 U e X B l c y I g V m F s d W U 9 I n N B d 0 0 9 I i A v P j x F b n R y e S B U e X B l P S J G a W x s Q 2 9 s d W 1 u T m F t Z X M i I F Z h b H V l P S J z W y Z x d W 9 0 O 0 N v b H V t b j E m c X V v d D s s J n F 1 b 3 Q 7 Q 2 9 s d W 1 u M i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I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0 R l Z m F 1 b H Q g R G F 0 Y X N l d C A o M S k v Q X V 0 b 1 J l b W 9 2 Z W R D b 2 x 1 b W 5 z M S 5 7 Q 2 9 s d W 1 u M S w w f S Z x d W 9 0 O y w m c X V v d D t T Z W N 0 a W 9 u M S 9 E Z W Z h d W x 0 I E R h d G F z Z X Q g K D E p L 0 F 1 d G 9 S Z W 1 v d m V k Q 2 9 s d W 1 u c z E u e 0 N v b H V t b j I s M X 0 m c X V v d D t d L C Z x d W 9 0 O 0 N v b H V t b k N v d W 5 0 J n F 1 b 3 Q 7 O j I s J n F 1 b 3 Q 7 S 2 V 5 Q 2 9 s d W 1 u T m F t Z X M m c X V v d D s 6 W 1 0 s J n F 1 b 3 Q 7 Q 2 9 s d W 1 u S W R l b n R p d G l l c y Z x d W 9 0 O z p b J n F 1 b 3 Q 7 U 2 V j d G l v b j E v R G V m Y X V s d C B E Y X R h c 2 V 0 I C g x K S 9 B d X R v U m V t b 3 Z l Z E N v b H V t b n M x L n t D b 2 x 1 b W 4 x L D B 9 J n F 1 b 3 Q 7 L C Z x d W 9 0 O 1 N l Y 3 R p b 2 4 x L 0 R l Z m F 1 b H Q g R G F 0 Y X N l d C A o M S k v Q X V 0 b 1 J l b W 9 2 Z W R D b 2 x 1 b W 5 z M S 5 7 Q 2 9 s d W 1 u M i w x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R G V m Y X V s d C U y M E R h d G F z Z X Q l M j A o M S k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R G V m Y X V s d C U y M E R h d G F z Z X Q l M j A o M S k v Q 2 h h b m d l Z C U y M F R 5 c G U 8 L 0 l 0 Z W 1 Q Y X R o P j w v S X R l b U x v Y 2 F 0 a W 9 u P j x T d G F i b G V F b n R y a W V z I C 8 + P C 9 J d G V t P j w v S X R l b X M + P C 9 M b 2 N h b F B h Y 2 t h Z 2 V N Z X R h Z G F 0 Y U Z p b G U + F g A A A F B L B Q Y A A A A A A A A A A A A A A A A A A A A A A A D a A A A A A Q A A A N C M n d 8 B F d E R j H o A w E / C l + s B A A A A G m K M g F + 3 o E S G 7 R f Z V R G w q g A A A A A C A A A A A A A D Z g A A w A A A A B A A A A C P i v L i d j S y Y N i / 3 I K c 9 E p G A A A A A A S A A A C g A A A A E A A A A B i Z w a L 2 C m V G S S R P o Y X O l 8 J Q A A A A Z M k o c B m 8 N G 9 d + o 3 M c P k 2 r X S j j O k 1 + 8 G k z M m R k G p l 0 g S v V 3 V Y o T l O i X c 7 A / E u y d w H i i o m N Q K e E 0 R z 1 0 R m a j u p 9 N 4 f c J q q 3 c Y 6 c J q 6 y 6 7 t Z z 4 U A A A A r 9 h A X 8 2 Y V k X Z A w F I q A z T g E m J t G U = < / D a t a M a s h u p > 
</file>

<file path=customXml/itemProps1.xml><?xml version="1.0" encoding="utf-8"?>
<ds:datastoreItem xmlns:ds="http://schemas.openxmlformats.org/officeDocument/2006/customXml" ds:itemID="{71C15DDD-29D8-40B8-A041-6265D88FEEAA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ENG_emissions_MGO</vt:lpstr>
      <vt:lpstr>ENG_emissions_MGO_2</vt:lpstr>
      <vt:lpstr>ENG_emissions_LNG</vt:lpstr>
      <vt:lpstr>ENG_emissions_LNG_2</vt:lpstr>
      <vt:lpstr>Used parameters</vt:lpstr>
    </vt:vector>
  </TitlesOfParts>
  <Company>TU Delft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Berend van Veldhuizen</dc:creator>
  <cp:lastModifiedBy>Berend van Veldhuizen</cp:lastModifiedBy>
  <dcterms:created xsi:type="dcterms:W3CDTF">2024-01-25T12:06:12Z</dcterms:created>
  <dcterms:modified xsi:type="dcterms:W3CDTF">2024-07-10T15:47:42Z</dcterms:modified>
</cp:coreProperties>
</file>