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yang3\Desktop\alkyl hydrogenation\PAPER\NMR Kinetic\"/>
    </mc:Choice>
  </mc:AlternateContent>
  <bookViews>
    <workbookView xWindow="0" yWindow="0" windowWidth="21600" windowHeight="8985" activeTab="1"/>
  </bookViews>
  <sheets>
    <sheet name="Figure S16" sheetId="1" r:id="rId1"/>
    <sheet name="Figure S17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0" i="2" l="1"/>
  <c r="N70" i="2" s="1"/>
  <c r="O70" i="2"/>
  <c r="F70" i="2"/>
  <c r="P69" i="2"/>
  <c r="N69" i="2" s="1"/>
  <c r="O69" i="2"/>
  <c r="F69" i="2"/>
  <c r="P68" i="2"/>
  <c r="O68" i="2"/>
  <c r="F68" i="2"/>
  <c r="P67" i="2"/>
  <c r="N67" i="2" s="1"/>
  <c r="Q67" i="2" s="1"/>
  <c r="O67" i="2"/>
  <c r="F67" i="2"/>
  <c r="P66" i="2"/>
  <c r="N66" i="2" s="1"/>
  <c r="O66" i="2"/>
  <c r="F66" i="2"/>
  <c r="P65" i="2"/>
  <c r="N65" i="2" s="1"/>
  <c r="O65" i="2"/>
  <c r="F65" i="2"/>
  <c r="P64" i="2"/>
  <c r="N64" i="2" s="1"/>
  <c r="O64" i="2"/>
  <c r="F64" i="2"/>
  <c r="P63" i="2"/>
  <c r="N63" i="2" s="1"/>
  <c r="O63" i="2"/>
  <c r="F63" i="2"/>
  <c r="P62" i="2"/>
  <c r="N62" i="2" s="1"/>
  <c r="O62" i="2"/>
  <c r="F62" i="2"/>
  <c r="P61" i="2"/>
  <c r="N61" i="2" s="1"/>
  <c r="O61" i="2"/>
  <c r="F61" i="2"/>
  <c r="P60" i="2"/>
  <c r="N60" i="2" s="1"/>
  <c r="O60" i="2"/>
  <c r="F60" i="2"/>
  <c r="P59" i="2"/>
  <c r="O59" i="2"/>
  <c r="F59" i="2"/>
  <c r="P58" i="2"/>
  <c r="N58" i="2" s="1"/>
  <c r="O58" i="2"/>
  <c r="F58" i="2"/>
  <c r="P57" i="2"/>
  <c r="N57" i="2" s="1"/>
  <c r="O57" i="2"/>
  <c r="F57" i="2"/>
  <c r="P56" i="2"/>
  <c r="N56" i="2" s="1"/>
  <c r="O56" i="2"/>
  <c r="F56" i="2"/>
  <c r="P52" i="2"/>
  <c r="N52" i="2" s="1"/>
  <c r="O52" i="2"/>
  <c r="F52" i="2"/>
  <c r="P51" i="2"/>
  <c r="N51" i="2" s="1"/>
  <c r="O51" i="2"/>
  <c r="F51" i="2"/>
  <c r="P50" i="2"/>
  <c r="N50" i="2" s="1"/>
  <c r="O50" i="2"/>
  <c r="F50" i="2"/>
  <c r="P49" i="2"/>
  <c r="N49" i="2" s="1"/>
  <c r="O49" i="2"/>
  <c r="F49" i="2"/>
  <c r="P48" i="2"/>
  <c r="O48" i="2"/>
  <c r="F48" i="2"/>
  <c r="P47" i="2"/>
  <c r="N47" i="2" s="1"/>
  <c r="O47" i="2"/>
  <c r="F47" i="2"/>
  <c r="P46" i="2"/>
  <c r="N46" i="2" s="1"/>
  <c r="O46" i="2"/>
  <c r="F46" i="2"/>
  <c r="P45" i="2"/>
  <c r="O45" i="2"/>
  <c r="F45" i="2"/>
  <c r="P44" i="2"/>
  <c r="O44" i="2"/>
  <c r="F44" i="2"/>
  <c r="P43" i="2"/>
  <c r="N43" i="2" s="1"/>
  <c r="O43" i="2"/>
  <c r="F43" i="2"/>
  <c r="P42" i="2"/>
  <c r="N42" i="2" s="1"/>
  <c r="O42" i="2"/>
  <c r="F42" i="2"/>
  <c r="P41" i="2"/>
  <c r="N41" i="2" s="1"/>
  <c r="O41" i="2"/>
  <c r="F41" i="2"/>
  <c r="P40" i="2"/>
  <c r="O40" i="2"/>
  <c r="F40" i="2"/>
  <c r="P39" i="2"/>
  <c r="N39" i="2" s="1"/>
  <c r="O39" i="2"/>
  <c r="F39" i="2"/>
  <c r="P38" i="2"/>
  <c r="N38" i="2" s="1"/>
  <c r="O38" i="2"/>
  <c r="F38" i="2"/>
  <c r="P34" i="2"/>
  <c r="N34" i="2" s="1"/>
  <c r="O34" i="2"/>
  <c r="F34" i="2"/>
  <c r="P33" i="2"/>
  <c r="O33" i="2"/>
  <c r="F33" i="2"/>
  <c r="P32" i="2"/>
  <c r="N32" i="2" s="1"/>
  <c r="O32" i="2"/>
  <c r="F32" i="2"/>
  <c r="P31" i="2"/>
  <c r="N31" i="2" s="1"/>
  <c r="O31" i="2"/>
  <c r="F31" i="2"/>
  <c r="P30" i="2"/>
  <c r="N30" i="2" s="1"/>
  <c r="O30" i="2"/>
  <c r="F30" i="2"/>
  <c r="P29" i="2"/>
  <c r="O29" i="2"/>
  <c r="F29" i="2"/>
  <c r="P28" i="2"/>
  <c r="N28" i="2" s="1"/>
  <c r="O28" i="2"/>
  <c r="F28" i="2"/>
  <c r="P27" i="2"/>
  <c r="N27" i="2" s="1"/>
  <c r="O27" i="2"/>
  <c r="F27" i="2"/>
  <c r="P26" i="2"/>
  <c r="O26" i="2"/>
  <c r="F26" i="2"/>
  <c r="P25" i="2"/>
  <c r="O25" i="2"/>
  <c r="F25" i="2"/>
  <c r="P24" i="2"/>
  <c r="N24" i="2" s="1"/>
  <c r="O24" i="2"/>
  <c r="F24" i="2"/>
  <c r="P23" i="2"/>
  <c r="N23" i="2" s="1"/>
  <c r="O23" i="2"/>
  <c r="F23" i="2"/>
  <c r="P22" i="2"/>
  <c r="O22" i="2"/>
  <c r="F22" i="2"/>
  <c r="P21" i="2"/>
  <c r="N21" i="2" s="1"/>
  <c r="O21" i="2"/>
  <c r="F21" i="2"/>
  <c r="P20" i="2"/>
  <c r="O20" i="2"/>
  <c r="F20" i="2"/>
  <c r="P17" i="2"/>
  <c r="N17" i="2" s="1"/>
  <c r="Q17" i="2" s="1"/>
  <c r="O17" i="2"/>
  <c r="F17" i="2"/>
  <c r="P16" i="2"/>
  <c r="O16" i="2"/>
  <c r="F16" i="2"/>
  <c r="P15" i="2"/>
  <c r="N15" i="2" s="1"/>
  <c r="O15" i="2"/>
  <c r="F15" i="2"/>
  <c r="P14" i="2"/>
  <c r="O14" i="2"/>
  <c r="F14" i="2"/>
  <c r="P13" i="2"/>
  <c r="O13" i="2"/>
  <c r="F13" i="2"/>
  <c r="P12" i="2"/>
  <c r="O12" i="2"/>
  <c r="F12" i="2"/>
  <c r="P11" i="2"/>
  <c r="N11" i="2" s="1"/>
  <c r="O11" i="2"/>
  <c r="F11" i="2"/>
  <c r="P10" i="2"/>
  <c r="N10" i="2" s="1"/>
  <c r="O10" i="2"/>
  <c r="F10" i="2"/>
  <c r="P9" i="2"/>
  <c r="O9" i="2"/>
  <c r="F9" i="2"/>
  <c r="P8" i="2"/>
  <c r="N8" i="2" s="1"/>
  <c r="O8" i="2"/>
  <c r="F8" i="2"/>
  <c r="P7" i="2"/>
  <c r="N7" i="2" s="1"/>
  <c r="O7" i="2"/>
  <c r="F7" i="2"/>
  <c r="U6" i="2"/>
  <c r="Q30" i="2" l="1"/>
  <c r="T30" i="2" s="1"/>
  <c r="Q34" i="2"/>
  <c r="T34" i="2" s="1"/>
  <c r="Q49" i="2"/>
  <c r="Q56" i="2"/>
  <c r="R56" i="2" s="1"/>
  <c r="Q10" i="2"/>
  <c r="T10" i="2" s="1"/>
  <c r="Q63" i="2"/>
  <c r="S63" i="2" s="1"/>
  <c r="Q52" i="2"/>
  <c r="Q60" i="2"/>
  <c r="S60" i="2" s="1"/>
  <c r="Q41" i="2"/>
  <c r="S41" i="2" s="1"/>
  <c r="Q64" i="2"/>
  <c r="R64" i="2" s="1"/>
  <c r="R17" i="2"/>
  <c r="S30" i="2"/>
  <c r="R67" i="2"/>
  <c r="N13" i="2"/>
  <c r="S17" i="2"/>
  <c r="N20" i="2"/>
  <c r="Q20" i="2" s="1"/>
  <c r="T20" i="2" s="1"/>
  <c r="N26" i="2"/>
  <c r="Q26" i="2" s="1"/>
  <c r="T26" i="2" s="1"/>
  <c r="Q31" i="2"/>
  <c r="S31" i="2" s="1"/>
  <c r="N40" i="2"/>
  <c r="Q40" i="2" s="1"/>
  <c r="S40" i="2" s="1"/>
  <c r="N44" i="2"/>
  <c r="T49" i="2"/>
  <c r="T56" i="2"/>
  <c r="N59" i="2"/>
  <c r="Q59" i="2" s="1"/>
  <c r="S59" i="2" s="1"/>
  <c r="S67" i="2"/>
  <c r="N68" i="2"/>
  <c r="N9" i="2"/>
  <c r="N14" i="2"/>
  <c r="Q14" i="2" s="1"/>
  <c r="S14" i="2" s="1"/>
  <c r="T17" i="2"/>
  <c r="Q27" i="2"/>
  <c r="R27" i="2" s="1"/>
  <c r="R30" i="2"/>
  <c r="N45" i="2"/>
  <c r="Q45" i="2" s="1"/>
  <c r="S45" i="2" s="1"/>
  <c r="R49" i="2"/>
  <c r="T67" i="2"/>
  <c r="Q15" i="2"/>
  <c r="S15" i="2" s="1"/>
  <c r="Q11" i="2"/>
  <c r="R11" i="2" s="1"/>
  <c r="Q8" i="2"/>
  <c r="S8" i="2" s="1"/>
  <c r="Q7" i="2"/>
  <c r="S7" i="2" s="1"/>
  <c r="Q21" i="2"/>
  <c r="R21" i="2" s="1"/>
  <c r="Q32" i="2"/>
  <c r="R32" i="2" s="1"/>
  <c r="Q62" i="2"/>
  <c r="R62" i="2" s="1"/>
  <c r="T21" i="2"/>
  <c r="R26" i="2"/>
  <c r="T32" i="2"/>
  <c r="Q43" i="2"/>
  <c r="T43" i="2" s="1"/>
  <c r="Q46" i="2"/>
  <c r="R46" i="2" s="1"/>
  <c r="Q50" i="2"/>
  <c r="R50" i="2" s="1"/>
  <c r="R52" i="2"/>
  <c r="Q66" i="2"/>
  <c r="T66" i="2" s="1"/>
  <c r="Q69" i="2"/>
  <c r="R69" i="2" s="1"/>
  <c r="R14" i="2"/>
  <c r="Q39" i="2"/>
  <c r="T39" i="2" s="1"/>
  <c r="Q42" i="2"/>
  <c r="S42" i="2" s="1"/>
  <c r="N12" i="2"/>
  <c r="N16" i="2"/>
  <c r="N22" i="2"/>
  <c r="Q47" i="2"/>
  <c r="R47" i="2" s="1"/>
  <c r="Q51" i="2"/>
  <c r="R51" i="2" s="1"/>
  <c r="S52" i="2"/>
  <c r="Q57" i="2"/>
  <c r="S57" i="2" s="1"/>
  <c r="T60" i="2"/>
  <c r="S64" i="2"/>
  <c r="Q70" i="2"/>
  <c r="T70" i="2" s="1"/>
  <c r="Q24" i="2"/>
  <c r="R24" i="2" s="1"/>
  <c r="Q65" i="2"/>
  <c r="S65" i="2" s="1"/>
  <c r="Q23" i="2"/>
  <c r="S23" i="2" s="1"/>
  <c r="S26" i="2"/>
  <c r="Q28" i="2"/>
  <c r="T28" i="2" s="1"/>
  <c r="S32" i="2"/>
  <c r="R34" i="2"/>
  <c r="Q38" i="2"/>
  <c r="S38" i="2" s="1"/>
  <c r="S49" i="2"/>
  <c r="T52" i="2"/>
  <c r="Q58" i="2"/>
  <c r="T58" i="2" s="1"/>
  <c r="Q61" i="2"/>
  <c r="S61" i="2" s="1"/>
  <c r="T64" i="2"/>
  <c r="N25" i="2"/>
  <c r="N29" i="2"/>
  <c r="N33" i="2"/>
  <c r="T38" i="2"/>
  <c r="N48" i="2"/>
  <c r="T50" i="2"/>
  <c r="R60" i="2" l="1"/>
  <c r="T47" i="2"/>
  <c r="S10" i="2"/>
  <c r="T46" i="2"/>
  <c r="S56" i="2"/>
  <c r="R41" i="2"/>
  <c r="T65" i="2"/>
  <c r="T61" i="2"/>
  <c r="S34" i="2"/>
  <c r="S20" i="2"/>
  <c r="T63" i="2"/>
  <c r="R63" i="2"/>
  <c r="T41" i="2"/>
  <c r="S62" i="2"/>
  <c r="R10" i="2"/>
  <c r="T69" i="2"/>
  <c r="T62" i="2"/>
  <c r="S21" i="2"/>
  <c r="T7" i="2"/>
  <c r="S69" i="2"/>
  <c r="W61" i="2" s="1"/>
  <c r="T42" i="2"/>
  <c r="T51" i="2"/>
  <c r="R20" i="2"/>
  <c r="R31" i="2"/>
  <c r="T31" i="2"/>
  <c r="T8" i="2"/>
  <c r="T59" i="2"/>
  <c r="S51" i="2"/>
  <c r="W46" i="2" s="1"/>
  <c r="T40" i="2"/>
  <c r="R59" i="2"/>
  <c r="S66" i="2"/>
  <c r="S50" i="2"/>
  <c r="Q13" i="2"/>
  <c r="R13" i="2" s="1"/>
  <c r="T14" i="2"/>
  <c r="W14" i="2" s="1"/>
  <c r="Q9" i="2"/>
  <c r="R40" i="2"/>
  <c r="R66" i="2"/>
  <c r="R45" i="2"/>
  <c r="Q68" i="2"/>
  <c r="R68" i="2" s="1"/>
  <c r="T45" i="2"/>
  <c r="T23" i="2"/>
  <c r="T27" i="2"/>
  <c r="S70" i="2"/>
  <c r="S27" i="2"/>
  <c r="R65" i="2"/>
  <c r="S47" i="2"/>
  <c r="S24" i="2"/>
  <c r="Q44" i="2"/>
  <c r="V41" i="2"/>
  <c r="V38" i="2"/>
  <c r="V52" i="2"/>
  <c r="V14" i="2"/>
  <c r="V10" i="2"/>
  <c r="W8" i="2"/>
  <c r="W10" i="2"/>
  <c r="V15" i="2"/>
  <c r="V17" i="2"/>
  <c r="W17" i="2"/>
  <c r="V8" i="2"/>
  <c r="Q25" i="2"/>
  <c r="R61" i="2"/>
  <c r="R58" i="2"/>
  <c r="S39" i="2"/>
  <c r="S43" i="2"/>
  <c r="R57" i="2"/>
  <c r="Q12" i="2"/>
  <c r="R12" i="2" s="1"/>
  <c r="R39" i="2"/>
  <c r="R43" i="2"/>
  <c r="S46" i="2"/>
  <c r="R7" i="2"/>
  <c r="T24" i="2"/>
  <c r="R15" i="2"/>
  <c r="Q16" i="2"/>
  <c r="R16" i="2" s="1"/>
  <c r="T57" i="2"/>
  <c r="W57" i="2" s="1"/>
  <c r="R28" i="2"/>
  <c r="R70" i="2"/>
  <c r="R23" i="2"/>
  <c r="T15" i="2"/>
  <c r="W15" i="2" s="1"/>
  <c r="R8" i="2"/>
  <c r="S11" i="2"/>
  <c r="V11" i="2" s="1"/>
  <c r="Q29" i="2"/>
  <c r="W69" i="2"/>
  <c r="V56" i="2"/>
  <c r="W62" i="2"/>
  <c r="V62" i="2"/>
  <c r="V67" i="2"/>
  <c r="Q48" i="2"/>
  <c r="Q33" i="2"/>
  <c r="R33" i="2" s="1"/>
  <c r="R38" i="2"/>
  <c r="S58" i="2"/>
  <c r="V58" i="2" s="1"/>
  <c r="S28" i="2"/>
  <c r="Q22" i="2"/>
  <c r="R42" i="2"/>
  <c r="T11" i="2"/>
  <c r="W11" i="2" s="1"/>
  <c r="W67" i="2" l="1"/>
  <c r="X67" i="2" s="1"/>
  <c r="W49" i="2"/>
  <c r="V42" i="2"/>
  <c r="W42" i="2"/>
  <c r="V70" i="2"/>
  <c r="W59" i="2"/>
  <c r="X59" i="2" s="1"/>
  <c r="W63" i="2"/>
  <c r="V59" i="2"/>
  <c r="V65" i="2"/>
  <c r="V60" i="2"/>
  <c r="X60" i="2" s="1"/>
  <c r="W60" i="2"/>
  <c r="V43" i="2"/>
  <c r="V47" i="2"/>
  <c r="W47" i="2"/>
  <c r="X47" i="2" s="1"/>
  <c r="V45" i="2"/>
  <c r="W7" i="2"/>
  <c r="V57" i="2"/>
  <c r="W66" i="2"/>
  <c r="V64" i="2"/>
  <c r="W56" i="2"/>
  <c r="W58" i="2"/>
  <c r="W70" i="2"/>
  <c r="W65" i="2"/>
  <c r="V39" i="2"/>
  <c r="W41" i="2"/>
  <c r="V51" i="2"/>
  <c r="X51" i="2" s="1"/>
  <c r="V50" i="2"/>
  <c r="W50" i="2"/>
  <c r="X65" i="2"/>
  <c r="X58" i="2"/>
  <c r="V7" i="2"/>
  <c r="X62" i="2"/>
  <c r="X50" i="2"/>
  <c r="X70" i="2"/>
  <c r="W64" i="2"/>
  <c r="V63" i="2"/>
  <c r="X63" i="2" s="1"/>
  <c r="V66" i="2"/>
  <c r="V61" i="2"/>
  <c r="X61" i="2" s="1"/>
  <c r="V69" i="2"/>
  <c r="X69" i="2" s="1"/>
  <c r="V46" i="2"/>
  <c r="X46" i="2" s="1"/>
  <c r="V40" i="2"/>
  <c r="W39" i="2"/>
  <c r="X39" i="2" s="1"/>
  <c r="W51" i="2"/>
  <c r="V49" i="2"/>
  <c r="T68" i="2"/>
  <c r="W68" i="2" s="1"/>
  <c r="S68" i="2"/>
  <c r="V68" i="2" s="1"/>
  <c r="X68" i="2" s="1"/>
  <c r="S9" i="2"/>
  <c r="V9" i="2" s="1"/>
  <c r="T9" i="2"/>
  <c r="W9" i="2" s="1"/>
  <c r="X9" i="2" s="1"/>
  <c r="X11" i="2"/>
  <c r="X42" i="2"/>
  <c r="S44" i="2"/>
  <c r="V44" i="2" s="1"/>
  <c r="T44" i="2"/>
  <c r="W44" i="2" s="1"/>
  <c r="R9" i="2"/>
  <c r="S13" i="2"/>
  <c r="V13" i="2" s="1"/>
  <c r="T13" i="2"/>
  <c r="W13" i="2" s="1"/>
  <c r="X17" i="2"/>
  <c r="X14" i="2"/>
  <c r="W45" i="2"/>
  <c r="X45" i="2" s="1"/>
  <c r="W40" i="2"/>
  <c r="W52" i="2"/>
  <c r="X52" i="2" s="1"/>
  <c r="W43" i="2"/>
  <c r="W38" i="2"/>
  <c r="X38" i="2" s="1"/>
  <c r="R44" i="2"/>
  <c r="X15" i="2"/>
  <c r="X8" i="2"/>
  <c r="S22" i="2"/>
  <c r="T22" i="2"/>
  <c r="S48" i="2"/>
  <c r="V48" i="2" s="1"/>
  <c r="T48" i="2"/>
  <c r="W48" i="2" s="1"/>
  <c r="X57" i="2"/>
  <c r="X56" i="2"/>
  <c r="X64" i="2"/>
  <c r="S29" i="2"/>
  <c r="T29" i="2"/>
  <c r="S25" i="2"/>
  <c r="T25" i="2"/>
  <c r="X10" i="2"/>
  <c r="X41" i="2"/>
  <c r="S33" i="2"/>
  <c r="T33" i="2"/>
  <c r="R22" i="2"/>
  <c r="R48" i="2"/>
  <c r="R29" i="2"/>
  <c r="S16" i="2"/>
  <c r="V16" i="2" s="1"/>
  <c r="T16" i="2"/>
  <c r="W16" i="2" s="1"/>
  <c r="T12" i="2"/>
  <c r="W12" i="2" s="1"/>
  <c r="S12" i="2"/>
  <c r="V12" i="2" s="1"/>
  <c r="R25" i="2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5" i="1"/>
  <c r="D5" i="1"/>
  <c r="C9" i="1"/>
  <c r="C10" i="1" s="1"/>
  <c r="C8" i="1"/>
  <c r="D8" i="1" s="1"/>
  <c r="C7" i="1"/>
  <c r="D7" i="1" s="1"/>
  <c r="C6" i="1"/>
  <c r="D6" i="1" s="1"/>
  <c r="X66" i="2" l="1"/>
  <c r="X49" i="2"/>
  <c r="X43" i="2"/>
  <c r="X7" i="2"/>
  <c r="X44" i="2"/>
  <c r="X12" i="2"/>
  <c r="X40" i="2"/>
  <c r="X13" i="2"/>
  <c r="O14" i="1"/>
  <c r="P14" i="1" s="1"/>
  <c r="O15" i="1"/>
  <c r="Q15" i="1" s="1"/>
  <c r="O11" i="1"/>
  <c r="Q11" i="1" s="1"/>
  <c r="O7" i="1"/>
  <c r="Q7" i="1" s="1"/>
  <c r="D10" i="1"/>
  <c r="C11" i="1"/>
  <c r="D9" i="1"/>
  <c r="O10" i="1"/>
  <c r="P10" i="1" s="1"/>
  <c r="O6" i="1"/>
  <c r="P6" i="1" s="1"/>
  <c r="O16" i="1"/>
  <c r="R16" i="1" s="1"/>
  <c r="O12" i="1"/>
  <c r="R12" i="1" s="1"/>
  <c r="O8" i="1"/>
  <c r="R8" i="1" s="1"/>
  <c r="O18" i="1"/>
  <c r="P18" i="1" s="1"/>
  <c r="V34" i="2"/>
  <c r="W31" i="2"/>
  <c r="V30" i="2"/>
  <c r="W27" i="2"/>
  <c r="V26" i="2"/>
  <c r="W23" i="2"/>
  <c r="V22" i="2"/>
  <c r="W32" i="2"/>
  <c r="V31" i="2"/>
  <c r="W28" i="2"/>
  <c r="V27" i="2"/>
  <c r="W24" i="2"/>
  <c r="W33" i="2"/>
  <c r="V32" i="2"/>
  <c r="W29" i="2"/>
  <c r="V28" i="2"/>
  <c r="W25" i="2"/>
  <c r="V24" i="2"/>
  <c r="W30" i="2"/>
  <c r="W22" i="2"/>
  <c r="W21" i="2"/>
  <c r="V20" i="2"/>
  <c r="W34" i="2"/>
  <c r="W20" i="2"/>
  <c r="V33" i="2"/>
  <c r="X33" i="2" s="1"/>
  <c r="W26" i="2"/>
  <c r="V21" i="2"/>
  <c r="V29" i="2"/>
  <c r="V23" i="2"/>
  <c r="V25" i="2"/>
  <c r="X16" i="2"/>
  <c r="X48" i="2"/>
  <c r="R15" i="1"/>
  <c r="Q6" i="1"/>
  <c r="Q14" i="1"/>
  <c r="O17" i="1"/>
  <c r="P17" i="1" s="1"/>
  <c r="O13" i="1"/>
  <c r="R13" i="1" s="1"/>
  <c r="O9" i="1"/>
  <c r="P9" i="1" s="1"/>
  <c r="P16" i="1"/>
  <c r="R18" i="1"/>
  <c r="R14" i="1"/>
  <c r="R6" i="1"/>
  <c r="P15" i="1"/>
  <c r="O5" i="1"/>
  <c r="X21" i="2" l="1"/>
  <c r="X25" i="2"/>
  <c r="X23" i="2"/>
  <c r="X29" i="2"/>
  <c r="X28" i="2"/>
  <c r="P7" i="1"/>
  <c r="P11" i="1"/>
  <c r="Q8" i="1"/>
  <c r="Q12" i="1"/>
  <c r="Q16" i="1"/>
  <c r="R7" i="1"/>
  <c r="R11" i="1"/>
  <c r="R9" i="1"/>
  <c r="P8" i="1"/>
  <c r="C12" i="1"/>
  <c r="D11" i="1"/>
  <c r="R10" i="1"/>
  <c r="P12" i="1"/>
  <c r="Q10" i="1"/>
  <c r="Q13" i="1"/>
  <c r="P13" i="1"/>
  <c r="R17" i="1"/>
  <c r="Q17" i="1"/>
  <c r="Q18" i="1"/>
  <c r="X27" i="2"/>
  <c r="X22" i="2"/>
  <c r="X30" i="2"/>
  <c r="X20" i="2"/>
  <c r="X24" i="2"/>
  <c r="X32" i="2"/>
  <c r="X31" i="2"/>
  <c r="X26" i="2"/>
  <c r="X34" i="2"/>
  <c r="Q9" i="1"/>
  <c r="R5" i="1"/>
  <c r="P5" i="1"/>
  <c r="Q5" i="1"/>
  <c r="D12" i="1" l="1"/>
  <c r="C13" i="1"/>
  <c r="C14" i="1" l="1"/>
  <c r="D13" i="1"/>
  <c r="D14" i="1" l="1"/>
  <c r="C15" i="1"/>
  <c r="C16" i="1" l="1"/>
  <c r="D15" i="1"/>
  <c r="D16" i="1" l="1"/>
  <c r="C17" i="1"/>
  <c r="C18" i="1" l="1"/>
  <c r="D18" i="1" s="1"/>
  <c r="D17" i="1"/>
</calcChain>
</file>

<file path=xl/sharedStrings.xml><?xml version="1.0" encoding="utf-8"?>
<sst xmlns="http://schemas.openxmlformats.org/spreadsheetml/2006/main" count="92" uniqueCount="25">
  <si>
    <t>TOT</t>
  </si>
  <si>
    <t>integral of peak:5.56-5.67</t>
  </si>
  <si>
    <t>integral of peak:6.38-6.25</t>
  </si>
  <si>
    <t>integral of peak:6.07-5.99</t>
  </si>
  <si>
    <t>integral of peak:5.10-4.88</t>
  </si>
  <si>
    <t>integral of peak:THF solvent</t>
  </si>
  <si>
    <t>Substrate</t>
  </si>
  <si>
    <t>relative integral to solvent reference</t>
  </si>
  <si>
    <t>Z-product</t>
  </si>
  <si>
    <t>E-product</t>
  </si>
  <si>
    <t>ratio of components</t>
  </si>
  <si>
    <r>
      <t xml:space="preserve">set 1: 0.5 M </t>
    </r>
    <r>
      <rPr>
        <b/>
        <sz val="11"/>
        <color theme="1"/>
        <rFont val="Calibri"/>
        <family val="2"/>
        <scheme val="minor"/>
      </rPr>
      <t>1a</t>
    </r>
  </si>
  <si>
    <t>entries</t>
  </si>
  <si>
    <t>Entries</t>
  </si>
  <si>
    <t>Time(min)</t>
  </si>
  <si>
    <t>Time (h)</t>
  </si>
  <si>
    <t>integral of peak: 8.00-7.92</t>
  </si>
  <si>
    <t>integral of peak: 6.38-6.25</t>
  </si>
  <si>
    <t>integral of peak: 6.1-5.8</t>
  </si>
  <si>
    <r>
      <t xml:space="preserve">set 2: 0.6 M </t>
    </r>
    <r>
      <rPr>
        <b/>
        <sz val="11"/>
        <color theme="1"/>
        <rFont val="Calibri"/>
        <family val="2"/>
        <scheme val="minor"/>
      </rPr>
      <t>1a</t>
    </r>
  </si>
  <si>
    <r>
      <t xml:space="preserve">set 3: 0.4 M </t>
    </r>
    <r>
      <rPr>
        <b/>
        <sz val="11"/>
        <color theme="1"/>
        <rFont val="Calibri"/>
        <family val="2"/>
        <scheme val="minor"/>
      </rPr>
      <t>1a</t>
    </r>
  </si>
  <si>
    <r>
      <t xml:space="preserve">set 5: 0.7 M </t>
    </r>
    <r>
      <rPr>
        <b/>
        <sz val="11"/>
        <color theme="1"/>
        <rFont val="Calibri"/>
        <family val="2"/>
        <scheme val="minor"/>
      </rPr>
      <t>1a</t>
    </r>
  </si>
  <si>
    <t>integral of peak: 5.7-5.5</t>
  </si>
  <si>
    <t>concentration</t>
  </si>
  <si>
    <t>isomerized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</si>
</sst>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2"/>
  <sheetViews>
    <sheetView workbookViewId="0">
      <selection activeCell="P4" sqref="P4:R4"/>
    </sheetView>
  </sheetViews>
  <sheetFormatPr defaultRowHeight="15" x14ac:dyDescent="0.25"/>
  <cols>
    <col min="5" max="5" width="22.7109375" customWidth="1"/>
    <col min="6" max="6" width="22.85546875" customWidth="1"/>
    <col min="7" max="7" width="22.5703125" customWidth="1"/>
    <col min="8" max="8" width="22.7109375" customWidth="1"/>
    <col min="9" max="9" width="24.42578125" customWidth="1"/>
    <col min="12" max="12" width="16.140625" customWidth="1"/>
    <col min="15" max="15" width="9.140625" style="3"/>
  </cols>
  <sheetData>
    <row r="3" spans="2:18" x14ac:dyDescent="0.25">
      <c r="L3" s="4" t="s">
        <v>7</v>
      </c>
      <c r="M3" s="4"/>
      <c r="N3" s="4"/>
      <c r="O3" s="5"/>
      <c r="P3" s="2" t="s">
        <v>10</v>
      </c>
      <c r="Q3" s="2"/>
      <c r="R3" s="2"/>
    </row>
    <row r="4" spans="2:18" x14ac:dyDescent="0.25">
      <c r="B4" t="s">
        <v>13</v>
      </c>
      <c r="C4" t="s">
        <v>14</v>
      </c>
      <c r="D4" t="s">
        <v>15</v>
      </c>
      <c r="E4" t="s">
        <v>1</v>
      </c>
      <c r="F4" t="s">
        <v>2</v>
      </c>
      <c r="G4" t="s">
        <v>3</v>
      </c>
      <c r="H4" t="s">
        <v>4</v>
      </c>
      <c r="I4" t="s">
        <v>5</v>
      </c>
      <c r="L4" t="s">
        <v>6</v>
      </c>
      <c r="M4" t="s">
        <v>8</v>
      </c>
      <c r="N4" t="s">
        <v>9</v>
      </c>
      <c r="O4" s="3" t="s">
        <v>0</v>
      </c>
      <c r="P4" t="s">
        <v>6</v>
      </c>
      <c r="Q4" t="s">
        <v>8</v>
      </c>
      <c r="R4" t="s">
        <v>9</v>
      </c>
    </row>
    <row r="5" spans="2:18" x14ac:dyDescent="0.25">
      <c r="B5">
        <v>1</v>
      </c>
      <c r="C5">
        <v>17</v>
      </c>
      <c r="D5">
        <f>C5/60</f>
        <v>0.28333333333333333</v>
      </c>
      <c r="E5">
        <v>44.415599999999998</v>
      </c>
      <c r="F5">
        <v>263.49700000000001</v>
      </c>
      <c r="G5">
        <v>4.3102799999999997</v>
      </c>
      <c r="H5">
        <v>18986.599999999999</v>
      </c>
      <c r="I5">
        <v>6387.95</v>
      </c>
      <c r="L5">
        <f>H5/(2*I5)</f>
        <v>1.486126222027411</v>
      </c>
      <c r="M5">
        <f>E5/I5</f>
        <v>6.9530287494423094E-3</v>
      </c>
      <c r="N5">
        <f>(F5-E5)/I5</f>
        <v>3.4296041766137812E-2</v>
      </c>
      <c r="O5" s="3">
        <f>SUM(L5:N5)</f>
        <v>1.5273752925429911</v>
      </c>
      <c r="P5">
        <f>L5/O5</f>
        <v>0.97299349366395549</v>
      </c>
      <c r="Q5">
        <f>M5/O5</f>
        <v>4.5522726361940293E-3</v>
      </c>
      <c r="R5">
        <f>N5/O5</f>
        <v>2.2454233699850477E-2</v>
      </c>
    </row>
    <row r="6" spans="2:18" x14ac:dyDescent="0.25">
      <c r="B6">
        <v>2</v>
      </c>
      <c r="C6">
        <f>17+48-29</f>
        <v>36</v>
      </c>
      <c r="D6">
        <f t="shared" ref="D6:D18" si="0">C6/60</f>
        <v>0.6</v>
      </c>
      <c r="E6">
        <v>76.969300000000004</v>
      </c>
      <c r="F6">
        <v>464.85199999999998</v>
      </c>
      <c r="G6">
        <v>6.7975099999999999</v>
      </c>
      <c r="H6">
        <v>18683.400000000001</v>
      </c>
      <c r="I6">
        <v>6383.29</v>
      </c>
      <c r="L6">
        <f>H6/(2*I6)</f>
        <v>1.46346163185442</v>
      </c>
      <c r="M6">
        <f>E6/I6</f>
        <v>1.2057935641338557E-2</v>
      </c>
      <c r="N6">
        <f>(F6-E6)/I6</f>
        <v>6.0765326344251948E-2</v>
      </c>
      <c r="O6" s="3">
        <f t="shared" ref="O6:O18" si="1">SUM(L6:N6)</f>
        <v>1.5362848938400107</v>
      </c>
      <c r="P6">
        <f t="shared" ref="P6:P18" si="2">L6/O6</f>
        <v>0.95259781419605982</v>
      </c>
      <c r="Q6">
        <f t="shared" ref="Q6:Q18" si="3">M6/O6</f>
        <v>7.8487627455603136E-3</v>
      </c>
      <c r="R6">
        <f t="shared" ref="R6:R18" si="4">N6/O6</f>
        <v>3.9553423058379743E-2</v>
      </c>
    </row>
    <row r="7" spans="2:18" x14ac:dyDescent="0.25">
      <c r="B7">
        <v>3</v>
      </c>
      <c r="C7">
        <f>36+17</f>
        <v>53</v>
      </c>
      <c r="D7">
        <f t="shared" si="0"/>
        <v>0.8833333333333333</v>
      </c>
      <c r="E7">
        <v>95.739500000000007</v>
      </c>
      <c r="F7">
        <v>613.51</v>
      </c>
      <c r="G7">
        <v>8.9475099999999994</v>
      </c>
      <c r="H7">
        <v>18274.599999999999</v>
      </c>
      <c r="I7">
        <v>6307.02</v>
      </c>
      <c r="L7">
        <f>H7/(2*I7)</f>
        <v>1.4487507570928899</v>
      </c>
      <c r="M7">
        <f>E7/I7</f>
        <v>1.5179831362513517E-2</v>
      </c>
      <c r="N7">
        <f>(F7-E7)/I7</f>
        <v>8.2094317125996102E-2</v>
      </c>
      <c r="O7" s="3">
        <f t="shared" si="1"/>
        <v>1.5460249055813995</v>
      </c>
      <c r="P7">
        <f t="shared" si="2"/>
        <v>0.93708112454247394</v>
      </c>
      <c r="Q7">
        <f t="shared" si="3"/>
        <v>9.8186201966810986E-3</v>
      </c>
      <c r="R7">
        <f t="shared" si="4"/>
        <v>5.3100255260844997E-2</v>
      </c>
    </row>
    <row r="8" spans="2:18" x14ac:dyDescent="0.25">
      <c r="B8">
        <v>4</v>
      </c>
      <c r="C8">
        <f>53+17</f>
        <v>70</v>
      </c>
      <c r="D8">
        <f t="shared" si="0"/>
        <v>1.1666666666666667</v>
      </c>
      <c r="E8">
        <v>122.343</v>
      </c>
      <c r="F8">
        <v>758.46699999999998</v>
      </c>
      <c r="G8">
        <v>10.8432</v>
      </c>
      <c r="H8">
        <v>17963.2</v>
      </c>
      <c r="I8">
        <v>6263.5</v>
      </c>
      <c r="L8">
        <f>H8/(2*I8)</f>
        <v>1.4339586493174743</v>
      </c>
      <c r="M8">
        <f>E8/I8</f>
        <v>1.9532689390915622E-2</v>
      </c>
      <c r="N8">
        <f>(F8-E8)/I8</f>
        <v>0.10156046938612596</v>
      </c>
      <c r="O8" s="3">
        <f t="shared" si="1"/>
        <v>1.5550518080945159</v>
      </c>
      <c r="P8">
        <f t="shared" si="2"/>
        <v>0.92212918042555558</v>
      </c>
      <c r="Q8">
        <f t="shared" si="3"/>
        <v>1.2560796553042191E-2</v>
      </c>
      <c r="R8">
        <f t="shared" si="4"/>
        <v>6.5310023021402208E-2</v>
      </c>
    </row>
    <row r="9" spans="2:18" x14ac:dyDescent="0.25">
      <c r="B9">
        <v>5</v>
      </c>
      <c r="C9">
        <f>70+16</f>
        <v>86</v>
      </c>
      <c r="D9">
        <f t="shared" si="0"/>
        <v>1.4333333333333333</v>
      </c>
      <c r="E9">
        <v>143.613</v>
      </c>
      <c r="F9">
        <v>888.14599999999996</v>
      </c>
      <c r="G9">
        <v>12.938000000000001</v>
      </c>
      <c r="H9">
        <v>17660.7</v>
      </c>
      <c r="I9">
        <v>6194.43</v>
      </c>
      <c r="L9">
        <f>H9/(2*I9)</f>
        <v>1.425530678367501</v>
      </c>
      <c r="M9">
        <f>E9/I9</f>
        <v>2.3184215496825374E-2</v>
      </c>
      <c r="N9">
        <f>(F9-E9)/I9</f>
        <v>0.1201939484343192</v>
      </c>
      <c r="O9" s="3">
        <f t="shared" si="1"/>
        <v>1.5689088422986457</v>
      </c>
      <c r="P9">
        <f t="shared" si="2"/>
        <v>0.90861281416383766</v>
      </c>
      <c r="Q9">
        <f t="shared" si="3"/>
        <v>1.4777286526639514E-2</v>
      </c>
      <c r="R9">
        <f t="shared" si="4"/>
        <v>7.6609899309522778E-2</v>
      </c>
    </row>
    <row r="10" spans="2:18" x14ac:dyDescent="0.25">
      <c r="B10">
        <v>6</v>
      </c>
      <c r="C10">
        <f>C9+37</f>
        <v>123</v>
      </c>
      <c r="D10">
        <f t="shared" si="0"/>
        <v>2.0499999999999998</v>
      </c>
      <c r="E10">
        <v>186.96100000000001</v>
      </c>
      <c r="F10">
        <v>1104.48</v>
      </c>
      <c r="G10">
        <v>18.604399999999998</v>
      </c>
      <c r="H10">
        <v>16683.400000000001</v>
      </c>
      <c r="I10">
        <v>5972.03</v>
      </c>
      <c r="L10">
        <f>H10/(2*I10)</f>
        <v>1.3967947247418384</v>
      </c>
      <c r="M10">
        <f>E10/I10</f>
        <v>3.1306105294179702E-2</v>
      </c>
      <c r="N10">
        <f>(F10-E10)/I10</f>
        <v>0.15363603330860695</v>
      </c>
      <c r="O10" s="3">
        <f t="shared" si="1"/>
        <v>1.5817368633446249</v>
      </c>
      <c r="P10">
        <f t="shared" si="2"/>
        <v>0.88307654522780643</v>
      </c>
      <c r="Q10">
        <f t="shared" si="3"/>
        <v>1.9792233474272138E-2</v>
      </c>
      <c r="R10">
        <f t="shared" si="4"/>
        <v>9.7131221297921483E-2</v>
      </c>
    </row>
    <row r="11" spans="2:18" x14ac:dyDescent="0.25">
      <c r="B11">
        <v>7</v>
      </c>
      <c r="C11">
        <f>C10+37</f>
        <v>160</v>
      </c>
      <c r="D11">
        <f t="shared" si="0"/>
        <v>2.6666666666666665</v>
      </c>
      <c r="E11">
        <v>193.839</v>
      </c>
      <c r="F11">
        <v>1269.9100000000001</v>
      </c>
      <c r="G11">
        <v>20.900099999999998</v>
      </c>
      <c r="H11">
        <v>15830.1</v>
      </c>
      <c r="I11">
        <v>5718.82</v>
      </c>
      <c r="L11">
        <f>H11/(2*I11)</f>
        <v>1.3840355178166126</v>
      </c>
      <c r="M11">
        <f>E11/I11</f>
        <v>3.3894929373542097E-2</v>
      </c>
      <c r="N11">
        <f>(F11-E11)/I11</f>
        <v>0.18816311756621124</v>
      </c>
      <c r="O11" s="3">
        <f t="shared" si="1"/>
        <v>1.6060935647563659</v>
      </c>
      <c r="P11">
        <f t="shared" si="2"/>
        <v>0.86174027976169743</v>
      </c>
      <c r="Q11">
        <f t="shared" si="3"/>
        <v>2.1103956903459571E-2</v>
      </c>
      <c r="R11">
        <f t="shared" si="4"/>
        <v>0.11715576333484305</v>
      </c>
    </row>
    <row r="12" spans="2:18" x14ac:dyDescent="0.25">
      <c r="B12">
        <v>8</v>
      </c>
      <c r="C12">
        <f>C11+36</f>
        <v>196</v>
      </c>
      <c r="D12">
        <f t="shared" si="0"/>
        <v>3.2666666666666666</v>
      </c>
      <c r="E12">
        <v>230.50800000000001</v>
      </c>
      <c r="F12">
        <v>1458.26</v>
      </c>
      <c r="G12">
        <v>23.9087</v>
      </c>
      <c r="H12">
        <v>15495.2</v>
      </c>
      <c r="I12">
        <v>5626.5</v>
      </c>
      <c r="L12">
        <f>H12/(2*I12)</f>
        <v>1.3769839154003378</v>
      </c>
      <c r="M12">
        <f>E12/I12</f>
        <v>4.0968275126632897E-2</v>
      </c>
      <c r="N12">
        <f>(F12-E12)/I12</f>
        <v>0.21820883320003553</v>
      </c>
      <c r="O12" s="3">
        <f t="shared" si="1"/>
        <v>1.6361610237270063</v>
      </c>
      <c r="P12">
        <f t="shared" si="2"/>
        <v>0.84159437575631169</v>
      </c>
      <c r="Q12">
        <f t="shared" si="3"/>
        <v>2.5039268465955378E-2</v>
      </c>
      <c r="R12">
        <f t="shared" si="4"/>
        <v>0.13336635577773284</v>
      </c>
    </row>
    <row r="13" spans="2:18" x14ac:dyDescent="0.25">
      <c r="B13">
        <v>9</v>
      </c>
      <c r="C13">
        <f>C12+37</f>
        <v>233</v>
      </c>
      <c r="D13">
        <f t="shared" si="0"/>
        <v>3.8833333333333333</v>
      </c>
      <c r="E13">
        <v>256.70100000000002</v>
      </c>
      <c r="F13">
        <v>1616.06</v>
      </c>
      <c r="G13">
        <v>26.508199999999999</v>
      </c>
      <c r="H13">
        <v>15119.4</v>
      </c>
      <c r="I13">
        <v>5561.04</v>
      </c>
      <c r="L13">
        <f>H13/(2*I13)</f>
        <v>1.3594039963747788</v>
      </c>
      <c r="M13">
        <f>E13/I13</f>
        <v>4.616061024556558E-2</v>
      </c>
      <c r="N13">
        <f>(F13-E13)/I13</f>
        <v>0.24444330556874252</v>
      </c>
      <c r="O13" s="3">
        <f t="shared" si="1"/>
        <v>1.6500079121890869</v>
      </c>
      <c r="P13">
        <f t="shared" si="2"/>
        <v>0.82387725921340571</v>
      </c>
      <c r="Q13">
        <f t="shared" si="3"/>
        <v>2.7975993269222389E-2</v>
      </c>
      <c r="R13">
        <f t="shared" si="4"/>
        <v>0.14814674751737186</v>
      </c>
    </row>
    <row r="14" spans="2:18" x14ac:dyDescent="0.25">
      <c r="B14">
        <v>10</v>
      </c>
      <c r="C14">
        <f>C13+37</f>
        <v>270</v>
      </c>
      <c r="D14">
        <f t="shared" si="0"/>
        <v>4.5</v>
      </c>
      <c r="E14">
        <v>265.56</v>
      </c>
      <c r="F14">
        <v>1741.42</v>
      </c>
      <c r="G14">
        <v>28.7258</v>
      </c>
      <c r="H14">
        <v>14759.6</v>
      </c>
      <c r="I14">
        <v>5532.81</v>
      </c>
      <c r="L14">
        <f>H14/(2*I14)</f>
        <v>1.3338249460942992</v>
      </c>
      <c r="M14">
        <f>E14/I14</f>
        <v>4.7997310589013534E-2</v>
      </c>
      <c r="N14">
        <f>(F14-E14)/I14</f>
        <v>0.26674691522029492</v>
      </c>
      <c r="O14" s="3">
        <f t="shared" si="1"/>
        <v>1.6485691719036075</v>
      </c>
      <c r="P14">
        <f t="shared" si="2"/>
        <v>0.80908036424951935</v>
      </c>
      <c r="Q14">
        <f t="shared" si="3"/>
        <v>2.9114526346256313E-2</v>
      </c>
      <c r="R14">
        <f t="shared" si="4"/>
        <v>0.16180510940422446</v>
      </c>
    </row>
    <row r="15" spans="2:18" x14ac:dyDescent="0.25">
      <c r="B15">
        <v>11</v>
      </c>
      <c r="C15">
        <f>C14+66</f>
        <v>336</v>
      </c>
      <c r="D15">
        <f t="shared" si="0"/>
        <v>5.6</v>
      </c>
      <c r="E15">
        <v>382.76100000000002</v>
      </c>
      <c r="F15">
        <v>2475.2800000000002</v>
      </c>
      <c r="G15">
        <v>31.542899999999999</v>
      </c>
      <c r="H15">
        <v>17906.400000000001</v>
      </c>
      <c r="I15">
        <v>6997.04</v>
      </c>
      <c r="L15">
        <f>H15/(2*I15)</f>
        <v>1.2795696465934168</v>
      </c>
      <c r="M15">
        <f>E15/I15</f>
        <v>5.4703274527514494E-2</v>
      </c>
      <c r="N15">
        <f>(F15-E15)/I15</f>
        <v>0.29905774441763949</v>
      </c>
      <c r="O15" s="3">
        <f t="shared" si="1"/>
        <v>1.6333306655385706</v>
      </c>
      <c r="P15">
        <f t="shared" si="2"/>
        <v>0.78341126729013832</v>
      </c>
      <c r="Q15">
        <f t="shared" si="3"/>
        <v>3.3491855434843482E-2</v>
      </c>
      <c r="R15">
        <f t="shared" si="4"/>
        <v>0.18309687727501822</v>
      </c>
    </row>
    <row r="16" spans="2:18" x14ac:dyDescent="0.25">
      <c r="B16">
        <v>12</v>
      </c>
      <c r="C16">
        <f>C15+67</f>
        <v>403</v>
      </c>
      <c r="D16">
        <f t="shared" si="0"/>
        <v>6.7166666666666668</v>
      </c>
      <c r="E16">
        <v>330.67599999999999</v>
      </c>
      <c r="F16">
        <v>2178.81</v>
      </c>
      <c r="G16">
        <v>35.382800000000003</v>
      </c>
      <c r="H16">
        <v>13933.1</v>
      </c>
      <c r="I16">
        <v>5513.21</v>
      </c>
      <c r="L16">
        <f>H16/(2*I16)</f>
        <v>1.2636104918912938</v>
      </c>
      <c r="M16">
        <f>E16/I16</f>
        <v>5.9978850796541396E-2</v>
      </c>
      <c r="N16">
        <f>(F16-E16)/I16</f>
        <v>0.33521922799965898</v>
      </c>
      <c r="O16" s="3">
        <f t="shared" si="1"/>
        <v>1.6588085706874942</v>
      </c>
      <c r="P16">
        <f t="shared" si="2"/>
        <v>0.76175787503171011</v>
      </c>
      <c r="Q16">
        <f t="shared" si="3"/>
        <v>3.6157789305177705E-2</v>
      </c>
      <c r="R16">
        <f t="shared" si="4"/>
        <v>0.20208433566311221</v>
      </c>
    </row>
    <row r="17" spans="1:18" x14ac:dyDescent="0.25">
      <c r="B17">
        <v>13</v>
      </c>
      <c r="C17">
        <f>C16+67</f>
        <v>470</v>
      </c>
      <c r="D17">
        <f t="shared" si="0"/>
        <v>7.833333333333333</v>
      </c>
      <c r="E17">
        <v>447.21199999999999</v>
      </c>
      <c r="F17">
        <v>2943.19</v>
      </c>
      <c r="G17">
        <v>37.746400000000001</v>
      </c>
      <c r="H17">
        <v>16915.900000000001</v>
      </c>
      <c r="I17">
        <v>6930.94</v>
      </c>
      <c r="L17">
        <f>H17/(2*I17)</f>
        <v>1.2203178789601412</v>
      </c>
      <c r="M17">
        <f>E17/I17</f>
        <v>6.452400395905894E-2</v>
      </c>
      <c r="N17">
        <f>(F17-E17)/I17</f>
        <v>0.36012113796974149</v>
      </c>
      <c r="O17" s="3">
        <f t="shared" si="1"/>
        <v>1.6449630208889416</v>
      </c>
      <c r="P17">
        <f t="shared" si="2"/>
        <v>0.74185125347114411</v>
      </c>
      <c r="Q17">
        <f t="shared" si="3"/>
        <v>3.9225200286988837E-2</v>
      </c>
      <c r="R17">
        <f t="shared" si="4"/>
        <v>0.21892354624186702</v>
      </c>
    </row>
    <row r="18" spans="1:18" x14ac:dyDescent="0.25">
      <c r="B18">
        <v>14</v>
      </c>
      <c r="C18">
        <f>C17+67</f>
        <v>537</v>
      </c>
      <c r="D18">
        <f t="shared" si="0"/>
        <v>8.9499999999999993</v>
      </c>
      <c r="E18">
        <v>378.53899999999999</v>
      </c>
      <c r="F18">
        <v>2531.1999999999998</v>
      </c>
      <c r="G18">
        <v>40.267499999999998</v>
      </c>
      <c r="H18">
        <v>13273.5</v>
      </c>
      <c r="I18">
        <v>5566.45</v>
      </c>
      <c r="L18">
        <f>H18/(2*I18)</f>
        <v>1.1922769449110295</v>
      </c>
      <c r="M18">
        <f>E18/I18</f>
        <v>6.8003664813301112E-2</v>
      </c>
      <c r="N18">
        <f>(F18-E18)/I18</f>
        <v>0.38672062086248871</v>
      </c>
      <c r="O18" s="3">
        <f t="shared" si="1"/>
        <v>1.6470012305868194</v>
      </c>
      <c r="P18">
        <f t="shared" si="2"/>
        <v>0.72390774382495537</v>
      </c>
      <c r="Q18">
        <f t="shared" si="3"/>
        <v>4.1289383122726446E-2</v>
      </c>
      <c r="R18">
        <f t="shared" si="4"/>
        <v>0.23480287305231815</v>
      </c>
    </row>
    <row r="22" spans="1:18" x14ac:dyDescent="0.25">
      <c r="A22" s="1"/>
    </row>
  </sheetData>
  <mergeCells count="2">
    <mergeCell ref="L3:O3"/>
    <mergeCell ref="P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X70"/>
  <sheetViews>
    <sheetView tabSelected="1" topLeftCell="A34" workbookViewId="0">
      <selection activeCell="Z54" sqref="Z54"/>
    </sheetView>
  </sheetViews>
  <sheetFormatPr defaultRowHeight="15" x14ac:dyDescent="0.25"/>
  <cols>
    <col min="3" max="3" width="13.140625" customWidth="1"/>
    <col min="7" max="7" width="23.42578125" customWidth="1"/>
    <col min="8" max="8" width="23.28515625" customWidth="1"/>
    <col min="9" max="9" width="21.5703125" customWidth="1"/>
    <col min="10" max="10" width="21.42578125" customWidth="1"/>
    <col min="24" max="24" width="17.5703125" customWidth="1"/>
  </cols>
  <sheetData>
    <row r="5" spans="3:24" x14ac:dyDescent="0.25">
      <c r="C5" t="s">
        <v>11</v>
      </c>
      <c r="N5" s="4" t="s">
        <v>7</v>
      </c>
      <c r="O5" s="4"/>
      <c r="P5" s="4"/>
      <c r="Q5" s="5"/>
      <c r="R5" s="2" t="s">
        <v>10</v>
      </c>
      <c r="S5" s="2"/>
      <c r="T5" s="2"/>
      <c r="V5" s="2" t="s">
        <v>23</v>
      </c>
      <c r="W5" s="2"/>
      <c r="X5" s="2"/>
    </row>
    <row r="6" spans="3:24" x14ac:dyDescent="0.25">
      <c r="C6" s="1"/>
      <c r="D6" t="s">
        <v>12</v>
      </c>
      <c r="E6" t="s">
        <v>14</v>
      </c>
      <c r="F6" t="s">
        <v>15</v>
      </c>
      <c r="G6" t="s">
        <v>16</v>
      </c>
      <c r="H6" t="s">
        <v>17</v>
      </c>
      <c r="I6" t="s">
        <v>18</v>
      </c>
      <c r="J6" t="s">
        <v>22</v>
      </c>
      <c r="N6" t="s">
        <v>6</v>
      </c>
      <c r="O6" t="s">
        <v>8</v>
      </c>
      <c r="P6" t="s">
        <v>9</v>
      </c>
      <c r="Q6" s="3" t="s">
        <v>0</v>
      </c>
      <c r="R6" t="s">
        <v>6</v>
      </c>
      <c r="S6" t="s">
        <v>8</v>
      </c>
      <c r="T6" t="s">
        <v>9</v>
      </c>
      <c r="U6">
        <f>0.25/0.5</f>
        <v>0.5</v>
      </c>
      <c r="V6" t="s">
        <v>8</v>
      </c>
      <c r="W6" t="s">
        <v>9</v>
      </c>
      <c r="X6" t="s">
        <v>24</v>
      </c>
    </row>
    <row r="7" spans="3:24" x14ac:dyDescent="0.25">
      <c r="D7">
        <v>1</v>
      </c>
      <c r="E7">
        <v>8</v>
      </c>
      <c r="F7">
        <f>E7/60</f>
        <v>0.13333333333333333</v>
      </c>
      <c r="G7">
        <v>2071.7199999999998</v>
      </c>
      <c r="H7">
        <v>331.447</v>
      </c>
      <c r="I7">
        <v>5155.0600000000004</v>
      </c>
      <c r="J7">
        <v>31.1355</v>
      </c>
      <c r="N7">
        <f>I7/G7-P7</f>
        <v>2.3433420056764431</v>
      </c>
      <c r="O7">
        <f>J7/G7</f>
        <v>1.5028816635452668E-2</v>
      </c>
      <c r="P7">
        <f>(H7-J7)/G7</f>
        <v>0.14495757148649435</v>
      </c>
      <c r="Q7">
        <f>SUM(N7:P7)</f>
        <v>2.5033283937983901</v>
      </c>
      <c r="R7">
        <f>N7/Q7</f>
        <v>0.93609053110319507</v>
      </c>
      <c r="S7">
        <f>O7/Q7</f>
        <v>6.0035338043079936E-3</v>
      </c>
      <c r="T7">
        <f>P7/Q7</f>
        <v>5.7905935092497002E-2</v>
      </c>
      <c r="V7">
        <f>$S$20*S7</f>
        <v>3.2690374025089682E-5</v>
      </c>
      <c r="W7">
        <f>$S$20*T7</f>
        <v>3.1530873951071036E-4</v>
      </c>
      <c r="X7">
        <f>V7+W7</f>
        <v>3.4799911353580005E-4</v>
      </c>
    </row>
    <row r="8" spans="3:24" x14ac:dyDescent="0.25">
      <c r="D8">
        <v>2</v>
      </c>
      <c r="E8">
        <v>13</v>
      </c>
      <c r="F8">
        <f t="shared" ref="F8:F17" si="0">E8/60</f>
        <v>0.21666666666666667</v>
      </c>
      <c r="G8">
        <v>2040.43</v>
      </c>
      <c r="H8">
        <v>398.46499999999997</v>
      </c>
      <c r="I8">
        <v>5099.07</v>
      </c>
      <c r="J8">
        <v>44.2014</v>
      </c>
      <c r="N8">
        <f>I8/G8-P8</f>
        <v>2.3253953333366004</v>
      </c>
      <c r="O8">
        <f>J8/G8</f>
        <v>2.1662786765534715E-2</v>
      </c>
      <c r="P8">
        <f>(H8-J8)/G8</f>
        <v>0.1736220306504021</v>
      </c>
      <c r="Q8">
        <f t="shared" ref="Q8:Q17" si="1">SUM(N8:P8)</f>
        <v>2.5206801507525372</v>
      </c>
      <c r="R8">
        <f t="shared" ref="R8:R17" si="2">N8/Q8</f>
        <v>0.92252693489983828</v>
      </c>
      <c r="S8">
        <f t="shared" ref="S8:S17" si="3">O8/Q8</f>
        <v>8.5940244179997984E-3</v>
      </c>
      <c r="T8">
        <f t="shared" ref="T8:T17" si="4">P8/Q8</f>
        <v>6.8879040682161941E-2</v>
      </c>
      <c r="V8">
        <f t="shared" ref="V8:W17" si="5">$S$20*S8</f>
        <v>4.6796084066949017E-5</v>
      </c>
      <c r="W8">
        <f t="shared" si="5"/>
        <v>3.7505936932902571E-4</v>
      </c>
      <c r="X8">
        <f t="shared" ref="X8:X17" si="6">V8+W8</f>
        <v>4.2185545339597474E-4</v>
      </c>
    </row>
    <row r="9" spans="3:24" x14ac:dyDescent="0.25">
      <c r="D9">
        <v>3</v>
      </c>
      <c r="E9">
        <v>17</v>
      </c>
      <c r="F9">
        <f t="shared" si="0"/>
        <v>0.28333333333333333</v>
      </c>
      <c r="G9">
        <v>2046.89</v>
      </c>
      <c r="H9">
        <v>456.77699999999999</v>
      </c>
      <c r="I9">
        <v>5089.8599999999997</v>
      </c>
      <c r="J9">
        <v>48.361199999999997</v>
      </c>
      <c r="N9">
        <f>I9/G9-P9</f>
        <v>2.2871010166643049</v>
      </c>
      <c r="O9">
        <f>J9/G9</f>
        <v>2.3626672659498065E-2</v>
      </c>
      <c r="P9">
        <f>(H9-J9)/G9</f>
        <v>0.19952992100210562</v>
      </c>
      <c r="Q9">
        <f t="shared" si="1"/>
        <v>2.5102576103259087</v>
      </c>
      <c r="R9">
        <f t="shared" si="2"/>
        <v>0.91110211448273182</v>
      </c>
      <c r="S9">
        <f t="shared" si="3"/>
        <v>9.4120510031759641E-3</v>
      </c>
      <c r="T9">
        <f t="shared" si="4"/>
        <v>7.9485834514092163E-2</v>
      </c>
      <c r="V9">
        <f t="shared" si="5"/>
        <v>5.1250393129502577E-5</v>
      </c>
      <c r="W9">
        <f t="shared" si="5"/>
        <v>4.3281536252823125E-4</v>
      </c>
      <c r="X9">
        <f t="shared" si="6"/>
        <v>4.8406575565773381E-4</v>
      </c>
    </row>
    <row r="10" spans="3:24" x14ac:dyDescent="0.25">
      <c r="D10">
        <v>4</v>
      </c>
      <c r="E10">
        <v>21</v>
      </c>
      <c r="F10">
        <f t="shared" si="0"/>
        <v>0.35</v>
      </c>
      <c r="G10">
        <v>2033</v>
      </c>
      <c r="H10">
        <v>540.43899999999996</v>
      </c>
      <c r="I10">
        <v>5116.08</v>
      </c>
      <c r="J10">
        <v>67.625799999999998</v>
      </c>
      <c r="N10">
        <f>I10/G10-P10</f>
        <v>2.2839482538121008</v>
      </c>
      <c r="O10">
        <f>J10/G10</f>
        <v>3.3264043285784556E-2</v>
      </c>
      <c r="P10">
        <f>(H10-J10)/G10</f>
        <v>0.23256920806689618</v>
      </c>
      <c r="Q10">
        <f t="shared" si="1"/>
        <v>2.5497815051647814</v>
      </c>
      <c r="R10">
        <f t="shared" si="2"/>
        <v>0.89574273293056106</v>
      </c>
      <c r="S10">
        <f t="shared" si="3"/>
        <v>1.3045840680233048E-2</v>
      </c>
      <c r="T10">
        <f t="shared" si="4"/>
        <v>9.1211426389205943E-2</v>
      </c>
      <c r="V10">
        <f t="shared" si="5"/>
        <v>7.1037063371329998E-5</v>
      </c>
      <c r="W10">
        <f t="shared" si="5"/>
        <v>4.9666342211406467E-4</v>
      </c>
      <c r="X10">
        <f t="shared" si="6"/>
        <v>5.677004854853947E-4</v>
      </c>
    </row>
    <row r="11" spans="3:24" x14ac:dyDescent="0.25">
      <c r="D11">
        <v>5</v>
      </c>
      <c r="E11">
        <v>29</v>
      </c>
      <c r="F11">
        <f t="shared" si="0"/>
        <v>0.48333333333333334</v>
      </c>
      <c r="G11">
        <v>2038.77</v>
      </c>
      <c r="H11">
        <v>641.31600000000003</v>
      </c>
      <c r="I11">
        <v>5117.33</v>
      </c>
      <c r="J11">
        <v>77.993899999999996</v>
      </c>
      <c r="N11">
        <f>I11/G11-P11</f>
        <v>2.2337036056053403</v>
      </c>
      <c r="O11">
        <f>J11/G11</f>
        <v>3.8255369659157233E-2</v>
      </c>
      <c r="P11">
        <f>(H11-J11)/G11</f>
        <v>0.27630487990307884</v>
      </c>
      <c r="Q11">
        <f t="shared" si="1"/>
        <v>2.5482638551675767</v>
      </c>
      <c r="R11">
        <f t="shared" si="2"/>
        <v>0.87655899567686235</v>
      </c>
      <c r="S11">
        <f t="shared" si="3"/>
        <v>1.5012326757913974E-2</v>
      </c>
      <c r="T11">
        <f t="shared" si="4"/>
        <v>0.10842867756522361</v>
      </c>
      <c r="V11">
        <f t="shared" si="5"/>
        <v>8.1744951007173993E-5</v>
      </c>
      <c r="W11">
        <f t="shared" si="5"/>
        <v>5.9041460249786685E-4</v>
      </c>
      <c r="X11">
        <f t="shared" si="6"/>
        <v>6.7215955350504082E-4</v>
      </c>
    </row>
    <row r="12" spans="3:24" x14ac:dyDescent="0.25">
      <c r="D12">
        <v>6</v>
      </c>
      <c r="E12">
        <v>35</v>
      </c>
      <c r="F12">
        <f t="shared" si="0"/>
        <v>0.58333333333333337</v>
      </c>
      <c r="G12">
        <v>2025.22</v>
      </c>
      <c r="H12">
        <v>745.67600000000004</v>
      </c>
      <c r="I12">
        <v>5128.34</v>
      </c>
      <c r="J12">
        <v>96.640699999999995</v>
      </c>
      <c r="N12">
        <f>I12/G12-P12</f>
        <v>2.2117620307917165</v>
      </c>
      <c r="O12">
        <f>J12/G12</f>
        <v>4.7718618224192925E-2</v>
      </c>
      <c r="P12">
        <f>(H12-J12)/G12</f>
        <v>0.32047644206555337</v>
      </c>
      <c r="Q12">
        <f t="shared" si="1"/>
        <v>2.5799570910814627</v>
      </c>
      <c r="R12">
        <f t="shared" si="2"/>
        <v>0.85728636279938797</v>
      </c>
      <c r="S12">
        <f t="shared" si="3"/>
        <v>1.8495896070965391E-2</v>
      </c>
      <c r="T12">
        <f t="shared" si="4"/>
        <v>0.12421774112964666</v>
      </c>
      <c r="V12">
        <f t="shared" si="5"/>
        <v>1.007136430305717E-4</v>
      </c>
      <c r="W12">
        <f t="shared" si="5"/>
        <v>6.7638903193416452E-4</v>
      </c>
      <c r="X12">
        <f t="shared" si="6"/>
        <v>7.7710267496473623E-4</v>
      </c>
    </row>
    <row r="13" spans="3:24" x14ac:dyDescent="0.25">
      <c r="D13">
        <v>7</v>
      </c>
      <c r="E13">
        <v>41</v>
      </c>
      <c r="F13">
        <f t="shared" si="0"/>
        <v>0.68333333333333335</v>
      </c>
      <c r="G13">
        <v>2041.49</v>
      </c>
      <c r="H13">
        <v>823.29899999999998</v>
      </c>
      <c r="I13">
        <v>5113.99</v>
      </c>
      <c r="J13">
        <v>100.843</v>
      </c>
      <c r="N13">
        <f>I13/G13-P13</f>
        <v>2.1511415681683479</v>
      </c>
      <c r="O13">
        <f>J13/G13</f>
        <v>4.9396764128161297E-2</v>
      </c>
      <c r="P13">
        <f>(H13-J13)/G13</f>
        <v>0.35388662202606919</v>
      </c>
      <c r="Q13">
        <f t="shared" si="1"/>
        <v>2.5544249543225783</v>
      </c>
      <c r="R13">
        <f t="shared" si="2"/>
        <v>0.84212361162859872</v>
      </c>
      <c r="S13">
        <f t="shared" si="3"/>
        <v>1.9337723758363883E-2</v>
      </c>
      <c r="T13">
        <f t="shared" si="4"/>
        <v>0.13853866461303746</v>
      </c>
      <c r="V13">
        <f t="shared" si="5"/>
        <v>1.0529755358438344E-4</v>
      </c>
      <c r="W13">
        <f t="shared" si="5"/>
        <v>7.5436916169054199E-4</v>
      </c>
      <c r="X13">
        <f t="shared" si="6"/>
        <v>8.5966671527492548E-4</v>
      </c>
    </row>
    <row r="14" spans="3:24" x14ac:dyDescent="0.25">
      <c r="D14">
        <v>8</v>
      </c>
      <c r="E14">
        <v>48</v>
      </c>
      <c r="F14">
        <f t="shared" si="0"/>
        <v>0.8</v>
      </c>
      <c r="G14">
        <v>2039.12</v>
      </c>
      <c r="H14">
        <v>917.54499999999996</v>
      </c>
      <c r="I14">
        <v>5137.24</v>
      </c>
      <c r="J14">
        <v>118.501</v>
      </c>
      <c r="N14">
        <f>I14/G14-P14</f>
        <v>2.1274844050374671</v>
      </c>
      <c r="O14">
        <f>J14/G14</f>
        <v>5.811379418572718E-2</v>
      </c>
      <c r="P14">
        <f>(H14-J14)/G14</f>
        <v>0.39185727176429047</v>
      </c>
      <c r="Q14">
        <f t="shared" si="1"/>
        <v>2.5774554709874846</v>
      </c>
      <c r="R14">
        <f t="shared" si="2"/>
        <v>0.82542043072518223</v>
      </c>
      <c r="S14">
        <f t="shared" si="3"/>
        <v>2.2546963406301797E-2</v>
      </c>
      <c r="T14">
        <f t="shared" si="4"/>
        <v>0.15203260586851597</v>
      </c>
      <c r="V14">
        <f t="shared" si="5"/>
        <v>1.2277246883379134E-4</v>
      </c>
      <c r="W14">
        <f t="shared" si="5"/>
        <v>8.2784621722034374E-4</v>
      </c>
      <c r="X14">
        <f t="shared" si="6"/>
        <v>9.5061868605413502E-4</v>
      </c>
    </row>
    <row r="15" spans="3:24" x14ac:dyDescent="0.25">
      <c r="D15">
        <v>9</v>
      </c>
      <c r="E15">
        <v>59</v>
      </c>
      <c r="F15">
        <f t="shared" si="0"/>
        <v>0.98333333333333328</v>
      </c>
      <c r="G15">
        <v>2046.22</v>
      </c>
      <c r="H15">
        <v>1068.52</v>
      </c>
      <c r="I15">
        <v>5139.9399999999996</v>
      </c>
      <c r="J15">
        <v>134.35300000000001</v>
      </c>
      <c r="N15">
        <f>I15/G15-P15</f>
        <v>2.0553865175787545</v>
      </c>
      <c r="O15">
        <f>J15/G15</f>
        <v>6.5659117787921148E-2</v>
      </c>
      <c r="P15">
        <f>(H15-J15)/G15</f>
        <v>0.45653302186470657</v>
      </c>
      <c r="Q15">
        <f t="shared" si="1"/>
        <v>2.5775786572313821</v>
      </c>
      <c r="R15">
        <f t="shared" si="2"/>
        <v>0.79740981397885935</v>
      </c>
      <c r="S15">
        <f t="shared" si="3"/>
        <v>2.547317716327099E-2</v>
      </c>
      <c r="T15">
        <f t="shared" si="4"/>
        <v>0.17711700885786968</v>
      </c>
      <c r="V15">
        <f t="shared" si="5"/>
        <v>1.3870625471903831E-4</v>
      </c>
      <c r="W15">
        <f t="shared" si="5"/>
        <v>9.6443552322702023E-4</v>
      </c>
      <c r="X15">
        <f t="shared" si="6"/>
        <v>1.1031417779460585E-3</v>
      </c>
    </row>
    <row r="16" spans="3:24" x14ac:dyDescent="0.25">
      <c r="D16">
        <v>10</v>
      </c>
      <c r="E16">
        <v>70</v>
      </c>
      <c r="F16">
        <f t="shared" si="0"/>
        <v>1.1666666666666667</v>
      </c>
      <c r="G16">
        <v>2043.48</v>
      </c>
      <c r="H16">
        <v>1228.2</v>
      </c>
      <c r="I16">
        <v>5163.03</v>
      </c>
      <c r="J16">
        <v>159.43899999999999</v>
      </c>
      <c r="N16">
        <f>I16/G16-P16</f>
        <v>2.0035767416368158</v>
      </c>
      <c r="O16">
        <f>J16/G16</f>
        <v>7.8023274022745503E-2</v>
      </c>
      <c r="P16">
        <f>(H16-J16)/G16</f>
        <v>0.52301025701254722</v>
      </c>
      <c r="Q16">
        <f t="shared" si="1"/>
        <v>2.6046102726721081</v>
      </c>
      <c r="R16">
        <f t="shared" si="2"/>
        <v>0.76924243241247636</v>
      </c>
      <c r="S16">
        <f t="shared" si="3"/>
        <v>2.9955834406926559E-2</v>
      </c>
      <c r="T16">
        <f t="shared" si="4"/>
        <v>0.20080173318059721</v>
      </c>
      <c r="V16">
        <f t="shared" si="5"/>
        <v>1.6311516898487034E-4</v>
      </c>
      <c r="W16">
        <f t="shared" si="5"/>
        <v>1.0934033148692543E-3</v>
      </c>
      <c r="X16">
        <f t="shared" si="6"/>
        <v>1.2565184838541246E-3</v>
      </c>
    </row>
    <row r="17" spans="3:24" x14ac:dyDescent="0.25">
      <c r="D17">
        <v>11</v>
      </c>
      <c r="E17">
        <v>81</v>
      </c>
      <c r="F17">
        <f t="shared" si="0"/>
        <v>1.35</v>
      </c>
      <c r="G17">
        <v>2042.06</v>
      </c>
      <c r="H17">
        <v>1381.63</v>
      </c>
      <c r="I17">
        <v>5186.99</v>
      </c>
      <c r="J17">
        <v>183.447</v>
      </c>
      <c r="N17">
        <f>I17/G17-P17</f>
        <v>1.9533250737000873</v>
      </c>
      <c r="O17">
        <f>J17/G17</f>
        <v>8.9834284986729088E-2</v>
      </c>
      <c r="P17">
        <f>(H17-J17)/G17</f>
        <v>0.58675210326826832</v>
      </c>
      <c r="Q17">
        <f t="shared" si="1"/>
        <v>2.6299114619550847</v>
      </c>
      <c r="R17">
        <f t="shared" si="2"/>
        <v>0.74273415738793702</v>
      </c>
      <c r="S17">
        <f t="shared" si="3"/>
        <v>3.4158672748604998E-2</v>
      </c>
      <c r="T17">
        <f t="shared" si="4"/>
        <v>0.22310716986345802</v>
      </c>
      <c r="V17">
        <f t="shared" si="5"/>
        <v>1.8600041654654248E-4</v>
      </c>
      <c r="W17">
        <f t="shared" si="5"/>
        <v>1.2148606251341583E-3</v>
      </c>
      <c r="X17">
        <f t="shared" si="6"/>
        <v>1.4008610416807008E-3</v>
      </c>
    </row>
    <row r="18" spans="3:24" x14ac:dyDescent="0.25">
      <c r="C18" t="s">
        <v>19</v>
      </c>
    </row>
    <row r="19" spans="3:24" x14ac:dyDescent="0.25">
      <c r="D19" t="s">
        <v>12</v>
      </c>
      <c r="E19" t="s">
        <v>14</v>
      </c>
      <c r="F19" t="s">
        <v>15</v>
      </c>
      <c r="G19" t="s">
        <v>16</v>
      </c>
      <c r="H19" t="s">
        <v>17</v>
      </c>
      <c r="I19" t="s">
        <v>18</v>
      </c>
      <c r="J19" t="s">
        <v>22</v>
      </c>
      <c r="N19" t="s">
        <v>6</v>
      </c>
      <c r="O19" t="s">
        <v>8</v>
      </c>
      <c r="P19" t="s">
        <v>9</v>
      </c>
      <c r="Q19" s="3" t="s">
        <v>0</v>
      </c>
      <c r="R19" t="s">
        <v>6</v>
      </c>
      <c r="S19" t="s">
        <v>8</v>
      </c>
      <c r="T19" t="s">
        <v>9</v>
      </c>
      <c r="U19">
        <v>0.6</v>
      </c>
      <c r="V19" t="s">
        <v>8</v>
      </c>
      <c r="W19" t="s">
        <v>9</v>
      </c>
      <c r="X19" t="s">
        <v>24</v>
      </c>
    </row>
    <row r="20" spans="3:24" x14ac:dyDescent="0.25">
      <c r="D20">
        <v>1</v>
      </c>
      <c r="E20">
        <v>7</v>
      </c>
      <c r="F20">
        <f>E20/60</f>
        <v>0.11666666666666667</v>
      </c>
      <c r="G20">
        <v>1597.8</v>
      </c>
      <c r="H20">
        <v>308.90100000000001</v>
      </c>
      <c r="I20">
        <v>4541.99</v>
      </c>
      <c r="J20">
        <v>24.8674</v>
      </c>
      <c r="N20">
        <f>I20/G20-P20</f>
        <v>2.6648869695831769</v>
      </c>
      <c r="O20">
        <f>J20/G20</f>
        <v>1.5563524846664163E-2</v>
      </c>
      <c r="P20">
        <f>(H20-J20)/G20</f>
        <v>0.17776542746276133</v>
      </c>
      <c r="Q20">
        <f>SUM(N20:P20)</f>
        <v>2.8582159218926022</v>
      </c>
      <c r="R20">
        <f>N20/Q20</f>
        <v>0.93236027032505997</v>
      </c>
      <c r="S20">
        <f>O20/Q20</f>
        <v>5.4451886323404804E-3</v>
      </c>
      <c r="T20">
        <f>P20/Q20</f>
        <v>6.219454104259968E-2</v>
      </c>
      <c r="V20">
        <f>$S$33*S20</f>
        <v>2.6433932769164508E-4</v>
      </c>
      <c r="W20">
        <f>$S$33*T20</f>
        <v>3.0192642120140285E-3</v>
      </c>
      <c r="X20">
        <f>V20+W20</f>
        <v>3.2836035397056738E-3</v>
      </c>
    </row>
    <row r="21" spans="3:24" x14ac:dyDescent="0.25">
      <c r="D21">
        <v>2</v>
      </c>
      <c r="E21">
        <v>11</v>
      </c>
      <c r="F21">
        <f t="shared" ref="F21:F34" si="7">E21/60</f>
        <v>0.18333333333333332</v>
      </c>
      <c r="G21">
        <v>1578.7</v>
      </c>
      <c r="H21">
        <v>369.56599999999997</v>
      </c>
      <c r="I21">
        <v>4555.43</v>
      </c>
      <c r="J21">
        <v>45.594099999999997</v>
      </c>
      <c r="N21">
        <f>I21/G21-P21</f>
        <v>2.6803433837967949</v>
      </c>
      <c r="O21">
        <f>J21/G21</f>
        <v>2.8880787990118451E-2</v>
      </c>
      <c r="P21">
        <f>(H21-J21)/G21</f>
        <v>0.20521435358206119</v>
      </c>
      <c r="Q21">
        <f t="shared" ref="Q21:Q34" si="8">SUM(N21:P21)</f>
        <v>2.9144385253689746</v>
      </c>
      <c r="R21">
        <f t="shared" ref="R21:R34" si="9">N21/Q21</f>
        <v>0.9196774474621856</v>
      </c>
      <c r="S21">
        <f t="shared" ref="S21:S34" si="10">O21/Q21</f>
        <v>9.9095547010936095E-3</v>
      </c>
      <c r="T21">
        <f t="shared" ref="T21:T34" si="11">P21/Q21</f>
        <v>7.0412997836720739E-2</v>
      </c>
      <c r="V21">
        <f t="shared" ref="V21:W34" si="12">$S$33*S21</f>
        <v>4.8106414750314063E-4</v>
      </c>
      <c r="W21">
        <f t="shared" si="12"/>
        <v>3.4182331900064426E-3</v>
      </c>
      <c r="X21">
        <f t="shared" ref="X21:X34" si="13">V21+W21</f>
        <v>3.8992973375095831E-3</v>
      </c>
    </row>
    <row r="22" spans="3:24" x14ac:dyDescent="0.25">
      <c r="D22">
        <v>3</v>
      </c>
      <c r="E22">
        <v>15</v>
      </c>
      <c r="F22">
        <f t="shared" si="7"/>
        <v>0.25</v>
      </c>
      <c r="G22">
        <v>1578.4</v>
      </c>
      <c r="H22">
        <v>425.89299999999997</v>
      </c>
      <c r="I22">
        <v>4580.76</v>
      </c>
      <c r="J22">
        <v>55.7622</v>
      </c>
      <c r="N22">
        <f>I22/G22-P22</f>
        <v>2.6676566142929548</v>
      </c>
      <c r="O22">
        <f>J22/G22</f>
        <v>3.5328307146477445E-2</v>
      </c>
      <c r="P22">
        <f>(H22-J22)/G22</f>
        <v>0.23449746578813985</v>
      </c>
      <c r="Q22">
        <f t="shared" si="8"/>
        <v>2.9374823872275719</v>
      </c>
      <c r="R22">
        <f t="shared" si="9"/>
        <v>0.90814386696994576</v>
      </c>
      <c r="S22">
        <f t="shared" si="10"/>
        <v>1.2026729862309299E-2</v>
      </c>
      <c r="T22">
        <f t="shared" si="11"/>
        <v>7.9829403167744992E-2</v>
      </c>
      <c r="V22">
        <f t="shared" si="12"/>
        <v>5.838434443299344E-4</v>
      </c>
      <c r="W22">
        <f t="shared" si="12"/>
        <v>3.8753571617438707E-3</v>
      </c>
      <c r="X22">
        <f t="shared" si="13"/>
        <v>4.4592006060738048E-3</v>
      </c>
    </row>
    <row r="23" spans="3:24" x14ac:dyDescent="0.25">
      <c r="D23">
        <v>4</v>
      </c>
      <c r="E23">
        <v>19</v>
      </c>
      <c r="F23">
        <f t="shared" si="7"/>
        <v>0.31666666666666665</v>
      </c>
      <c r="G23">
        <v>1582.88</v>
      </c>
      <c r="H23">
        <v>469.79300000000001</v>
      </c>
      <c r="I23">
        <v>4580.13</v>
      </c>
      <c r="J23">
        <v>60.591999999999999</v>
      </c>
      <c r="N23">
        <f>I23/G23-P23</f>
        <v>2.6350253967451733</v>
      </c>
      <c r="O23">
        <f>J23/G23</f>
        <v>3.8279591630445767E-2</v>
      </c>
      <c r="P23">
        <f>(H23-J23)/G23</f>
        <v>0.25851675427069642</v>
      </c>
      <c r="Q23">
        <f t="shared" si="8"/>
        <v>2.9318217426463153</v>
      </c>
      <c r="R23">
        <f t="shared" si="9"/>
        <v>0.89876726078399016</v>
      </c>
      <c r="S23">
        <f t="shared" si="10"/>
        <v>1.3056589039377925E-2</v>
      </c>
      <c r="T23">
        <f t="shared" si="11"/>
        <v>8.8176150176631996E-2</v>
      </c>
      <c r="V23">
        <f t="shared" si="12"/>
        <v>6.3383845843587906E-4</v>
      </c>
      <c r="W23">
        <f t="shared" si="12"/>
        <v>4.2805540505416574E-3</v>
      </c>
      <c r="X23">
        <f t="shared" si="13"/>
        <v>4.9143925089775364E-3</v>
      </c>
    </row>
    <row r="24" spans="3:24" x14ac:dyDescent="0.25">
      <c r="D24">
        <v>5</v>
      </c>
      <c r="E24">
        <v>23</v>
      </c>
      <c r="F24">
        <f t="shared" si="7"/>
        <v>0.38333333333333336</v>
      </c>
      <c r="G24">
        <v>1578.3</v>
      </c>
      <c r="H24">
        <v>547.00099999999998</v>
      </c>
      <c r="I24">
        <v>4596.17</v>
      </c>
      <c r="J24">
        <v>72.351100000000002</v>
      </c>
      <c r="N24">
        <f>I24/G24-P24</f>
        <v>2.6113667236900464</v>
      </c>
      <c r="O24">
        <f>J24/G24</f>
        <v>4.5841158208198694E-2</v>
      </c>
      <c r="P24">
        <f>(H24-J24)/G24</f>
        <v>0.30073490464423747</v>
      </c>
      <c r="Q24">
        <f t="shared" si="8"/>
        <v>2.9579427865424828</v>
      </c>
      <c r="R24">
        <f t="shared" si="9"/>
        <v>0.88283206002860304</v>
      </c>
      <c r="S24">
        <f t="shared" si="10"/>
        <v>1.5497648709352517E-2</v>
      </c>
      <c r="T24">
        <f t="shared" si="11"/>
        <v>0.10167029126204441</v>
      </c>
      <c r="V24">
        <f t="shared" si="12"/>
        <v>7.5234088609905437E-4</v>
      </c>
      <c r="W24">
        <f t="shared" si="12"/>
        <v>4.9356336856361217E-3</v>
      </c>
      <c r="X24">
        <f t="shared" si="13"/>
        <v>5.6879745717351759E-3</v>
      </c>
    </row>
    <row r="25" spans="3:24" x14ac:dyDescent="0.25">
      <c r="D25">
        <v>6</v>
      </c>
      <c r="E25">
        <v>29</v>
      </c>
      <c r="F25">
        <f t="shared" si="7"/>
        <v>0.48333333333333334</v>
      </c>
      <c r="G25">
        <v>1576.94</v>
      </c>
      <c r="H25">
        <v>622.91099999999994</v>
      </c>
      <c r="I25">
        <v>4622.7700000000004</v>
      </c>
      <c r="J25">
        <v>89.255600000000001</v>
      </c>
      <c r="N25">
        <f>I25/G25-P25</f>
        <v>2.5930692353545477</v>
      </c>
      <c r="O25">
        <f>J25/G25</f>
        <v>5.6600504775070705E-2</v>
      </c>
      <c r="P25">
        <f>(H25-J25)/G25</f>
        <v>0.33841198777378972</v>
      </c>
      <c r="Q25">
        <f t="shared" si="8"/>
        <v>2.988081727903408</v>
      </c>
      <c r="R25">
        <f t="shared" si="9"/>
        <v>0.86780398646391066</v>
      </c>
      <c r="S25">
        <f t="shared" si="10"/>
        <v>1.8942087241631284E-2</v>
      </c>
      <c r="T25">
        <f t="shared" si="11"/>
        <v>0.11325392629445816</v>
      </c>
      <c r="V25">
        <f t="shared" si="12"/>
        <v>9.1955282812252294E-4</v>
      </c>
      <c r="W25">
        <f t="shared" si="12"/>
        <v>5.4979668761719848E-3</v>
      </c>
      <c r="X25">
        <f t="shared" si="13"/>
        <v>6.4175197042945081E-3</v>
      </c>
    </row>
    <row r="26" spans="3:24" x14ac:dyDescent="0.25">
      <c r="D26">
        <v>7</v>
      </c>
      <c r="E26">
        <v>35</v>
      </c>
      <c r="F26">
        <f t="shared" si="7"/>
        <v>0.58333333333333337</v>
      </c>
      <c r="G26">
        <v>1583.38</v>
      </c>
      <c r="H26">
        <v>687.23800000000006</v>
      </c>
      <c r="I26">
        <v>4631.1099999999997</v>
      </c>
      <c r="J26">
        <v>93.531800000000004</v>
      </c>
      <c r="N26">
        <f>I26/G26-P26</f>
        <v>2.5498640882163466</v>
      </c>
      <c r="O26">
        <f>J26/G26</f>
        <v>5.9070974750217886E-2</v>
      </c>
      <c r="P26">
        <f>(H26-J26)/G26</f>
        <v>0.37496128535158968</v>
      </c>
      <c r="Q26">
        <f t="shared" si="8"/>
        <v>2.9838963483181544</v>
      </c>
      <c r="R26">
        <f t="shared" si="9"/>
        <v>0.85454177711419299</v>
      </c>
      <c r="S26">
        <f t="shared" si="10"/>
        <v>1.9796590717205274E-2</v>
      </c>
      <c r="T26">
        <f t="shared" si="11"/>
        <v>0.12566163216860168</v>
      </c>
      <c r="V26">
        <f t="shared" si="12"/>
        <v>9.6103511450317198E-4</v>
      </c>
      <c r="W26">
        <f t="shared" si="12"/>
        <v>6.1003049860928922E-3</v>
      </c>
      <c r="X26">
        <f t="shared" si="13"/>
        <v>7.0613401005960637E-3</v>
      </c>
    </row>
    <row r="27" spans="3:24" x14ac:dyDescent="0.25">
      <c r="D27">
        <v>8</v>
      </c>
      <c r="E27">
        <v>42</v>
      </c>
      <c r="F27">
        <f t="shared" si="7"/>
        <v>0.7</v>
      </c>
      <c r="G27">
        <v>1586.61</v>
      </c>
      <c r="H27">
        <v>757.59699999999998</v>
      </c>
      <c r="I27">
        <v>4650.3900000000003</v>
      </c>
      <c r="J27">
        <v>105.694</v>
      </c>
      <c r="N27">
        <f>I27/G27-P27</f>
        <v>2.5201448371055273</v>
      </c>
      <c r="O27">
        <f>J27/G27</f>
        <v>6.6616244697814839E-2</v>
      </c>
      <c r="P27">
        <f>(H27-J27)/G27</f>
        <v>0.41087790950517145</v>
      </c>
      <c r="Q27">
        <f t="shared" si="8"/>
        <v>2.9976389913085133</v>
      </c>
      <c r="R27">
        <f t="shared" si="9"/>
        <v>0.84070992017802892</v>
      </c>
      <c r="S27">
        <f t="shared" si="10"/>
        <v>2.2222904389409437E-2</v>
      </c>
      <c r="T27">
        <f t="shared" si="11"/>
        <v>0.13706717543256175</v>
      </c>
      <c r="V27">
        <f t="shared" si="12"/>
        <v>1.0788216905402665E-3</v>
      </c>
      <c r="W27">
        <f t="shared" si="12"/>
        <v>6.6539926252036198E-3</v>
      </c>
      <c r="X27">
        <f t="shared" si="13"/>
        <v>7.7328143157438861E-3</v>
      </c>
    </row>
    <row r="28" spans="3:24" x14ac:dyDescent="0.25">
      <c r="D28">
        <v>9</v>
      </c>
      <c r="E28">
        <v>53</v>
      </c>
      <c r="F28">
        <f t="shared" si="7"/>
        <v>0.8833333333333333</v>
      </c>
      <c r="G28">
        <v>1594.78</v>
      </c>
      <c r="H28">
        <v>863.70699999999999</v>
      </c>
      <c r="I28">
        <v>4639.79</v>
      </c>
      <c r="J28">
        <v>111.036</v>
      </c>
      <c r="N28">
        <f>I28/G28-P28</f>
        <v>2.4374013970579016</v>
      </c>
      <c r="O28">
        <f>J28/G28</f>
        <v>6.9624650422001777E-2</v>
      </c>
      <c r="P28">
        <f>(H28-J28)/G28</f>
        <v>0.47195914169979564</v>
      </c>
      <c r="Q28">
        <f t="shared" si="8"/>
        <v>2.9789851891796988</v>
      </c>
      <c r="R28">
        <f t="shared" si="9"/>
        <v>0.81819856168169502</v>
      </c>
      <c r="S28">
        <f t="shared" si="10"/>
        <v>2.3371935743384413E-2</v>
      </c>
      <c r="T28">
        <f t="shared" si="11"/>
        <v>0.15842950257492067</v>
      </c>
      <c r="V28">
        <f t="shared" si="12"/>
        <v>1.1346019758737083E-3</v>
      </c>
      <c r="W28">
        <f t="shared" si="12"/>
        <v>7.6910371751759792E-3</v>
      </c>
      <c r="X28">
        <f t="shared" si="13"/>
        <v>8.8256391510496881E-3</v>
      </c>
    </row>
    <row r="29" spans="3:24" x14ac:dyDescent="0.25">
      <c r="D29">
        <v>10</v>
      </c>
      <c r="E29">
        <v>64</v>
      </c>
      <c r="F29">
        <f t="shared" si="7"/>
        <v>1.0666666666666667</v>
      </c>
      <c r="G29">
        <v>1585.55</v>
      </c>
      <c r="H29">
        <v>999.63</v>
      </c>
      <c r="I29">
        <v>4700.91</v>
      </c>
      <c r="J29">
        <v>146.18100000000001</v>
      </c>
      <c r="N29">
        <f>I29/G29-P29</f>
        <v>2.4265781589984545</v>
      </c>
      <c r="O29">
        <f>J29/G29</f>
        <v>9.2195768030021136E-2</v>
      </c>
      <c r="P29">
        <f>(H29-J29)/G29</f>
        <v>0.53826684746617892</v>
      </c>
      <c r="Q29">
        <f t="shared" si="8"/>
        <v>3.0570407744946548</v>
      </c>
      <c r="R29">
        <f t="shared" si="9"/>
        <v>0.79376702438637925</v>
      </c>
      <c r="S29">
        <f t="shared" si="10"/>
        <v>3.0158501253638524E-2</v>
      </c>
      <c r="T29">
        <f t="shared" si="11"/>
        <v>0.17607447435998211</v>
      </c>
      <c r="V29">
        <f t="shared" si="12"/>
        <v>1.4640590958091089E-3</v>
      </c>
      <c r="W29">
        <f t="shared" si="12"/>
        <v>8.5476209032582084E-3</v>
      </c>
      <c r="X29">
        <f t="shared" si="13"/>
        <v>1.0011679999067317E-2</v>
      </c>
    </row>
    <row r="30" spans="3:24" x14ac:dyDescent="0.25">
      <c r="D30">
        <v>11</v>
      </c>
      <c r="E30">
        <v>76</v>
      </c>
      <c r="F30">
        <f t="shared" si="7"/>
        <v>1.2666666666666666</v>
      </c>
      <c r="G30">
        <v>1595.5</v>
      </c>
      <c r="H30">
        <v>1102.44</v>
      </c>
      <c r="I30">
        <v>4699.53</v>
      </c>
      <c r="J30">
        <v>151.82599999999999</v>
      </c>
      <c r="N30">
        <f>I30/G30-P30</f>
        <v>2.3496809777499217</v>
      </c>
      <c r="O30">
        <f>J30/G30</f>
        <v>9.5158884362268881E-2</v>
      </c>
      <c r="P30">
        <f>(H30-J30)/G30</f>
        <v>0.59580946411783142</v>
      </c>
      <c r="Q30">
        <f t="shared" si="8"/>
        <v>3.0406493262300218</v>
      </c>
      <c r="R30">
        <f t="shared" si="9"/>
        <v>0.77275631802737221</v>
      </c>
      <c r="S30">
        <f t="shared" si="10"/>
        <v>3.129558003988988E-2</v>
      </c>
      <c r="T30">
        <f t="shared" si="11"/>
        <v>0.19594810193273798</v>
      </c>
      <c r="V30">
        <f t="shared" si="12"/>
        <v>1.519259137935275E-3</v>
      </c>
      <c r="W30">
        <f t="shared" si="12"/>
        <v>9.5123958093422962E-3</v>
      </c>
      <c r="X30">
        <f t="shared" si="13"/>
        <v>1.1031654947277571E-2</v>
      </c>
    </row>
    <row r="31" spans="3:24" x14ac:dyDescent="0.25">
      <c r="D31">
        <v>12</v>
      </c>
      <c r="E31">
        <v>87</v>
      </c>
      <c r="F31">
        <f t="shared" si="7"/>
        <v>1.45</v>
      </c>
      <c r="G31">
        <v>1610.74</v>
      </c>
      <c r="H31">
        <v>1194.5999999999999</v>
      </c>
      <c r="I31">
        <v>4682.8100000000004</v>
      </c>
      <c r="J31">
        <v>151.61799999999999</v>
      </c>
      <c r="N31">
        <f>I31/G31-P31</f>
        <v>2.2597241019655563</v>
      </c>
      <c r="O31">
        <f>J31/G31</f>
        <v>9.4129406359809778E-2</v>
      </c>
      <c r="P31">
        <f>(H31-J31)/G31</f>
        <v>0.64751729018960225</v>
      </c>
      <c r="Q31">
        <f t="shared" si="8"/>
        <v>3.0013707985149685</v>
      </c>
      <c r="R31">
        <f t="shared" si="9"/>
        <v>0.75289734380158313</v>
      </c>
      <c r="S31">
        <f t="shared" si="10"/>
        <v>3.1362138395690242E-2</v>
      </c>
      <c r="T31">
        <f t="shared" si="11"/>
        <v>0.21574051780272657</v>
      </c>
      <c r="V31">
        <f t="shared" si="12"/>
        <v>1.5224902456548559E-3</v>
      </c>
      <c r="W31">
        <f t="shared" si="12"/>
        <v>1.0473228253858992E-2</v>
      </c>
      <c r="X31">
        <f t="shared" si="13"/>
        <v>1.1995718499513848E-2</v>
      </c>
    </row>
    <row r="32" spans="3:24" x14ac:dyDescent="0.25">
      <c r="D32">
        <v>13</v>
      </c>
      <c r="E32">
        <v>118</v>
      </c>
      <c r="F32">
        <f t="shared" si="7"/>
        <v>1.9666666666666666</v>
      </c>
      <c r="G32">
        <v>1605.14</v>
      </c>
      <c r="H32">
        <v>1496.08</v>
      </c>
      <c r="I32">
        <v>4748.6899999999996</v>
      </c>
      <c r="J32">
        <v>201.946</v>
      </c>
      <c r="N32">
        <f>I32/G32-P32</f>
        <v>2.152183610152385</v>
      </c>
      <c r="O32">
        <f>J32/G32</f>
        <v>0.12581207869718528</v>
      </c>
      <c r="P32">
        <f>(H32-J32)/G32</f>
        <v>0.80624369213900338</v>
      </c>
      <c r="Q32">
        <f t="shared" si="8"/>
        <v>3.0842393809885738</v>
      </c>
      <c r="R32">
        <f t="shared" si="9"/>
        <v>0.69780044422575194</v>
      </c>
      <c r="S32">
        <f t="shared" si="10"/>
        <v>4.0791930572152753E-2</v>
      </c>
      <c r="T32">
        <f t="shared" si="11"/>
        <v>0.26140762520209526</v>
      </c>
      <c r="V32">
        <f t="shared" si="12"/>
        <v>1.9802640883080577E-3</v>
      </c>
      <c r="W32">
        <f t="shared" si="12"/>
        <v>1.2690160169839759E-2</v>
      </c>
      <c r="X32">
        <f t="shared" si="13"/>
        <v>1.4670424258147817E-2</v>
      </c>
    </row>
    <row r="33" spans="3:24" x14ac:dyDescent="0.25">
      <c r="D33">
        <v>14</v>
      </c>
      <c r="E33">
        <v>150</v>
      </c>
      <c r="F33">
        <f t="shared" si="7"/>
        <v>2.5</v>
      </c>
      <c r="G33">
        <v>1601.36</v>
      </c>
      <c r="H33">
        <v>1775.61</v>
      </c>
      <c r="I33">
        <v>4802.46</v>
      </c>
      <c r="J33">
        <v>245.03299999999999</v>
      </c>
      <c r="N33">
        <f>I33/G33-P33</f>
        <v>2.0431901633611433</v>
      </c>
      <c r="O33">
        <f>J33/G33</f>
        <v>0.15301556177249337</v>
      </c>
      <c r="P33">
        <f>(H33-J33)/G33</f>
        <v>0.95579819653294706</v>
      </c>
      <c r="Q33">
        <f t="shared" si="8"/>
        <v>3.1520039216665836</v>
      </c>
      <c r="R33">
        <f t="shared" si="9"/>
        <v>0.64821942298879864</v>
      </c>
      <c r="S33">
        <f t="shared" si="10"/>
        <v>4.8545485848123009E-2</v>
      </c>
      <c r="T33">
        <f t="shared" si="11"/>
        <v>0.3032350911630784</v>
      </c>
      <c r="V33">
        <f t="shared" si="12"/>
        <v>2.3566641962303111E-3</v>
      </c>
      <c r="W33">
        <f t="shared" si="12"/>
        <v>1.4720694826711513E-2</v>
      </c>
      <c r="X33">
        <f t="shared" si="13"/>
        <v>1.7077359022941822E-2</v>
      </c>
    </row>
    <row r="34" spans="3:24" x14ac:dyDescent="0.25">
      <c r="D34">
        <v>15</v>
      </c>
      <c r="E34">
        <v>181</v>
      </c>
      <c r="F34">
        <f t="shared" si="7"/>
        <v>3.0166666666666666</v>
      </c>
      <c r="G34">
        <v>1610.82</v>
      </c>
      <c r="H34">
        <v>2017.19</v>
      </c>
      <c r="I34">
        <v>4817.53</v>
      </c>
      <c r="J34">
        <v>267.06099999999998</v>
      </c>
      <c r="N34">
        <f>I34/G34-P34</f>
        <v>1.9042481469065442</v>
      </c>
      <c r="O34">
        <f>J34/G34</f>
        <v>0.16579195689152107</v>
      </c>
      <c r="P34">
        <f>(H34-J34)/G34</f>
        <v>1.0864832818067818</v>
      </c>
      <c r="Q34">
        <f t="shared" si="8"/>
        <v>3.1565233856048471</v>
      </c>
      <c r="R34">
        <f t="shared" si="9"/>
        <v>0.6032738916463487</v>
      </c>
      <c r="S34">
        <f t="shared" si="10"/>
        <v>5.2523595309829245E-2</v>
      </c>
      <c r="T34">
        <f t="shared" si="11"/>
        <v>0.34420251304382204</v>
      </c>
      <c r="V34">
        <f t="shared" si="12"/>
        <v>2.5497834528058557E-3</v>
      </c>
      <c r="W34">
        <f t="shared" si="12"/>
        <v>1.6709478225857239E-2</v>
      </c>
      <c r="X34">
        <f t="shared" si="13"/>
        <v>1.9259261678663094E-2</v>
      </c>
    </row>
    <row r="36" spans="3:24" x14ac:dyDescent="0.25">
      <c r="C36" t="s">
        <v>20</v>
      </c>
    </row>
    <row r="37" spans="3:24" x14ac:dyDescent="0.25">
      <c r="D37" t="s">
        <v>12</v>
      </c>
      <c r="E37" t="s">
        <v>14</v>
      </c>
      <c r="F37" t="s">
        <v>15</v>
      </c>
      <c r="G37" t="s">
        <v>16</v>
      </c>
      <c r="H37" t="s">
        <v>17</v>
      </c>
      <c r="I37" t="s">
        <v>18</v>
      </c>
      <c r="J37" t="s">
        <v>22</v>
      </c>
      <c r="N37" t="s">
        <v>6</v>
      </c>
      <c r="O37" t="s">
        <v>8</v>
      </c>
      <c r="P37" t="s">
        <v>9</v>
      </c>
      <c r="Q37" s="3" t="s">
        <v>0</v>
      </c>
      <c r="R37" t="s">
        <v>6</v>
      </c>
      <c r="S37" t="s">
        <v>8</v>
      </c>
      <c r="T37" t="s">
        <v>9</v>
      </c>
      <c r="U37">
        <v>0.4</v>
      </c>
      <c r="V37" t="s">
        <v>8</v>
      </c>
      <c r="W37" t="s">
        <v>9</v>
      </c>
      <c r="X37" t="s">
        <v>24</v>
      </c>
    </row>
    <row r="38" spans="3:24" x14ac:dyDescent="0.25">
      <c r="D38">
        <v>1</v>
      </c>
      <c r="E38">
        <v>6</v>
      </c>
      <c r="F38">
        <f>E38/60</f>
        <v>0.1</v>
      </c>
      <c r="G38">
        <v>2149.98</v>
      </c>
      <c r="H38">
        <v>488.54700000000003</v>
      </c>
      <c r="I38">
        <v>4648.1099999999997</v>
      </c>
      <c r="J38">
        <v>56.809899999999999</v>
      </c>
      <c r="N38">
        <f>I38/G38-P38</f>
        <v>1.9611219174131849</v>
      </c>
      <c r="O38">
        <f>J38/G38</f>
        <v>2.6423455101907925E-2</v>
      </c>
      <c r="P38">
        <f>(H38-J38)/G38</f>
        <v>0.20080982148671153</v>
      </c>
      <c r="Q38">
        <f>SUM(N38:P38)</f>
        <v>2.1883551940018044</v>
      </c>
      <c r="R38">
        <f>N38/Q38</f>
        <v>0.89616252552992448</v>
      </c>
      <c r="S38">
        <f>O38/Q38</f>
        <v>1.2074573256815702E-2</v>
      </c>
      <c r="T38">
        <f>P38/Q38</f>
        <v>9.1762901213259779E-2</v>
      </c>
      <c r="V38">
        <f>$S$51*S38</f>
        <v>8.3435136225792157E-4</v>
      </c>
      <c r="W38">
        <f>$S$51*T38</f>
        <v>6.3408039359739155E-3</v>
      </c>
      <c r="X38">
        <f>V38+W38</f>
        <v>7.1751552982318367E-3</v>
      </c>
    </row>
    <row r="39" spans="3:24" x14ac:dyDescent="0.25">
      <c r="D39">
        <v>2</v>
      </c>
      <c r="E39">
        <v>10</v>
      </c>
      <c r="F39">
        <f t="shared" ref="F39:F52" si="14">E39/60</f>
        <v>0.16666666666666666</v>
      </c>
      <c r="G39">
        <v>2125.25</v>
      </c>
      <c r="H39">
        <v>584.15899999999999</v>
      </c>
      <c r="I39">
        <v>4639.6099999999997</v>
      </c>
      <c r="J39">
        <v>76.584400000000002</v>
      </c>
      <c r="N39">
        <f>I39/G39-P39</f>
        <v>1.9442585107634396</v>
      </c>
      <c r="O39">
        <f>J39/G39</f>
        <v>3.603547817903776E-2</v>
      </c>
      <c r="P39">
        <f>(H39-J39)/G39</f>
        <v>0.23883053758381365</v>
      </c>
      <c r="Q39">
        <f t="shared" ref="Q39:Q52" si="15">SUM(N39:P39)</f>
        <v>2.2191245265262909</v>
      </c>
      <c r="R39">
        <f t="shared" ref="R39:R52" si="16">N39/Q39</f>
        <v>0.87613763334267991</v>
      </c>
      <c r="S39">
        <f t="shared" ref="S39:S52" si="17">O39/Q39</f>
        <v>1.6238601190824535E-2</v>
      </c>
      <c r="T39">
        <f t="shared" ref="T39:T52" si="18">P39/Q39</f>
        <v>0.10762376546649562</v>
      </c>
      <c r="V39">
        <f t="shared" ref="V39:W52" si="19">$S$51*S39</f>
        <v>1.1220851235533116E-3</v>
      </c>
      <c r="W39">
        <f t="shared" si="19"/>
        <v>7.4367874887512689E-3</v>
      </c>
      <c r="X39">
        <f t="shared" ref="X39:X52" si="20">V39+W39</f>
        <v>8.5588726123045807E-3</v>
      </c>
    </row>
    <row r="40" spans="3:24" x14ac:dyDescent="0.25">
      <c r="D40">
        <v>3</v>
      </c>
      <c r="E40">
        <v>14</v>
      </c>
      <c r="F40">
        <f t="shared" si="14"/>
        <v>0.23333333333333334</v>
      </c>
      <c r="G40">
        <v>2140.75</v>
      </c>
      <c r="H40">
        <v>659.65599999999995</v>
      </c>
      <c r="I40">
        <v>4643.2299999999996</v>
      </c>
      <c r="J40">
        <v>77.334900000000005</v>
      </c>
      <c r="N40">
        <f>I40/G40-P40</f>
        <v>1.8969561602242202</v>
      </c>
      <c r="O40">
        <f>J40/G40</f>
        <v>3.6125143057339722E-2</v>
      </c>
      <c r="P40">
        <f>(H40-J40)/G40</f>
        <v>0.27201733037486858</v>
      </c>
      <c r="Q40">
        <f t="shared" si="15"/>
        <v>2.2050986336564287</v>
      </c>
      <c r="R40">
        <f t="shared" si="16"/>
        <v>0.860259097380485</v>
      </c>
      <c r="S40">
        <f t="shared" si="17"/>
        <v>1.6382552011942473E-2</v>
      </c>
      <c r="T40">
        <f t="shared" si="18"/>
        <v>0.1233583506075724</v>
      </c>
      <c r="V40">
        <f t="shared" si="19"/>
        <v>1.1320321056240942E-3</v>
      </c>
      <c r="W40">
        <f t="shared" si="19"/>
        <v>8.5240451721323562E-3</v>
      </c>
      <c r="X40">
        <f t="shared" si="20"/>
        <v>9.6560772777564505E-3</v>
      </c>
    </row>
    <row r="41" spans="3:24" x14ac:dyDescent="0.25">
      <c r="D41">
        <v>4</v>
      </c>
      <c r="E41">
        <v>19</v>
      </c>
      <c r="F41">
        <f t="shared" si="14"/>
        <v>0.31666666666666665</v>
      </c>
      <c r="G41">
        <v>2142.87</v>
      </c>
      <c r="H41">
        <v>749.60599999999999</v>
      </c>
      <c r="I41">
        <v>4672.0600000000004</v>
      </c>
      <c r="J41">
        <v>93.233699999999999</v>
      </c>
      <c r="N41">
        <f>I41/G41-P41</f>
        <v>1.8739763494752371</v>
      </c>
      <c r="O41">
        <f>J41/G41</f>
        <v>4.3508798947206322E-2</v>
      </c>
      <c r="P41">
        <f>(H41-J41)/G41</f>
        <v>0.30630523550192035</v>
      </c>
      <c r="Q41">
        <f t="shared" si="15"/>
        <v>2.2237903839243636</v>
      </c>
      <c r="R41">
        <f t="shared" si="16"/>
        <v>0.84269469057069879</v>
      </c>
      <c r="S41">
        <f t="shared" si="17"/>
        <v>1.9565152930657765E-2</v>
      </c>
      <c r="T41">
        <f t="shared" si="18"/>
        <v>0.13774015649864349</v>
      </c>
      <c r="V41">
        <f t="shared" si="19"/>
        <v>1.3519493942582516E-3</v>
      </c>
      <c r="W41">
        <f t="shared" si="19"/>
        <v>9.517825994172658E-3</v>
      </c>
      <c r="X41">
        <f t="shared" si="20"/>
        <v>1.0869775388430909E-2</v>
      </c>
    </row>
    <row r="42" spans="3:24" x14ac:dyDescent="0.25">
      <c r="D42">
        <v>5</v>
      </c>
      <c r="E42">
        <v>25</v>
      </c>
      <c r="F42">
        <f t="shared" si="14"/>
        <v>0.41666666666666669</v>
      </c>
      <c r="G42">
        <v>2143.89</v>
      </c>
      <c r="H42">
        <v>871.80700000000002</v>
      </c>
      <c r="I42">
        <v>4701.57</v>
      </c>
      <c r="J42">
        <v>112.999</v>
      </c>
      <c r="N42">
        <f>I42/G42-P42</f>
        <v>1.8390691686607055</v>
      </c>
      <c r="O42">
        <f>J42/G42</f>
        <v>5.2707461670141662E-2</v>
      </c>
      <c r="P42">
        <f>(H42-J42)/G42</f>
        <v>0.35393980101591033</v>
      </c>
      <c r="Q42">
        <f t="shared" si="15"/>
        <v>2.2457164313467577</v>
      </c>
      <c r="R42">
        <f t="shared" si="16"/>
        <v>0.81892314763792973</v>
      </c>
      <c r="S42">
        <f t="shared" si="17"/>
        <v>2.3470221321991645E-2</v>
      </c>
      <c r="T42">
        <f t="shared" si="18"/>
        <v>0.15760663104007855</v>
      </c>
      <c r="V42">
        <f t="shared" si="19"/>
        <v>1.6217890865372832E-3</v>
      </c>
      <c r="W42">
        <f t="shared" si="19"/>
        <v>1.0890596670565073E-2</v>
      </c>
      <c r="X42">
        <f t="shared" si="20"/>
        <v>1.2512385757102356E-2</v>
      </c>
    </row>
    <row r="43" spans="3:24" x14ac:dyDescent="0.25">
      <c r="D43">
        <v>6</v>
      </c>
      <c r="E43">
        <v>31</v>
      </c>
      <c r="F43">
        <f t="shared" si="14"/>
        <v>0.51666666666666672</v>
      </c>
      <c r="G43">
        <v>2139.8000000000002</v>
      </c>
      <c r="H43">
        <v>990.23800000000006</v>
      </c>
      <c r="I43">
        <v>4718.95</v>
      </c>
      <c r="J43">
        <v>132.09399999999999</v>
      </c>
      <c r="N43">
        <f>I43/G43-P43</f>
        <v>1.804283577904477</v>
      </c>
      <c r="O43">
        <f>J43/G43</f>
        <v>6.1731937564258335E-2</v>
      </c>
      <c r="P43">
        <f>(H43-J43)/G43</f>
        <v>0.40103934947191322</v>
      </c>
      <c r="Q43">
        <f t="shared" si="15"/>
        <v>2.2670548649406488</v>
      </c>
      <c r="R43">
        <f t="shared" si="16"/>
        <v>0.79587115680665843</v>
      </c>
      <c r="S43">
        <f t="shared" si="17"/>
        <v>2.7230014817428986E-2</v>
      </c>
      <c r="T43">
        <f t="shared" si="18"/>
        <v>0.17689882837591245</v>
      </c>
      <c r="V43">
        <f t="shared" si="19"/>
        <v>1.8815903033592434E-3</v>
      </c>
      <c r="W43">
        <f t="shared" si="19"/>
        <v>1.2223684870515802E-2</v>
      </c>
      <c r="X43">
        <f t="shared" si="20"/>
        <v>1.4105275173875045E-2</v>
      </c>
    </row>
    <row r="44" spans="3:24" x14ac:dyDescent="0.25">
      <c r="D44">
        <v>7</v>
      </c>
      <c r="E44">
        <v>38</v>
      </c>
      <c r="F44">
        <f t="shared" si="14"/>
        <v>0.6333333333333333</v>
      </c>
      <c r="G44">
        <v>2152.6</v>
      </c>
      <c r="H44">
        <v>1097.08</v>
      </c>
      <c r="I44">
        <v>4718.2</v>
      </c>
      <c r="J44">
        <v>139.327</v>
      </c>
      <c r="N44">
        <f>I44/G44-P44</f>
        <v>1.7469325466877266</v>
      </c>
      <c r="O44">
        <f>J44/G44</f>
        <v>6.4724983740592767E-2</v>
      </c>
      <c r="P44">
        <f>(H44-J44)/G44</f>
        <v>0.44492845860819474</v>
      </c>
      <c r="Q44">
        <f t="shared" si="15"/>
        <v>2.2565859890365143</v>
      </c>
      <c r="R44">
        <f t="shared" si="16"/>
        <v>0.77414845043578751</v>
      </c>
      <c r="S44">
        <f t="shared" si="17"/>
        <v>2.8682702123940838E-2</v>
      </c>
      <c r="T44">
        <f t="shared" si="18"/>
        <v>0.19716884744027152</v>
      </c>
      <c r="V44">
        <f t="shared" si="19"/>
        <v>1.9819707977538417E-3</v>
      </c>
      <c r="W44">
        <f t="shared" si="19"/>
        <v>1.3624340418304673E-2</v>
      </c>
      <c r="X44">
        <f t="shared" si="20"/>
        <v>1.5606311216058514E-2</v>
      </c>
    </row>
    <row r="45" spans="3:24" x14ac:dyDescent="0.25">
      <c r="D45">
        <v>8</v>
      </c>
      <c r="E45">
        <v>44</v>
      </c>
      <c r="F45">
        <f t="shared" si="14"/>
        <v>0.73333333333333328</v>
      </c>
      <c r="G45">
        <v>2152.7600000000002</v>
      </c>
      <c r="H45">
        <v>1214.23</v>
      </c>
      <c r="I45">
        <v>4741.3599999999997</v>
      </c>
      <c r="J45">
        <v>159.36799999999999</v>
      </c>
      <c r="N45">
        <f>I45/G45-P45</f>
        <v>1.712451922183615</v>
      </c>
      <c r="O45">
        <f>J45/G45</f>
        <v>7.4029617792972735E-2</v>
      </c>
      <c r="P45">
        <f>(H45-J45)/G45</f>
        <v>0.49000445939166465</v>
      </c>
      <c r="Q45">
        <f t="shared" si="15"/>
        <v>2.2764859993682522</v>
      </c>
      <c r="R45">
        <f t="shared" si="16"/>
        <v>0.75223477001784222</v>
      </c>
      <c r="S45">
        <f t="shared" si="17"/>
        <v>3.2519250201194602E-2</v>
      </c>
      <c r="T45">
        <f t="shared" si="18"/>
        <v>0.21524597978096321</v>
      </c>
      <c r="V45">
        <f t="shared" si="19"/>
        <v>2.2470757456920895E-3</v>
      </c>
      <c r="W45">
        <f t="shared" si="19"/>
        <v>1.487346779310934E-2</v>
      </c>
      <c r="X45">
        <f t="shared" si="20"/>
        <v>1.7120543538801429E-2</v>
      </c>
    </row>
    <row r="46" spans="3:24" x14ac:dyDescent="0.25">
      <c r="D46">
        <v>9</v>
      </c>
      <c r="E46">
        <v>55</v>
      </c>
      <c r="F46">
        <f t="shared" si="14"/>
        <v>0.91666666666666663</v>
      </c>
      <c r="G46">
        <v>2142.27</v>
      </c>
      <c r="H46">
        <v>1420.43</v>
      </c>
      <c r="I46">
        <v>4781.3999999999996</v>
      </c>
      <c r="J46">
        <v>194.62</v>
      </c>
      <c r="N46">
        <f>I46/G46-P46</f>
        <v>1.6597300993805635</v>
      </c>
      <c r="O46">
        <f>J46/G46</f>
        <v>9.0847558897804673E-2</v>
      </c>
      <c r="P46">
        <f>(H46-J46)/G46</f>
        <v>0.5722014498639294</v>
      </c>
      <c r="Q46">
        <f t="shared" si="15"/>
        <v>2.3227791081422975</v>
      </c>
      <c r="R46">
        <f t="shared" si="16"/>
        <v>0.71454495761672987</v>
      </c>
      <c r="S46">
        <f t="shared" si="17"/>
        <v>3.9111579133524386E-2</v>
      </c>
      <c r="T46">
        <f t="shared" si="18"/>
        <v>0.24634346324974582</v>
      </c>
      <c r="V46">
        <f t="shared" si="19"/>
        <v>2.7026047741848286E-3</v>
      </c>
      <c r="W46">
        <f t="shared" si="19"/>
        <v>1.7022299651852354E-2</v>
      </c>
      <c r="X46">
        <f t="shared" si="20"/>
        <v>1.9724904426037183E-2</v>
      </c>
    </row>
    <row r="47" spans="3:24" x14ac:dyDescent="0.25">
      <c r="D47">
        <v>10</v>
      </c>
      <c r="E47">
        <v>67</v>
      </c>
      <c r="F47">
        <f t="shared" si="14"/>
        <v>1.1166666666666667</v>
      </c>
      <c r="G47">
        <v>2161.92</v>
      </c>
      <c r="H47">
        <v>1600.13</v>
      </c>
      <c r="I47">
        <v>4786.63</v>
      </c>
      <c r="J47">
        <v>210.739</v>
      </c>
      <c r="N47">
        <f>I47/G47-P47</f>
        <v>1.5713990341918294</v>
      </c>
      <c r="O47">
        <f>J47/G47</f>
        <v>9.7477705002960324E-2</v>
      </c>
      <c r="P47">
        <f>(H47-J47)/G47</f>
        <v>0.64266531601539378</v>
      </c>
      <c r="Q47">
        <f t="shared" si="15"/>
        <v>2.3115420552101833</v>
      </c>
      <c r="R47">
        <f t="shared" si="16"/>
        <v>0.67980551366128861</v>
      </c>
      <c r="S47">
        <f t="shared" si="17"/>
        <v>4.2169989848658364E-2</v>
      </c>
      <c r="T47">
        <f t="shared" si="18"/>
        <v>0.27802449649005312</v>
      </c>
      <c r="V47">
        <f t="shared" si="19"/>
        <v>2.9139405367200268E-3</v>
      </c>
      <c r="W47">
        <f t="shared" si="19"/>
        <v>1.9211454720075429E-2</v>
      </c>
      <c r="X47">
        <f t="shared" si="20"/>
        <v>2.2125395256795456E-2</v>
      </c>
    </row>
    <row r="48" spans="3:24" x14ac:dyDescent="0.25">
      <c r="D48">
        <v>11</v>
      </c>
      <c r="E48">
        <v>78</v>
      </c>
      <c r="F48">
        <f t="shared" si="14"/>
        <v>1.3</v>
      </c>
      <c r="G48">
        <v>2148.36</v>
      </c>
      <c r="H48">
        <v>1805.05</v>
      </c>
      <c r="I48">
        <v>4843.3999999999996</v>
      </c>
      <c r="J48">
        <v>249.65100000000001</v>
      </c>
      <c r="N48">
        <f>I48/G48-P48</f>
        <v>1.5304702191439046</v>
      </c>
      <c r="O48">
        <f>J48/G48</f>
        <v>0.11620538457241802</v>
      </c>
      <c r="P48">
        <f>(H48-J48)/G48</f>
        <v>0.72399365097097312</v>
      </c>
      <c r="Q48">
        <f t="shared" si="15"/>
        <v>2.3706692546872956</v>
      </c>
      <c r="R48">
        <f t="shared" si="16"/>
        <v>0.64558572062207897</v>
      </c>
      <c r="S48">
        <f t="shared" si="17"/>
        <v>4.9017965851902927E-2</v>
      </c>
      <c r="T48">
        <f t="shared" si="18"/>
        <v>0.30539631352601815</v>
      </c>
      <c r="V48">
        <f t="shared" si="19"/>
        <v>3.3871347428830901E-3</v>
      </c>
      <c r="W48">
        <f t="shared" si="19"/>
        <v>2.1102843537360614E-2</v>
      </c>
      <c r="X48">
        <f t="shared" si="20"/>
        <v>2.4489978280243706E-2</v>
      </c>
    </row>
    <row r="49" spans="3:24" x14ac:dyDescent="0.25">
      <c r="D49">
        <v>12</v>
      </c>
      <c r="E49">
        <v>89</v>
      </c>
      <c r="F49">
        <f t="shared" si="14"/>
        <v>1.4833333333333334</v>
      </c>
      <c r="G49">
        <v>2156.66</v>
      </c>
      <c r="H49">
        <v>1982.09</v>
      </c>
      <c r="I49">
        <v>4858.34</v>
      </c>
      <c r="J49">
        <v>265.68700000000001</v>
      </c>
      <c r="N49">
        <f>I49/G49-P49</f>
        <v>1.4568531896543733</v>
      </c>
      <c r="O49">
        <f>J49/G49</f>
        <v>0.12319373475652168</v>
      </c>
      <c r="P49">
        <f>(H49-J49)/G49</f>
        <v>0.79586165645025175</v>
      </c>
      <c r="Q49">
        <f t="shared" si="15"/>
        <v>2.3759085808611466</v>
      </c>
      <c r="R49">
        <f t="shared" si="16"/>
        <v>0.61317729200099846</v>
      </c>
      <c r="S49">
        <f t="shared" si="17"/>
        <v>5.1851209995575749E-2</v>
      </c>
      <c r="T49">
        <f t="shared" si="18"/>
        <v>0.33497149800342579</v>
      </c>
      <c r="V49">
        <f t="shared" si="19"/>
        <v>3.5829115260955602E-3</v>
      </c>
      <c r="W49">
        <f t="shared" si="19"/>
        <v>2.3146484743796259E-2</v>
      </c>
      <c r="X49">
        <f t="shared" si="20"/>
        <v>2.672939626989182E-2</v>
      </c>
    </row>
    <row r="50" spans="3:24" x14ac:dyDescent="0.25">
      <c r="D50">
        <v>13</v>
      </c>
      <c r="E50">
        <v>121</v>
      </c>
      <c r="F50">
        <f t="shared" si="14"/>
        <v>2.0166666666666666</v>
      </c>
      <c r="G50">
        <v>2158.0300000000002</v>
      </c>
      <c r="H50">
        <v>2462.7399999999998</v>
      </c>
      <c r="I50">
        <v>4932.66</v>
      </c>
      <c r="J50">
        <v>327.423</v>
      </c>
      <c r="N50">
        <f>I50/G50-P50</f>
        <v>1.2962484302813211</v>
      </c>
      <c r="O50">
        <f>J50/G50</f>
        <v>0.1517230993081653</v>
      </c>
      <c r="P50">
        <f>(H50-J50)/G50</f>
        <v>0.98947512314471986</v>
      </c>
      <c r="Q50">
        <f t="shared" si="15"/>
        <v>2.4374466527342062</v>
      </c>
      <c r="R50">
        <f t="shared" si="16"/>
        <v>0.53180586694164333</v>
      </c>
      <c r="S50">
        <f t="shared" si="17"/>
        <v>6.224673641081329E-2</v>
      </c>
      <c r="T50">
        <f t="shared" si="18"/>
        <v>0.40594739664754342</v>
      </c>
      <c r="V50">
        <f t="shared" si="19"/>
        <v>4.3012409810140378E-3</v>
      </c>
      <c r="W50">
        <f t="shared" si="19"/>
        <v>2.8050909642437925E-2</v>
      </c>
      <c r="X50">
        <f t="shared" si="20"/>
        <v>3.235215062345196E-2</v>
      </c>
    </row>
    <row r="51" spans="3:24" x14ac:dyDescent="0.25">
      <c r="D51">
        <v>14</v>
      </c>
      <c r="E51">
        <v>152</v>
      </c>
      <c r="F51">
        <f t="shared" si="14"/>
        <v>2.5333333333333332</v>
      </c>
      <c r="G51">
        <v>2167.06</v>
      </c>
      <c r="H51">
        <v>2895.38</v>
      </c>
      <c r="I51">
        <v>4981.08</v>
      </c>
      <c r="J51">
        <v>369.74099999999999</v>
      </c>
      <c r="N51">
        <f>I51/G51-P51</f>
        <v>1.1330747648888353</v>
      </c>
      <c r="O51">
        <f>J51/G51</f>
        <v>0.17061871844803558</v>
      </c>
      <c r="P51">
        <f>(H51-J51)/G51</f>
        <v>1.1654679612008898</v>
      </c>
      <c r="Q51">
        <f t="shared" si="15"/>
        <v>2.469161444537761</v>
      </c>
      <c r="R51">
        <f t="shared" si="16"/>
        <v>0.45889051418464555</v>
      </c>
      <c r="S51">
        <f t="shared" si="17"/>
        <v>6.9099863366761841E-2</v>
      </c>
      <c r="T51">
        <f t="shared" si="18"/>
        <v>0.47200962244859251</v>
      </c>
      <c r="V51">
        <f t="shared" si="19"/>
        <v>4.7747911173051548E-3</v>
      </c>
      <c r="W51">
        <f t="shared" si="19"/>
        <v>3.2615800418994582E-2</v>
      </c>
      <c r="X51">
        <f t="shared" si="20"/>
        <v>3.7390591536299735E-2</v>
      </c>
    </row>
    <row r="52" spans="3:24" x14ac:dyDescent="0.25">
      <c r="D52">
        <v>15</v>
      </c>
      <c r="E52">
        <v>184</v>
      </c>
      <c r="F52">
        <f t="shared" si="14"/>
        <v>3.0666666666666669</v>
      </c>
      <c r="G52">
        <v>2158.9299999999998</v>
      </c>
      <c r="H52">
        <v>3312.92</v>
      </c>
      <c r="I52">
        <v>5083.07</v>
      </c>
      <c r="J52">
        <v>423.012</v>
      </c>
      <c r="N52">
        <f>I52/G52-P52</f>
        <v>1.0158560027420989</v>
      </c>
      <c r="O52">
        <f>J52/G52</f>
        <v>0.19593594975288686</v>
      </c>
      <c r="P52">
        <f>(H52-J52)/G52</f>
        <v>1.3385834649571779</v>
      </c>
      <c r="Q52">
        <f t="shared" si="15"/>
        <v>2.5503754174521638</v>
      </c>
      <c r="R52">
        <f t="shared" si="16"/>
        <v>0.39831626190819525</v>
      </c>
      <c r="S52">
        <f t="shared" si="17"/>
        <v>7.6826316789324972E-2</v>
      </c>
      <c r="T52">
        <f t="shared" si="18"/>
        <v>0.5248574213024797</v>
      </c>
      <c r="V52">
        <f t="shared" si="19"/>
        <v>5.3086879931139169E-3</v>
      </c>
      <c r="W52">
        <f t="shared" si="19"/>
        <v>3.6267576099032306E-2</v>
      </c>
      <c r="X52">
        <f t="shared" si="20"/>
        <v>4.1576264092146223E-2</v>
      </c>
    </row>
    <row r="54" spans="3:24" x14ac:dyDescent="0.25">
      <c r="C54" t="s">
        <v>21</v>
      </c>
    </row>
    <row r="55" spans="3:24" x14ac:dyDescent="0.25">
      <c r="D55" t="s">
        <v>12</v>
      </c>
      <c r="E55" t="s">
        <v>14</v>
      </c>
      <c r="F55" t="s">
        <v>15</v>
      </c>
      <c r="G55" t="s">
        <v>16</v>
      </c>
      <c r="H55" t="s">
        <v>17</v>
      </c>
      <c r="I55" t="s">
        <v>18</v>
      </c>
      <c r="J55" t="s">
        <v>22</v>
      </c>
      <c r="N55" t="s">
        <v>6</v>
      </c>
      <c r="O55" t="s">
        <v>8</v>
      </c>
      <c r="P55" t="s">
        <v>9</v>
      </c>
      <c r="Q55" s="3" t="s">
        <v>0</v>
      </c>
      <c r="R55" t="s">
        <v>6</v>
      </c>
      <c r="S55" t="s">
        <v>8</v>
      </c>
      <c r="T55" t="s">
        <v>9</v>
      </c>
      <c r="U55">
        <v>0.7</v>
      </c>
      <c r="V55" t="s">
        <v>8</v>
      </c>
      <c r="W55" t="s">
        <v>9</v>
      </c>
      <c r="X55" t="s">
        <v>24</v>
      </c>
    </row>
    <row r="56" spans="3:24" x14ac:dyDescent="0.25">
      <c r="D56">
        <v>1</v>
      </c>
      <c r="E56">
        <v>6</v>
      </c>
      <c r="F56">
        <f>E56/60</f>
        <v>0.1</v>
      </c>
      <c r="G56">
        <v>1555.67</v>
      </c>
      <c r="H56">
        <v>367.68299999999999</v>
      </c>
      <c r="I56">
        <v>5412.7</v>
      </c>
      <c r="J56">
        <v>52.525199999999998</v>
      </c>
      <c r="N56">
        <f>I56/G56-P56</f>
        <v>3.2767503390821955</v>
      </c>
      <c r="O56">
        <f>J56/G56</f>
        <v>3.3763715955183293E-2</v>
      </c>
      <c r="P56">
        <f>(H56-J56)/G56</f>
        <v>0.20258653827611253</v>
      </c>
      <c r="Q56">
        <f>SUM(N56:P56)</f>
        <v>3.5131005933134913</v>
      </c>
      <c r="R56">
        <f>N56/Q56</f>
        <v>0.93272317488399192</v>
      </c>
      <c r="S56">
        <f>O56/Q56</f>
        <v>9.6108024972145715E-3</v>
      </c>
      <c r="T56">
        <f>P56/Q56</f>
        <v>5.7666022618793465E-2</v>
      </c>
      <c r="V56">
        <f>$S$69*S56</f>
        <v>4.6119746005672963E-4</v>
      </c>
      <c r="W56">
        <f>$S$69*T56</f>
        <v>2.7672427116330217E-3</v>
      </c>
      <c r="X56">
        <f>V56+W56</f>
        <v>3.2284401716897513E-3</v>
      </c>
    </row>
    <row r="57" spans="3:24" x14ac:dyDescent="0.25">
      <c r="D57">
        <v>2</v>
      </c>
      <c r="E57">
        <v>10</v>
      </c>
      <c r="F57">
        <f t="shared" ref="F57:F70" si="21">E57/60</f>
        <v>0.16666666666666666</v>
      </c>
      <c r="G57">
        <v>1549.34</v>
      </c>
      <c r="H57">
        <v>422.95100000000002</v>
      </c>
      <c r="I57">
        <v>5385.8</v>
      </c>
      <c r="J57">
        <v>59.820999999999998</v>
      </c>
      <c r="N57">
        <f>I57/G57-P57</f>
        <v>3.2418126428027425</v>
      </c>
      <c r="O57">
        <f>J57/G57</f>
        <v>3.8610634205532679E-2</v>
      </c>
      <c r="P57">
        <f>(H57-J57)/G57</f>
        <v>0.23437721868666658</v>
      </c>
      <c r="Q57">
        <f t="shared" ref="Q57:Q70" si="22">SUM(N57:P57)</f>
        <v>3.5148004956949417</v>
      </c>
      <c r="R57">
        <f t="shared" ref="R57:R70" si="23">N57/Q57</f>
        <v>0.92233190668245191</v>
      </c>
      <c r="S57">
        <f t="shared" ref="S57:S70" si="24">O57/Q57</f>
        <v>1.0985156697463886E-2</v>
      </c>
      <c r="T57">
        <f t="shared" ref="T57:T70" si="25">P57/Q57</f>
        <v>6.6682936620084274E-2</v>
      </c>
      <c r="V57">
        <f t="shared" ref="V57:W70" si="26">$S$69*S57</f>
        <v>5.271491499969802E-4</v>
      </c>
      <c r="W57">
        <f t="shared" si="26"/>
        <v>3.199941004637225E-3</v>
      </c>
      <c r="X57">
        <f t="shared" ref="X57:X70" si="27">V57+W57</f>
        <v>3.7270901546342054E-3</v>
      </c>
    </row>
    <row r="58" spans="3:24" x14ac:dyDescent="0.25">
      <c r="D58">
        <v>1</v>
      </c>
      <c r="E58">
        <v>14</v>
      </c>
      <c r="F58">
        <f t="shared" si="21"/>
        <v>0.23333333333333334</v>
      </c>
      <c r="G58">
        <v>1550.44</v>
      </c>
      <c r="H58">
        <v>477.43799999999999</v>
      </c>
      <c r="I58">
        <v>5386.86</v>
      </c>
      <c r="J58">
        <v>64.825900000000004</v>
      </c>
      <c r="N58">
        <f>I58/G58-P58</f>
        <v>3.2082814555868007</v>
      </c>
      <c r="O58">
        <f>J58/G58</f>
        <v>4.1811292278320991E-2</v>
      </c>
      <c r="P58">
        <f>(H58-J58)/G58</f>
        <v>0.26612580944764064</v>
      </c>
      <c r="Q58">
        <f t="shared" si="22"/>
        <v>3.5162185573127624</v>
      </c>
      <c r="R58">
        <f t="shared" si="23"/>
        <v>0.91242378802491164</v>
      </c>
      <c r="S58">
        <f t="shared" si="24"/>
        <v>1.1890982200570287E-2</v>
      </c>
      <c r="T58">
        <f t="shared" si="25"/>
        <v>7.5685229774518012E-2</v>
      </c>
      <c r="V58">
        <f t="shared" si="26"/>
        <v>5.7061736416622977E-4</v>
      </c>
      <c r="W58">
        <f t="shared" si="26"/>
        <v>3.6319376811597341E-3</v>
      </c>
      <c r="X58">
        <f t="shared" si="27"/>
        <v>4.2025550453259636E-3</v>
      </c>
    </row>
    <row r="59" spans="3:24" x14ac:dyDescent="0.25">
      <c r="D59">
        <v>2</v>
      </c>
      <c r="E59">
        <v>19</v>
      </c>
      <c r="F59">
        <f t="shared" si="21"/>
        <v>0.31666666666666665</v>
      </c>
      <c r="G59">
        <v>1554.4</v>
      </c>
      <c r="H59">
        <v>524.60900000000004</v>
      </c>
      <c r="I59">
        <v>5367.1</v>
      </c>
      <c r="J59">
        <v>63.633800000000001</v>
      </c>
      <c r="N59">
        <f>I59/G59-P59</f>
        <v>3.1562820380854353</v>
      </c>
      <c r="O59">
        <f>J59/G59</f>
        <v>4.0937853834276887E-2</v>
      </c>
      <c r="P59">
        <f>(H59-J59)/G59</f>
        <v>0.29656150283067423</v>
      </c>
      <c r="Q59">
        <f t="shared" si="22"/>
        <v>3.4937813947503864</v>
      </c>
      <c r="R59">
        <f t="shared" si="23"/>
        <v>0.9033999788389554</v>
      </c>
      <c r="S59">
        <f t="shared" si="24"/>
        <v>1.1717348399584599E-2</v>
      </c>
      <c r="T59">
        <f t="shared" si="25"/>
        <v>8.4882672761459971E-2</v>
      </c>
      <c r="V59">
        <f t="shared" si="26"/>
        <v>5.6228512884896008E-4</v>
      </c>
      <c r="W59">
        <f t="shared" si="26"/>
        <v>4.0732990914918677E-3</v>
      </c>
      <c r="X59">
        <f t="shared" si="27"/>
        <v>4.6355842203408279E-3</v>
      </c>
    </row>
    <row r="60" spans="3:24" x14ac:dyDescent="0.25">
      <c r="D60">
        <v>3</v>
      </c>
      <c r="E60">
        <v>25</v>
      </c>
      <c r="F60">
        <f t="shared" si="21"/>
        <v>0.41666666666666669</v>
      </c>
      <c r="G60">
        <v>1557.74</v>
      </c>
      <c r="H60">
        <v>601.74400000000003</v>
      </c>
      <c r="I60">
        <v>5372.83</v>
      </c>
      <c r="J60">
        <v>71.388300000000001</v>
      </c>
      <c r="N60">
        <f>I60/G60-P60</f>
        <v>3.1086537547986182</v>
      </c>
      <c r="O60">
        <f>J60/G60</f>
        <v>4.5828122793277443E-2</v>
      </c>
      <c r="P60">
        <f>(H60-J60)/G60</f>
        <v>0.3404648400888467</v>
      </c>
      <c r="Q60">
        <f t="shared" si="22"/>
        <v>3.4949467176807425</v>
      </c>
      <c r="R60">
        <f t="shared" si="23"/>
        <v>0.88947100082301978</v>
      </c>
      <c r="S60">
        <f t="shared" si="24"/>
        <v>1.3112681392662012E-2</v>
      </c>
      <c r="T60">
        <f t="shared" si="25"/>
        <v>9.7416317784318099E-2</v>
      </c>
      <c r="V60">
        <f t="shared" si="26"/>
        <v>6.2924353659141077E-4</v>
      </c>
      <c r="W60">
        <f t="shared" si="26"/>
        <v>4.674756176003817E-3</v>
      </c>
      <c r="X60">
        <f t="shared" si="27"/>
        <v>5.3039997125952278E-3</v>
      </c>
    </row>
    <row r="61" spans="3:24" x14ac:dyDescent="0.25">
      <c r="D61">
        <v>4</v>
      </c>
      <c r="E61">
        <v>31</v>
      </c>
      <c r="F61">
        <f t="shared" si="21"/>
        <v>0.51666666666666672</v>
      </c>
      <c r="G61">
        <v>1547.72</v>
      </c>
      <c r="H61">
        <v>701.03899999999999</v>
      </c>
      <c r="I61">
        <v>5410</v>
      </c>
      <c r="J61">
        <v>98.031099999999995</v>
      </c>
      <c r="N61">
        <f>I61/G61-P61</f>
        <v>3.1058538366112733</v>
      </c>
      <c r="O61">
        <f>J61/G61</f>
        <v>6.3339040653348153E-2</v>
      </c>
      <c r="P61">
        <f>(H61-J61)/G61</f>
        <v>0.3896104592561962</v>
      </c>
      <c r="Q61">
        <f t="shared" si="22"/>
        <v>3.5588033365208176</v>
      </c>
      <c r="R61">
        <f t="shared" si="23"/>
        <v>0.87272421174237746</v>
      </c>
      <c r="S61">
        <f t="shared" si="24"/>
        <v>1.779784794606552E-2</v>
      </c>
      <c r="T61">
        <f t="shared" si="25"/>
        <v>0.10947794031155707</v>
      </c>
      <c r="V61">
        <f t="shared" si="26"/>
        <v>8.5407251575300377E-4</v>
      </c>
      <c r="W61">
        <f t="shared" si="26"/>
        <v>5.2535621264265695E-3</v>
      </c>
      <c r="X61">
        <f t="shared" si="27"/>
        <v>6.1076346421795732E-3</v>
      </c>
    </row>
    <row r="62" spans="3:24" x14ac:dyDescent="0.25">
      <c r="D62">
        <v>5</v>
      </c>
      <c r="E62">
        <v>38</v>
      </c>
      <c r="F62">
        <f t="shared" si="21"/>
        <v>0.6333333333333333</v>
      </c>
      <c r="G62">
        <v>1545.76</v>
      </c>
      <c r="H62">
        <v>783.32799999999997</v>
      </c>
      <c r="I62">
        <v>5427.05</v>
      </c>
      <c r="J62">
        <v>113.542</v>
      </c>
      <c r="N62">
        <f>I62/G62-P62</f>
        <v>3.0776213642480075</v>
      </c>
      <c r="O62">
        <f>J62/G62</f>
        <v>7.3453835006728085E-2</v>
      </c>
      <c r="P62">
        <f>(H62-J62)/G62</f>
        <v>0.43330529965842041</v>
      </c>
      <c r="Q62">
        <f t="shared" si="22"/>
        <v>3.584380498913156</v>
      </c>
      <c r="R62">
        <f t="shared" si="23"/>
        <v>0.85862016188883783</v>
      </c>
      <c r="S62">
        <f t="shared" si="24"/>
        <v>2.0492756008744194E-2</v>
      </c>
      <c r="T62">
        <f t="shared" si="25"/>
        <v>0.12088708210241793</v>
      </c>
      <c r="V62">
        <f t="shared" si="26"/>
        <v>9.8339415709918919E-4</v>
      </c>
      <c r="W62">
        <f t="shared" si="26"/>
        <v>5.8010572202959031E-3</v>
      </c>
      <c r="X62">
        <f t="shared" si="27"/>
        <v>6.7844513773950921E-3</v>
      </c>
    </row>
    <row r="63" spans="3:24" x14ac:dyDescent="0.25">
      <c r="D63">
        <v>6</v>
      </c>
      <c r="E63">
        <v>44</v>
      </c>
      <c r="F63">
        <f t="shared" si="21"/>
        <v>0.73333333333333328</v>
      </c>
      <c r="G63">
        <v>1551.55</v>
      </c>
      <c r="H63">
        <v>846.87300000000005</v>
      </c>
      <c r="I63">
        <v>5405.33</v>
      </c>
      <c r="J63">
        <v>110.194</v>
      </c>
      <c r="N63">
        <f>I63/G63-P63</f>
        <v>3.0090238793464597</v>
      </c>
      <c r="O63">
        <f>J63/G63</f>
        <v>7.1021881344461996E-2</v>
      </c>
      <c r="P63">
        <f>(H63-J63)/G63</f>
        <v>0.47480197222132714</v>
      </c>
      <c r="Q63">
        <f t="shared" si="22"/>
        <v>3.5548477329122488</v>
      </c>
      <c r="R63">
        <f t="shared" si="23"/>
        <v>0.84645647448909656</v>
      </c>
      <c r="S63">
        <f t="shared" si="24"/>
        <v>1.9978881426315979E-2</v>
      </c>
      <c r="T63">
        <f t="shared" si="25"/>
        <v>0.13356464408458746</v>
      </c>
      <c r="V63">
        <f t="shared" si="26"/>
        <v>9.5873465002136794E-4</v>
      </c>
      <c r="W63">
        <f t="shared" si="26"/>
        <v>6.4094205060447156E-3</v>
      </c>
      <c r="X63">
        <f t="shared" si="27"/>
        <v>7.3681551560660832E-3</v>
      </c>
    </row>
    <row r="64" spans="3:24" x14ac:dyDescent="0.25">
      <c r="D64">
        <v>7</v>
      </c>
      <c r="E64">
        <v>55</v>
      </c>
      <c r="F64">
        <f t="shared" si="21"/>
        <v>0.91666666666666663</v>
      </c>
      <c r="G64">
        <v>1555.04</v>
      </c>
      <c r="H64">
        <v>981.98900000000003</v>
      </c>
      <c r="I64">
        <v>5423.77</v>
      </c>
      <c r="J64">
        <v>134.012</v>
      </c>
      <c r="N64">
        <f>I64/G64-P64</f>
        <v>2.942556461570121</v>
      </c>
      <c r="O64">
        <f>J64/G64</f>
        <v>8.6179133655725895E-2</v>
      </c>
      <c r="P64">
        <f>(H64-J64)/G64</f>
        <v>0.54530880234592038</v>
      </c>
      <c r="Q64">
        <f t="shared" si="22"/>
        <v>3.5740443975717673</v>
      </c>
      <c r="R64">
        <f t="shared" si="23"/>
        <v>0.82331278916661366</v>
      </c>
      <c r="S64">
        <f t="shared" si="24"/>
        <v>2.4112496675832189E-2</v>
      </c>
      <c r="T64">
        <f t="shared" si="25"/>
        <v>0.15257471415755419</v>
      </c>
      <c r="V64">
        <f t="shared" si="26"/>
        <v>1.1570961140594815E-3</v>
      </c>
      <c r="W64">
        <f t="shared" si="26"/>
        <v>7.3216644144689803E-3</v>
      </c>
      <c r="X64">
        <f t="shared" si="27"/>
        <v>8.4787605285284624E-3</v>
      </c>
    </row>
    <row r="65" spans="4:24" x14ac:dyDescent="0.25">
      <c r="D65">
        <v>8</v>
      </c>
      <c r="E65">
        <v>67</v>
      </c>
      <c r="F65">
        <f t="shared" si="21"/>
        <v>1.1166666666666667</v>
      </c>
      <c r="G65">
        <v>1553.07</v>
      </c>
      <c r="H65">
        <v>1112.93</v>
      </c>
      <c r="I65">
        <v>5438.08</v>
      </c>
      <c r="J65">
        <v>150.60400000000001</v>
      </c>
      <c r="N65">
        <f>I65/G65-P65</f>
        <v>2.8818752535301049</v>
      </c>
      <c r="O65">
        <f>J65/G65</f>
        <v>9.6971804232906453E-2</v>
      </c>
      <c r="P65">
        <f>(H65-J65)/G65</f>
        <v>0.61962822023476083</v>
      </c>
      <c r="Q65">
        <f t="shared" si="22"/>
        <v>3.598475277997772</v>
      </c>
      <c r="R65">
        <f t="shared" si="23"/>
        <v>0.8008600951494127</v>
      </c>
      <c r="S65">
        <f t="shared" si="24"/>
        <v>2.69480256890531E-2</v>
      </c>
      <c r="T65">
        <f t="shared" si="25"/>
        <v>0.17219187916153428</v>
      </c>
      <c r="V65">
        <f t="shared" si="26"/>
        <v>1.2931657897388706E-3</v>
      </c>
      <c r="W65">
        <f t="shared" si="26"/>
        <v>8.2630412324788717E-3</v>
      </c>
      <c r="X65">
        <f t="shared" si="27"/>
        <v>9.5562070222177421E-3</v>
      </c>
    </row>
    <row r="66" spans="4:24" x14ac:dyDescent="0.25">
      <c r="D66">
        <v>9</v>
      </c>
      <c r="E66">
        <v>78</v>
      </c>
      <c r="F66">
        <f t="shared" si="21"/>
        <v>1.3</v>
      </c>
      <c r="G66">
        <v>1551.81</v>
      </c>
      <c r="H66">
        <v>1236.73</v>
      </c>
      <c r="I66">
        <v>5452.19</v>
      </c>
      <c r="J66">
        <v>171.26599999999999</v>
      </c>
      <c r="N66">
        <f>I66/G66-P66</f>
        <v>2.8268447812554367</v>
      </c>
      <c r="O66">
        <f>J66/G66</f>
        <v>0.11036531534143999</v>
      </c>
      <c r="P66">
        <f>(H66-J66)/G66</f>
        <v>0.68659436400074747</v>
      </c>
      <c r="Q66">
        <f t="shared" si="22"/>
        <v>3.6238044605976238</v>
      </c>
      <c r="R66">
        <f t="shared" si="23"/>
        <v>0.78007652233786484</v>
      </c>
      <c r="S66">
        <f t="shared" si="24"/>
        <v>3.0455648626040648E-2</v>
      </c>
      <c r="T66">
        <f t="shared" si="25"/>
        <v>0.18946782903609458</v>
      </c>
      <c r="V66">
        <f t="shared" si="26"/>
        <v>1.46148750791425E-3</v>
      </c>
      <c r="W66">
        <f t="shared" si="26"/>
        <v>9.0920692147440137E-3</v>
      </c>
      <c r="X66">
        <f t="shared" si="27"/>
        <v>1.0553556722658263E-2</v>
      </c>
    </row>
    <row r="67" spans="4:24" x14ac:dyDescent="0.25">
      <c r="D67">
        <v>10</v>
      </c>
      <c r="E67">
        <v>89</v>
      </c>
      <c r="F67">
        <f t="shared" si="21"/>
        <v>1.4833333333333334</v>
      </c>
      <c r="G67">
        <v>1552.12</v>
      </c>
      <c r="H67">
        <v>1361.36</v>
      </c>
      <c r="I67">
        <v>5467.93</v>
      </c>
      <c r="J67">
        <v>189.95699999999999</v>
      </c>
      <c r="N67">
        <f>I67/G67-P67</f>
        <v>2.7681667654562796</v>
      </c>
      <c r="O67">
        <f>J67/G67</f>
        <v>0.12238551142952865</v>
      </c>
      <c r="P67">
        <f>(H67-J67)/G67</f>
        <v>0.75471162023554872</v>
      </c>
      <c r="Q67">
        <f t="shared" si="22"/>
        <v>3.6452638971213567</v>
      </c>
      <c r="R67">
        <f t="shared" si="23"/>
        <v>0.7593872058597142</v>
      </c>
      <c r="S67">
        <f t="shared" si="24"/>
        <v>3.3573841259113162E-2</v>
      </c>
      <c r="T67">
        <f t="shared" si="25"/>
        <v>0.20703895288117274</v>
      </c>
      <c r="V67">
        <f t="shared" si="26"/>
        <v>1.611121476852582E-3</v>
      </c>
      <c r="W67">
        <f t="shared" si="26"/>
        <v>9.935261829516916E-3</v>
      </c>
      <c r="X67">
        <f t="shared" si="27"/>
        <v>1.1546383306369498E-2</v>
      </c>
    </row>
    <row r="68" spans="4:24" x14ac:dyDescent="0.25">
      <c r="D68">
        <v>11</v>
      </c>
      <c r="E68">
        <v>121</v>
      </c>
      <c r="F68">
        <f t="shared" si="21"/>
        <v>2.0166666666666666</v>
      </c>
      <c r="G68">
        <v>1548.31</v>
      </c>
      <c r="H68">
        <v>1692.05</v>
      </c>
      <c r="I68">
        <v>5533.38</v>
      </c>
      <c r="J68">
        <v>244.649</v>
      </c>
      <c r="N68">
        <f>I68/G68-P68</f>
        <v>2.6389928373516933</v>
      </c>
      <c r="O68">
        <f>J68/G68</f>
        <v>0.15801034676518269</v>
      </c>
      <c r="P68">
        <f>(H68-J68)/G68</f>
        <v>0.93482635906246159</v>
      </c>
      <c r="Q68">
        <f t="shared" si="22"/>
        <v>3.7318295431793378</v>
      </c>
      <c r="R68">
        <f t="shared" si="23"/>
        <v>0.70715792530636312</v>
      </c>
      <c r="S68">
        <f t="shared" si="24"/>
        <v>4.2341255123503188E-2</v>
      </c>
      <c r="T68">
        <f t="shared" si="25"/>
        <v>0.25050081957013365</v>
      </c>
      <c r="V68">
        <f t="shared" si="26"/>
        <v>2.0318469060448619E-3</v>
      </c>
      <c r="W68">
        <f t="shared" si="26"/>
        <v>1.2020883975230795E-2</v>
      </c>
      <c r="X68">
        <f t="shared" si="27"/>
        <v>1.4052730881275656E-2</v>
      </c>
    </row>
    <row r="69" spans="4:24" x14ac:dyDescent="0.25">
      <c r="D69">
        <v>12</v>
      </c>
      <c r="E69">
        <v>152</v>
      </c>
      <c r="F69">
        <f t="shared" si="21"/>
        <v>2.5333333333333332</v>
      </c>
      <c r="G69">
        <v>1563.07</v>
      </c>
      <c r="H69">
        <v>1991.06</v>
      </c>
      <c r="I69">
        <v>5587.42</v>
      </c>
      <c r="J69">
        <v>281.64100000000002</v>
      </c>
      <c r="N69">
        <f>I69/G69-P69</f>
        <v>2.4810155655216977</v>
      </c>
      <c r="O69">
        <f>J69/G69</f>
        <v>0.18018450869122946</v>
      </c>
      <c r="P69">
        <f>(H69-J69)/G69</f>
        <v>1.0936292040663567</v>
      </c>
      <c r="Q69">
        <f t="shared" si="22"/>
        <v>3.7548292782792836</v>
      </c>
      <c r="R69">
        <f t="shared" si="23"/>
        <v>0.6607532278161703</v>
      </c>
      <c r="S69">
        <f t="shared" si="24"/>
        <v>4.7987403777197075E-2</v>
      </c>
      <c r="T69">
        <f t="shared" si="25"/>
        <v>0.29125936840663269</v>
      </c>
      <c r="V69">
        <f t="shared" si="26"/>
        <v>2.3027909212757483E-3</v>
      </c>
      <c r="W69">
        <f t="shared" si="26"/>
        <v>1.397678091562048E-2</v>
      </c>
      <c r="X69">
        <f t="shared" si="27"/>
        <v>1.6279571836896229E-2</v>
      </c>
    </row>
    <row r="70" spans="4:24" x14ac:dyDescent="0.25">
      <c r="D70">
        <v>13</v>
      </c>
      <c r="E70">
        <v>183</v>
      </c>
      <c r="F70">
        <f t="shared" si="21"/>
        <v>3.05</v>
      </c>
      <c r="G70">
        <v>1563.6</v>
      </c>
      <c r="H70">
        <v>2264.7800000000002</v>
      </c>
      <c r="I70">
        <v>5617.65</v>
      </c>
      <c r="J70">
        <v>317.142</v>
      </c>
      <c r="N70">
        <f>I70/G70-P70</f>
        <v>2.3471552826809923</v>
      </c>
      <c r="O70">
        <f>J70/G70</f>
        <v>0.20282808902532617</v>
      </c>
      <c r="P70">
        <f>(H70-J70)/G70</f>
        <v>1.2456114095676645</v>
      </c>
      <c r="Q70">
        <f t="shared" si="22"/>
        <v>3.7955947812739828</v>
      </c>
      <c r="R70">
        <f t="shared" si="23"/>
        <v>0.61838932181616468</v>
      </c>
      <c r="S70">
        <f t="shared" si="24"/>
        <v>5.3437761592992648E-2</v>
      </c>
      <c r="T70">
        <f t="shared" si="25"/>
        <v>0.32817291659084269</v>
      </c>
      <c r="V70">
        <f t="shared" si="26"/>
        <v>2.5643394425125324E-3</v>
      </c>
      <c r="W70">
        <f t="shared" si="26"/>
        <v>1.5748166257185184E-2</v>
      </c>
      <c r="X70">
        <f t="shared" si="27"/>
        <v>1.8312505699697716E-2</v>
      </c>
    </row>
  </sheetData>
  <mergeCells count="3">
    <mergeCell ref="N5:Q5"/>
    <mergeCell ref="R5:T5"/>
    <mergeCell ref="V5:X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S16</vt:lpstr>
      <vt:lpstr>Figure S17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Wenjun Yang</dc:creator>
  <cp:lastModifiedBy>Wenjun Yang</cp:lastModifiedBy>
  <dcterms:created xsi:type="dcterms:W3CDTF">2022-02-12T17:48:21Z</dcterms:created>
  <dcterms:modified xsi:type="dcterms:W3CDTF">2022-08-04T14:15:41Z</dcterms:modified>
</cp:coreProperties>
</file>