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81DE0F22-B52F-48F0-82A3-45952F88DB79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Drying samples" sheetId="1" r:id="rId1"/>
    <sheet name="ICP-FE-raw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4" i="1"/>
  <c r="C33" i="1"/>
  <c r="B35" i="1"/>
  <c r="B34" i="1"/>
  <c r="B33" i="1"/>
  <c r="M28" i="1"/>
  <c r="M24" i="1"/>
  <c r="M20" i="1"/>
  <c r="L28" i="1"/>
  <c r="L24" i="1"/>
  <c r="L20" i="1"/>
  <c r="H24" i="1"/>
  <c r="H20" i="1"/>
  <c r="H30" i="1"/>
  <c r="G30" i="1"/>
  <c r="J30" i="1" s="1"/>
  <c r="H29" i="1"/>
  <c r="G29" i="1"/>
  <c r="J29" i="1" s="1"/>
  <c r="H28" i="1"/>
  <c r="G28" i="1"/>
  <c r="J28" i="1" s="1"/>
  <c r="H26" i="1"/>
  <c r="G26" i="1"/>
  <c r="J26" i="1" s="1"/>
  <c r="H25" i="1"/>
  <c r="G25" i="1"/>
  <c r="J25" i="1" s="1"/>
  <c r="G24" i="1"/>
  <c r="J24" i="1" s="1"/>
  <c r="G20" i="1"/>
  <c r="J20" i="1" s="1"/>
  <c r="H21" i="1" l="1"/>
  <c r="H22" i="1"/>
  <c r="E40" i="2" l="1"/>
  <c r="C40" i="2"/>
  <c r="C18" i="2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45" i="2" s="1"/>
  <c r="D18" i="2"/>
  <c r="D34" i="2" s="1"/>
  <c r="E18" i="2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45" i="2" s="1"/>
  <c r="B19" i="2"/>
  <c r="B35" i="2" s="1"/>
  <c r="B20" i="2"/>
  <c r="B36" i="2" s="1"/>
  <c r="B21" i="2"/>
  <c r="B37" i="2" s="1"/>
  <c r="B22" i="2"/>
  <c r="B38" i="2" s="1"/>
  <c r="B23" i="2"/>
  <c r="B39" i="2" s="1"/>
  <c r="B24" i="2"/>
  <c r="B40" i="2" s="1"/>
  <c r="B25" i="2"/>
  <c r="B41" i="2" s="1"/>
  <c r="B26" i="2"/>
  <c r="B42" i="2" s="1"/>
  <c r="B27" i="2"/>
  <c r="B43" i="2" s="1"/>
  <c r="B28" i="2"/>
  <c r="B44" i="2" s="1"/>
  <c r="B29" i="2"/>
  <c r="B45" i="2" s="1"/>
  <c r="B18" i="2"/>
  <c r="B34" i="2" s="1"/>
  <c r="O20" i="1"/>
  <c r="C48" i="2" l="1"/>
  <c r="C64" i="2" s="1"/>
  <c r="C41" i="2"/>
  <c r="E41" i="2"/>
  <c r="C39" i="2"/>
  <c r="E39" i="2"/>
  <c r="D19" i="2"/>
  <c r="C34" i="2"/>
  <c r="C53" i="2" s="1"/>
  <c r="C38" i="2"/>
  <c r="C57" i="2" s="1"/>
  <c r="E34" i="2"/>
  <c r="E38" i="2"/>
  <c r="C37" i="2"/>
  <c r="C56" i="2" s="1"/>
  <c r="E37" i="2"/>
  <c r="C44" i="2"/>
  <c r="C36" i="2"/>
  <c r="C55" i="2" s="1"/>
  <c r="E44" i="2"/>
  <c r="E36" i="2"/>
  <c r="C43" i="2"/>
  <c r="C62" i="2" s="1"/>
  <c r="C35" i="2"/>
  <c r="E43" i="2"/>
  <c r="E35" i="2"/>
  <c r="C42" i="2"/>
  <c r="E42" i="2"/>
  <c r="N24" i="1"/>
  <c r="N25" i="1"/>
  <c r="C54" i="2" l="1"/>
  <c r="C60" i="2"/>
  <c r="C59" i="2"/>
  <c r="C63" i="2"/>
  <c r="D20" i="2"/>
  <c r="D35" i="2"/>
  <c r="C61" i="2"/>
  <c r="C58" i="2"/>
  <c r="O24" i="1"/>
  <c r="G21" i="1"/>
  <c r="G22" i="1"/>
  <c r="D21" i="2" l="1"/>
  <c r="D36" i="2"/>
  <c r="O22" i="1"/>
  <c r="J22" i="1"/>
  <c r="E48" i="2" s="1"/>
  <c r="O21" i="1"/>
  <c r="J21" i="1"/>
  <c r="O25" i="1"/>
  <c r="O29" i="1" l="1"/>
  <c r="O30" i="1" s="1"/>
  <c r="E59" i="2"/>
  <c r="E64" i="2"/>
  <c r="E60" i="2"/>
  <c r="E61" i="2"/>
  <c r="E62" i="2"/>
  <c r="E53" i="2"/>
  <c r="E55" i="2"/>
  <c r="E63" i="2"/>
  <c r="E54" i="2"/>
  <c r="E58" i="2"/>
  <c r="E56" i="2"/>
  <c r="E57" i="2"/>
  <c r="D22" i="2"/>
  <c r="D37" i="2"/>
  <c r="D23" i="2" l="1"/>
  <c r="D38" i="2"/>
  <c r="D24" i="2" l="1"/>
  <c r="D39" i="2"/>
  <c r="D25" i="2" l="1"/>
  <c r="D40" i="2"/>
  <c r="D26" i="2" l="1"/>
  <c r="D41" i="2"/>
  <c r="D27" i="2" l="1"/>
  <c r="D42" i="2"/>
  <c r="D28" i="2" l="1"/>
  <c r="D43" i="2"/>
  <c r="D29" i="2" l="1"/>
  <c r="D45" i="2" s="1"/>
  <c r="D44" i="2"/>
  <c r="D48" i="2" l="1"/>
  <c r="D64" i="2" s="1"/>
  <c r="D53" i="2" l="1"/>
  <c r="D54" i="2"/>
  <c r="D55" i="2"/>
  <c r="D56" i="2"/>
  <c r="D57" i="2"/>
  <c r="D58" i="2"/>
  <c r="D59" i="2"/>
  <c r="D60" i="2"/>
  <c r="D61" i="2"/>
  <c r="D62" i="2"/>
  <c r="D63" i="2"/>
</calcChain>
</file>

<file path=xl/sharedStrings.xml><?xml version="1.0" encoding="utf-8"?>
<sst xmlns="http://schemas.openxmlformats.org/spreadsheetml/2006/main" count="66" uniqueCount="43">
  <si>
    <t>T1</t>
  </si>
  <si>
    <t>T2</t>
  </si>
  <si>
    <t>T3</t>
  </si>
  <si>
    <t>T4</t>
  </si>
  <si>
    <t>I3</t>
  </si>
  <si>
    <t>I4</t>
  </si>
  <si>
    <t>Empty box</t>
  </si>
  <si>
    <t>Final weights</t>
  </si>
  <si>
    <t>water+ sample (g)</t>
  </si>
  <si>
    <t>Water</t>
  </si>
  <si>
    <t>Sample</t>
  </si>
  <si>
    <t>ICP</t>
  </si>
  <si>
    <t>Fe (mg/l)</t>
  </si>
  <si>
    <t>Na4FeCN</t>
  </si>
  <si>
    <t>Fe</t>
  </si>
  <si>
    <t>Diffusion</t>
  </si>
  <si>
    <t>leachant volume (ml)</t>
  </si>
  <si>
    <t>Leaching test equivalent (mg/l)</t>
  </si>
  <si>
    <t>average left</t>
  </si>
  <si>
    <t>initial</t>
  </si>
  <si>
    <t>Diffused cumulative</t>
  </si>
  <si>
    <t>Na4FeCN (mg/l)</t>
  </si>
  <si>
    <t>absolute</t>
  </si>
  <si>
    <t>Na4FeCN (mg)</t>
  </si>
  <si>
    <t>Time</t>
  </si>
  <si>
    <t>Cumulative</t>
  </si>
  <si>
    <t>Cumulative in absolute weight (mg)</t>
  </si>
  <si>
    <t>Initial amount</t>
  </si>
  <si>
    <t>Cumulative diffused as a ratio</t>
  </si>
  <si>
    <t>`</t>
  </si>
  <si>
    <t>MI2</t>
  </si>
  <si>
    <t>MI3</t>
  </si>
  <si>
    <t>MI</t>
  </si>
  <si>
    <t>CA1</t>
  </si>
  <si>
    <t>CA2</t>
  </si>
  <si>
    <t>CA3</t>
  </si>
  <si>
    <t>CSCA1</t>
  </si>
  <si>
    <t>CSCA2</t>
  </si>
  <si>
    <t>CSCA3</t>
  </si>
  <si>
    <t>mean</t>
  </si>
  <si>
    <t>std</t>
  </si>
  <si>
    <t>CA</t>
  </si>
  <si>
    <t>CsCA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</si>
</sst>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164" fontId="0" fillId="0" borderId="0" xfId="0" applyNumberFormat="1"/>
    <xf numFmtId="2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992014216655845"/>
          <c:y val="6.6510545852872999E-2"/>
          <c:w val="0.63701568125518904"/>
          <c:h val="0.74253103089528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'Drying samples'!$A$33:$A$35</c:f>
              <c:strCache>
                <c:ptCount val="3"/>
                <c:pt idx="0">
                  <c:v>MI</c:v>
                </c:pt>
                <c:pt idx="1">
                  <c:v>CA</c:v>
                </c:pt>
                <c:pt idx="2">
                  <c:v>CsCA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rgbClr val="FFC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052-458D-918A-8C28C2232AA2}"/>
              </c:ext>
            </c:extLst>
          </c:dPt>
          <c:errBars>
            <c:errBarType val="both"/>
            <c:errValType val="cust"/>
            <c:noEndCap val="0"/>
            <c:plus>
              <c:numRef>
                <c:f>'Drying samples'!$C$33:$C$35</c:f>
                <c:numCache>
                  <c:formatCode>General</c:formatCode>
                  <c:ptCount val="3"/>
                  <c:pt idx="0">
                    <c:v>4.3732447737015292</c:v>
                  </c:pt>
                  <c:pt idx="1">
                    <c:v>7.7425647298638651</c:v>
                  </c:pt>
                  <c:pt idx="2">
                    <c:v>10.901298673361296</c:v>
                  </c:pt>
                </c:numCache>
              </c:numRef>
            </c:plus>
            <c:minus>
              <c:numRef>
                <c:f>'Drying samples'!$C$33:$C$35</c:f>
                <c:numCache>
                  <c:formatCode>General</c:formatCode>
                  <c:ptCount val="3"/>
                  <c:pt idx="0">
                    <c:v>4.3732447737015292</c:v>
                  </c:pt>
                  <c:pt idx="1">
                    <c:v>7.7425647298638651</c:v>
                  </c:pt>
                  <c:pt idx="2">
                    <c:v>10.901298673361296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'Drying samples'!$A$33:$A$35</c:f>
              <c:strCache>
                <c:ptCount val="3"/>
                <c:pt idx="0">
                  <c:v>MI</c:v>
                </c:pt>
                <c:pt idx="1">
                  <c:v>CA</c:v>
                </c:pt>
                <c:pt idx="2">
                  <c:v>CsCA</c:v>
                </c:pt>
              </c:strCache>
            </c:strRef>
          </c:cat>
          <c:val>
            <c:numRef>
              <c:f>'Drying samples'!$B$33:$B$35</c:f>
              <c:numCache>
                <c:formatCode>0.00</c:formatCode>
                <c:ptCount val="3"/>
                <c:pt idx="0">
                  <c:v>78.816408630259616</c:v>
                </c:pt>
                <c:pt idx="1">
                  <c:v>96.95577925407342</c:v>
                </c:pt>
                <c:pt idx="2">
                  <c:v>281.21820330647569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52-458D-918A-8C28C2232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9043728"/>
        <c:axId val="1410776912"/>
      </c:barChart>
      <c:catAx>
        <c:axId val="140904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10776912"/>
        <c:crosses val="autoZero"/>
        <c:auto val="1"/>
        <c:lblAlgn val="ctr"/>
        <c:lblOffset val="100"/>
        <c:noMultiLvlLbl val="0"/>
      </c:catAx>
      <c:valAx>
        <c:axId val="1410776912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NaFeCN  left [mg]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09043728"/>
        <c:crosses val="autoZero"/>
        <c:crossBetween val="between"/>
        <c:majorUnit val="7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309561</xdr:colOff>
      <xdr:row>30</xdr:row>
      <xdr:rowOff>138111</xdr:rowOff>
    </xdr:from>
    <xdr:to>
      <xdr:col>15</xdr:col>
      <xdr:colOff>47624</xdr:colOff>
      <xdr:row>46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FF34707-FD9B-0135-6075-A117672418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5"/>
  <sheetViews>
    <sheetView tabSelected="1" topLeftCell="A16" workbookViewId="0">
      <selection activeCell="O35" sqref="O35"/>
    </sheetView>
  </sheetViews>
  <sheetFormatPr defaultRowHeight="15" x14ac:dyDescent="0.25"/>
  <cols>
    <col min="2" max="2" width="14.140625" customWidth="1"/>
    <col min="14" max="14" width="20.42578125" customWidth="1"/>
    <col min="15" max="15" width="31.85546875" customWidth="1"/>
  </cols>
  <sheetData>
    <row r="1" spans="1:4" x14ac:dyDescent="0.25">
      <c r="B1" t="s">
        <v>6</v>
      </c>
      <c r="C1" s="1">
        <v>44705</v>
      </c>
      <c r="D1" s="1">
        <v>44706</v>
      </c>
    </row>
    <row r="2" spans="1:4" x14ac:dyDescent="0.25">
      <c r="A2" t="s">
        <v>0</v>
      </c>
      <c r="B2">
        <v>3.17</v>
      </c>
      <c r="C2">
        <v>91.491</v>
      </c>
    </row>
    <row r="3" spans="1:4" x14ac:dyDescent="0.25">
      <c r="A3" t="s">
        <v>1</v>
      </c>
      <c r="B3">
        <v>3.17</v>
      </c>
      <c r="C3">
        <v>88.88</v>
      </c>
    </row>
    <row r="4" spans="1:4" x14ac:dyDescent="0.25">
      <c r="A4" t="s">
        <v>2</v>
      </c>
      <c r="B4">
        <v>3.1720000000000002</v>
      </c>
      <c r="C4">
        <v>88.114999999999995</v>
      </c>
    </row>
    <row r="5" spans="1:4" x14ac:dyDescent="0.25">
      <c r="A5" t="s">
        <v>3</v>
      </c>
      <c r="B5">
        <v>3.1720000000000002</v>
      </c>
      <c r="C5">
        <v>96.514200000000002</v>
      </c>
    </row>
    <row r="7" spans="1:4" x14ac:dyDescent="0.25">
      <c r="A7" t="s">
        <v>4</v>
      </c>
      <c r="B7">
        <v>3.173</v>
      </c>
      <c r="C7">
        <v>91.364999999999995</v>
      </c>
    </row>
    <row r="8" spans="1:4" x14ac:dyDescent="0.25">
      <c r="A8" t="s">
        <v>5</v>
      </c>
      <c r="B8">
        <v>3.1720000000000002</v>
      </c>
    </row>
    <row r="12" spans="1:4" x14ac:dyDescent="0.25">
      <c r="A12" t="s">
        <v>13</v>
      </c>
      <c r="B12">
        <v>484.06</v>
      </c>
    </row>
    <row r="13" spans="1:4" x14ac:dyDescent="0.25">
      <c r="A13" t="s">
        <v>14</v>
      </c>
      <c r="B13">
        <v>55.85</v>
      </c>
    </row>
    <row r="16" spans="1:4" x14ac:dyDescent="0.25">
      <c r="A16" t="s">
        <v>7</v>
      </c>
    </row>
    <row r="17" spans="1:15" x14ac:dyDescent="0.25">
      <c r="F17" t="s">
        <v>11</v>
      </c>
      <c r="J17" t="s">
        <v>22</v>
      </c>
    </row>
    <row r="18" spans="1:15" ht="30" x14ac:dyDescent="0.25">
      <c r="B18" s="2" t="s">
        <v>8</v>
      </c>
      <c r="C18" t="s">
        <v>9</v>
      </c>
      <c r="D18" t="s">
        <v>10</v>
      </c>
      <c r="F18" t="s">
        <v>12</v>
      </c>
      <c r="G18" t="s">
        <v>21</v>
      </c>
      <c r="H18" t="s">
        <v>15</v>
      </c>
      <c r="J18" t="s">
        <v>23</v>
      </c>
      <c r="L18" t="s">
        <v>39</v>
      </c>
      <c r="M18" t="s">
        <v>40</v>
      </c>
      <c r="N18" t="s">
        <v>16</v>
      </c>
      <c r="O18" t="s">
        <v>17</v>
      </c>
    </row>
    <row r="19" spans="1:15" x14ac:dyDescent="0.25">
      <c r="A19" t="s">
        <v>0</v>
      </c>
      <c r="E19" s="3"/>
    </row>
    <row r="20" spans="1:15" ht="18.75" x14ac:dyDescent="0.3">
      <c r="A20" t="s">
        <v>32</v>
      </c>
      <c r="B20">
        <v>150.94</v>
      </c>
      <c r="C20">
        <v>66.3</v>
      </c>
      <c r="D20">
        <v>66.3</v>
      </c>
      <c r="F20" s="3">
        <v>132</v>
      </c>
      <c r="G20">
        <f>F20/$B$13*$B$12</f>
        <v>1144.0630259623993</v>
      </c>
      <c r="H20">
        <f>F20/AVERAGE($F$24:$F$25)</f>
        <v>0.89491525423728813</v>
      </c>
      <c r="J20" s="4">
        <f>G20*C20/1000</f>
        <v>75.851378621307077</v>
      </c>
      <c r="K20" s="6" t="s">
        <v>32</v>
      </c>
      <c r="L20" s="6">
        <f>AVERAGE(J20:J22)</f>
        <v>78.816408630259616</v>
      </c>
      <c r="M20" s="6">
        <f>_xlfn.STDEV.P(J20:J22)</f>
        <v>2.1866223868507646</v>
      </c>
      <c r="N20">
        <v>452.70350000000002</v>
      </c>
      <c r="O20">
        <f>G20*C20/N20</f>
        <v>167.55200395249224</v>
      </c>
    </row>
    <row r="21" spans="1:15" ht="18.75" x14ac:dyDescent="0.3">
      <c r="A21" t="s">
        <v>30</v>
      </c>
      <c r="B21">
        <v>151.452</v>
      </c>
      <c r="C21">
        <v>72.5</v>
      </c>
      <c r="D21">
        <v>72.5</v>
      </c>
      <c r="F21">
        <v>129</v>
      </c>
      <c r="G21">
        <f t="shared" ref="G21:G22" si="0">F21/$B$13*$B$12</f>
        <v>1118.061593554163</v>
      </c>
      <c r="H21">
        <f t="shared" ref="H21:H22" si="1">F21/AVERAGE($F$24:$F$25)</f>
        <v>0.87457627118644066</v>
      </c>
      <c r="J21" s="4">
        <f t="shared" ref="J21:J22" si="2">G21*C21/1000</f>
        <v>81.059465532676811</v>
      </c>
      <c r="K21" s="6"/>
      <c r="L21" s="6"/>
      <c r="M21" s="6"/>
      <c r="N21">
        <v>435.63</v>
      </c>
      <c r="O21">
        <f t="shared" ref="O21:O22" si="3">G21*C21/N21</f>
        <v>186.07411228032231</v>
      </c>
    </row>
    <row r="22" spans="1:15" ht="18.75" x14ac:dyDescent="0.3">
      <c r="A22" t="s">
        <v>31</v>
      </c>
      <c r="B22">
        <v>169.09</v>
      </c>
      <c r="C22">
        <v>69</v>
      </c>
      <c r="D22">
        <v>69</v>
      </c>
      <c r="F22">
        <v>133</v>
      </c>
      <c r="G22">
        <f t="shared" si="0"/>
        <v>1152.7301700984779</v>
      </c>
      <c r="H22">
        <f t="shared" si="1"/>
        <v>0.90169491525423728</v>
      </c>
      <c r="J22" s="4">
        <f t="shared" si="2"/>
        <v>79.53838173679496</v>
      </c>
      <c r="K22" s="6"/>
      <c r="L22" s="6"/>
      <c r="M22" s="6"/>
      <c r="N22">
        <v>498.59</v>
      </c>
      <c r="O22">
        <f t="shared" si="3"/>
        <v>159.52662856614648</v>
      </c>
    </row>
    <row r="23" spans="1:15" ht="18.75" x14ac:dyDescent="0.3">
      <c r="J23" s="4"/>
      <c r="K23" s="4"/>
      <c r="L23" s="4"/>
    </row>
    <row r="24" spans="1:15" ht="18.75" x14ac:dyDescent="0.3">
      <c r="A24" t="s">
        <v>33</v>
      </c>
      <c r="B24">
        <v>150.94</v>
      </c>
      <c r="C24">
        <v>76.3</v>
      </c>
      <c r="D24">
        <v>76.3</v>
      </c>
      <c r="F24" s="3">
        <v>154</v>
      </c>
      <c r="G24">
        <f>F24/$B$13*$B$12</f>
        <v>1334.7401969561324</v>
      </c>
      <c r="H24">
        <f>F24/AVERAGE($F$24:$F$25)</f>
        <v>1.0440677966101695</v>
      </c>
      <c r="J24" s="4">
        <f>G24*C24/1000</f>
        <v>101.8406770277529</v>
      </c>
      <c r="K24" s="6" t="s">
        <v>41</v>
      </c>
      <c r="L24" s="6">
        <f>AVERAGE(J24:J26)</f>
        <v>96.95577925407342</v>
      </c>
      <c r="M24" s="6">
        <f>_xlfn.STDEV.P(J24:J26)</f>
        <v>3.8712823649319326</v>
      </c>
      <c r="N24">
        <f>AVERAGE(N20:N22)</f>
        <v>462.30783333333329</v>
      </c>
      <c r="O24">
        <f>G24*C24/N24</f>
        <v>220.28758693847118</v>
      </c>
    </row>
    <row r="25" spans="1:15" ht="18.75" x14ac:dyDescent="0.3">
      <c r="A25" t="s">
        <v>34</v>
      </c>
      <c r="B25">
        <v>151.452</v>
      </c>
      <c r="C25">
        <v>75.587000000000003</v>
      </c>
      <c r="D25">
        <v>75.587000000000003</v>
      </c>
      <c r="F25">
        <v>141</v>
      </c>
      <c r="G25">
        <f t="shared" ref="G25:G26" si="4">F25/$B$13*$B$12</f>
        <v>1222.0673231871083</v>
      </c>
      <c r="H25">
        <f t="shared" ref="H25:H26" si="5">F25/AVERAGE($F$24:$F$25)</f>
        <v>0.95593220338983054</v>
      </c>
      <c r="J25" s="4">
        <f t="shared" ref="J25:J26" si="6">G25*C25/1000</f>
        <v>92.372402757743956</v>
      </c>
      <c r="K25" s="6"/>
      <c r="L25" s="6"/>
      <c r="M25" s="6"/>
      <c r="N25">
        <f>AVERAGE(N20:N22)</f>
        <v>462.30783333333329</v>
      </c>
      <c r="O25">
        <f>G25*C25/N25</f>
        <v>199.80713303454149</v>
      </c>
    </row>
    <row r="26" spans="1:15" ht="18.75" x14ac:dyDescent="0.3">
      <c r="A26" t="s">
        <v>35</v>
      </c>
      <c r="B26">
        <v>169.09</v>
      </c>
      <c r="C26">
        <v>75.349999999999994</v>
      </c>
      <c r="D26">
        <v>75.349999999999994</v>
      </c>
      <c r="F26">
        <v>148</v>
      </c>
      <c r="G26">
        <f t="shared" si="4"/>
        <v>1282.7373321396599</v>
      </c>
      <c r="H26">
        <f t="shared" si="5"/>
        <v>1.0033898305084745</v>
      </c>
      <c r="J26" s="4">
        <f t="shared" si="6"/>
        <v>96.654257976723372</v>
      </c>
      <c r="K26" s="6"/>
      <c r="L26" s="6"/>
      <c r="M26" s="6"/>
    </row>
    <row r="28" spans="1:15" ht="18.75" x14ac:dyDescent="0.3">
      <c r="A28" t="s">
        <v>36</v>
      </c>
      <c r="B28">
        <v>150.94</v>
      </c>
      <c r="C28">
        <v>65.3</v>
      </c>
      <c r="D28">
        <v>65.3</v>
      </c>
      <c r="F28" s="3">
        <v>484</v>
      </c>
      <c r="G28">
        <f>F28/$B$13*$B$12</f>
        <v>4194.8977618621311</v>
      </c>
      <c r="H28">
        <f>F28/AVERAGE($F$24:$F$25)</f>
        <v>3.2813559322033896</v>
      </c>
      <c r="J28" s="4">
        <f>G28*C28/1000</f>
        <v>273.92682384959716</v>
      </c>
      <c r="K28" s="6" t="s">
        <v>42</v>
      </c>
      <c r="L28" s="6">
        <f>AVERAGE(J28:J30)</f>
        <v>281.21820330647569</v>
      </c>
      <c r="M28" s="6">
        <f>_xlfn.STDEV.P(J28:J30)</f>
        <v>5.4506493366806481</v>
      </c>
      <c r="N28" t="s">
        <v>20</v>
      </c>
      <c r="O28">
        <v>555.75</v>
      </c>
    </row>
    <row r="29" spans="1:15" ht="18.75" x14ac:dyDescent="0.3">
      <c r="A29" t="s">
        <v>37</v>
      </c>
      <c r="B29">
        <v>151.452</v>
      </c>
      <c r="C29">
        <v>66.5</v>
      </c>
      <c r="D29">
        <v>66.5</v>
      </c>
      <c r="F29">
        <v>498</v>
      </c>
      <c r="G29">
        <f t="shared" ref="G29:G30" si="7">F29/$B$13*$B$12</f>
        <v>4316.2377797672343</v>
      </c>
      <c r="H29">
        <f t="shared" ref="H29:H30" si="8">F29/AVERAGE($F$24:$F$25)</f>
        <v>3.376271186440678</v>
      </c>
      <c r="J29" s="4">
        <f t="shared" ref="J29:J30" si="9">G29*C29/1000</f>
        <v>287.02981235452108</v>
      </c>
      <c r="K29" s="6"/>
      <c r="L29" s="6"/>
      <c r="M29" s="6"/>
      <c r="N29" t="s">
        <v>18</v>
      </c>
      <c r="O29">
        <f>AVERAGE(O20:O22)</f>
        <v>171.05091493298701</v>
      </c>
    </row>
    <row r="30" spans="1:15" ht="18.75" x14ac:dyDescent="0.3">
      <c r="A30" t="s">
        <v>38</v>
      </c>
      <c r="B30">
        <v>169.09</v>
      </c>
      <c r="C30">
        <v>70.599999999999994</v>
      </c>
      <c r="D30">
        <v>70.599999999999994</v>
      </c>
      <c r="F30">
        <v>462</v>
      </c>
      <c r="G30">
        <f t="shared" si="7"/>
        <v>4004.2205908683973</v>
      </c>
      <c r="H30">
        <f t="shared" si="8"/>
        <v>3.1322033898305084</v>
      </c>
      <c r="J30" s="4">
        <f t="shared" si="9"/>
        <v>282.69797371530882</v>
      </c>
      <c r="K30" s="6"/>
      <c r="L30" s="6"/>
      <c r="M30" s="6"/>
      <c r="N30" t="s">
        <v>19</v>
      </c>
      <c r="O30">
        <f>O28+O29</f>
        <v>726.80091493298698</v>
      </c>
    </row>
    <row r="33" spans="1:3" x14ac:dyDescent="0.25">
      <c r="A33" t="s">
        <v>32</v>
      </c>
      <c r="B33" s="3">
        <f>L20</f>
        <v>78.816408630259616</v>
      </c>
      <c r="C33" s="3">
        <f>M20*2</f>
        <v>4.3732447737015292</v>
      </c>
    </row>
    <row r="34" spans="1:3" x14ac:dyDescent="0.25">
      <c r="A34" t="s">
        <v>41</v>
      </c>
      <c r="B34" s="3">
        <f>L24</f>
        <v>96.95577925407342</v>
      </c>
      <c r="C34" s="3">
        <f>M24*2</f>
        <v>7.7425647298638651</v>
      </c>
    </row>
    <row r="35" spans="1:3" x14ac:dyDescent="0.25">
      <c r="A35" t="s">
        <v>42</v>
      </c>
      <c r="B35" s="3">
        <f>L28</f>
        <v>281.21820330647569</v>
      </c>
      <c r="C35" s="3">
        <f>M28*2</f>
        <v>10.901298673361296</v>
      </c>
    </row>
  </sheetData>
  <mergeCells count="9">
    <mergeCell ref="M20:M22"/>
    <mergeCell ref="M24:M26"/>
    <mergeCell ref="M28:M30"/>
    <mergeCell ref="K20:K22"/>
    <mergeCell ref="K24:K26"/>
    <mergeCell ref="K28:K30"/>
    <mergeCell ref="L20:L22"/>
    <mergeCell ref="L24:L26"/>
    <mergeCell ref="L28:L30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4"/>
  <sheetViews>
    <sheetView topLeftCell="A31" workbookViewId="0">
      <selection activeCell="J49" sqref="J49"/>
    </sheetView>
  </sheetViews>
  <sheetFormatPr defaultRowHeight="15" x14ac:dyDescent="0.25"/>
  <sheetData>
    <row r="1" spans="1:5" x14ac:dyDescent="0.25">
      <c r="A1" t="s">
        <v>24</v>
      </c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A2" s="5">
        <v>8.3333333328482695E-2</v>
      </c>
      <c r="B2">
        <v>0</v>
      </c>
      <c r="C2">
        <v>13</v>
      </c>
      <c r="D2">
        <v>13.9</v>
      </c>
      <c r="E2">
        <v>13.8</v>
      </c>
    </row>
    <row r="3" spans="1:5" x14ac:dyDescent="0.25">
      <c r="A3" s="5">
        <v>0.20833333332848269</v>
      </c>
      <c r="B3">
        <v>0</v>
      </c>
      <c r="C3">
        <v>4.4000000000000004</v>
      </c>
      <c r="D3">
        <v>4.3</v>
      </c>
      <c r="E3">
        <v>5.3</v>
      </c>
    </row>
    <row r="4" spans="1:5" x14ac:dyDescent="0.25">
      <c r="A4" s="5">
        <v>1</v>
      </c>
      <c r="B4">
        <v>0</v>
      </c>
      <c r="C4">
        <v>12.4</v>
      </c>
      <c r="D4">
        <v>12.4</v>
      </c>
      <c r="E4">
        <v>13.1</v>
      </c>
    </row>
    <row r="5" spans="1:5" x14ac:dyDescent="0.25">
      <c r="A5" s="5">
        <v>1.9777777777781012</v>
      </c>
      <c r="B5">
        <v>0</v>
      </c>
      <c r="C5">
        <v>7.5</v>
      </c>
      <c r="D5">
        <v>7.6</v>
      </c>
      <c r="E5">
        <v>8.1999999999999993</v>
      </c>
    </row>
    <row r="6" spans="1:5" x14ac:dyDescent="0.25">
      <c r="A6" s="5">
        <v>3.0215277777751908</v>
      </c>
      <c r="B6">
        <v>0</v>
      </c>
      <c r="C6">
        <v>5.0999999999999996</v>
      </c>
      <c r="D6">
        <v>5.4</v>
      </c>
      <c r="E6">
        <v>5.5</v>
      </c>
    </row>
    <row r="7" spans="1:5" x14ac:dyDescent="0.25">
      <c r="A7" s="5">
        <v>4</v>
      </c>
      <c r="B7">
        <v>0</v>
      </c>
      <c r="C7">
        <v>3.6</v>
      </c>
      <c r="D7">
        <v>3.8</v>
      </c>
      <c r="E7">
        <v>4</v>
      </c>
    </row>
    <row r="8" spans="1:5" x14ac:dyDescent="0.25">
      <c r="A8" s="5">
        <v>4.9881944444423425</v>
      </c>
      <c r="B8">
        <v>0</v>
      </c>
      <c r="C8">
        <v>2.9</v>
      </c>
      <c r="D8">
        <v>3</v>
      </c>
      <c r="E8">
        <v>3.3</v>
      </c>
    </row>
    <row r="9" spans="1:5" x14ac:dyDescent="0.25">
      <c r="A9" s="5">
        <v>6</v>
      </c>
      <c r="B9">
        <v>0</v>
      </c>
      <c r="C9">
        <v>2.6</v>
      </c>
      <c r="D9">
        <v>2.8</v>
      </c>
      <c r="E9">
        <v>2.8</v>
      </c>
    </row>
    <row r="10" spans="1:5" x14ac:dyDescent="0.25">
      <c r="A10" s="5">
        <v>6.9986111111065838</v>
      </c>
      <c r="B10">
        <v>0</v>
      </c>
      <c r="C10">
        <v>2.2999999999999998</v>
      </c>
      <c r="D10">
        <v>2.2000000000000002</v>
      </c>
      <c r="E10">
        <v>2.5</v>
      </c>
    </row>
    <row r="11" spans="1:5" x14ac:dyDescent="0.25">
      <c r="A11" s="5">
        <v>8.0138888888832298</v>
      </c>
      <c r="B11">
        <v>0</v>
      </c>
      <c r="C11">
        <v>1.9</v>
      </c>
      <c r="D11">
        <v>1.9</v>
      </c>
      <c r="E11">
        <v>2.1</v>
      </c>
    </row>
    <row r="12" spans="1:5" x14ac:dyDescent="0.25">
      <c r="A12" s="5">
        <v>9.0034722222189885</v>
      </c>
      <c r="B12">
        <v>0</v>
      </c>
      <c r="C12">
        <v>1.7</v>
      </c>
      <c r="D12">
        <v>1.8</v>
      </c>
      <c r="E12">
        <v>1.9</v>
      </c>
    </row>
    <row r="13" spans="1:5" x14ac:dyDescent="0.25">
      <c r="A13" s="5">
        <v>10</v>
      </c>
      <c r="B13">
        <v>0</v>
      </c>
      <c r="C13">
        <v>1.6</v>
      </c>
      <c r="D13">
        <v>1.6</v>
      </c>
      <c r="E13">
        <v>1.8</v>
      </c>
    </row>
    <row r="16" spans="1:5" x14ac:dyDescent="0.25">
      <c r="B16" t="s">
        <v>25</v>
      </c>
    </row>
    <row r="17" spans="1:5" x14ac:dyDescent="0.25">
      <c r="A17" t="s">
        <v>24</v>
      </c>
      <c r="B17" t="s">
        <v>0</v>
      </c>
      <c r="C17" t="s">
        <v>1</v>
      </c>
      <c r="D17" t="s">
        <v>2</v>
      </c>
      <c r="E17" t="s">
        <v>3</v>
      </c>
    </row>
    <row r="18" spans="1:5" x14ac:dyDescent="0.25">
      <c r="A18" s="5">
        <v>8.3333333328482695E-2</v>
      </c>
      <c r="B18">
        <f>B2</f>
        <v>0</v>
      </c>
      <c r="C18">
        <f>C2</f>
        <v>13</v>
      </c>
      <c r="D18">
        <f t="shared" ref="D18:E18" si="0">D2</f>
        <v>13.9</v>
      </c>
      <c r="E18">
        <f t="shared" si="0"/>
        <v>13.8</v>
      </c>
    </row>
    <row r="19" spans="1:5" x14ac:dyDescent="0.25">
      <c r="A19" s="5">
        <v>0.20833333332848269</v>
      </c>
      <c r="B19">
        <f t="shared" ref="B19:B29" si="1">B3</f>
        <v>0</v>
      </c>
      <c r="C19">
        <f>C18+C3</f>
        <v>17.399999999999999</v>
      </c>
      <c r="D19">
        <f t="shared" ref="D19:E29" si="2">D18+D3</f>
        <v>18.2</v>
      </c>
      <c r="E19">
        <f t="shared" si="2"/>
        <v>19.100000000000001</v>
      </c>
    </row>
    <row r="20" spans="1:5" x14ac:dyDescent="0.25">
      <c r="A20" s="5">
        <v>1</v>
      </c>
      <c r="B20">
        <f t="shared" si="1"/>
        <v>0</v>
      </c>
      <c r="C20">
        <f t="shared" ref="C20:C29" si="3">C19+C4</f>
        <v>29.799999999999997</v>
      </c>
      <c r="D20">
        <f t="shared" si="2"/>
        <v>30.6</v>
      </c>
      <c r="E20">
        <f t="shared" si="2"/>
        <v>32.200000000000003</v>
      </c>
    </row>
    <row r="21" spans="1:5" x14ac:dyDescent="0.25">
      <c r="A21" s="5">
        <v>1.9777777777781012</v>
      </c>
      <c r="B21">
        <f t="shared" si="1"/>
        <v>0</v>
      </c>
      <c r="C21">
        <f t="shared" si="3"/>
        <v>37.299999999999997</v>
      </c>
      <c r="D21">
        <f t="shared" si="2"/>
        <v>38.200000000000003</v>
      </c>
      <c r="E21">
        <f t="shared" si="2"/>
        <v>40.400000000000006</v>
      </c>
    </row>
    <row r="22" spans="1:5" x14ac:dyDescent="0.25">
      <c r="A22" s="5">
        <v>3.0215277777751908</v>
      </c>
      <c r="B22">
        <f t="shared" si="1"/>
        <v>0</v>
      </c>
      <c r="C22">
        <f t="shared" si="3"/>
        <v>42.4</v>
      </c>
      <c r="D22">
        <f t="shared" si="2"/>
        <v>43.6</v>
      </c>
      <c r="E22">
        <f t="shared" si="2"/>
        <v>45.900000000000006</v>
      </c>
    </row>
    <row r="23" spans="1:5" x14ac:dyDescent="0.25">
      <c r="A23" s="5">
        <v>4</v>
      </c>
      <c r="B23">
        <f t="shared" si="1"/>
        <v>0</v>
      </c>
      <c r="C23">
        <f t="shared" si="3"/>
        <v>46</v>
      </c>
      <c r="D23">
        <f t="shared" si="2"/>
        <v>47.4</v>
      </c>
      <c r="E23">
        <f t="shared" si="2"/>
        <v>49.900000000000006</v>
      </c>
    </row>
    <row r="24" spans="1:5" x14ac:dyDescent="0.25">
      <c r="A24" s="5">
        <v>4.9881944444423425</v>
      </c>
      <c r="B24">
        <f t="shared" si="1"/>
        <v>0</v>
      </c>
      <c r="C24">
        <f t="shared" si="3"/>
        <v>48.9</v>
      </c>
      <c r="D24">
        <f t="shared" si="2"/>
        <v>50.4</v>
      </c>
      <c r="E24">
        <f t="shared" si="2"/>
        <v>53.2</v>
      </c>
    </row>
    <row r="25" spans="1:5" x14ac:dyDescent="0.25">
      <c r="A25" s="5">
        <v>6</v>
      </c>
      <c r="B25">
        <f t="shared" si="1"/>
        <v>0</v>
      </c>
      <c r="C25">
        <f t="shared" si="3"/>
        <v>51.5</v>
      </c>
      <c r="D25">
        <f t="shared" si="2"/>
        <v>53.199999999999996</v>
      </c>
      <c r="E25">
        <f t="shared" si="2"/>
        <v>56</v>
      </c>
    </row>
    <row r="26" spans="1:5" x14ac:dyDescent="0.25">
      <c r="A26" s="5">
        <v>6.9986111111065838</v>
      </c>
      <c r="B26">
        <f t="shared" si="1"/>
        <v>0</v>
      </c>
      <c r="C26">
        <f t="shared" si="3"/>
        <v>53.8</v>
      </c>
      <c r="D26">
        <f t="shared" si="2"/>
        <v>55.4</v>
      </c>
      <c r="E26">
        <f t="shared" si="2"/>
        <v>58.5</v>
      </c>
    </row>
    <row r="27" spans="1:5" x14ac:dyDescent="0.25">
      <c r="A27" s="5">
        <v>8.0138888888832298</v>
      </c>
      <c r="B27">
        <f t="shared" si="1"/>
        <v>0</v>
      </c>
      <c r="C27">
        <f t="shared" si="3"/>
        <v>55.699999999999996</v>
      </c>
      <c r="D27">
        <f t="shared" si="2"/>
        <v>57.3</v>
      </c>
      <c r="E27">
        <f t="shared" si="2"/>
        <v>60.6</v>
      </c>
    </row>
    <row r="28" spans="1:5" x14ac:dyDescent="0.25">
      <c r="A28" s="5">
        <v>9.0034722222189885</v>
      </c>
      <c r="B28">
        <f t="shared" si="1"/>
        <v>0</v>
      </c>
      <c r="C28">
        <f t="shared" si="3"/>
        <v>57.4</v>
      </c>
      <c r="D28">
        <f t="shared" si="2"/>
        <v>59.099999999999994</v>
      </c>
      <c r="E28">
        <f t="shared" si="2"/>
        <v>62.5</v>
      </c>
    </row>
    <row r="29" spans="1:5" x14ac:dyDescent="0.25">
      <c r="A29" s="5">
        <v>10</v>
      </c>
      <c r="B29">
        <f t="shared" si="1"/>
        <v>0</v>
      </c>
      <c r="C29">
        <f t="shared" si="3"/>
        <v>59</v>
      </c>
      <c r="D29">
        <f t="shared" si="2"/>
        <v>60.699999999999996</v>
      </c>
      <c r="E29">
        <f t="shared" si="2"/>
        <v>64.3</v>
      </c>
    </row>
    <row r="32" spans="1:5" x14ac:dyDescent="0.25">
      <c r="B32" t="s">
        <v>26</v>
      </c>
    </row>
    <row r="33" spans="1:5" x14ac:dyDescent="0.25">
      <c r="A33" t="s">
        <v>24</v>
      </c>
      <c r="B33" t="s">
        <v>0</v>
      </c>
      <c r="C33" t="s">
        <v>1</v>
      </c>
      <c r="D33" t="s">
        <v>2</v>
      </c>
      <c r="E33" t="s">
        <v>3</v>
      </c>
    </row>
    <row r="34" spans="1:5" x14ac:dyDescent="0.25">
      <c r="A34" s="5">
        <v>8.3333333328482695E-2</v>
      </c>
      <c r="B34">
        <f>B18</f>
        <v>0</v>
      </c>
      <c r="C34">
        <f>C18*484/55.85*'Drying samples'!$N$20/1000</f>
        <v>51.001081862130711</v>
      </c>
      <c r="D34">
        <f>D18*484/55.85*'Drying samples'!$N$21/1000</f>
        <v>52.475279999999998</v>
      </c>
      <c r="E34">
        <f>E18*484/55.85*'Drying samples'!$N$22/1000</f>
        <v>59.627257439570279</v>
      </c>
    </row>
    <row r="35" spans="1:5" x14ac:dyDescent="0.25">
      <c r="A35" s="5">
        <v>0.20833333332848269</v>
      </c>
      <c r="B35">
        <f t="shared" ref="B35:B45" si="4">B19</f>
        <v>0</v>
      </c>
      <c r="C35">
        <f>C19*484/55.85*'Drying samples'!$N$20/1000</f>
        <v>68.262986492390326</v>
      </c>
      <c r="D35">
        <f>D19*484/55.85*'Drying samples'!$N$21/1000</f>
        <v>68.708639999999988</v>
      </c>
      <c r="E35">
        <f>E19*484/55.85*'Drying samples'!$N$22/1000</f>
        <v>82.527580948970467</v>
      </c>
    </row>
    <row r="36" spans="1:5" x14ac:dyDescent="0.25">
      <c r="A36" s="5">
        <v>1</v>
      </c>
      <c r="B36">
        <f t="shared" si="4"/>
        <v>0</v>
      </c>
      <c r="C36">
        <f>C20*484/55.85*'Drying samples'!$N$20/1000</f>
        <v>116.91017226857655</v>
      </c>
      <c r="D36">
        <f>D20*484/55.85*'Drying samples'!$N$21/1000</f>
        <v>115.52112000000001</v>
      </c>
      <c r="E36">
        <f>E20*484/55.85*'Drying samples'!$N$22/1000</f>
        <v>139.13026735899732</v>
      </c>
    </row>
    <row r="37" spans="1:5" x14ac:dyDescent="0.25">
      <c r="A37" s="5">
        <v>1.9777777777781012</v>
      </c>
      <c r="B37">
        <f t="shared" si="4"/>
        <v>0</v>
      </c>
      <c r="C37">
        <f>C21*484/55.85*'Drying samples'!$N$20/1000</f>
        <v>146.3338733428827</v>
      </c>
      <c r="D37">
        <f>D21*484/55.85*'Drying samples'!$N$21/1000</f>
        <v>144.21264000000002</v>
      </c>
      <c r="E37">
        <f>E21*484/55.85*'Drying samples'!$N$22/1000</f>
        <v>174.56095656222024</v>
      </c>
    </row>
    <row r="38" spans="1:5" x14ac:dyDescent="0.25">
      <c r="A38" s="5">
        <v>3.0215277777751908</v>
      </c>
      <c r="B38">
        <f t="shared" si="4"/>
        <v>0</v>
      </c>
      <c r="C38">
        <f>C22*484/55.85*'Drying samples'!$N$20/1000</f>
        <v>166.34199007341093</v>
      </c>
      <c r="D38">
        <f>D22*484/55.85*'Drying samples'!$N$21/1000</f>
        <v>164.59872000000001</v>
      </c>
      <c r="E38">
        <f>E22*484/55.85*'Drying samples'!$N$22/1000</f>
        <v>198.32544322291855</v>
      </c>
    </row>
    <row r="39" spans="1:5" x14ac:dyDescent="0.25">
      <c r="A39" s="5">
        <v>4</v>
      </c>
      <c r="B39">
        <f t="shared" si="4"/>
        <v>0</v>
      </c>
      <c r="C39">
        <f>C23*484/55.85*'Drying samples'!$N$20/1000</f>
        <v>180.46536658907789</v>
      </c>
      <c r="D39">
        <f>D23*484/55.85*'Drying samples'!$N$21/1000</f>
        <v>178.94447999999997</v>
      </c>
      <c r="E39">
        <f>E23*484/55.85*'Drying samples'!$N$22/1000</f>
        <v>215.60870624888091</v>
      </c>
    </row>
    <row r="40" spans="1:5" x14ac:dyDescent="0.25">
      <c r="A40" s="5">
        <v>4.9881944444423425</v>
      </c>
      <c r="B40">
        <f t="shared" si="4"/>
        <v>0</v>
      </c>
      <c r="C40">
        <f>C24*484/55.85*'Drying samples'!$N$20/1000</f>
        <v>191.84253100447629</v>
      </c>
      <c r="D40">
        <f>D24*484/55.85*'Drying samples'!$N$21/1000</f>
        <v>190.27007999999998</v>
      </c>
      <c r="E40">
        <f>E24*484/55.85*'Drying samples'!$N$22/1000</f>
        <v>229.86739824529991</v>
      </c>
    </row>
    <row r="41" spans="1:5" x14ac:dyDescent="0.25">
      <c r="A41" s="5">
        <v>6</v>
      </c>
      <c r="B41">
        <f t="shared" si="4"/>
        <v>0</v>
      </c>
      <c r="C41">
        <f>C25*484/55.85*'Drying samples'!$N$20/1000</f>
        <v>202.04274737690244</v>
      </c>
      <c r="D41">
        <f>D25*484/55.85*'Drying samples'!$N$21/1000</f>
        <v>200.84063999999998</v>
      </c>
      <c r="E41">
        <f>E25*484/55.85*'Drying samples'!$N$22/1000</f>
        <v>241.96568236347358</v>
      </c>
    </row>
    <row r="42" spans="1:5" x14ac:dyDescent="0.25">
      <c r="A42" s="5">
        <v>6.9986111111065838</v>
      </c>
      <c r="B42">
        <f t="shared" si="4"/>
        <v>0</v>
      </c>
      <c r="C42">
        <f>C26*484/55.85*'Drying samples'!$N$20/1000</f>
        <v>211.0660157063563</v>
      </c>
      <c r="D42">
        <f>D26*484/55.85*'Drying samples'!$N$21/1000</f>
        <v>209.14607999999998</v>
      </c>
      <c r="E42">
        <f>E26*484/55.85*'Drying samples'!$N$22/1000</f>
        <v>252.76772175470006</v>
      </c>
    </row>
    <row r="43" spans="1:5" x14ac:dyDescent="0.25">
      <c r="A43" s="5">
        <v>8.0138888888832298</v>
      </c>
      <c r="B43">
        <f t="shared" si="4"/>
        <v>0</v>
      </c>
      <c r="C43">
        <f>C27*484/55.85*'Drying samples'!$N$20/1000</f>
        <v>218.52001997851386</v>
      </c>
      <c r="D43">
        <f>D27*484/55.85*'Drying samples'!$N$21/1000</f>
        <v>216.31896</v>
      </c>
      <c r="E43">
        <f>E27*484/55.85*'Drying samples'!$N$22/1000</f>
        <v>261.84143484333032</v>
      </c>
    </row>
    <row r="44" spans="1:5" x14ac:dyDescent="0.25">
      <c r="A44" s="5">
        <v>9.0034722222189885</v>
      </c>
      <c r="B44">
        <f t="shared" si="4"/>
        <v>0</v>
      </c>
      <c r="C44">
        <f>C28*484/55.85*'Drying samples'!$N$20/1000</f>
        <v>225.18939222202329</v>
      </c>
      <c r="D44">
        <f>D28*484/55.85*'Drying samples'!$N$21/1000</f>
        <v>223.11431999999996</v>
      </c>
      <c r="E44">
        <f>E28*484/55.85*'Drying samples'!$N$22/1000</f>
        <v>270.05098478066247</v>
      </c>
    </row>
    <row r="45" spans="1:5" x14ac:dyDescent="0.25">
      <c r="A45" s="5">
        <v>10</v>
      </c>
      <c r="B45">
        <f t="shared" si="4"/>
        <v>0</v>
      </c>
      <c r="C45">
        <f>C29*484/55.85*'Drying samples'!$N$20/1000</f>
        <v>231.46644845120858</v>
      </c>
      <c r="D45">
        <f>D29*484/55.85*'Drying samples'!$N$21/1000</f>
        <v>229.15463999999994</v>
      </c>
      <c r="E45">
        <f>E29*484/55.85*'Drying samples'!$N$22/1000</f>
        <v>277.82845314234555</v>
      </c>
    </row>
    <row r="48" spans="1:5" x14ac:dyDescent="0.25">
      <c r="A48" t="s">
        <v>27</v>
      </c>
      <c r="C48" s="3">
        <f>C45+'Drying samples'!J20</f>
        <v>307.31782707251568</v>
      </c>
      <c r="D48" s="3">
        <f>D45+'Drying samples'!J21</f>
        <v>310.21410553267674</v>
      </c>
      <c r="E48" s="3">
        <f>E45+'Drying samples'!J22</f>
        <v>357.36683487914053</v>
      </c>
    </row>
    <row r="51" spans="1:5" x14ac:dyDescent="0.25">
      <c r="B51" t="s">
        <v>28</v>
      </c>
    </row>
    <row r="52" spans="1:5" x14ac:dyDescent="0.25">
      <c r="A52" t="s">
        <v>29</v>
      </c>
      <c r="B52" t="s">
        <v>0</v>
      </c>
      <c r="C52" t="s">
        <v>1</v>
      </c>
      <c r="D52" t="s">
        <v>2</v>
      </c>
      <c r="E52" t="s">
        <v>3</v>
      </c>
    </row>
    <row r="53" spans="1:5" x14ac:dyDescent="0.25">
      <c r="A53" s="5">
        <v>8.3333333328482695E-2</v>
      </c>
      <c r="C53">
        <f>C34/C$48</f>
        <v>0.16595549417995961</v>
      </c>
      <c r="D53">
        <f t="shared" ref="D53:E53" si="5">D34/D$48</f>
        <v>0.16915826541766477</v>
      </c>
      <c r="E53">
        <f t="shared" si="5"/>
        <v>0.16685168185720392</v>
      </c>
    </row>
    <row r="54" spans="1:5" x14ac:dyDescent="0.25">
      <c r="A54" s="5">
        <v>0.20833333332848269</v>
      </c>
      <c r="C54">
        <f t="shared" ref="C54:E64" si="6">C35/C$48</f>
        <v>0.22212504605625361</v>
      </c>
      <c r="D54">
        <f t="shared" si="6"/>
        <v>0.22148780076269772</v>
      </c>
      <c r="E54">
        <f t="shared" si="6"/>
        <v>0.23093240025163733</v>
      </c>
    </row>
    <row r="55" spans="1:5" x14ac:dyDescent="0.25">
      <c r="A55" s="5">
        <v>1</v>
      </c>
      <c r="C55">
        <f t="shared" si="6"/>
        <v>0.38042105588944586</v>
      </c>
      <c r="D55">
        <f t="shared" si="6"/>
        <v>0.37239157710651383</v>
      </c>
      <c r="E55">
        <f t="shared" si="6"/>
        <v>0.38932059100014249</v>
      </c>
    </row>
    <row r="56" spans="1:5" x14ac:dyDescent="0.25">
      <c r="A56" s="5">
        <v>1.9777777777781012</v>
      </c>
      <c r="C56">
        <f t="shared" si="6"/>
        <v>0.47616461022403783</v>
      </c>
      <c r="D56">
        <f t="shared" si="6"/>
        <v>0.46488098841401404</v>
      </c>
      <c r="E56">
        <f t="shared" si="6"/>
        <v>0.4884643439877564</v>
      </c>
    </row>
    <row r="57" spans="1:5" x14ac:dyDescent="0.25">
      <c r="A57" s="5">
        <v>3.0215277777751908</v>
      </c>
      <c r="C57">
        <f t="shared" si="6"/>
        <v>0.54127022717156059</v>
      </c>
      <c r="D57">
        <f t="shared" si="6"/>
        <v>0.53059714907986943</v>
      </c>
      <c r="E57">
        <f t="shared" si="6"/>
        <v>0.55496320269896093</v>
      </c>
    </row>
    <row r="58" spans="1:5" x14ac:dyDescent="0.25">
      <c r="A58" s="5">
        <v>4</v>
      </c>
      <c r="C58">
        <f t="shared" si="6"/>
        <v>0.58722713325216469</v>
      </c>
      <c r="D58">
        <f t="shared" si="6"/>
        <v>0.57684185473361937</v>
      </c>
      <c r="E58">
        <f t="shared" si="6"/>
        <v>0.60332600903438216</v>
      </c>
    </row>
    <row r="59" spans="1:5" x14ac:dyDescent="0.25">
      <c r="A59" s="5">
        <v>4.9881944444423425</v>
      </c>
      <c r="C59">
        <f t="shared" si="6"/>
        <v>0.62424797426154033</v>
      </c>
      <c r="D59">
        <f t="shared" si="6"/>
        <v>0.61335083288131675</v>
      </c>
      <c r="E59">
        <f t="shared" si="6"/>
        <v>0.6432253242611049</v>
      </c>
    </row>
    <row r="60" spans="1:5" x14ac:dyDescent="0.25">
      <c r="A60" s="5">
        <v>6</v>
      </c>
      <c r="C60">
        <f t="shared" si="6"/>
        <v>0.65743907309753236</v>
      </c>
      <c r="D60">
        <f t="shared" si="6"/>
        <v>0.64742587915250105</v>
      </c>
      <c r="E60">
        <f t="shared" si="6"/>
        <v>0.67707928869589984</v>
      </c>
    </row>
    <row r="61" spans="1:5" x14ac:dyDescent="0.25">
      <c r="A61" s="5">
        <v>6.9986111111065838</v>
      </c>
      <c r="C61">
        <f t="shared" si="6"/>
        <v>0.68680042976014044</v>
      </c>
      <c r="D61">
        <f t="shared" si="6"/>
        <v>0.67419912979414587</v>
      </c>
      <c r="E61">
        <f t="shared" si="6"/>
        <v>0.7073060426555382</v>
      </c>
    </row>
    <row r="62" spans="1:5" x14ac:dyDescent="0.25">
      <c r="A62" s="5">
        <v>8.0138888888832298</v>
      </c>
      <c r="C62">
        <f t="shared" si="6"/>
        <v>0.71105546352490379</v>
      </c>
      <c r="D62">
        <f t="shared" si="6"/>
        <v>0.697321482621021</v>
      </c>
      <c r="E62">
        <f t="shared" si="6"/>
        <v>0.73269651598163443</v>
      </c>
    </row>
    <row r="63" spans="1:5" x14ac:dyDescent="0.25">
      <c r="A63" s="5">
        <v>9.0034722222189885</v>
      </c>
      <c r="C63">
        <f t="shared" si="6"/>
        <v>0.73275733584074476</v>
      </c>
      <c r="D63">
        <f t="shared" si="6"/>
        <v>0.71922686950963932</v>
      </c>
      <c r="E63">
        <f t="shared" si="6"/>
        <v>0.75566884899095965</v>
      </c>
    </row>
    <row r="64" spans="1:5" x14ac:dyDescent="0.25">
      <c r="A64" s="5">
        <v>10</v>
      </c>
      <c r="C64">
        <f t="shared" si="6"/>
        <v>0.75318262743212427</v>
      </c>
      <c r="D64">
        <f t="shared" si="6"/>
        <v>0.73869832452174455</v>
      </c>
      <c r="E64">
        <f t="shared" si="6"/>
        <v>0.77743211184189931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Drying samples</vt:lpstr>
      <vt:lpstr>ICP-FE-raw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2023-12-12T14:30:04Z</dcterms:modified>
</cp:coreProperties>
</file>