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24" windowWidth="13380" windowHeight="5040" activeTab="1"/>
  </bookViews>
  <sheets>
    <sheet name="Before removing shell" sheetId="1" r:id="rId1"/>
    <sheet name="after removing shell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M20" i="2" l="1"/>
  <c r="M21" i="2"/>
  <c r="M22" i="2"/>
  <c r="M23" i="2"/>
  <c r="M24" i="2"/>
  <c r="M25" i="2"/>
  <c r="M26" i="2"/>
  <c r="M27" i="2"/>
  <c r="M28" i="2"/>
  <c r="M19" i="2"/>
  <c r="I20" i="2"/>
  <c r="I21" i="2"/>
  <c r="I22" i="2"/>
  <c r="I23" i="2"/>
  <c r="I24" i="2"/>
  <c r="I25" i="2"/>
  <c r="I26" i="2"/>
  <c r="I27" i="2"/>
  <c r="I28" i="2"/>
  <c r="I19" i="2"/>
  <c r="D20" i="2"/>
  <c r="D21" i="2"/>
  <c r="D22" i="2"/>
  <c r="D23" i="2"/>
  <c r="D24" i="2"/>
  <c r="D25" i="2"/>
  <c r="D26" i="2"/>
  <c r="D27" i="2"/>
  <c r="D28" i="2"/>
  <c r="D19" i="2"/>
  <c r="M4" i="2"/>
  <c r="M5" i="2"/>
  <c r="M6" i="2"/>
  <c r="M7" i="2"/>
  <c r="M8" i="2"/>
  <c r="M9" i="2"/>
  <c r="M10" i="2"/>
  <c r="M11" i="2"/>
  <c r="M12" i="2"/>
  <c r="M3" i="2"/>
  <c r="I4" i="2"/>
  <c r="I5" i="2"/>
  <c r="I6" i="2"/>
  <c r="I7" i="2"/>
  <c r="I8" i="2"/>
  <c r="I9" i="2"/>
  <c r="I10" i="2"/>
  <c r="I11" i="2"/>
  <c r="I12" i="2"/>
  <c r="I3" i="2"/>
  <c r="D4" i="2"/>
  <c r="D5" i="2"/>
  <c r="D6" i="2"/>
  <c r="D7" i="2"/>
  <c r="D8" i="2"/>
  <c r="D9" i="2"/>
  <c r="D10" i="2"/>
  <c r="D11" i="2"/>
  <c r="D12" i="2"/>
  <c r="D3" i="2"/>
  <c r="L21" i="2" l="1"/>
  <c r="L22" i="2"/>
  <c r="L23" i="2" s="1"/>
  <c r="L24" i="2" s="1"/>
  <c r="L25" i="2" s="1"/>
  <c r="L26" i="2" s="1"/>
  <c r="L27" i="2" s="1"/>
  <c r="L28" i="2" s="1"/>
  <c r="L20" i="2"/>
  <c r="H21" i="2"/>
  <c r="H22" i="2"/>
  <c r="H23" i="2" s="1"/>
  <c r="H24" i="2" s="1"/>
  <c r="H25" i="2" s="1"/>
  <c r="H26" i="2" s="1"/>
  <c r="H27" i="2" s="1"/>
  <c r="H28" i="2" s="1"/>
  <c r="H20" i="2"/>
  <c r="K30" i="2"/>
  <c r="L19" i="2" s="1"/>
  <c r="G30" i="2"/>
  <c r="H19" i="2" s="1"/>
  <c r="C21" i="2"/>
  <c r="C22" i="2" s="1"/>
  <c r="C23" i="2" s="1"/>
  <c r="C24" i="2" s="1"/>
  <c r="C25" i="2" s="1"/>
  <c r="C26" i="2" s="1"/>
  <c r="C27" i="2" s="1"/>
  <c r="C28" i="2" s="1"/>
  <c r="C20" i="2"/>
  <c r="C19" i="2"/>
  <c r="B30" i="2"/>
  <c r="L5" i="2"/>
  <c r="L6" i="2" s="1"/>
  <c r="L7" i="2" s="1"/>
  <c r="L8" i="2" s="1"/>
  <c r="L9" i="2" s="1"/>
  <c r="L10" i="2" s="1"/>
  <c r="L11" i="2" s="1"/>
  <c r="L12" i="2" s="1"/>
  <c r="L4" i="2"/>
  <c r="L3" i="2"/>
  <c r="K14" i="2"/>
  <c r="H5" i="2"/>
  <c r="H6" i="2"/>
  <c r="H7" i="2" s="1"/>
  <c r="H8" i="2" s="1"/>
  <c r="H9" i="2" s="1"/>
  <c r="H10" i="2" s="1"/>
  <c r="H11" i="2" s="1"/>
  <c r="H12" i="2" s="1"/>
  <c r="H4" i="2"/>
  <c r="H3" i="2"/>
  <c r="G14" i="2"/>
  <c r="C5" i="2"/>
  <c r="C6" i="2" s="1"/>
  <c r="C7" i="2" s="1"/>
  <c r="C8" i="2" s="1"/>
  <c r="C9" i="2" s="1"/>
  <c r="C10" i="2" s="1"/>
  <c r="C11" i="2" s="1"/>
  <c r="C12" i="2" s="1"/>
  <c r="C4" i="2"/>
  <c r="C3" i="2"/>
  <c r="B14" i="2"/>
  <c r="Q25" i="1" l="1"/>
  <c r="Q26" i="1" s="1"/>
  <c r="Q27" i="1" s="1"/>
  <c r="Q28" i="1" s="1"/>
  <c r="Q29" i="1" s="1"/>
  <c r="Q30" i="1" s="1"/>
  <c r="Q24" i="1"/>
  <c r="Q23" i="1"/>
  <c r="M25" i="1"/>
  <c r="M26" i="1" s="1"/>
  <c r="M27" i="1" s="1"/>
  <c r="M28" i="1" s="1"/>
  <c r="M29" i="1" s="1"/>
  <c r="M30" i="1" s="1"/>
  <c r="M24" i="1"/>
  <c r="M23" i="1"/>
  <c r="I25" i="1"/>
  <c r="I26" i="1" s="1"/>
  <c r="I27" i="1" s="1"/>
  <c r="I28" i="1" s="1"/>
  <c r="I29" i="1" s="1"/>
  <c r="I30" i="1" s="1"/>
  <c r="I24" i="1"/>
  <c r="I23" i="1"/>
  <c r="P32" i="1"/>
  <c r="L32" i="1"/>
  <c r="H32" i="1"/>
  <c r="D25" i="1"/>
  <c r="D26" i="1" s="1"/>
  <c r="D27" i="1" s="1"/>
  <c r="D28" i="1" s="1"/>
  <c r="D29" i="1" s="1"/>
  <c r="D30" i="1" s="1"/>
  <c r="D24" i="1"/>
  <c r="D23" i="1"/>
  <c r="C32" i="1"/>
  <c r="I8" i="1"/>
  <c r="I9" i="1" s="1"/>
  <c r="I10" i="1" s="1"/>
  <c r="I11" i="1" s="1"/>
  <c r="I12" i="1" s="1"/>
  <c r="I13" i="1" s="1"/>
  <c r="I14" i="1" s="1"/>
  <c r="I7" i="1"/>
  <c r="D7" i="1"/>
  <c r="I6" i="1"/>
  <c r="H16" i="1"/>
  <c r="D9" i="1"/>
  <c r="D10" i="1" s="1"/>
  <c r="D11" i="1" s="1"/>
  <c r="D12" i="1" s="1"/>
  <c r="D13" i="1" s="1"/>
  <c r="D14" i="1" s="1"/>
  <c r="D8" i="1"/>
  <c r="C16" i="1"/>
</calcChain>
</file>

<file path=xl/sharedStrings.xml><?xml version="1.0" encoding="utf-8"?>
<sst xmlns="http://schemas.openxmlformats.org/spreadsheetml/2006/main" count="69" uniqueCount="23">
  <si>
    <t>Results of sieving sand samples Asparuchovo beach</t>
  </si>
  <si>
    <t>200m station</t>
  </si>
  <si>
    <t>dry</t>
  </si>
  <si>
    <t>wet</t>
  </si>
  <si>
    <t>diameter &gt; [um]</t>
  </si>
  <si>
    <t>mass</t>
  </si>
  <si>
    <t>cumulative %</t>
  </si>
  <si>
    <t>sum mass</t>
  </si>
  <si>
    <t>50m station</t>
  </si>
  <si>
    <t>wet 1</t>
  </si>
  <si>
    <t>wet 2</t>
  </si>
  <si>
    <t>wet 3</t>
  </si>
  <si>
    <t>Sample 1</t>
  </si>
  <si>
    <t>Sample 2</t>
  </si>
  <si>
    <t>Sample 3</t>
  </si>
  <si>
    <t>sum</t>
  </si>
  <si>
    <t>Sample 4</t>
  </si>
  <si>
    <t>Sample 5</t>
  </si>
  <si>
    <t>Sample 6</t>
  </si>
  <si>
    <t>50m wet</t>
  </si>
  <si>
    <t>50m dry</t>
  </si>
  <si>
    <t>200m dry</t>
  </si>
  <si>
    <t>200m wet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</si>
</sst>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50m station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Wet</c:v>
          </c:tx>
          <c:marker>
            <c:symbol val="none"/>
          </c:marker>
          <c:xVal>
            <c:numRef>
              <c:f>'after removing shell'!$A$3:$A$12</c:f>
              <c:numCache>
                <c:formatCode>General</c:formatCode>
                <c:ptCount val="10"/>
                <c:pt idx="0">
                  <c:v>2000</c:v>
                </c:pt>
                <c:pt idx="1">
                  <c:v>1000</c:v>
                </c:pt>
                <c:pt idx="2">
                  <c:v>850</c:v>
                </c:pt>
                <c:pt idx="3">
                  <c:v>600</c:v>
                </c:pt>
                <c:pt idx="4">
                  <c:v>425</c:v>
                </c:pt>
                <c:pt idx="5">
                  <c:v>355</c:v>
                </c:pt>
                <c:pt idx="6">
                  <c:v>212</c:v>
                </c:pt>
                <c:pt idx="7">
                  <c:v>180</c:v>
                </c:pt>
                <c:pt idx="8">
                  <c:v>125</c:v>
                </c:pt>
                <c:pt idx="9">
                  <c:v>106</c:v>
                </c:pt>
              </c:numCache>
            </c:numRef>
          </c:xVal>
          <c:yVal>
            <c:numRef>
              <c:f>'after removing shell'!$D$3:$D$12</c:f>
              <c:numCache>
                <c:formatCode>General</c:formatCode>
                <c:ptCount val="10"/>
                <c:pt idx="0">
                  <c:v>95.335644500472739</c:v>
                </c:pt>
                <c:pt idx="1">
                  <c:v>80.018909549322416</c:v>
                </c:pt>
                <c:pt idx="2">
                  <c:v>74.31452883706271</c:v>
                </c:pt>
                <c:pt idx="3">
                  <c:v>63.599117554364952</c:v>
                </c:pt>
                <c:pt idx="4">
                  <c:v>53.041285849353919</c:v>
                </c:pt>
                <c:pt idx="5">
                  <c:v>47.462968799243612</c:v>
                </c:pt>
                <c:pt idx="6">
                  <c:v>21.021115663410015</c:v>
                </c:pt>
                <c:pt idx="7">
                  <c:v>10.526315789473671</c:v>
                </c:pt>
                <c:pt idx="8">
                  <c:v>9.4547746612022365E-2</c:v>
                </c:pt>
                <c:pt idx="9">
                  <c:v>0</c:v>
                </c:pt>
              </c:numCache>
            </c:numRef>
          </c:yVal>
          <c:smooth val="1"/>
        </c:ser>
        <c:ser>
          <c:idx val="2"/>
          <c:order val="1"/>
          <c:tx>
            <c:v>Dry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'after removing shell'!$A$3:$A$12</c:f>
              <c:numCache>
                <c:formatCode>General</c:formatCode>
                <c:ptCount val="10"/>
                <c:pt idx="0">
                  <c:v>2000</c:v>
                </c:pt>
                <c:pt idx="1">
                  <c:v>1000</c:v>
                </c:pt>
                <c:pt idx="2">
                  <c:v>850</c:v>
                </c:pt>
                <c:pt idx="3">
                  <c:v>600</c:v>
                </c:pt>
                <c:pt idx="4">
                  <c:v>425</c:v>
                </c:pt>
                <c:pt idx="5">
                  <c:v>355</c:v>
                </c:pt>
                <c:pt idx="6">
                  <c:v>212</c:v>
                </c:pt>
                <c:pt idx="7">
                  <c:v>180</c:v>
                </c:pt>
                <c:pt idx="8">
                  <c:v>125</c:v>
                </c:pt>
                <c:pt idx="9">
                  <c:v>106</c:v>
                </c:pt>
              </c:numCache>
            </c:numRef>
          </c:xVal>
          <c:yVal>
            <c:numRef>
              <c:f>'after removing shell'!$I$3:$I$12</c:f>
              <c:numCache>
                <c:formatCode>General</c:formatCode>
                <c:ptCount val="10"/>
                <c:pt idx="0">
                  <c:v>99.777598059037601</c:v>
                </c:pt>
                <c:pt idx="1">
                  <c:v>93.671653861706432</c:v>
                </c:pt>
                <c:pt idx="2">
                  <c:v>88.152042054185202</c:v>
                </c:pt>
                <c:pt idx="3">
                  <c:v>70.824909017387796</c:v>
                </c:pt>
                <c:pt idx="4">
                  <c:v>52.385766275778408</c:v>
                </c:pt>
                <c:pt idx="5">
                  <c:v>42.397897290739991</c:v>
                </c:pt>
                <c:pt idx="6">
                  <c:v>4.5895673271330395</c:v>
                </c:pt>
                <c:pt idx="7">
                  <c:v>0.32349373230894685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1"/>
        </c:ser>
        <c:ser>
          <c:idx val="4"/>
          <c:order val="2"/>
          <c:tx>
            <c:v>Wet</c:v>
          </c:tx>
          <c:marker>
            <c:symbol val="none"/>
          </c:marker>
          <c:xVal>
            <c:numRef>
              <c:f>'after removing shell'!$A$3:$A$12</c:f>
              <c:numCache>
                <c:formatCode>General</c:formatCode>
                <c:ptCount val="10"/>
                <c:pt idx="0">
                  <c:v>2000</c:v>
                </c:pt>
                <c:pt idx="1">
                  <c:v>1000</c:v>
                </c:pt>
                <c:pt idx="2">
                  <c:v>850</c:v>
                </c:pt>
                <c:pt idx="3">
                  <c:v>600</c:v>
                </c:pt>
                <c:pt idx="4">
                  <c:v>425</c:v>
                </c:pt>
                <c:pt idx="5">
                  <c:v>355</c:v>
                </c:pt>
                <c:pt idx="6">
                  <c:v>212</c:v>
                </c:pt>
                <c:pt idx="7">
                  <c:v>180</c:v>
                </c:pt>
                <c:pt idx="8">
                  <c:v>125</c:v>
                </c:pt>
                <c:pt idx="9">
                  <c:v>106</c:v>
                </c:pt>
              </c:numCache>
            </c:numRef>
          </c:xVal>
          <c:yVal>
            <c:numRef>
              <c:f>'after removing shell'!$M$3:$M$12</c:f>
              <c:numCache>
                <c:formatCode>General</c:formatCode>
                <c:ptCount val="10"/>
                <c:pt idx="0">
                  <c:v>98.644656820156385</c:v>
                </c:pt>
                <c:pt idx="1">
                  <c:v>94.213727193744575</c:v>
                </c:pt>
                <c:pt idx="2">
                  <c:v>92.111207645525624</c:v>
                </c:pt>
                <c:pt idx="3">
                  <c:v>86.099044309296261</c:v>
                </c:pt>
                <c:pt idx="4">
                  <c:v>75.777584708948737</c:v>
                </c:pt>
                <c:pt idx="5">
                  <c:v>67.645525629887061</c:v>
                </c:pt>
                <c:pt idx="6">
                  <c:v>18.557775847089488</c:v>
                </c:pt>
                <c:pt idx="7">
                  <c:v>6.3075586446568224</c:v>
                </c:pt>
                <c:pt idx="8">
                  <c:v>6.9504778453520544E-2</c:v>
                </c:pt>
                <c:pt idx="9">
                  <c:v>0</c:v>
                </c:pt>
              </c:numCache>
            </c:numRef>
          </c:yVal>
          <c:smooth val="1"/>
        </c:ser>
        <c:ser>
          <c:idx val="6"/>
          <c:order val="3"/>
          <c:tx>
            <c:v>Wet</c:v>
          </c:tx>
          <c:marker>
            <c:symbol val="none"/>
          </c:marker>
          <c:xVal>
            <c:numRef>
              <c:f>'after removing shell'!$A$3:$A$12</c:f>
              <c:numCache>
                <c:formatCode>General</c:formatCode>
                <c:ptCount val="10"/>
                <c:pt idx="0">
                  <c:v>2000</c:v>
                </c:pt>
                <c:pt idx="1">
                  <c:v>1000</c:v>
                </c:pt>
                <c:pt idx="2">
                  <c:v>850</c:v>
                </c:pt>
                <c:pt idx="3">
                  <c:v>600</c:v>
                </c:pt>
                <c:pt idx="4">
                  <c:v>425</c:v>
                </c:pt>
                <c:pt idx="5">
                  <c:v>355</c:v>
                </c:pt>
                <c:pt idx="6">
                  <c:v>212</c:v>
                </c:pt>
                <c:pt idx="7">
                  <c:v>180</c:v>
                </c:pt>
                <c:pt idx="8">
                  <c:v>125</c:v>
                </c:pt>
                <c:pt idx="9">
                  <c:v>106</c:v>
                </c:pt>
              </c:numCache>
            </c:numRef>
          </c:xVal>
          <c:yVal>
            <c:numRef>
              <c:f>'after removing shell'!$D$19:$D$28</c:f>
              <c:numCache>
                <c:formatCode>General</c:formatCode>
                <c:ptCount val="10"/>
                <c:pt idx="0">
                  <c:v>99.3476430976431</c:v>
                </c:pt>
                <c:pt idx="1">
                  <c:v>98.695286195286201</c:v>
                </c:pt>
                <c:pt idx="2">
                  <c:v>98.295454545454547</c:v>
                </c:pt>
                <c:pt idx="3">
                  <c:v>96.822390572390574</c:v>
                </c:pt>
                <c:pt idx="4">
                  <c:v>93.939393939393938</c:v>
                </c:pt>
                <c:pt idx="5">
                  <c:v>91.729797979797979</c:v>
                </c:pt>
                <c:pt idx="6">
                  <c:v>66.982323232323239</c:v>
                </c:pt>
                <c:pt idx="7">
                  <c:v>41.119528619528623</c:v>
                </c:pt>
                <c:pt idx="8">
                  <c:v>1.1363636363636402</c:v>
                </c:pt>
                <c:pt idx="9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54240"/>
        <c:axId val="95351168"/>
      </c:scatterChart>
      <c:valAx>
        <c:axId val="95354240"/>
        <c:scaling>
          <c:logBase val="2"/>
          <c:orientation val="minMax"/>
          <c:min val="1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Sieve diameter [</a:t>
                </a:r>
                <a:r>
                  <a:rPr lang="el-GR"/>
                  <a:t>μ</a:t>
                </a:r>
                <a:r>
                  <a:rPr lang="en-US"/>
                  <a:t>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5351168"/>
        <c:crosses val="autoZero"/>
        <c:crossBetween val="midCat"/>
      </c:valAx>
      <c:valAx>
        <c:axId val="95351168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mass percentage [%]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53542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200m station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Dry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'after removing shell'!$F$19:$F$28</c:f>
              <c:numCache>
                <c:formatCode>General</c:formatCode>
                <c:ptCount val="10"/>
                <c:pt idx="0">
                  <c:v>2000</c:v>
                </c:pt>
                <c:pt idx="1">
                  <c:v>1000</c:v>
                </c:pt>
                <c:pt idx="2">
                  <c:v>850</c:v>
                </c:pt>
                <c:pt idx="3">
                  <c:v>600</c:v>
                </c:pt>
                <c:pt idx="4">
                  <c:v>425</c:v>
                </c:pt>
                <c:pt idx="5">
                  <c:v>355</c:v>
                </c:pt>
                <c:pt idx="6">
                  <c:v>212</c:v>
                </c:pt>
                <c:pt idx="7">
                  <c:v>180</c:v>
                </c:pt>
                <c:pt idx="8">
                  <c:v>125</c:v>
                </c:pt>
                <c:pt idx="9">
                  <c:v>106</c:v>
                </c:pt>
              </c:numCache>
            </c:numRef>
          </c:xVal>
          <c:yVal>
            <c:numRef>
              <c:f>'after removing shell'!$I$19:$I$28</c:f>
              <c:numCache>
                <c:formatCode>General</c:formatCode>
                <c:ptCount val="10"/>
                <c:pt idx="0">
                  <c:v>99.863494539781598</c:v>
                </c:pt>
                <c:pt idx="1">
                  <c:v>92.004680187207484</c:v>
                </c:pt>
                <c:pt idx="2">
                  <c:v>84.652886115444616</c:v>
                </c:pt>
                <c:pt idx="3">
                  <c:v>60.705928237129484</c:v>
                </c:pt>
                <c:pt idx="4">
                  <c:v>32.839313572542906</c:v>
                </c:pt>
                <c:pt idx="5">
                  <c:v>22.230889235569421</c:v>
                </c:pt>
                <c:pt idx="6">
                  <c:v>3.7246489859594334</c:v>
                </c:pt>
                <c:pt idx="7">
                  <c:v>1.5405616224648924</c:v>
                </c:pt>
                <c:pt idx="8">
                  <c:v>0.23400936037441511</c:v>
                </c:pt>
                <c:pt idx="9">
                  <c:v>0</c:v>
                </c:pt>
              </c:numCache>
            </c:numRef>
          </c:yVal>
          <c:smooth val="1"/>
        </c:ser>
        <c:ser>
          <c:idx val="2"/>
          <c:order val="1"/>
          <c:tx>
            <c:v>Wet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'after removing shell'!$F$19:$F$28</c:f>
              <c:numCache>
                <c:formatCode>General</c:formatCode>
                <c:ptCount val="10"/>
                <c:pt idx="0">
                  <c:v>2000</c:v>
                </c:pt>
                <c:pt idx="1">
                  <c:v>1000</c:v>
                </c:pt>
                <c:pt idx="2">
                  <c:v>850</c:v>
                </c:pt>
                <c:pt idx="3">
                  <c:v>600</c:v>
                </c:pt>
                <c:pt idx="4">
                  <c:v>425</c:v>
                </c:pt>
                <c:pt idx="5">
                  <c:v>355</c:v>
                </c:pt>
                <c:pt idx="6">
                  <c:v>212</c:v>
                </c:pt>
                <c:pt idx="7">
                  <c:v>180</c:v>
                </c:pt>
                <c:pt idx="8">
                  <c:v>125</c:v>
                </c:pt>
                <c:pt idx="9">
                  <c:v>106</c:v>
                </c:pt>
              </c:numCache>
            </c:numRef>
          </c:xVal>
          <c:yVal>
            <c:numRef>
              <c:f>'after removing shell'!$M$19:$M$28</c:f>
              <c:numCache>
                <c:formatCode>General</c:formatCode>
                <c:ptCount val="10"/>
                <c:pt idx="0">
                  <c:v>92.081177875049747</c:v>
                </c:pt>
                <c:pt idx="1">
                  <c:v>38.479904496617586</c:v>
                </c:pt>
                <c:pt idx="2">
                  <c:v>28.690807799442894</c:v>
                </c:pt>
                <c:pt idx="3">
                  <c:v>20.732192598487856</c:v>
                </c:pt>
                <c:pt idx="4">
                  <c:v>17.847194588141662</c:v>
                </c:pt>
                <c:pt idx="5">
                  <c:v>16.713091922005574</c:v>
                </c:pt>
                <c:pt idx="6">
                  <c:v>8.8539594110624762</c:v>
                </c:pt>
                <c:pt idx="7">
                  <c:v>4.9343414245921196</c:v>
                </c:pt>
                <c:pt idx="8">
                  <c:v>0.31834460803820264</c:v>
                </c:pt>
                <c:pt idx="9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87872"/>
        <c:axId val="82686336"/>
      </c:scatterChart>
      <c:valAx>
        <c:axId val="82687872"/>
        <c:scaling>
          <c:orientation val="minMax"/>
          <c:max val="2048"/>
          <c:min val="1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Sieve diameter </a:t>
                </a:r>
                <a:r>
                  <a:rPr lang="en-US" sz="1000" b="1" i="0" u="none" strike="noStrike" baseline="0">
                    <a:effectLst/>
                  </a:rPr>
                  <a:t>[</a:t>
                </a:r>
                <a:r>
                  <a:rPr lang="el-GR" sz="1000" b="1" i="0" u="none" strike="noStrike" baseline="0">
                    <a:effectLst/>
                  </a:rPr>
                  <a:t>μ</a:t>
                </a:r>
                <a:r>
                  <a:rPr lang="en-US" sz="1000" b="1" i="0" u="none" strike="noStrike" baseline="0">
                    <a:effectLst/>
                  </a:rPr>
                  <a:t>m]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2686336"/>
        <c:crosses val="autoZero"/>
        <c:crossBetween val="midCat"/>
      </c:valAx>
      <c:valAx>
        <c:axId val="82686336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mass percentage [%]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2687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220980</xdr:colOff>
      <xdr:row>14</xdr:row>
      <xdr:rowOff>0</xdr:rowOff>
    </xdr:from>
    <xdr:to>
      <xdr:col>21</xdr:col>
      <xdr:colOff>525780</xdr:colOff>
      <xdr:row>29</xdr:row>
      <xdr:rowOff>0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510540</xdr:colOff>
      <xdr:row>13</xdr:row>
      <xdr:rowOff>179070</xdr:rowOff>
    </xdr:from>
    <xdr:to>
      <xdr:col>14</xdr:col>
      <xdr:colOff>205740</xdr:colOff>
      <xdr:row>28</xdr:row>
      <xdr:rowOff>179070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23" workbookViewId="0">
      <selection activeCell="H14" sqref="H14"/>
    </sheetView>
  </sheetViews>
  <sheetFormatPr defaultRowHeight="14.4" x14ac:dyDescent="0.3"/>
  <cols>
    <col min="2" max="2" width="15.21875" customWidth="1"/>
  </cols>
  <sheetData>
    <row r="1" spans="1:9" x14ac:dyDescent="0.3">
      <c r="A1" t="s">
        <v>0</v>
      </c>
    </row>
    <row r="3" spans="1:9" x14ac:dyDescent="0.3">
      <c r="B3" s="1" t="s">
        <v>1</v>
      </c>
    </row>
    <row r="4" spans="1:9" x14ac:dyDescent="0.3">
      <c r="B4" s="2" t="s">
        <v>2</v>
      </c>
      <c r="G4" s="2" t="s">
        <v>3</v>
      </c>
    </row>
    <row r="5" spans="1:9" x14ac:dyDescent="0.3">
      <c r="B5" t="s">
        <v>4</v>
      </c>
      <c r="C5" t="s">
        <v>5</v>
      </c>
      <c r="D5" t="s">
        <v>6</v>
      </c>
      <c r="G5" t="s">
        <v>4</v>
      </c>
      <c r="H5" t="s">
        <v>5</v>
      </c>
      <c r="I5" t="s">
        <v>6</v>
      </c>
    </row>
    <row r="6" spans="1:9" x14ac:dyDescent="0.3">
      <c r="G6">
        <v>1400</v>
      </c>
      <c r="H6">
        <v>12.58</v>
      </c>
      <c r="I6">
        <f>100*(H6/26.09)</f>
        <v>48.217707934074362</v>
      </c>
    </row>
    <row r="7" spans="1:9" x14ac:dyDescent="0.3">
      <c r="B7">
        <v>1000</v>
      </c>
      <c r="C7">
        <v>1.71</v>
      </c>
      <c r="D7">
        <f>100*(C7/20.95)</f>
        <v>8.1622911694510751</v>
      </c>
      <c r="G7">
        <v>1000</v>
      </c>
      <c r="H7">
        <v>5.62</v>
      </c>
      <c r="I7">
        <f>100*(H7/26.09)+I6</f>
        <v>69.758528171713294</v>
      </c>
    </row>
    <row r="8" spans="1:9" x14ac:dyDescent="0.3">
      <c r="B8">
        <v>850</v>
      </c>
      <c r="C8">
        <v>1.5</v>
      </c>
      <c r="D8">
        <f>D7+(C8/20.95)*100</f>
        <v>15.322195704057281</v>
      </c>
      <c r="G8">
        <v>850</v>
      </c>
      <c r="H8">
        <v>1.84</v>
      </c>
      <c r="I8">
        <f t="shared" ref="I8:I14" si="0">100*(H8/26.09)+I7</f>
        <v>76.811038712150236</v>
      </c>
    </row>
    <row r="9" spans="1:9" x14ac:dyDescent="0.3">
      <c r="B9">
        <v>600</v>
      </c>
      <c r="C9">
        <v>4.99</v>
      </c>
      <c r="D9">
        <f t="shared" ref="D9:D14" si="1">D8+(C9/20.95)*100</f>
        <v>39.140811455847256</v>
      </c>
      <c r="G9">
        <v>600</v>
      </c>
      <c r="H9">
        <v>1.8</v>
      </c>
      <c r="I9">
        <f t="shared" si="0"/>
        <v>83.710233806055953</v>
      </c>
    </row>
    <row r="10" spans="1:9" x14ac:dyDescent="0.3">
      <c r="B10">
        <v>425</v>
      </c>
      <c r="C10">
        <v>5.93</v>
      </c>
      <c r="D10">
        <f t="shared" si="1"/>
        <v>67.446300715990446</v>
      </c>
      <c r="G10">
        <v>425</v>
      </c>
      <c r="H10">
        <v>0.69</v>
      </c>
      <c r="I10">
        <f t="shared" si="0"/>
        <v>86.354925258719803</v>
      </c>
    </row>
    <row r="11" spans="1:9" x14ac:dyDescent="0.3">
      <c r="B11">
        <v>355</v>
      </c>
      <c r="C11">
        <v>2.2799999999999998</v>
      </c>
      <c r="D11">
        <f t="shared" si="1"/>
        <v>78.329355608591882</v>
      </c>
      <c r="G11">
        <v>355</v>
      </c>
      <c r="H11">
        <v>0.28000000000000003</v>
      </c>
      <c r="I11">
        <f t="shared" si="0"/>
        <v>87.428133384438468</v>
      </c>
    </row>
    <row r="12" spans="1:9" x14ac:dyDescent="0.3">
      <c r="B12">
        <v>212</v>
      </c>
      <c r="C12">
        <v>3.94</v>
      </c>
      <c r="D12">
        <f t="shared" si="1"/>
        <v>97.136038186157521</v>
      </c>
      <c r="G12">
        <v>212</v>
      </c>
      <c r="H12">
        <v>1.54</v>
      </c>
      <c r="I12">
        <f t="shared" si="0"/>
        <v>93.330778075891132</v>
      </c>
    </row>
    <row r="13" spans="1:9" x14ac:dyDescent="0.3">
      <c r="B13">
        <v>180</v>
      </c>
      <c r="C13">
        <v>0.34</v>
      </c>
      <c r="D13">
        <f t="shared" si="1"/>
        <v>98.758949880668254</v>
      </c>
      <c r="G13">
        <v>180</v>
      </c>
      <c r="H13">
        <v>0.65</v>
      </c>
      <c r="I13">
        <f t="shared" si="0"/>
        <v>95.822154082023744</v>
      </c>
    </row>
    <row r="14" spans="1:9" x14ac:dyDescent="0.3">
      <c r="B14">
        <v>125</v>
      </c>
      <c r="C14">
        <v>0.26</v>
      </c>
      <c r="D14">
        <f t="shared" si="1"/>
        <v>100</v>
      </c>
      <c r="G14">
        <v>125</v>
      </c>
      <c r="H14">
        <v>1.0900000000000001</v>
      </c>
      <c r="I14">
        <f t="shared" si="0"/>
        <v>99.999999999999986</v>
      </c>
    </row>
    <row r="16" spans="1:9" x14ac:dyDescent="0.3">
      <c r="B16" t="s">
        <v>7</v>
      </c>
      <c r="C16">
        <f>SUM(C7:C14)</f>
        <v>20.950000000000003</v>
      </c>
      <c r="G16" t="s">
        <v>7</v>
      </c>
      <c r="H16">
        <f>SUM(H6:H14)</f>
        <v>26.09</v>
      </c>
    </row>
    <row r="20" spans="2:17" x14ac:dyDescent="0.3">
      <c r="B20" s="1" t="s">
        <v>8</v>
      </c>
    </row>
    <row r="21" spans="2:17" x14ac:dyDescent="0.3">
      <c r="B21" s="2" t="s">
        <v>2</v>
      </c>
      <c r="G21" s="2" t="s">
        <v>9</v>
      </c>
      <c r="K21" s="2" t="s">
        <v>10</v>
      </c>
      <c r="O21" s="2" t="s">
        <v>11</v>
      </c>
    </row>
    <row r="22" spans="2:17" x14ac:dyDescent="0.3">
      <c r="B22" t="s">
        <v>4</v>
      </c>
      <c r="C22" t="s">
        <v>5</v>
      </c>
      <c r="D22" t="s">
        <v>6</v>
      </c>
      <c r="G22" t="s">
        <v>4</v>
      </c>
      <c r="H22" t="s">
        <v>5</v>
      </c>
      <c r="I22" t="s">
        <v>6</v>
      </c>
      <c r="K22" t="s">
        <v>4</v>
      </c>
      <c r="L22" t="s">
        <v>5</v>
      </c>
      <c r="M22" t="s">
        <v>6</v>
      </c>
      <c r="O22" t="s">
        <v>4</v>
      </c>
      <c r="P22" t="s">
        <v>5</v>
      </c>
      <c r="Q22" t="s">
        <v>6</v>
      </c>
    </row>
    <row r="23" spans="2:17" x14ac:dyDescent="0.3">
      <c r="B23">
        <v>1000</v>
      </c>
      <c r="C23">
        <v>2.8</v>
      </c>
      <c r="D23">
        <f>100*(C23/17.61)</f>
        <v>15.900056785917091</v>
      </c>
      <c r="G23">
        <v>1000</v>
      </c>
      <c r="H23">
        <v>2.21</v>
      </c>
      <c r="I23">
        <f>100*(H23/22.96)</f>
        <v>9.6254355400696863</v>
      </c>
      <c r="K23">
        <v>1000</v>
      </c>
      <c r="L23">
        <v>0.79</v>
      </c>
      <c r="M23">
        <f>100*(L23/18.8)</f>
        <v>4.2021276595744679</v>
      </c>
      <c r="O23">
        <v>1000</v>
      </c>
      <c r="P23">
        <v>6.44</v>
      </c>
      <c r="Q23">
        <f>100*(P23/19.09)</f>
        <v>33.734939759036145</v>
      </c>
    </row>
    <row r="24" spans="2:17" x14ac:dyDescent="0.3">
      <c r="B24">
        <v>850</v>
      </c>
      <c r="C24">
        <v>0.91</v>
      </c>
      <c r="D24">
        <f>D23+(C24/17.61)*100</f>
        <v>21.067575241340148</v>
      </c>
      <c r="G24">
        <v>850</v>
      </c>
      <c r="H24">
        <v>0.56000000000000005</v>
      </c>
      <c r="I24">
        <f>I23+(H24/22.96)*100</f>
        <v>12.064459930313589</v>
      </c>
      <c r="K24">
        <v>850</v>
      </c>
      <c r="L24">
        <v>0.11</v>
      </c>
      <c r="M24">
        <f>M23+(L24/18.8)*100</f>
        <v>4.787234042553191</v>
      </c>
      <c r="O24">
        <v>850</v>
      </c>
      <c r="P24">
        <v>1.1200000000000001</v>
      </c>
      <c r="Q24">
        <f>Q23+(P24/19.09)*100</f>
        <v>39.60188580408591</v>
      </c>
    </row>
    <row r="25" spans="2:17" x14ac:dyDescent="0.3">
      <c r="B25">
        <v>600</v>
      </c>
      <c r="C25">
        <v>2.78</v>
      </c>
      <c r="D25">
        <f t="shared" ref="D25:D30" si="2">D24+(C25/17.61)*100</f>
        <v>36.854060193072115</v>
      </c>
      <c r="G25">
        <v>600</v>
      </c>
      <c r="H25">
        <v>1.58</v>
      </c>
      <c r="I25">
        <f t="shared" ref="I25:I30" si="3">I24+(H25/22.96)*100</f>
        <v>18.945993031358885</v>
      </c>
      <c r="K25">
        <v>600</v>
      </c>
      <c r="L25">
        <v>0.38</v>
      </c>
      <c r="M25">
        <f t="shared" ref="M25:M30" si="4">M24+(L25/18.8)*100</f>
        <v>6.8085106382978715</v>
      </c>
      <c r="O25">
        <v>600</v>
      </c>
      <c r="P25">
        <v>2.09</v>
      </c>
      <c r="Q25">
        <f t="shared" ref="Q25:Q30" si="5">Q24+(P25/19.09)*100</f>
        <v>50.550026191723418</v>
      </c>
    </row>
    <row r="26" spans="2:17" x14ac:dyDescent="0.3">
      <c r="B26">
        <v>425</v>
      </c>
      <c r="C26">
        <v>2.86</v>
      </c>
      <c r="D26">
        <f t="shared" si="2"/>
        <v>53.094832481544572</v>
      </c>
      <c r="G26">
        <v>425</v>
      </c>
      <c r="H26">
        <v>2.33</v>
      </c>
      <c r="I26">
        <f t="shared" si="3"/>
        <v>29.094076655052262</v>
      </c>
      <c r="K26">
        <v>425</v>
      </c>
      <c r="L26">
        <v>0.61</v>
      </c>
      <c r="M26">
        <f t="shared" si="4"/>
        <v>10.053191489361701</v>
      </c>
      <c r="O26">
        <v>425</v>
      </c>
      <c r="P26">
        <v>1.81</v>
      </c>
      <c r="Q26">
        <f t="shared" si="5"/>
        <v>60.031430068098487</v>
      </c>
    </row>
    <row r="27" spans="2:17" x14ac:dyDescent="0.3">
      <c r="B27">
        <v>355</v>
      </c>
      <c r="C27">
        <v>1.49</v>
      </c>
      <c r="D27">
        <f t="shared" si="2"/>
        <v>61.555934128336169</v>
      </c>
      <c r="G27">
        <v>355</v>
      </c>
      <c r="H27">
        <v>1.6</v>
      </c>
      <c r="I27">
        <f t="shared" si="3"/>
        <v>36.062717770034837</v>
      </c>
      <c r="K27">
        <v>355</v>
      </c>
      <c r="L27">
        <v>0.46</v>
      </c>
      <c r="M27">
        <f t="shared" si="4"/>
        <v>12.5</v>
      </c>
      <c r="O27">
        <v>355</v>
      </c>
      <c r="P27">
        <v>0.78</v>
      </c>
      <c r="Q27">
        <f t="shared" si="5"/>
        <v>64.117338920901005</v>
      </c>
    </row>
    <row r="28" spans="2:17" x14ac:dyDescent="0.3">
      <c r="B28">
        <v>212</v>
      </c>
      <c r="C28">
        <v>5.69</v>
      </c>
      <c r="D28">
        <f t="shared" si="2"/>
        <v>93.867120954003411</v>
      </c>
      <c r="G28">
        <v>212</v>
      </c>
      <c r="H28">
        <v>9.42</v>
      </c>
      <c r="I28">
        <f t="shared" si="3"/>
        <v>77.090592334494772</v>
      </c>
      <c r="K28">
        <v>212</v>
      </c>
      <c r="L28">
        <v>4.71</v>
      </c>
      <c r="M28">
        <f t="shared" si="4"/>
        <v>37.553191489361708</v>
      </c>
      <c r="O28">
        <v>212</v>
      </c>
      <c r="P28">
        <v>3.33</v>
      </c>
      <c r="Q28">
        <f t="shared" si="5"/>
        <v>81.561026715557887</v>
      </c>
    </row>
    <row r="29" spans="2:17" x14ac:dyDescent="0.3">
      <c r="B29">
        <v>180</v>
      </c>
      <c r="C29">
        <v>0.69</v>
      </c>
      <c r="D29">
        <f t="shared" si="2"/>
        <v>97.785349233390122</v>
      </c>
      <c r="G29">
        <v>180</v>
      </c>
      <c r="H29">
        <v>2.48</v>
      </c>
      <c r="I29">
        <f t="shared" si="3"/>
        <v>87.891986062717763</v>
      </c>
      <c r="K29">
        <v>180</v>
      </c>
      <c r="L29">
        <v>3.48</v>
      </c>
      <c r="M29">
        <f t="shared" si="4"/>
        <v>56.063829787234049</v>
      </c>
      <c r="O29">
        <v>180</v>
      </c>
      <c r="P29">
        <v>1.35</v>
      </c>
      <c r="Q29">
        <f t="shared" si="5"/>
        <v>88.632792037716086</v>
      </c>
    </row>
    <row r="30" spans="2:17" x14ac:dyDescent="0.3">
      <c r="B30">
        <v>125</v>
      </c>
      <c r="C30">
        <v>0.39</v>
      </c>
      <c r="D30">
        <f t="shared" si="2"/>
        <v>100</v>
      </c>
      <c r="G30">
        <v>125</v>
      </c>
      <c r="H30">
        <v>2.78</v>
      </c>
      <c r="I30">
        <f t="shared" si="3"/>
        <v>99.999999999999986</v>
      </c>
      <c r="K30">
        <v>125</v>
      </c>
      <c r="L30">
        <v>8.26</v>
      </c>
      <c r="M30">
        <f t="shared" si="4"/>
        <v>100</v>
      </c>
      <c r="O30">
        <v>125</v>
      </c>
      <c r="P30">
        <v>2.17</v>
      </c>
      <c r="Q30">
        <f t="shared" si="5"/>
        <v>100</v>
      </c>
    </row>
    <row r="32" spans="2:17" x14ac:dyDescent="0.3">
      <c r="B32" t="s">
        <v>7</v>
      </c>
      <c r="C32">
        <f>SUM(C23:C30)</f>
        <v>17.610000000000003</v>
      </c>
      <c r="G32" t="s">
        <v>7</v>
      </c>
      <c r="H32">
        <f>SUM(H23:H30)</f>
        <v>22.96</v>
      </c>
      <c r="K32" t="s">
        <v>7</v>
      </c>
      <c r="L32">
        <f>SUM(L23:L30)</f>
        <v>18.8</v>
      </c>
      <c r="O32" t="s">
        <v>7</v>
      </c>
      <c r="P32">
        <f>SUM(P23:P30)</f>
        <v>19.090000000000003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workbookViewId="0">
      <selection activeCell="U10" sqref="U10"/>
    </sheetView>
  </sheetViews>
  <sheetFormatPr defaultRowHeight="14.4" x14ac:dyDescent="0.3"/>
  <cols>
    <col min="1" max="1" width="15.109375" customWidth="1"/>
  </cols>
  <sheetData>
    <row r="1" spans="1:16" x14ac:dyDescent="0.3">
      <c r="A1" t="s">
        <v>12</v>
      </c>
      <c r="F1" t="s">
        <v>13</v>
      </c>
      <c r="J1" t="s">
        <v>14</v>
      </c>
    </row>
    <row r="2" spans="1:16" x14ac:dyDescent="0.3">
      <c r="A2" t="s">
        <v>4</v>
      </c>
      <c r="B2" t="s">
        <v>5</v>
      </c>
      <c r="C2" t="s">
        <v>6</v>
      </c>
      <c r="F2" t="s">
        <v>4</v>
      </c>
      <c r="G2" t="s">
        <v>5</v>
      </c>
      <c r="H2" t="s">
        <v>6</v>
      </c>
      <c r="J2" t="s">
        <v>4</v>
      </c>
      <c r="K2" t="s">
        <v>5</v>
      </c>
      <c r="L2" t="s">
        <v>6</v>
      </c>
    </row>
    <row r="3" spans="1:16" x14ac:dyDescent="0.3">
      <c r="A3">
        <v>2000</v>
      </c>
      <c r="B3">
        <v>1.48</v>
      </c>
      <c r="C3">
        <f>100*(B3/B14)</f>
        <v>4.6643554995272609</v>
      </c>
      <c r="D3">
        <f>100-C3</f>
        <v>95.335644500472739</v>
      </c>
      <c r="F3">
        <v>2000</v>
      </c>
      <c r="G3">
        <v>0.11</v>
      </c>
      <c r="H3">
        <f>100*(G3/G14)</f>
        <v>0.22240194096239388</v>
      </c>
      <c r="I3">
        <f>100-H3</f>
        <v>99.777598059037601</v>
      </c>
      <c r="J3">
        <v>2000</v>
      </c>
      <c r="K3">
        <v>0.78</v>
      </c>
      <c r="L3">
        <f>100*(K3/K14)</f>
        <v>1.3553431798436142</v>
      </c>
      <c r="M3">
        <f>100-L3</f>
        <v>98.644656820156385</v>
      </c>
    </row>
    <row r="4" spans="1:16" x14ac:dyDescent="0.3">
      <c r="A4">
        <v>1000</v>
      </c>
      <c r="B4">
        <v>4.8600000000000003</v>
      </c>
      <c r="C4">
        <f>100*(B4/31.73)+C3</f>
        <v>19.981090450677591</v>
      </c>
      <c r="D4">
        <f t="shared" ref="D4:D12" si="0">100-C4</f>
        <v>80.018909549322416</v>
      </c>
      <c r="F4">
        <v>1000</v>
      </c>
      <c r="G4">
        <v>3.02</v>
      </c>
      <c r="H4">
        <f>100*(G4/49.46)+H3</f>
        <v>6.3283461382935702</v>
      </c>
      <c r="I4">
        <f t="shared" ref="I4:I12" si="1">100-H4</f>
        <v>93.671653861706432</v>
      </c>
      <c r="J4">
        <v>1000</v>
      </c>
      <c r="K4">
        <v>2.5499999999999998</v>
      </c>
      <c r="L4">
        <f>100*(K4/57.55)+L3</f>
        <v>5.7862728062554298</v>
      </c>
      <c r="M4">
        <f t="shared" ref="M4:M12" si="2">100-L4</f>
        <v>94.213727193744575</v>
      </c>
    </row>
    <row r="5" spans="1:16" x14ac:dyDescent="0.3">
      <c r="A5">
        <v>850</v>
      </c>
      <c r="B5">
        <v>1.81</v>
      </c>
      <c r="C5">
        <f t="shared" ref="C5:C12" si="3">100*(B5/31.73)+C4</f>
        <v>25.685471162937283</v>
      </c>
      <c r="D5">
        <f t="shared" si="0"/>
        <v>74.31452883706271</v>
      </c>
      <c r="F5">
        <v>850</v>
      </c>
      <c r="G5">
        <v>2.73</v>
      </c>
      <c r="H5">
        <f t="shared" ref="H5:H12" si="4">100*(G5/49.46)+H4</f>
        <v>11.847957945814798</v>
      </c>
      <c r="I5">
        <f t="shared" si="1"/>
        <v>88.152042054185202</v>
      </c>
      <c r="J5">
        <v>850</v>
      </c>
      <c r="K5">
        <v>1.21</v>
      </c>
      <c r="L5">
        <f t="shared" ref="L5:L12" si="5">100*(K5/57.55)+L4</f>
        <v>7.8887923544743703</v>
      </c>
      <c r="M5">
        <f t="shared" si="2"/>
        <v>92.111207645525624</v>
      </c>
    </row>
    <row r="6" spans="1:16" x14ac:dyDescent="0.3">
      <c r="A6">
        <v>600</v>
      </c>
      <c r="B6">
        <v>3.4</v>
      </c>
      <c r="C6">
        <f t="shared" si="3"/>
        <v>36.400882445635048</v>
      </c>
      <c r="D6">
        <f t="shared" si="0"/>
        <v>63.599117554364952</v>
      </c>
      <c r="F6">
        <v>600</v>
      </c>
      <c r="G6">
        <v>8.57</v>
      </c>
      <c r="H6">
        <f t="shared" si="4"/>
        <v>29.175090982612211</v>
      </c>
      <c r="I6">
        <f t="shared" si="1"/>
        <v>70.824909017387796</v>
      </c>
      <c r="J6">
        <v>600</v>
      </c>
      <c r="K6">
        <v>3.46</v>
      </c>
      <c r="L6">
        <f t="shared" si="5"/>
        <v>13.900955690703736</v>
      </c>
      <c r="M6">
        <f t="shared" si="2"/>
        <v>86.099044309296261</v>
      </c>
    </row>
    <row r="7" spans="1:16" x14ac:dyDescent="0.3">
      <c r="A7">
        <v>425</v>
      </c>
      <c r="B7">
        <v>3.35</v>
      </c>
      <c r="C7">
        <f t="shared" si="3"/>
        <v>46.958714150646081</v>
      </c>
      <c r="D7">
        <f t="shared" si="0"/>
        <v>53.041285849353919</v>
      </c>
      <c r="F7">
        <v>425</v>
      </c>
      <c r="G7">
        <v>9.1199999999999992</v>
      </c>
      <c r="H7">
        <f t="shared" si="4"/>
        <v>47.614233724221592</v>
      </c>
      <c r="I7">
        <f t="shared" si="1"/>
        <v>52.385766275778408</v>
      </c>
      <c r="J7">
        <v>425</v>
      </c>
      <c r="K7">
        <v>5.94</v>
      </c>
      <c r="L7">
        <f t="shared" si="5"/>
        <v>24.222415291051263</v>
      </c>
      <c r="M7">
        <f t="shared" si="2"/>
        <v>75.777584708948737</v>
      </c>
      <c r="O7">
        <v>1</v>
      </c>
      <c r="P7" t="s">
        <v>19</v>
      </c>
    </row>
    <row r="8" spans="1:16" x14ac:dyDescent="0.3">
      <c r="A8">
        <v>355</v>
      </c>
      <c r="B8">
        <v>1.77</v>
      </c>
      <c r="C8">
        <f t="shared" si="3"/>
        <v>52.537031200756388</v>
      </c>
      <c r="D8">
        <f t="shared" si="0"/>
        <v>47.462968799243612</v>
      </c>
      <c r="F8">
        <v>355</v>
      </c>
      <c r="G8">
        <v>4.9400000000000004</v>
      </c>
      <c r="H8">
        <f t="shared" si="4"/>
        <v>57.602102709260009</v>
      </c>
      <c r="I8">
        <f t="shared" si="1"/>
        <v>42.397897290739991</v>
      </c>
      <c r="J8">
        <v>355</v>
      </c>
      <c r="K8">
        <v>4.68</v>
      </c>
      <c r="L8">
        <f t="shared" si="5"/>
        <v>32.354474370112946</v>
      </c>
      <c r="M8">
        <f t="shared" si="2"/>
        <v>67.645525629887061</v>
      </c>
      <c r="O8">
        <v>2</v>
      </c>
      <c r="P8" t="s">
        <v>20</v>
      </c>
    </row>
    <row r="9" spans="1:16" x14ac:dyDescent="0.3">
      <c r="A9">
        <v>212</v>
      </c>
      <c r="B9">
        <v>8.39</v>
      </c>
      <c r="C9">
        <f t="shared" si="3"/>
        <v>78.978884336589985</v>
      </c>
      <c r="D9">
        <f t="shared" si="0"/>
        <v>21.021115663410015</v>
      </c>
      <c r="F9">
        <v>212</v>
      </c>
      <c r="G9">
        <v>18.7</v>
      </c>
      <c r="H9">
        <f t="shared" si="4"/>
        <v>95.410432672866961</v>
      </c>
      <c r="I9">
        <f t="shared" si="1"/>
        <v>4.5895673271330395</v>
      </c>
      <c r="J9">
        <v>212</v>
      </c>
      <c r="K9">
        <v>28.25</v>
      </c>
      <c r="L9">
        <f t="shared" si="5"/>
        <v>81.442224152910512</v>
      </c>
      <c r="M9">
        <f t="shared" si="2"/>
        <v>18.557775847089488</v>
      </c>
      <c r="O9">
        <v>3</v>
      </c>
      <c r="P9" t="s">
        <v>19</v>
      </c>
    </row>
    <row r="10" spans="1:16" x14ac:dyDescent="0.3">
      <c r="A10">
        <v>180</v>
      </c>
      <c r="B10">
        <v>3.33</v>
      </c>
      <c r="C10">
        <f t="shared" si="3"/>
        <v>89.473684210526329</v>
      </c>
      <c r="D10">
        <f t="shared" si="0"/>
        <v>10.526315789473671</v>
      </c>
      <c r="F10">
        <v>180</v>
      </c>
      <c r="G10">
        <v>2.11</v>
      </c>
      <c r="H10">
        <f t="shared" si="4"/>
        <v>99.676506267691053</v>
      </c>
      <c r="I10">
        <f t="shared" si="1"/>
        <v>0.32349373230894685</v>
      </c>
      <c r="J10">
        <v>180</v>
      </c>
      <c r="K10">
        <v>7.05</v>
      </c>
      <c r="L10">
        <f t="shared" si="5"/>
        <v>93.692441355343178</v>
      </c>
      <c r="M10">
        <f t="shared" si="2"/>
        <v>6.3075586446568224</v>
      </c>
      <c r="O10">
        <v>4</v>
      </c>
      <c r="P10" t="s">
        <v>19</v>
      </c>
    </row>
    <row r="11" spans="1:16" x14ac:dyDescent="0.3">
      <c r="A11">
        <v>125</v>
      </c>
      <c r="B11">
        <v>3.31</v>
      </c>
      <c r="C11">
        <f t="shared" si="3"/>
        <v>99.905452253387978</v>
      </c>
      <c r="D11">
        <f t="shared" si="0"/>
        <v>9.4547746612022365E-2</v>
      </c>
      <c r="F11">
        <v>125</v>
      </c>
      <c r="G11">
        <v>0.16</v>
      </c>
      <c r="H11">
        <f t="shared" si="4"/>
        <v>99.999999999999986</v>
      </c>
      <c r="I11">
        <f t="shared" si="1"/>
        <v>0</v>
      </c>
      <c r="J11">
        <v>125</v>
      </c>
      <c r="K11">
        <v>3.59</v>
      </c>
      <c r="L11">
        <f t="shared" si="5"/>
        <v>99.930495221546479</v>
      </c>
      <c r="M11">
        <f t="shared" si="2"/>
        <v>6.9504778453520544E-2</v>
      </c>
      <c r="O11">
        <v>5</v>
      </c>
      <c r="P11" t="s">
        <v>21</v>
      </c>
    </row>
    <row r="12" spans="1:16" x14ac:dyDescent="0.3">
      <c r="A12">
        <v>106</v>
      </c>
      <c r="B12">
        <v>0.03</v>
      </c>
      <c r="C12">
        <f t="shared" si="3"/>
        <v>100.00000000000001</v>
      </c>
      <c r="D12">
        <f t="shared" si="0"/>
        <v>0</v>
      </c>
      <c r="F12">
        <v>106</v>
      </c>
      <c r="G12">
        <v>0</v>
      </c>
      <c r="H12">
        <f t="shared" si="4"/>
        <v>99.999999999999986</v>
      </c>
      <c r="I12">
        <f t="shared" si="1"/>
        <v>0</v>
      </c>
      <c r="J12">
        <v>106</v>
      </c>
      <c r="K12">
        <v>0.04</v>
      </c>
      <c r="L12">
        <f t="shared" si="5"/>
        <v>100</v>
      </c>
      <c r="M12">
        <f t="shared" si="2"/>
        <v>0</v>
      </c>
      <c r="O12">
        <v>6</v>
      </c>
      <c r="P12" t="s">
        <v>22</v>
      </c>
    </row>
    <row r="14" spans="1:16" x14ac:dyDescent="0.3">
      <c r="A14" t="s">
        <v>15</v>
      </c>
      <c r="B14">
        <f>SUM(B3:B12)</f>
        <v>31.73</v>
      </c>
      <c r="F14" t="s">
        <v>15</v>
      </c>
      <c r="G14">
        <f>SUM(G3:G12)</f>
        <v>49.459999999999994</v>
      </c>
      <c r="J14" t="s">
        <v>15</v>
      </c>
      <c r="K14">
        <f>SUM(K3:K12)</f>
        <v>57.550000000000004</v>
      </c>
    </row>
    <row r="17" spans="1:13" x14ac:dyDescent="0.3">
      <c r="A17" t="s">
        <v>16</v>
      </c>
      <c r="F17" t="s">
        <v>17</v>
      </c>
      <c r="J17" t="s">
        <v>18</v>
      </c>
    </row>
    <row r="18" spans="1:13" x14ac:dyDescent="0.3">
      <c r="A18" t="s">
        <v>4</v>
      </c>
      <c r="B18" t="s">
        <v>5</v>
      </c>
      <c r="C18" t="s">
        <v>6</v>
      </c>
      <c r="F18" t="s">
        <v>4</v>
      </c>
      <c r="G18" t="s">
        <v>5</v>
      </c>
      <c r="H18" t="s">
        <v>6</v>
      </c>
      <c r="J18" t="s">
        <v>4</v>
      </c>
      <c r="K18" t="s">
        <v>5</v>
      </c>
      <c r="L18" t="s">
        <v>6</v>
      </c>
    </row>
    <row r="19" spans="1:13" x14ac:dyDescent="0.3">
      <c r="A19">
        <v>2000</v>
      </c>
      <c r="B19">
        <v>0.31</v>
      </c>
      <c r="C19">
        <f>100*(B19/B30)</f>
        <v>0.65235690235690247</v>
      </c>
      <c r="D19">
        <f>100-C19</f>
        <v>99.3476430976431</v>
      </c>
      <c r="F19">
        <v>2000</v>
      </c>
      <c r="G19">
        <v>7.0000000000000007E-2</v>
      </c>
      <c r="H19">
        <f>100*(G19/G30)</f>
        <v>0.13650546021840876</v>
      </c>
      <c r="I19">
        <f>100-H19</f>
        <v>99.863494539781598</v>
      </c>
      <c r="J19">
        <v>2000</v>
      </c>
      <c r="K19">
        <v>3.98</v>
      </c>
      <c r="L19">
        <f>100*(K19/K30)</f>
        <v>7.9188221249502577</v>
      </c>
      <c r="M19">
        <f>100-L19</f>
        <v>92.081177875049747</v>
      </c>
    </row>
    <row r="20" spans="1:13" x14ac:dyDescent="0.3">
      <c r="A20">
        <v>1000</v>
      </c>
      <c r="B20">
        <v>0.31</v>
      </c>
      <c r="C20">
        <f>100*(B20/47.52)+C19</f>
        <v>1.3047138047138049</v>
      </c>
      <c r="D20">
        <f t="shared" ref="D20:D28" si="6">100-C20</f>
        <v>98.695286195286201</v>
      </c>
      <c r="F20">
        <v>1000</v>
      </c>
      <c r="G20">
        <v>4.03</v>
      </c>
      <c r="H20">
        <f>100*(G20/51.28)+H19</f>
        <v>7.9953198127925118</v>
      </c>
      <c r="I20">
        <f t="shared" ref="I20:I28" si="7">100-H20</f>
        <v>92.004680187207484</v>
      </c>
      <c r="J20">
        <v>1000</v>
      </c>
      <c r="K20">
        <v>26.94</v>
      </c>
      <c r="L20">
        <f>100*(K20/50.26)+L19</f>
        <v>61.520095503382414</v>
      </c>
      <c r="M20">
        <f t="shared" ref="M20:M28" si="8">100-L20</f>
        <v>38.479904496617586</v>
      </c>
    </row>
    <row r="21" spans="1:13" x14ac:dyDescent="0.3">
      <c r="A21">
        <v>850</v>
      </c>
      <c r="B21">
        <v>0.19</v>
      </c>
      <c r="C21">
        <f t="shared" ref="C21:C28" si="9">100*(B21/47.52)+C20</f>
        <v>1.7045454545454548</v>
      </c>
      <c r="D21">
        <f t="shared" si="6"/>
        <v>98.295454545454547</v>
      </c>
      <c r="F21">
        <v>850</v>
      </c>
      <c r="G21">
        <v>3.77</v>
      </c>
      <c r="H21">
        <f t="shared" ref="H21:H28" si="10">100*(G21/51.28)+H20</f>
        <v>15.347113884555384</v>
      </c>
      <c r="I21">
        <f t="shared" si="7"/>
        <v>84.652886115444616</v>
      </c>
      <c r="J21">
        <v>850</v>
      </c>
      <c r="K21">
        <v>4.92</v>
      </c>
      <c r="L21">
        <f t="shared" ref="L21:L28" si="11">100*(K21/50.26)+L20</f>
        <v>71.309192200557106</v>
      </c>
      <c r="M21">
        <f t="shared" si="8"/>
        <v>28.690807799442894</v>
      </c>
    </row>
    <row r="22" spans="1:13" x14ac:dyDescent="0.3">
      <c r="A22">
        <v>600</v>
      </c>
      <c r="B22">
        <v>0.7</v>
      </c>
      <c r="C22">
        <f t="shared" si="9"/>
        <v>3.1776094276094278</v>
      </c>
      <c r="D22">
        <f t="shared" si="6"/>
        <v>96.822390572390574</v>
      </c>
      <c r="F22">
        <v>600</v>
      </c>
      <c r="G22">
        <v>12.28</v>
      </c>
      <c r="H22">
        <f t="shared" si="10"/>
        <v>39.294071762870516</v>
      </c>
      <c r="I22">
        <f t="shared" si="7"/>
        <v>60.705928237129484</v>
      </c>
      <c r="J22">
        <v>600</v>
      </c>
      <c r="K22">
        <v>4</v>
      </c>
      <c r="L22">
        <f t="shared" si="11"/>
        <v>79.267807401512144</v>
      </c>
      <c r="M22">
        <f t="shared" si="8"/>
        <v>20.732192598487856</v>
      </c>
    </row>
    <row r="23" spans="1:13" x14ac:dyDescent="0.3">
      <c r="A23">
        <v>425</v>
      </c>
      <c r="B23">
        <v>1.37</v>
      </c>
      <c r="C23">
        <f t="shared" si="9"/>
        <v>6.0606060606060606</v>
      </c>
      <c r="D23">
        <f t="shared" si="6"/>
        <v>93.939393939393938</v>
      </c>
      <c r="F23">
        <v>425</v>
      </c>
      <c r="G23">
        <v>14.29</v>
      </c>
      <c r="H23">
        <f t="shared" si="10"/>
        <v>67.160686427457094</v>
      </c>
      <c r="I23">
        <f t="shared" si="7"/>
        <v>32.839313572542906</v>
      </c>
      <c r="J23">
        <v>425</v>
      </c>
      <c r="K23">
        <v>1.45</v>
      </c>
      <c r="L23">
        <f t="shared" si="11"/>
        <v>82.152805411858338</v>
      </c>
      <c r="M23">
        <f t="shared" si="8"/>
        <v>17.847194588141662</v>
      </c>
    </row>
    <row r="24" spans="1:13" x14ac:dyDescent="0.3">
      <c r="A24">
        <v>355</v>
      </c>
      <c r="B24">
        <v>1.05</v>
      </c>
      <c r="C24">
        <f t="shared" si="9"/>
        <v>8.2702020202020208</v>
      </c>
      <c r="D24">
        <f t="shared" si="6"/>
        <v>91.729797979797979</v>
      </c>
      <c r="F24">
        <v>355</v>
      </c>
      <c r="G24">
        <v>5.44</v>
      </c>
      <c r="H24">
        <f t="shared" si="10"/>
        <v>77.769110764430579</v>
      </c>
      <c r="I24">
        <f t="shared" si="7"/>
        <v>22.230889235569421</v>
      </c>
      <c r="J24">
        <v>355</v>
      </c>
      <c r="K24">
        <v>0.56999999999999995</v>
      </c>
      <c r="L24">
        <f t="shared" si="11"/>
        <v>83.286908077994426</v>
      </c>
      <c r="M24">
        <f t="shared" si="8"/>
        <v>16.713091922005574</v>
      </c>
    </row>
    <row r="25" spans="1:13" x14ac:dyDescent="0.3">
      <c r="A25">
        <v>212</v>
      </c>
      <c r="B25">
        <v>11.76</v>
      </c>
      <c r="C25">
        <f t="shared" si="9"/>
        <v>33.017676767676768</v>
      </c>
      <c r="D25">
        <f t="shared" si="6"/>
        <v>66.982323232323239</v>
      </c>
      <c r="F25">
        <v>212</v>
      </c>
      <c r="G25">
        <v>9.49</v>
      </c>
      <c r="H25">
        <f t="shared" si="10"/>
        <v>96.275351014040567</v>
      </c>
      <c r="I25">
        <f t="shared" si="7"/>
        <v>3.7246489859594334</v>
      </c>
      <c r="J25">
        <v>212</v>
      </c>
      <c r="K25">
        <v>3.95</v>
      </c>
      <c r="L25">
        <f t="shared" si="11"/>
        <v>91.146040588937524</v>
      </c>
      <c r="M25">
        <f t="shared" si="8"/>
        <v>8.8539594110624762</v>
      </c>
    </row>
    <row r="26" spans="1:13" x14ac:dyDescent="0.3">
      <c r="A26">
        <v>180</v>
      </c>
      <c r="B26">
        <v>12.29</v>
      </c>
      <c r="C26">
        <f t="shared" si="9"/>
        <v>58.880471380471377</v>
      </c>
      <c r="D26">
        <f t="shared" si="6"/>
        <v>41.119528619528623</v>
      </c>
      <c r="F26">
        <v>180</v>
      </c>
      <c r="G26">
        <v>1.1200000000000001</v>
      </c>
      <c r="H26">
        <f t="shared" si="10"/>
        <v>98.459438377535108</v>
      </c>
      <c r="I26">
        <f t="shared" si="7"/>
        <v>1.5405616224648924</v>
      </c>
      <c r="J26">
        <v>180</v>
      </c>
      <c r="K26">
        <v>1.97</v>
      </c>
      <c r="L26">
        <f t="shared" si="11"/>
        <v>95.06565857540788</v>
      </c>
      <c r="M26">
        <f t="shared" si="8"/>
        <v>4.9343414245921196</v>
      </c>
    </row>
    <row r="27" spans="1:13" x14ac:dyDescent="0.3">
      <c r="A27">
        <v>125</v>
      </c>
      <c r="B27">
        <v>19</v>
      </c>
      <c r="C27">
        <f t="shared" si="9"/>
        <v>98.86363636363636</v>
      </c>
      <c r="D27">
        <f t="shared" si="6"/>
        <v>1.1363636363636402</v>
      </c>
      <c r="F27">
        <v>125</v>
      </c>
      <c r="G27">
        <v>0.67</v>
      </c>
      <c r="H27">
        <f t="shared" si="10"/>
        <v>99.765990639625585</v>
      </c>
      <c r="I27">
        <f t="shared" si="7"/>
        <v>0.23400936037441511</v>
      </c>
      <c r="J27">
        <v>125</v>
      </c>
      <c r="K27">
        <v>2.3199999999999998</v>
      </c>
      <c r="L27">
        <f t="shared" si="11"/>
        <v>99.681655391961797</v>
      </c>
      <c r="M27">
        <f t="shared" si="8"/>
        <v>0.31834460803820264</v>
      </c>
    </row>
    <row r="28" spans="1:13" x14ac:dyDescent="0.3">
      <c r="A28">
        <v>106</v>
      </c>
      <c r="B28">
        <v>0.54</v>
      </c>
      <c r="C28">
        <f t="shared" si="9"/>
        <v>100</v>
      </c>
      <c r="D28">
        <f t="shared" si="6"/>
        <v>0</v>
      </c>
      <c r="F28">
        <v>106</v>
      </c>
      <c r="G28">
        <v>0.12</v>
      </c>
      <c r="H28">
        <f t="shared" si="10"/>
        <v>100</v>
      </c>
      <c r="I28">
        <f t="shared" si="7"/>
        <v>0</v>
      </c>
      <c r="J28">
        <v>106</v>
      </c>
      <c r="K28">
        <v>0.16</v>
      </c>
      <c r="L28">
        <f t="shared" si="11"/>
        <v>100</v>
      </c>
      <c r="M28">
        <f t="shared" si="8"/>
        <v>0</v>
      </c>
    </row>
    <row r="30" spans="1:13" x14ac:dyDescent="0.3">
      <c r="A30" t="s">
        <v>15</v>
      </c>
      <c r="B30">
        <f>SUM(B19:B28)</f>
        <v>47.519999999999996</v>
      </c>
      <c r="F30" t="s">
        <v>15</v>
      </c>
      <c r="G30">
        <f>SUM(G19:G28)</f>
        <v>51.279999999999994</v>
      </c>
      <c r="J30" t="s">
        <v>15</v>
      </c>
      <c r="K30">
        <f>SUM(K19:K28)</f>
        <v>50.260000000000005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Before removing shell</vt:lpstr>
      <vt:lpstr>after removing shell</vt:lpstr>
      <vt:lpstr>Blad3</vt:lpstr>
    </vt:vector>
  </TitlesOfParts>
  <Company>BAM Infraconsult B.V.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Brouwer, Marc</dc:creator>
  <cp:lastModifiedBy>Brouwer, Marc</cp:lastModifiedBy>
  <dcterms:created xsi:type="dcterms:W3CDTF">2013-10-15T19:01:00Z</dcterms:created>
  <dcterms:modified xsi:type="dcterms:W3CDTF">2013-10-17T15:19:31Z</dcterms:modified>
</cp:coreProperties>
</file>