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k\Documents\Afstuderen &amp; stage\Field activities &amp; methodology\Habitat Assessments\"/>
    </mc:Choice>
  </mc:AlternateContent>
  <bookViews>
    <workbookView xWindow="0" yWindow="0" windowWidth="20490" windowHeight="7155" firstSheet="3" activeTab="8"/>
  </bookViews>
  <sheets>
    <sheet name="AIC, Akaike" sheetId="1" r:id="rId1"/>
    <sheet name="S&amp;D forest" sheetId="7" r:id="rId2"/>
    <sheet name="Teak" sheetId="8" r:id="rId3"/>
    <sheet name="Tallforest" sheetId="9" r:id="rId4"/>
    <sheet name="Comm.forest" sheetId="10" r:id="rId5"/>
    <sheet name="Habitat type" sheetId="2" r:id="rId6"/>
    <sheet name="Treedensity" sheetId="3" r:id="rId7"/>
    <sheet name="Altitude" sheetId="4" r:id="rId8"/>
    <sheet name="DistanceNB" sheetId="5" r:id="rId9"/>
    <sheet name="Litterdepth" sheetId="6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2" i="6"/>
  <c r="F3" i="6"/>
  <c r="F4" i="6"/>
  <c r="F5" i="6"/>
  <c r="F6" i="6"/>
  <c r="F2" i="6"/>
  <c r="F2" i="5"/>
  <c r="E7" i="6"/>
  <c r="E3" i="6"/>
  <c r="E4" i="6"/>
  <c r="E5" i="6"/>
  <c r="E6" i="6"/>
  <c r="E2" i="6"/>
  <c r="E2" i="5"/>
  <c r="D3" i="6"/>
  <c r="D4" i="6"/>
  <c r="D5" i="6"/>
  <c r="D6" i="6"/>
  <c r="D2" i="6"/>
  <c r="D2" i="5"/>
  <c r="F2" i="4"/>
  <c r="E3" i="5"/>
  <c r="E4" i="5"/>
  <c r="E5" i="5"/>
  <c r="E6" i="5"/>
  <c r="E7" i="5"/>
  <c r="E2" i="4"/>
  <c r="D3" i="5"/>
  <c r="D4" i="5"/>
  <c r="D5" i="5"/>
  <c r="D6" i="5"/>
  <c r="D7" i="5"/>
  <c r="D2" i="4"/>
  <c r="D2" i="8"/>
  <c r="D3" i="4"/>
  <c r="E3" i="4" s="1"/>
  <c r="D4" i="4"/>
  <c r="E4" i="4" s="1"/>
  <c r="D5" i="4"/>
  <c r="E5" i="4" s="1"/>
  <c r="C2" i="7"/>
  <c r="C2" i="3"/>
  <c r="D2" i="3" s="1"/>
  <c r="F2" i="2"/>
  <c r="D3" i="3"/>
  <c r="D4" i="3"/>
  <c r="D5" i="3"/>
  <c r="D6" i="3"/>
  <c r="D7" i="3"/>
  <c r="E2" i="2"/>
  <c r="C3" i="3"/>
  <c r="C4" i="3"/>
  <c r="C5" i="3"/>
  <c r="C6" i="3"/>
  <c r="C7" i="3"/>
  <c r="D2" i="1"/>
  <c r="F8" i="8"/>
  <c r="E8" i="8"/>
  <c r="D8" i="8"/>
  <c r="C8" i="8"/>
  <c r="C6" i="8"/>
  <c r="D6" i="8" s="1"/>
  <c r="M6" i="8"/>
  <c r="N6" i="8"/>
  <c r="K3" i="7"/>
  <c r="D2" i="7"/>
  <c r="C3" i="7"/>
  <c r="D3" i="7" s="1"/>
  <c r="C4" i="7"/>
  <c r="D4" i="7" s="1"/>
  <c r="C5" i="7"/>
  <c r="D5" i="7" s="1"/>
  <c r="C6" i="7"/>
  <c r="D6" i="7" s="1"/>
  <c r="E6" i="4" l="1"/>
  <c r="F5" i="4" s="1"/>
  <c r="G5" i="4" s="1"/>
  <c r="G2" i="4"/>
  <c r="F3" i="4"/>
  <c r="G3" i="4" s="1"/>
  <c r="F4" i="4"/>
  <c r="G4" i="4" s="1"/>
  <c r="D8" i="3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E5" i="3" l="1"/>
  <c r="F5" i="3" s="1"/>
  <c r="E3" i="3"/>
  <c r="F3" i="3" s="1"/>
  <c r="E6" i="3"/>
  <c r="F6" i="3" s="1"/>
  <c r="E4" i="3"/>
  <c r="F4" i="3" s="1"/>
  <c r="E7" i="3"/>
  <c r="F7" i="3" s="1"/>
  <c r="E2" i="3"/>
  <c r="F2" i="3" s="1"/>
  <c r="K3" i="6" l="1"/>
  <c r="K4" i="6"/>
  <c r="K5" i="6"/>
  <c r="K6" i="6"/>
  <c r="K2" i="6"/>
  <c r="N3" i="6"/>
  <c r="O3" i="6"/>
  <c r="N4" i="6"/>
  <c r="O4" i="6"/>
  <c r="N5" i="6"/>
  <c r="O5" i="6"/>
  <c r="N6" i="6"/>
  <c r="O6" i="6"/>
  <c r="O2" i="6"/>
  <c r="N2" i="6"/>
  <c r="N3" i="5"/>
  <c r="O3" i="5"/>
  <c r="N4" i="5"/>
  <c r="O4" i="5"/>
  <c r="N5" i="5"/>
  <c r="O5" i="5"/>
  <c r="N6" i="5"/>
  <c r="O6" i="5"/>
  <c r="N7" i="5"/>
  <c r="O7" i="5"/>
  <c r="O2" i="5"/>
  <c r="N2" i="5"/>
  <c r="N3" i="4"/>
  <c r="O3" i="4"/>
  <c r="N4" i="4"/>
  <c r="O4" i="4"/>
  <c r="N5" i="4"/>
  <c r="O5" i="4"/>
  <c r="O2" i="4"/>
  <c r="N2" i="4"/>
  <c r="K4" i="4"/>
  <c r="K3" i="4"/>
  <c r="K5" i="4"/>
  <c r="K2" i="4"/>
  <c r="J3" i="3"/>
  <c r="J4" i="3"/>
  <c r="J5" i="3"/>
  <c r="J6" i="3"/>
  <c r="J7" i="3"/>
  <c r="J2" i="3"/>
  <c r="M3" i="3"/>
  <c r="N3" i="3"/>
  <c r="M4" i="3"/>
  <c r="N4" i="3"/>
  <c r="M5" i="3"/>
  <c r="N5" i="3"/>
  <c r="M6" i="3"/>
  <c r="N6" i="3"/>
  <c r="M7" i="3"/>
  <c r="N7" i="3"/>
  <c r="N2" i="3"/>
  <c r="M2" i="3"/>
  <c r="N6" i="9"/>
  <c r="M6" i="9"/>
  <c r="N5" i="9"/>
  <c r="M5" i="9"/>
  <c r="N4" i="9"/>
  <c r="M4" i="9"/>
  <c r="N3" i="9"/>
  <c r="M3" i="9"/>
  <c r="N2" i="9"/>
  <c r="M2" i="9"/>
  <c r="M3" i="8"/>
  <c r="N3" i="8"/>
  <c r="M4" i="8"/>
  <c r="N4" i="8"/>
  <c r="M5" i="8"/>
  <c r="N5" i="8"/>
  <c r="N2" i="8"/>
  <c r="M2" i="8"/>
  <c r="N3" i="7"/>
  <c r="N4" i="7"/>
  <c r="N5" i="7"/>
  <c r="N6" i="7"/>
  <c r="M3" i="7"/>
  <c r="M4" i="7"/>
  <c r="M5" i="7"/>
  <c r="M6" i="7"/>
  <c r="N2" i="7"/>
  <c r="M2" i="7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2" i="2"/>
  <c r="J18" i="2" s="1"/>
  <c r="H18" i="10"/>
  <c r="C16" i="10"/>
  <c r="D16" i="10" s="1"/>
  <c r="D15" i="10"/>
  <c r="C15" i="10"/>
  <c r="D14" i="10"/>
  <c r="C14" i="10"/>
  <c r="C13" i="10"/>
  <c r="D13" i="10" s="1"/>
  <c r="C12" i="10"/>
  <c r="D12" i="10" s="1"/>
  <c r="C11" i="10"/>
  <c r="D11" i="10" s="1"/>
  <c r="C10" i="10"/>
  <c r="D10" i="10" s="1"/>
  <c r="C9" i="10"/>
  <c r="D9" i="10" s="1"/>
  <c r="C8" i="10"/>
  <c r="D8" i="10" s="1"/>
  <c r="D7" i="10"/>
  <c r="C7" i="10"/>
  <c r="D6" i="10"/>
  <c r="C6" i="10"/>
  <c r="C5" i="10"/>
  <c r="D5" i="10" s="1"/>
  <c r="C4" i="10"/>
  <c r="D4" i="10" s="1"/>
  <c r="C3" i="10"/>
  <c r="D3" i="10" s="1"/>
  <c r="C2" i="10"/>
  <c r="C17" i="10" s="1"/>
  <c r="C6" i="9"/>
  <c r="D6" i="9" s="1"/>
  <c r="C5" i="9"/>
  <c r="D5" i="9" s="1"/>
  <c r="C4" i="9"/>
  <c r="D4" i="9" s="1"/>
  <c r="C3" i="9"/>
  <c r="D3" i="9" s="1"/>
  <c r="C2" i="9"/>
  <c r="C5" i="8"/>
  <c r="D5" i="8" s="1"/>
  <c r="C4" i="8"/>
  <c r="D4" i="8" s="1"/>
  <c r="C3" i="8"/>
  <c r="D3" i="8" s="1"/>
  <c r="C2" i="8"/>
  <c r="E17" i="1"/>
  <c r="C8" i="7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  <c r="D6" i="2"/>
  <c r="E6" i="2" s="1"/>
  <c r="D5" i="2"/>
  <c r="E5" i="2" s="1"/>
  <c r="D4" i="2"/>
  <c r="E4" i="2" s="1"/>
  <c r="D3" i="2"/>
  <c r="E3" i="2" s="1"/>
  <c r="D2" i="2"/>
  <c r="E9" i="1"/>
  <c r="E23" i="1"/>
  <c r="E19" i="1"/>
  <c r="E5" i="1"/>
  <c r="E15" i="1"/>
  <c r="E8" i="1"/>
  <c r="E22" i="1"/>
  <c r="E10" i="1"/>
  <c r="E27" i="1"/>
  <c r="E6" i="1"/>
  <c r="E13" i="1"/>
  <c r="E21" i="1"/>
  <c r="E18" i="1"/>
  <c r="E2" i="1"/>
  <c r="E20" i="1"/>
  <c r="E11" i="1"/>
  <c r="E3" i="1"/>
  <c r="E12" i="1"/>
  <c r="E25" i="1"/>
  <c r="E4" i="1"/>
  <c r="E24" i="1"/>
  <c r="E16" i="1"/>
  <c r="E26" i="1"/>
  <c r="E14" i="1"/>
  <c r="E7" i="1"/>
  <c r="I8" i="6" l="1"/>
  <c r="I7" i="4"/>
  <c r="H9" i="3"/>
  <c r="C8" i="9"/>
  <c r="E30" i="1"/>
  <c r="F7" i="1" s="1"/>
  <c r="D2" i="10"/>
  <c r="D2" i="9"/>
  <c r="D17" i="2"/>
  <c r="D30" i="1"/>
  <c r="K2" i="3" l="1"/>
  <c r="L2" i="4"/>
  <c r="L2" i="6"/>
  <c r="L4" i="6"/>
  <c r="L3" i="6"/>
  <c r="L6" i="6"/>
  <c r="L5" i="6"/>
  <c r="L3" i="4"/>
  <c r="L5" i="4"/>
  <c r="L4" i="4"/>
  <c r="K7" i="3"/>
  <c r="K3" i="3"/>
  <c r="K4" i="3"/>
  <c r="K5" i="3"/>
  <c r="K6" i="3"/>
  <c r="G7" i="1"/>
  <c r="F21" i="1"/>
  <c r="G21" i="1" s="1"/>
  <c r="F15" i="1"/>
  <c r="G15" i="1" s="1"/>
  <c r="F25" i="1"/>
  <c r="G25" i="1" s="1"/>
  <c r="F4" i="1"/>
  <c r="G4" i="1" s="1"/>
  <c r="F22" i="1"/>
  <c r="G22" i="1" s="1"/>
  <c r="F13" i="1"/>
  <c r="G13" i="1" s="1"/>
  <c r="F12" i="1"/>
  <c r="G12" i="1" s="1"/>
  <c r="F17" i="1"/>
  <c r="G17" i="1" s="1"/>
  <c r="F24" i="1"/>
  <c r="G24" i="1" s="1"/>
  <c r="F18" i="1"/>
  <c r="G18" i="1" s="1"/>
  <c r="F10" i="1"/>
  <c r="G10" i="1" s="1"/>
  <c r="F11" i="1"/>
  <c r="G11" i="1" s="1"/>
  <c r="F27" i="1"/>
  <c r="G27" i="1" s="1"/>
  <c r="F16" i="1"/>
  <c r="G16" i="1" s="1"/>
  <c r="F8" i="1"/>
  <c r="G8" i="1" s="1"/>
  <c r="F23" i="1"/>
  <c r="G23" i="1" s="1"/>
  <c r="F26" i="1"/>
  <c r="G26" i="1" s="1"/>
  <c r="F3" i="1"/>
  <c r="G3" i="1" s="1"/>
  <c r="F19" i="1"/>
  <c r="G19" i="1" s="1"/>
  <c r="F20" i="1"/>
  <c r="G20" i="1" s="1"/>
  <c r="F2" i="1"/>
  <c r="G2" i="1" s="1"/>
  <c r="F6" i="1"/>
  <c r="G6" i="1" s="1"/>
  <c r="F14" i="1"/>
  <c r="G14" i="1" s="1"/>
  <c r="F5" i="1"/>
  <c r="G5" i="1" s="1"/>
  <c r="F9" i="1"/>
  <c r="G9" i="1" s="1"/>
  <c r="D17" i="10"/>
  <c r="D8" i="9"/>
  <c r="E2" i="9" s="1"/>
  <c r="J2" i="9" s="1"/>
  <c r="D8" i="7"/>
  <c r="E17" i="2"/>
  <c r="E2" i="8" l="1"/>
  <c r="J2" i="8" s="1"/>
  <c r="E6" i="8"/>
  <c r="E6" i="7"/>
  <c r="E4" i="7"/>
  <c r="E2" i="7"/>
  <c r="E5" i="7"/>
  <c r="E3" i="7"/>
  <c r="J7" i="4"/>
  <c r="K9" i="3"/>
  <c r="F30" i="1"/>
  <c r="G30" i="1"/>
  <c r="E14" i="10"/>
  <c r="E6" i="10"/>
  <c r="E16" i="10"/>
  <c r="E5" i="10"/>
  <c r="E11" i="10"/>
  <c r="E10" i="10"/>
  <c r="E12" i="10"/>
  <c r="E8" i="10"/>
  <c r="E9" i="10"/>
  <c r="E3" i="10"/>
  <c r="E4" i="10"/>
  <c r="E15" i="10"/>
  <c r="E13" i="10"/>
  <c r="E7" i="10"/>
  <c r="E2" i="10"/>
  <c r="F2" i="9"/>
  <c r="E6" i="9"/>
  <c r="J6" i="9" s="1"/>
  <c r="E3" i="9"/>
  <c r="J3" i="9" s="1"/>
  <c r="E5" i="9"/>
  <c r="J5" i="9" s="1"/>
  <c r="E4" i="9"/>
  <c r="J4" i="9" s="1"/>
  <c r="E4" i="8"/>
  <c r="J4" i="8" s="1"/>
  <c r="E5" i="8"/>
  <c r="J5" i="8" s="1"/>
  <c r="E3" i="8"/>
  <c r="J3" i="8" s="1"/>
  <c r="F11" i="2"/>
  <c r="L11" i="2" s="1"/>
  <c r="F6" i="2"/>
  <c r="L6" i="2" s="1"/>
  <c r="F12" i="2"/>
  <c r="L12" i="2" s="1"/>
  <c r="F7" i="2"/>
  <c r="L7" i="2" s="1"/>
  <c r="F3" i="2"/>
  <c r="L3" i="2" s="1"/>
  <c r="F4" i="2"/>
  <c r="L4" i="2" s="1"/>
  <c r="F9" i="2"/>
  <c r="L9" i="2" s="1"/>
  <c r="F15" i="2"/>
  <c r="L15" i="2" s="1"/>
  <c r="F13" i="2"/>
  <c r="L13" i="2" s="1"/>
  <c r="F10" i="2"/>
  <c r="L10" i="2" s="1"/>
  <c r="F5" i="2"/>
  <c r="L5" i="2" s="1"/>
  <c r="F16" i="2"/>
  <c r="L16" i="2" s="1"/>
  <c r="F8" i="2"/>
  <c r="L8" i="2" s="1"/>
  <c r="F14" i="2"/>
  <c r="L14" i="2" s="1"/>
  <c r="L2" i="2"/>
  <c r="H9" i="9" l="1"/>
  <c r="K2" i="9" s="1"/>
  <c r="H9" i="8"/>
  <c r="K6" i="8" s="1"/>
  <c r="F2" i="8"/>
  <c r="J6" i="8"/>
  <c r="F6" i="8"/>
  <c r="F5" i="7"/>
  <c r="J5" i="7"/>
  <c r="F6" i="7"/>
  <c r="J6" i="7"/>
  <c r="F2" i="7"/>
  <c r="J2" i="7"/>
  <c r="F3" i="7"/>
  <c r="J3" i="7"/>
  <c r="F4" i="7"/>
  <c r="J4" i="7"/>
  <c r="N9" i="3"/>
  <c r="M9" i="3"/>
  <c r="N7" i="4"/>
  <c r="O7" i="4"/>
  <c r="J12" i="10"/>
  <c r="F12" i="10"/>
  <c r="J10" i="10"/>
  <c r="F10" i="10"/>
  <c r="J13" i="10"/>
  <c r="F13" i="10"/>
  <c r="J11" i="10"/>
  <c r="F11" i="10"/>
  <c r="J15" i="10"/>
  <c r="F15" i="10"/>
  <c r="F5" i="10"/>
  <c r="J5" i="10"/>
  <c r="J8" i="10"/>
  <c r="F8" i="10"/>
  <c r="J4" i="10"/>
  <c r="F4" i="10"/>
  <c r="J16" i="10"/>
  <c r="F16" i="10"/>
  <c r="J7" i="10"/>
  <c r="F7" i="10"/>
  <c r="J3" i="10"/>
  <c r="F3" i="10"/>
  <c r="J6" i="10"/>
  <c r="F6" i="10"/>
  <c r="E17" i="10"/>
  <c r="J2" i="10"/>
  <c r="F2" i="10"/>
  <c r="J9" i="10"/>
  <c r="F9" i="10"/>
  <c r="F14" i="10"/>
  <c r="J14" i="10"/>
  <c r="F4" i="9"/>
  <c r="F5" i="9"/>
  <c r="F6" i="9"/>
  <c r="F3" i="9"/>
  <c r="E8" i="9"/>
  <c r="F3" i="8"/>
  <c r="F5" i="8"/>
  <c r="F4" i="8"/>
  <c r="E8" i="7"/>
  <c r="G14" i="2"/>
  <c r="G4" i="2"/>
  <c r="G8" i="2"/>
  <c r="G3" i="2"/>
  <c r="G9" i="2"/>
  <c r="G7" i="2"/>
  <c r="G10" i="2"/>
  <c r="G6" i="2"/>
  <c r="G15" i="2"/>
  <c r="G16" i="2"/>
  <c r="G5" i="2"/>
  <c r="G12" i="2"/>
  <c r="G13" i="2"/>
  <c r="G11" i="2"/>
  <c r="F17" i="2"/>
  <c r="G2" i="2"/>
  <c r="K6" i="9" l="1"/>
  <c r="K5" i="9"/>
  <c r="K4" i="9"/>
  <c r="K3" i="9"/>
  <c r="K2" i="8"/>
  <c r="K5" i="8"/>
  <c r="K3" i="8"/>
  <c r="K4" i="8"/>
  <c r="F8" i="7"/>
  <c r="H9" i="7"/>
  <c r="F8" i="9"/>
  <c r="J18" i="10"/>
  <c r="F17" i="10"/>
  <c r="L18" i="2"/>
  <c r="G17" i="2"/>
  <c r="K9" i="8" l="1"/>
  <c r="N9" i="8" s="1"/>
  <c r="K5" i="7"/>
  <c r="K6" i="7"/>
  <c r="K2" i="7"/>
  <c r="K4" i="7"/>
  <c r="K9" i="9"/>
  <c r="M9" i="9" s="1"/>
  <c r="M9" i="8" l="1"/>
  <c r="K9" i="7"/>
  <c r="N9" i="9"/>
  <c r="N9" i="7" l="1"/>
  <c r="M9" i="7"/>
  <c r="J8" i="6"/>
  <c r="N8" i="6" s="1"/>
  <c r="O8" i="6" l="1"/>
  <c r="E8" i="5" l="1"/>
  <c r="F7" i="5" s="1"/>
  <c r="G7" i="5" l="1"/>
  <c r="K7" i="5"/>
  <c r="F5" i="5"/>
  <c r="F6" i="5"/>
  <c r="F4" i="5"/>
  <c r="F3" i="5"/>
  <c r="G6" i="5" l="1"/>
  <c r="K6" i="5"/>
  <c r="K3" i="5"/>
  <c r="G3" i="5"/>
  <c r="G2" i="5"/>
  <c r="K2" i="5"/>
  <c r="G4" i="5"/>
  <c r="K4" i="5"/>
  <c r="G5" i="5"/>
  <c r="K5" i="5"/>
  <c r="I9" i="5" l="1"/>
  <c r="L7" i="5" l="1"/>
  <c r="L2" i="5"/>
  <c r="L6" i="5"/>
  <c r="L4" i="5"/>
  <c r="L5" i="5"/>
  <c r="L3" i="5"/>
  <c r="J9" i="5" l="1"/>
  <c r="O9" i="5" s="1"/>
  <c r="N9" i="5" l="1"/>
</calcChain>
</file>

<file path=xl/sharedStrings.xml><?xml version="1.0" encoding="utf-8"?>
<sst xmlns="http://schemas.openxmlformats.org/spreadsheetml/2006/main" count="227" uniqueCount="43">
  <si>
    <t xml:space="preserve">AIC </t>
  </si>
  <si>
    <t>Delta AIC</t>
  </si>
  <si>
    <t>exponental Delta AIC/2</t>
  </si>
  <si>
    <t>Akaike weights</t>
  </si>
  <si>
    <t>Akaike weights in %</t>
  </si>
  <si>
    <t>Model</t>
  </si>
  <si>
    <t>1-2-3-4-5</t>
  </si>
  <si>
    <t>1-2-3-4</t>
  </si>
  <si>
    <t>1-2-3-5</t>
  </si>
  <si>
    <t>1-3-4-5</t>
  </si>
  <si>
    <t>1-2-4-5</t>
  </si>
  <si>
    <t>2-3-4-5</t>
  </si>
  <si>
    <t>1,3,5</t>
  </si>
  <si>
    <t>1,4,5</t>
  </si>
  <si>
    <t>1,3,4</t>
  </si>
  <si>
    <t>2,3,5</t>
  </si>
  <si>
    <t>2,4,5</t>
  </si>
  <si>
    <t>2,3,4</t>
  </si>
  <si>
    <t>3,4,5</t>
  </si>
  <si>
    <t>1,2,5</t>
  </si>
  <si>
    <t>1,2,4</t>
  </si>
  <si>
    <t>1,2,3</t>
  </si>
  <si>
    <t>B-value</t>
  </si>
  <si>
    <t>Model ID</t>
  </si>
  <si>
    <t>Model-averaged estimate</t>
  </si>
  <si>
    <t>Unconditional SE</t>
  </si>
  <si>
    <t xml:space="preserve">S.E. </t>
  </si>
  <si>
    <t>Upper 95% CI</t>
  </si>
  <si>
    <t>Lower 95% CI</t>
  </si>
  <si>
    <t>C</t>
  </si>
  <si>
    <t>SUM</t>
  </si>
  <si>
    <t>Estimate</t>
  </si>
  <si>
    <t>Upper CI</t>
  </si>
  <si>
    <t>Lower CI</t>
  </si>
  <si>
    <t>Reference category</t>
  </si>
  <si>
    <t xml:space="preserve">Model </t>
  </si>
  <si>
    <t>AIC</t>
  </si>
  <si>
    <t>estimate</t>
  </si>
  <si>
    <t>x</t>
  </si>
  <si>
    <t>Delta AICc</t>
  </si>
  <si>
    <t>exponental Delta AICc/2</t>
  </si>
  <si>
    <t xml:space="preserve">AICc </t>
  </si>
  <si>
    <t>x=excluded in weighted average computation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</si>
</sst>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000000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166" fontId="0" fillId="0" borderId="0" xfId="0" applyNumberFormat="1"/>
    <xf numFmtId="0" fontId="0" fillId="0" borderId="3" xfId="0" applyBorder="1"/>
    <xf numFmtId="0" fontId="1" fillId="0" borderId="0" xfId="0" applyFont="1" applyFill="1" applyBorder="1" applyAlignment="1">
      <alignment vertical="center" wrapText="1"/>
    </xf>
    <xf numFmtId="0" fontId="0" fillId="4" borderId="0" xfId="0" applyFill="1"/>
    <xf numFmtId="0" fontId="0" fillId="0" borderId="0" xfId="0" applyAlignment="1"/>
    <xf numFmtId="0" fontId="2" fillId="0" borderId="0" xfId="0" applyFont="1"/>
    <xf numFmtId="0" fontId="1" fillId="0" borderId="0" xfId="0" applyFont="1"/>
    <xf numFmtId="167" fontId="0" fillId="0" borderId="0" xfId="0" applyNumberFormat="1"/>
    <xf numFmtId="0" fontId="0" fillId="0" borderId="6" xfId="0" applyBorder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165" fontId="0" fillId="5" borderId="0" xfId="0" applyNumberFormat="1" applyFill="1"/>
    <xf numFmtId="164" fontId="0" fillId="5" borderId="0" xfId="0" applyNumberFormat="1" applyFill="1"/>
    <xf numFmtId="0" fontId="2" fillId="0" borderId="6" xfId="0" applyFont="1" applyBorder="1"/>
    <xf numFmtId="0" fontId="1" fillId="5" borderId="7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70" zoomScaleNormal="70" workbookViewId="0">
      <selection activeCell="A26" activeCellId="4" sqref="A6:C6 A12:C12 A14:C14 A24:C24 A26:C26"/>
    </sheetView>
  </sheetViews>
  <sheetFormatPr defaultRowHeight="15" x14ac:dyDescent="0.25"/>
  <cols>
    <col min="5" max="5" width="22" bestFit="1" customWidth="1"/>
    <col min="6" max="6" width="14.5703125" bestFit="1" customWidth="1"/>
    <col min="7" max="7" width="18.85546875" bestFit="1" customWidth="1"/>
  </cols>
  <sheetData>
    <row r="1" spans="1:11" s="17" customFormat="1" ht="15.75" thickBot="1" x14ac:dyDescent="0.3">
      <c r="A1" s="17" t="s">
        <v>23</v>
      </c>
      <c r="B1" s="17" t="s">
        <v>5</v>
      </c>
      <c r="C1" s="28" t="s">
        <v>41</v>
      </c>
      <c r="D1" s="17" t="s">
        <v>39</v>
      </c>
      <c r="E1" s="17" t="s">
        <v>40</v>
      </c>
      <c r="F1" s="17" t="s">
        <v>3</v>
      </c>
      <c r="G1" s="17" t="s">
        <v>4</v>
      </c>
      <c r="I1" s="17" t="s">
        <v>23</v>
      </c>
      <c r="K1" s="17" t="s">
        <v>42</v>
      </c>
    </row>
    <row r="2" spans="1:11" s="24" customFormat="1" x14ac:dyDescent="0.25">
      <c r="A2" s="24">
        <v>15</v>
      </c>
      <c r="B2" s="25" t="s">
        <v>20</v>
      </c>
      <c r="C2" s="29">
        <v>239.45400000000001</v>
      </c>
      <c r="D2" s="24">
        <f>C2-MIN(C$2:C27)</f>
        <v>0</v>
      </c>
      <c r="E2" s="24">
        <f t="shared" ref="E2:E27" si="0">EXP(-D2/2)</f>
        <v>1</v>
      </c>
      <c r="F2" s="26">
        <f t="shared" ref="F2:F27" si="1">E2/(E$30)</f>
        <v>0.17616777748893994</v>
      </c>
      <c r="G2" s="27">
        <f t="shared" ref="G2:G27" si="2">F2*100</f>
        <v>17.616777748893995</v>
      </c>
      <c r="I2" s="24">
        <v>15</v>
      </c>
      <c r="J2" s="25"/>
    </row>
    <row r="3" spans="1:11" s="24" customFormat="1" x14ac:dyDescent="0.25">
      <c r="A3" s="24">
        <v>19</v>
      </c>
      <c r="B3" s="25">
        <v>1.4</v>
      </c>
      <c r="C3" s="30">
        <v>239.76300000000001</v>
      </c>
      <c r="D3" s="24">
        <f>C3-MIN(C$2:C28)</f>
        <v>0.3089999999999975</v>
      </c>
      <c r="E3" s="24">
        <f t="shared" si="0"/>
        <v>0.85684349214209776</v>
      </c>
      <c r="F3" s="26">
        <f t="shared" si="1"/>
        <v>0.15094821366653532</v>
      </c>
      <c r="G3" s="27">
        <f t="shared" si="2"/>
        <v>15.094821366653532</v>
      </c>
      <c r="I3" s="24">
        <v>19</v>
      </c>
      <c r="J3" s="25"/>
    </row>
    <row r="4" spans="1:11" s="24" customFormat="1" x14ac:dyDescent="0.25">
      <c r="A4" s="24">
        <v>22</v>
      </c>
      <c r="B4" s="25">
        <v>2.4</v>
      </c>
      <c r="C4" s="30">
        <v>240.07300000000001</v>
      </c>
      <c r="D4" s="24">
        <f>C4-MIN(C$2:C29)</f>
        <v>0.61899999999999977</v>
      </c>
      <c r="E4" s="24">
        <f t="shared" si="0"/>
        <v>0.73381377139855308</v>
      </c>
      <c r="F4" s="26">
        <f t="shared" si="1"/>
        <v>0.12927434119806014</v>
      </c>
      <c r="G4" s="27">
        <f t="shared" si="2"/>
        <v>12.927434119806014</v>
      </c>
      <c r="I4" s="24">
        <v>22</v>
      </c>
      <c r="J4" s="25"/>
    </row>
    <row r="5" spans="1:11" s="21" customFormat="1" x14ac:dyDescent="0.25">
      <c r="A5">
        <v>5</v>
      </c>
      <c r="B5" s="14" t="s">
        <v>10</v>
      </c>
      <c r="C5" s="31">
        <v>240.43299999999999</v>
      </c>
      <c r="D5" s="21">
        <f>C5-MIN(C$2:C30)</f>
        <v>0.97899999999998499</v>
      </c>
      <c r="E5">
        <f t="shared" si="0"/>
        <v>0.61293278397257678</v>
      </c>
      <c r="F5" s="4">
        <f t="shared" si="1"/>
        <v>0.1079790063025574</v>
      </c>
      <c r="G5" s="3">
        <f t="shared" si="2"/>
        <v>10.797900630255739</v>
      </c>
      <c r="H5"/>
      <c r="I5">
        <v>5</v>
      </c>
      <c r="J5" s="14" t="s">
        <v>38</v>
      </c>
    </row>
    <row r="6" spans="1:11" s="24" customFormat="1" x14ac:dyDescent="0.25">
      <c r="A6" s="24">
        <v>11</v>
      </c>
      <c r="B6" s="25" t="s">
        <v>16</v>
      </c>
      <c r="C6" s="30">
        <v>240.45599999999999</v>
      </c>
      <c r="D6" s="24">
        <f>C6-MIN(C$2:C31)</f>
        <v>1.0019999999999811</v>
      </c>
      <c r="E6" s="24">
        <f t="shared" si="0"/>
        <v>0.60592443221719317</v>
      </c>
      <c r="F6" s="26">
        <f t="shared" si="1"/>
        <v>0.10674436054995075</v>
      </c>
      <c r="G6" s="27">
        <f t="shared" si="2"/>
        <v>10.674436054995075</v>
      </c>
      <c r="I6" s="24">
        <v>11</v>
      </c>
      <c r="J6" s="25"/>
    </row>
    <row r="7" spans="1:11" x14ac:dyDescent="0.25">
      <c r="A7">
        <v>1</v>
      </c>
      <c r="B7" s="14" t="s">
        <v>6</v>
      </c>
      <c r="C7" s="31">
        <v>240.69200000000001</v>
      </c>
      <c r="D7" s="21">
        <f>C7-MIN(C$2:C32)</f>
        <v>1.2379999999999995</v>
      </c>
      <c r="E7">
        <f t="shared" si="0"/>
        <v>0.53848265109416793</v>
      </c>
      <c r="F7" s="4">
        <f t="shared" si="1"/>
        <v>9.4863291859611856E-2</v>
      </c>
      <c r="G7" s="3">
        <f t="shared" si="2"/>
        <v>9.4863291859611856</v>
      </c>
      <c r="I7">
        <v>1</v>
      </c>
      <c r="J7" s="14" t="s">
        <v>38</v>
      </c>
    </row>
    <row r="8" spans="1:11" x14ac:dyDescent="0.25">
      <c r="A8">
        <v>7</v>
      </c>
      <c r="B8" s="14" t="s">
        <v>13</v>
      </c>
      <c r="C8" s="31">
        <v>241.57599999999999</v>
      </c>
      <c r="D8" s="21">
        <f>C8-MIN(C$2:C33)</f>
        <v>2.1219999999999857</v>
      </c>
      <c r="E8">
        <f t="shared" si="0"/>
        <v>0.34610952768990683</v>
      </c>
      <c r="F8" s="4">
        <f t="shared" si="1"/>
        <v>6.0973346260877602E-2</v>
      </c>
      <c r="G8" s="3">
        <f t="shared" si="2"/>
        <v>6.0973346260877603</v>
      </c>
      <c r="I8">
        <v>7</v>
      </c>
      <c r="J8" s="14" t="s">
        <v>38</v>
      </c>
    </row>
    <row r="9" spans="1:11" x14ac:dyDescent="0.25">
      <c r="A9">
        <v>2</v>
      </c>
      <c r="B9" s="14" t="s">
        <v>7</v>
      </c>
      <c r="C9" s="31">
        <v>241.77199999999999</v>
      </c>
      <c r="D9" s="21">
        <f>C9-MIN(C$2:C34)</f>
        <v>2.3179999999999836</v>
      </c>
      <c r="E9">
        <f t="shared" si="0"/>
        <v>0.3137998238588417</v>
      </c>
      <c r="F9" s="4">
        <f t="shared" si="1"/>
        <v>5.5281417545632969E-2</v>
      </c>
      <c r="G9" s="3">
        <f t="shared" si="2"/>
        <v>5.5281417545632969</v>
      </c>
      <c r="I9">
        <v>2</v>
      </c>
      <c r="J9" s="14" t="s">
        <v>38</v>
      </c>
    </row>
    <row r="10" spans="1:11" x14ac:dyDescent="0.25">
      <c r="A10">
        <v>9</v>
      </c>
      <c r="B10" s="14" t="s">
        <v>14</v>
      </c>
      <c r="C10" s="31">
        <v>241.81700000000001</v>
      </c>
      <c r="D10" s="21">
        <f>C10-MIN(C$2:C35)</f>
        <v>2.3629999999999995</v>
      </c>
      <c r="E10">
        <f t="shared" si="0"/>
        <v>0.30681816600903106</v>
      </c>
      <c r="F10" s="4">
        <f t="shared" si="1"/>
        <v>5.4051474399043613E-2</v>
      </c>
      <c r="G10" s="3">
        <f t="shared" si="2"/>
        <v>5.4051474399043613</v>
      </c>
      <c r="I10">
        <v>9</v>
      </c>
      <c r="J10" s="14" t="s">
        <v>38</v>
      </c>
    </row>
    <row r="11" spans="1:11" s="24" customFormat="1" x14ac:dyDescent="0.25">
      <c r="A11" s="24">
        <v>17</v>
      </c>
      <c r="B11" s="25">
        <v>1.2</v>
      </c>
      <c r="C11" s="30">
        <v>242.148</v>
      </c>
      <c r="D11" s="24">
        <f>C11-MIN(C$2:C36)</f>
        <v>2.6939999999999884</v>
      </c>
      <c r="E11" s="24">
        <f t="shared" si="0"/>
        <v>0.26001914917646024</v>
      </c>
      <c r="F11" s="26">
        <f t="shared" si="1"/>
        <v>4.5806995614982124E-2</v>
      </c>
      <c r="G11" s="27">
        <f t="shared" si="2"/>
        <v>4.5806995614982124</v>
      </c>
      <c r="I11" s="24">
        <v>17</v>
      </c>
      <c r="J11" s="25"/>
    </row>
    <row r="12" spans="1:11" s="24" customFormat="1" x14ac:dyDescent="0.25">
      <c r="A12" s="24">
        <v>20</v>
      </c>
      <c r="B12" s="25">
        <v>1.5</v>
      </c>
      <c r="C12" s="30">
        <v>242.16200000000001</v>
      </c>
      <c r="D12" s="24">
        <f>C12-MIN(C$2:C37)</f>
        <v>2.7079999999999984</v>
      </c>
      <c r="E12" s="24">
        <f t="shared" si="0"/>
        <v>0.25820537076292688</v>
      </c>
      <c r="F12" s="26">
        <f t="shared" si="1"/>
        <v>4.5487466303012536E-2</v>
      </c>
      <c r="G12" s="27">
        <f t="shared" si="2"/>
        <v>4.5487466303012534</v>
      </c>
      <c r="I12" s="24">
        <v>20</v>
      </c>
      <c r="J12" s="25"/>
    </row>
    <row r="13" spans="1:11" x14ac:dyDescent="0.25">
      <c r="A13">
        <v>12</v>
      </c>
      <c r="B13" s="14" t="s">
        <v>17</v>
      </c>
      <c r="C13" s="31">
        <v>242.25</v>
      </c>
      <c r="D13" s="21">
        <f>C13-MIN(C$2:C38)</f>
        <v>2.7959999999999923</v>
      </c>
      <c r="E13">
        <f t="shared" si="0"/>
        <v>0.24709065139237896</v>
      </c>
      <c r="F13" s="4">
        <f t="shared" si="1"/>
        <v>4.3529410894089841E-2</v>
      </c>
      <c r="G13" s="3">
        <f t="shared" si="2"/>
        <v>4.3529410894089837</v>
      </c>
      <c r="I13">
        <v>12</v>
      </c>
      <c r="J13" s="14" t="s">
        <v>38</v>
      </c>
    </row>
    <row r="14" spans="1:11" s="24" customFormat="1" x14ac:dyDescent="0.25">
      <c r="A14" s="24">
        <v>26</v>
      </c>
      <c r="B14" s="25">
        <v>4.5</v>
      </c>
      <c r="C14" s="30">
        <v>242.428</v>
      </c>
      <c r="D14" s="24">
        <f>C14-MIN(C$2:C39)</f>
        <v>2.9739999999999895</v>
      </c>
      <c r="E14" s="24">
        <f t="shared" si="0"/>
        <v>0.2260497886979462</v>
      </c>
      <c r="F14" s="26">
        <f t="shared" si="1"/>
        <v>3.9822688876761672E-2</v>
      </c>
      <c r="G14" s="27">
        <f t="shared" si="2"/>
        <v>3.9822688876761672</v>
      </c>
      <c r="I14" s="24">
        <v>26</v>
      </c>
      <c r="J14" s="25"/>
    </row>
    <row r="15" spans="1:11" x14ac:dyDescent="0.25">
      <c r="A15">
        <v>6</v>
      </c>
      <c r="B15" s="14" t="s">
        <v>11</v>
      </c>
      <c r="C15" s="31">
        <v>242.60300000000001</v>
      </c>
      <c r="D15" s="21">
        <f>C15-MIN(C$2:C40)</f>
        <v>3.1490000000000009</v>
      </c>
      <c r="E15">
        <f t="shared" si="0"/>
        <v>0.20711108233775039</v>
      </c>
      <c r="F15" s="4">
        <f t="shared" si="1"/>
        <v>3.648629906877033E-2</v>
      </c>
      <c r="G15" s="3">
        <f t="shared" si="2"/>
        <v>3.6486299068770331</v>
      </c>
      <c r="I15">
        <v>6</v>
      </c>
      <c r="J15" s="14" t="s">
        <v>38</v>
      </c>
    </row>
    <row r="16" spans="1:11" s="24" customFormat="1" x14ac:dyDescent="0.25">
      <c r="A16" s="24">
        <v>24</v>
      </c>
      <c r="B16" s="25">
        <v>3.4</v>
      </c>
      <c r="C16" s="30">
        <v>242.72800000000001</v>
      </c>
      <c r="D16" s="24">
        <f>C16-MIN(C$2:C41)</f>
        <v>3.2740000000000009</v>
      </c>
      <c r="E16" s="24">
        <f t="shared" si="0"/>
        <v>0.19456285620152006</v>
      </c>
      <c r="F16" s="26">
        <f t="shared" si="1"/>
        <v>3.4275705958922001E-2</v>
      </c>
      <c r="G16" s="27">
        <f t="shared" si="2"/>
        <v>3.4275705958922003</v>
      </c>
      <c r="I16" s="24">
        <v>24</v>
      </c>
      <c r="J16" s="25"/>
    </row>
    <row r="17" spans="1:10" s="24" customFormat="1" x14ac:dyDescent="0.25">
      <c r="A17" s="24">
        <v>18</v>
      </c>
      <c r="B17" s="25">
        <v>1.3</v>
      </c>
      <c r="C17" s="30">
        <v>242.822</v>
      </c>
      <c r="D17" s="24">
        <f>C17-MIN(C$2:C42)</f>
        <v>3.367999999999995</v>
      </c>
      <c r="E17" s="24">
        <f t="shared" si="0"/>
        <v>0.18562996914105842</v>
      </c>
      <c r="F17" s="26">
        <f t="shared" si="1"/>
        <v>3.2702019098920766E-2</v>
      </c>
      <c r="G17" s="27">
        <f t="shared" si="2"/>
        <v>3.2702019098920765</v>
      </c>
      <c r="I17" s="24">
        <v>18</v>
      </c>
      <c r="J17" s="25"/>
    </row>
    <row r="18" spans="1:10" x14ac:dyDescent="0.25">
      <c r="A18">
        <v>14</v>
      </c>
      <c r="B18" s="14" t="s">
        <v>19</v>
      </c>
      <c r="C18" s="31">
        <v>243.102</v>
      </c>
      <c r="D18" s="21">
        <f>C18-MIN(C$2:C43)</f>
        <v>3.6479999999999961</v>
      </c>
      <c r="E18">
        <f t="shared" si="0"/>
        <v>0.16137894240960524</v>
      </c>
      <c r="F18" s="4">
        <f t="shared" si="1"/>
        <v>2.8429769617815785E-2</v>
      </c>
      <c r="G18" s="3">
        <f t="shared" si="2"/>
        <v>2.8429769617815785</v>
      </c>
      <c r="I18">
        <v>14</v>
      </c>
      <c r="J18" s="14" t="s">
        <v>38</v>
      </c>
    </row>
    <row r="19" spans="1:10" x14ac:dyDescent="0.25">
      <c r="A19">
        <v>4</v>
      </c>
      <c r="B19" s="14" t="s">
        <v>9</v>
      </c>
      <c r="C19" s="31">
        <v>243.44900000000001</v>
      </c>
      <c r="D19" s="21">
        <f>C19-MIN(C$2:C44)</f>
        <v>3.9950000000000045</v>
      </c>
      <c r="E19">
        <f t="shared" si="0"/>
        <v>0.13567404472012004</v>
      </c>
      <c r="F19" s="4">
        <f t="shared" si="1"/>
        <v>2.3901394921278591E-2</v>
      </c>
      <c r="G19" s="3">
        <f t="shared" si="2"/>
        <v>2.3901394921278589</v>
      </c>
      <c r="I19">
        <v>4</v>
      </c>
      <c r="J19" s="14" t="s">
        <v>38</v>
      </c>
    </row>
    <row r="20" spans="1:10" x14ac:dyDescent="0.25">
      <c r="A20">
        <v>16</v>
      </c>
      <c r="B20" s="14" t="s">
        <v>21</v>
      </c>
      <c r="C20" s="31">
        <v>244.20599999999999</v>
      </c>
      <c r="D20" s="21">
        <f>C20-MIN(C$2:C45)</f>
        <v>4.7519999999999811</v>
      </c>
      <c r="E20">
        <f t="shared" si="0"/>
        <v>9.292152121319977E-2</v>
      </c>
      <c r="F20" s="4">
        <f t="shared" si="1"/>
        <v>1.636977787302079E-2</v>
      </c>
      <c r="G20" s="3">
        <f t="shared" si="2"/>
        <v>1.636977787302079</v>
      </c>
      <c r="I20">
        <v>16</v>
      </c>
      <c r="J20" s="14" t="s">
        <v>38</v>
      </c>
    </row>
    <row r="21" spans="1:10" x14ac:dyDescent="0.25">
      <c r="A21">
        <v>13</v>
      </c>
      <c r="B21" s="14" t="s">
        <v>18</v>
      </c>
      <c r="C21" s="31">
        <v>244.27099999999999</v>
      </c>
      <c r="D21" s="21">
        <f>C21-MIN(C$2:C46)</f>
        <v>4.8169999999999789</v>
      </c>
      <c r="E21">
        <f t="shared" si="0"/>
        <v>8.995011860685341E-2</v>
      </c>
      <c r="F21" s="4">
        <f t="shared" si="1"/>
        <v>1.5846312479835908E-2</v>
      </c>
      <c r="G21" s="3">
        <f t="shared" si="2"/>
        <v>1.5846312479835909</v>
      </c>
      <c r="I21">
        <v>13</v>
      </c>
      <c r="J21" s="14" t="s">
        <v>38</v>
      </c>
    </row>
    <row r="22" spans="1:10" x14ac:dyDescent="0.25">
      <c r="A22">
        <v>8</v>
      </c>
      <c r="B22" s="14" t="s">
        <v>12</v>
      </c>
      <c r="C22" s="31">
        <v>244.441</v>
      </c>
      <c r="D22" s="21">
        <f>C22-MIN(C$2:C47)</f>
        <v>4.9869999999999948</v>
      </c>
      <c r="E22">
        <f t="shared" si="0"/>
        <v>8.2620288923762303E-2</v>
      </c>
      <c r="F22" s="4">
        <f t="shared" si="1"/>
        <v>1.4555032675193286E-2</v>
      </c>
      <c r="G22" s="3">
        <f t="shared" si="2"/>
        <v>1.4555032675193287</v>
      </c>
      <c r="I22">
        <v>8</v>
      </c>
      <c r="J22" s="14" t="s">
        <v>38</v>
      </c>
    </row>
    <row r="23" spans="1:10" x14ac:dyDescent="0.25">
      <c r="A23" s="21">
        <v>3</v>
      </c>
      <c r="B23" s="14" t="s">
        <v>8</v>
      </c>
      <c r="C23" s="32">
        <v>245.39599999999999</v>
      </c>
      <c r="D23" s="21">
        <f>C23-MIN(C$2:C48)</f>
        <v>5.9419999999999789</v>
      </c>
      <c r="E23" s="21">
        <f t="shared" si="0"/>
        <v>5.1252032664694497E-2</v>
      </c>
      <c r="F23" s="22">
        <f t="shared" si="1"/>
        <v>9.0289566863297806E-3</v>
      </c>
      <c r="G23" s="23">
        <f t="shared" si="2"/>
        <v>0.9028956686329781</v>
      </c>
      <c r="H23" s="21"/>
      <c r="I23" s="21">
        <v>3</v>
      </c>
      <c r="J23" s="14" t="s">
        <v>38</v>
      </c>
    </row>
    <row r="24" spans="1:10" s="24" customFormat="1" x14ac:dyDescent="0.25">
      <c r="A24" s="24">
        <v>23</v>
      </c>
      <c r="B24" s="25">
        <v>2.5</v>
      </c>
      <c r="C24" s="30">
        <v>248.828</v>
      </c>
      <c r="D24" s="24">
        <f>C24-MIN(C$2:C49)</f>
        <v>9.3739999999999952</v>
      </c>
      <c r="E24" s="24">
        <f t="shared" si="0"/>
        <v>9.2142875961722381E-3</v>
      </c>
      <c r="F24" s="26">
        <f t="shared" si="1"/>
        <v>1.62326056696157E-3</v>
      </c>
      <c r="G24" s="27">
        <f t="shared" si="2"/>
        <v>0.16232605669615699</v>
      </c>
      <c r="I24" s="24">
        <v>23</v>
      </c>
      <c r="J24" s="25"/>
    </row>
    <row r="25" spans="1:10" s="24" customFormat="1" x14ac:dyDescent="0.25">
      <c r="A25" s="24">
        <v>21</v>
      </c>
      <c r="B25" s="25">
        <v>2.2999999999999998</v>
      </c>
      <c r="C25" s="30">
        <v>249.40100000000001</v>
      </c>
      <c r="D25" s="24">
        <f>C25-MIN(C$2:C50)</f>
        <v>9.9470000000000027</v>
      </c>
      <c r="E25" s="24">
        <f t="shared" si="0"/>
        <v>6.9188894938350086E-3</v>
      </c>
      <c r="F25" s="26">
        <f t="shared" si="1"/>
        <v>1.21888538482049E-3</v>
      </c>
      <c r="G25" s="27">
        <f t="shared" si="2"/>
        <v>0.121888538482049</v>
      </c>
      <c r="I25" s="24">
        <v>21</v>
      </c>
      <c r="J25" s="25"/>
    </row>
    <row r="26" spans="1:10" s="24" customFormat="1" x14ac:dyDescent="0.25">
      <c r="A26" s="24">
        <v>25</v>
      </c>
      <c r="B26" s="25">
        <v>3.5</v>
      </c>
      <c r="C26" s="30">
        <v>249.75700000000001</v>
      </c>
      <c r="D26" s="24">
        <f>C26-MIN(C$2:C51)</f>
        <v>10.302999999999997</v>
      </c>
      <c r="E26" s="24">
        <f t="shared" si="0"/>
        <v>5.7907121408212634E-3</v>
      </c>
      <c r="F26" s="26">
        <f t="shared" si="1"/>
        <v>1.0201368879267033E-3</v>
      </c>
      <c r="G26" s="27">
        <f t="shared" si="2"/>
        <v>0.10201368879267034</v>
      </c>
      <c r="I26" s="24">
        <v>25</v>
      </c>
      <c r="J26" s="25"/>
    </row>
    <row r="27" spans="1:10" ht="15.75" thickBot="1" x14ac:dyDescent="0.3">
      <c r="A27">
        <v>10</v>
      </c>
      <c r="B27" s="14" t="s">
        <v>15</v>
      </c>
      <c r="C27" s="33">
        <v>250.43</v>
      </c>
      <c r="D27" s="21">
        <f>C27-MIN(C$2:C52)</f>
        <v>10.975999999999999</v>
      </c>
      <c r="E27">
        <f t="shared" si="0"/>
        <v>4.136108123798843E-3</v>
      </c>
      <c r="F27" s="4">
        <f t="shared" si="1"/>
        <v>7.2864897562359139E-4</v>
      </c>
      <c r="G27" s="3">
        <f t="shared" si="2"/>
        <v>7.2864897562359143E-2</v>
      </c>
      <c r="I27">
        <v>10</v>
      </c>
      <c r="J27" s="14" t="s">
        <v>38</v>
      </c>
    </row>
    <row r="29" spans="1:10" x14ac:dyDescent="0.25">
      <c r="A29" s="17" t="s">
        <v>23</v>
      </c>
      <c r="B29" s="17"/>
      <c r="C29" s="20" t="s">
        <v>41</v>
      </c>
      <c r="D29" t="s">
        <v>39</v>
      </c>
      <c r="E29" t="s">
        <v>40</v>
      </c>
      <c r="F29" t="s">
        <v>3</v>
      </c>
      <c r="G29" t="s">
        <v>4</v>
      </c>
      <c r="I29" s="17" t="s">
        <v>23</v>
      </c>
      <c r="J29" s="17" t="s">
        <v>5</v>
      </c>
    </row>
    <row r="30" spans="1:10" x14ac:dyDescent="0.25">
      <c r="C30" s="13" t="s">
        <v>30</v>
      </c>
      <c r="D30" s="13">
        <f>SUM(D4:D29)</f>
        <v>100.34499999999983</v>
      </c>
      <c r="E30" s="13">
        <f>SUM(E4:E29)</f>
        <v>5.6764069698431738</v>
      </c>
      <c r="F30" s="13">
        <f>SUM(F4:F29)</f>
        <v>1</v>
      </c>
      <c r="G30" s="13">
        <f>SUM(G4:G29)</f>
        <v>100.00000000000001</v>
      </c>
    </row>
  </sheetData>
  <sortState ref="A1:J27">
    <sortCondition ref="C1:C27"/>
  </sortState>
  <conditionalFormatting sqref="A2:A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{82A87254-DCD4-471E-8DA4-B12DABFB3B3C}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A87254-DCD4-471E-8DA4-B12DABFB3B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A2:A3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I7" sqref="I7"/>
    </sheetView>
  </sheetViews>
  <sheetFormatPr defaultRowHeight="15" x14ac:dyDescent="0.25"/>
  <cols>
    <col min="6" max="6" width="14.5703125" bestFit="1" customWidth="1"/>
  </cols>
  <sheetData>
    <row r="1" spans="1:15" x14ac:dyDescent="0.25">
      <c r="A1" s="18" t="s">
        <v>35</v>
      </c>
      <c r="B1" t="s">
        <v>23</v>
      </c>
      <c r="C1" t="s">
        <v>36</v>
      </c>
      <c r="D1" t="s">
        <v>1</v>
      </c>
      <c r="E1" t="s">
        <v>2</v>
      </c>
      <c r="F1" t="s">
        <v>3</v>
      </c>
      <c r="G1" t="s">
        <v>4</v>
      </c>
      <c r="H1" t="s">
        <v>23</v>
      </c>
      <c r="I1" t="s">
        <v>22</v>
      </c>
      <c r="J1" t="s">
        <v>26</v>
      </c>
      <c r="K1" t="s">
        <v>37</v>
      </c>
      <c r="L1" t="s">
        <v>25</v>
      </c>
      <c r="N1" t="s">
        <v>32</v>
      </c>
      <c r="O1" t="s">
        <v>33</v>
      </c>
    </row>
    <row r="2" spans="1:15" x14ac:dyDescent="0.25">
      <c r="A2" s="24">
        <v>11</v>
      </c>
      <c r="B2" s="25" t="s">
        <v>16</v>
      </c>
      <c r="C2" s="30">
        <v>240.45599999999999</v>
      </c>
      <c r="D2">
        <f>C2-MIN(C$2:C$6)</f>
        <v>0</v>
      </c>
      <c r="E2">
        <f>EXP(-D2/2)</f>
        <v>1</v>
      </c>
      <c r="F2" s="4">
        <f>E2/E$7</f>
        <v>0.54825631566341126</v>
      </c>
      <c r="G2" s="3">
        <f>F2*100</f>
        <v>54.82563156634113</v>
      </c>
      <c r="H2" s="24">
        <v>11</v>
      </c>
      <c r="I2">
        <v>-1.121</v>
      </c>
      <c r="J2">
        <v>0.83919999999999995</v>
      </c>
      <c r="K2" s="3">
        <f>F2*I2</f>
        <v>-0.61459532985868404</v>
      </c>
      <c r="L2" s="3">
        <f>F2*((SQRT(J2^2)+(I2-I$8)^2))</f>
        <v>0.48778833936029659</v>
      </c>
      <c r="M2" s="3"/>
      <c r="N2" s="3">
        <f>I2+(1.96)*J2</f>
        <v>0.52383199999999985</v>
      </c>
      <c r="O2" s="3">
        <f>I2-(1.96)*J2</f>
        <v>-2.7658319999999996</v>
      </c>
    </row>
    <row r="3" spans="1:15" x14ac:dyDescent="0.25">
      <c r="A3" s="24">
        <v>20</v>
      </c>
      <c r="B3" s="25">
        <v>1.5</v>
      </c>
      <c r="C3" s="30">
        <v>242.16200000000001</v>
      </c>
      <c r="D3">
        <f t="shared" ref="D3:D6" si="0">C3-MIN(C$2:C$6)</f>
        <v>1.7060000000000173</v>
      </c>
      <c r="E3">
        <f t="shared" ref="E3:E6" si="1">EXP(-D3/2)</f>
        <v>0.42613460859814506</v>
      </c>
      <c r="F3" s="4">
        <f t="shared" ref="F3:F6" si="2">E3/E$7</f>
        <v>0.23363099048668884</v>
      </c>
      <c r="G3" s="3">
        <f t="shared" ref="G3:G6" si="3">F3*100</f>
        <v>23.363099048668882</v>
      </c>
      <c r="H3" s="24">
        <v>20</v>
      </c>
      <c r="I3">
        <v>-0.72199999999999998</v>
      </c>
      <c r="J3">
        <v>0.86890000000000001</v>
      </c>
      <c r="K3" s="3">
        <f t="shared" ref="K3:K6" si="4">F3*I3</f>
        <v>-0.16868157513138934</v>
      </c>
      <c r="L3" s="3">
        <f>F3*((SQRT(J3^2)+(I3-I$8)^2))</f>
        <v>0.21009644428733781</v>
      </c>
      <c r="M3" s="3"/>
      <c r="N3" s="3">
        <f t="shared" ref="N3:N6" si="5">I3+(1.96)*J3</f>
        <v>0.98104400000000003</v>
      </c>
      <c r="O3" s="3">
        <f t="shared" ref="O3:O6" si="6">I3-(1.96)*J3</f>
        <v>-2.4250439999999998</v>
      </c>
    </row>
    <row r="4" spans="1:15" x14ac:dyDescent="0.25">
      <c r="A4" s="24">
        <v>26</v>
      </c>
      <c r="B4" s="25">
        <v>4.5</v>
      </c>
      <c r="C4" s="30">
        <v>242.428</v>
      </c>
      <c r="D4">
        <f t="shared" si="0"/>
        <v>1.9720000000000084</v>
      </c>
      <c r="E4">
        <f t="shared" si="1"/>
        <v>0.37306597436711186</v>
      </c>
      <c r="F4" s="4">
        <f t="shared" si="2"/>
        <v>0.20453577660589337</v>
      </c>
      <c r="G4" s="3">
        <f t="shared" si="3"/>
        <v>20.453577660589335</v>
      </c>
      <c r="H4" s="24">
        <v>26</v>
      </c>
      <c r="I4">
        <v>-0.49399999999999999</v>
      </c>
      <c r="J4">
        <v>0.76900000000000002</v>
      </c>
      <c r="K4" s="3">
        <f t="shared" si="4"/>
        <v>-0.10104067364331132</v>
      </c>
      <c r="L4" s="3">
        <f>F4*((SQRT(J4^2)+(I4-I$8)^2))</f>
        <v>0.19038440007652985</v>
      </c>
      <c r="M4" s="3"/>
      <c r="N4" s="3">
        <f t="shared" si="5"/>
        <v>1.0132399999999999</v>
      </c>
      <c r="O4" s="3">
        <f t="shared" si="6"/>
        <v>-2.0012400000000001</v>
      </c>
    </row>
    <row r="5" spans="1:15" x14ac:dyDescent="0.25">
      <c r="A5" s="24">
        <v>23</v>
      </c>
      <c r="B5" s="25">
        <v>2.5</v>
      </c>
      <c r="C5" s="30">
        <v>248.828</v>
      </c>
      <c r="D5">
        <f t="shared" si="0"/>
        <v>8.3720000000000141</v>
      </c>
      <c r="E5">
        <f t="shared" si="1"/>
        <v>1.5206991344540111E-2</v>
      </c>
      <c r="F5" s="4">
        <f t="shared" si="2"/>
        <v>8.3373290468829464E-3</v>
      </c>
      <c r="G5" s="3">
        <f t="shared" si="3"/>
        <v>0.83373290468829464</v>
      </c>
      <c r="H5" s="24">
        <v>23</v>
      </c>
      <c r="I5">
        <v>-1.0640000000000001</v>
      </c>
      <c r="J5">
        <v>0.8256</v>
      </c>
      <c r="K5" s="3">
        <f t="shared" si="4"/>
        <v>-8.870918105883455E-3</v>
      </c>
      <c r="L5" s="3">
        <f>F5*((SQRT(J5^2)+(I5-I$8)^2))</f>
        <v>7.1178869401842381E-3</v>
      </c>
      <c r="M5" s="3"/>
      <c r="N5" s="3">
        <f t="shared" si="5"/>
        <v>0.554176</v>
      </c>
      <c r="O5" s="3">
        <f t="shared" si="6"/>
        <v>-2.6821760000000001</v>
      </c>
    </row>
    <row r="6" spans="1:15" x14ac:dyDescent="0.25">
      <c r="A6" s="24">
        <v>25</v>
      </c>
      <c r="B6" s="25">
        <v>3.5</v>
      </c>
      <c r="C6" s="30">
        <v>249.75700000000001</v>
      </c>
      <c r="D6">
        <f t="shared" si="0"/>
        <v>9.3010000000000161</v>
      </c>
      <c r="E6">
        <f t="shared" si="1"/>
        <v>9.5568223245792259E-3</v>
      </c>
      <c r="F6" s="4">
        <f t="shared" si="2"/>
        <v>5.2395881971236437E-3</v>
      </c>
      <c r="G6" s="3">
        <f t="shared" si="3"/>
        <v>0.52395881971236435</v>
      </c>
      <c r="H6" s="24">
        <v>25</v>
      </c>
      <c r="I6">
        <v>-0.58599999999999997</v>
      </c>
      <c r="J6">
        <v>0.80200000000000005</v>
      </c>
      <c r="K6" s="3">
        <f t="shared" si="4"/>
        <v>-3.0703986835144549E-3</v>
      </c>
      <c r="L6" s="3">
        <f>F6*((SQRT(J6^2)+(I6-I$8)^2))</f>
        <v>4.7065155443787154E-3</v>
      </c>
      <c r="M6" s="3"/>
      <c r="N6" s="3">
        <f t="shared" si="5"/>
        <v>0.98592000000000002</v>
      </c>
      <c r="O6" s="3">
        <f t="shared" si="6"/>
        <v>-2.1579199999999998</v>
      </c>
    </row>
    <row r="7" spans="1:15" x14ac:dyDescent="0.25">
      <c r="E7">
        <f>SUM(E2:E6)</f>
        <v>1.8239643966343762</v>
      </c>
      <c r="I7" t="s">
        <v>24</v>
      </c>
      <c r="J7" t="s">
        <v>25</v>
      </c>
      <c r="N7" t="s">
        <v>27</v>
      </c>
      <c r="O7" t="s">
        <v>28</v>
      </c>
    </row>
    <row r="8" spans="1:15" x14ac:dyDescent="0.25">
      <c r="I8" s="3">
        <f>SUM(K2:K6)</f>
        <v>-0.8962588954227827</v>
      </c>
      <c r="J8" s="3">
        <f>SUM(L2:L6)</f>
        <v>0.90009358620872726</v>
      </c>
      <c r="N8" s="3">
        <f>I8+(1.96)*J8</f>
        <v>0.86792453354632271</v>
      </c>
      <c r="O8" s="3">
        <f>I8-(1.96)*J8</f>
        <v>-2.6604423243918882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C3" sqref="C3"/>
    </sheetView>
  </sheetViews>
  <sheetFormatPr defaultRowHeight="15" x14ac:dyDescent="0.25"/>
  <cols>
    <col min="5" max="5" width="14.5703125" bestFit="1" customWidth="1"/>
    <col min="8" max="8" width="23.42578125" customWidth="1"/>
    <col min="13" max="13" width="12.5703125" bestFit="1" customWidth="1"/>
  </cols>
  <sheetData>
    <row r="1" spans="1:14" ht="15.75" thickBot="1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23</v>
      </c>
      <c r="H1" t="s">
        <v>22</v>
      </c>
      <c r="I1" t="s">
        <v>26</v>
      </c>
      <c r="J1" t="s">
        <v>37</v>
      </c>
      <c r="K1" t="s">
        <v>25</v>
      </c>
      <c r="M1" t="s">
        <v>32</v>
      </c>
      <c r="N1" t="s">
        <v>33</v>
      </c>
    </row>
    <row r="2" spans="1:14" x14ac:dyDescent="0.25">
      <c r="A2" s="25" t="s">
        <v>20</v>
      </c>
      <c r="B2" s="29">
        <v>239.45400000000001</v>
      </c>
      <c r="C2">
        <f>B2-MIN(B$2:B7)</f>
        <v>0</v>
      </c>
      <c r="D2">
        <f>EXP(-C2/2)</f>
        <v>1</v>
      </c>
      <c r="E2" s="4">
        <f>D2/(D$8)</f>
        <v>0.39051852554770011</v>
      </c>
      <c r="F2" s="3">
        <f>E2*100</f>
        <v>39.051852554770008</v>
      </c>
      <c r="G2" s="24">
        <v>15</v>
      </c>
      <c r="H2" s="12">
        <v>-1.7430000000000001</v>
      </c>
      <c r="I2">
        <v>0.78500000000000003</v>
      </c>
      <c r="J2">
        <f>E2*H2</f>
        <v>-0.68067379002964135</v>
      </c>
      <c r="K2" s="3">
        <f>E2*((SQRT(I2^2)+(H2-H$9)^2))</f>
        <v>0.31184883945392916</v>
      </c>
      <c r="M2" s="12">
        <f>H2+(1.96)*I2</f>
        <v>-0.20440000000000014</v>
      </c>
      <c r="N2">
        <f>H2-(1.96)*I2</f>
        <v>-3.2816000000000001</v>
      </c>
    </row>
    <row r="3" spans="1:14" x14ac:dyDescent="0.25">
      <c r="A3" s="25">
        <v>1.4</v>
      </c>
      <c r="B3" s="30">
        <v>239.76300000000001</v>
      </c>
      <c r="C3">
        <f>B3-MIN(B$2:B8)</f>
        <v>0.3089999999999975</v>
      </c>
      <c r="D3">
        <f t="shared" ref="D3:D6" si="0">EXP(-C3/2)</f>
        <v>0.85684349214209776</v>
      </c>
      <c r="E3" s="4">
        <f>D3/(D$8)</f>
        <v>0.33461325717647439</v>
      </c>
      <c r="F3" s="3">
        <f t="shared" ref="F3:F6" si="1">E3*100</f>
        <v>33.461325717647441</v>
      </c>
      <c r="G3" s="24">
        <v>19</v>
      </c>
      <c r="H3" s="12">
        <v>-1.502</v>
      </c>
      <c r="I3">
        <v>0.70509999999999995</v>
      </c>
      <c r="J3">
        <f t="shared" ref="J3:J6" si="2">E3*H3</f>
        <v>-0.50258911227906455</v>
      </c>
      <c r="K3" s="3">
        <f>E3*((SQRT(I3^2)+(H3-H$9)^2))</f>
        <v>0.24113011106566895</v>
      </c>
      <c r="M3" s="12">
        <f t="shared" ref="M3:M6" si="3">H3+(1.96)*I3</f>
        <v>-0.12000400000000022</v>
      </c>
      <c r="N3">
        <f t="shared" ref="N3:N6" si="4">H3-(1.96)*I3</f>
        <v>-2.8839959999999998</v>
      </c>
    </row>
    <row r="4" spans="1:14" x14ac:dyDescent="0.25">
      <c r="A4" s="25">
        <v>1.2</v>
      </c>
      <c r="B4" s="30">
        <v>242.148</v>
      </c>
      <c r="C4">
        <f>B4-MIN(B$2:B9)</f>
        <v>2.6939999999999884</v>
      </c>
      <c r="D4">
        <f t="shared" si="0"/>
        <v>0.26001914917646024</v>
      </c>
      <c r="E4" s="4">
        <f>D4/(D$8)</f>
        <v>0.10154229475055875</v>
      </c>
      <c r="F4" s="3">
        <f t="shared" si="1"/>
        <v>10.154229475055875</v>
      </c>
      <c r="G4" s="24">
        <v>17</v>
      </c>
      <c r="H4" s="12">
        <v>-1.696</v>
      </c>
      <c r="I4">
        <v>0.75839999999999996</v>
      </c>
      <c r="J4">
        <f t="shared" si="2"/>
        <v>-0.17221573189694764</v>
      </c>
      <c r="K4" s="3">
        <f>E4*((SQRT(I4^2)+(H4-H$9)^2))</f>
        <v>7.7498845544851702E-2</v>
      </c>
      <c r="M4" s="12">
        <f t="shared" si="3"/>
        <v>-0.20953599999999994</v>
      </c>
      <c r="N4">
        <f t="shared" si="4"/>
        <v>-3.182464</v>
      </c>
    </row>
    <row r="5" spans="1:14" x14ac:dyDescent="0.25">
      <c r="A5" s="25">
        <v>1.5</v>
      </c>
      <c r="B5" s="30">
        <v>242.16200000000001</v>
      </c>
      <c r="C5">
        <f>B5-MIN(B$2:B10)</f>
        <v>2.7079999999999984</v>
      </c>
      <c r="D5">
        <f t="shared" si="0"/>
        <v>0.25820537076292688</v>
      </c>
      <c r="E5" s="4">
        <f>D5/(D$8)</f>
        <v>0.10083398067883545</v>
      </c>
      <c r="F5" s="3">
        <f t="shared" si="1"/>
        <v>10.083398067883545</v>
      </c>
      <c r="G5" s="24">
        <v>20</v>
      </c>
      <c r="H5" s="12">
        <v>-1.5369999999999999</v>
      </c>
      <c r="I5">
        <v>0.75590000000000002</v>
      </c>
      <c r="J5">
        <f t="shared" si="2"/>
        <v>-0.15498182830337007</v>
      </c>
      <c r="K5" s="3">
        <f>E5*((SQRT(I5^2)+(H5-H$9)^2))</f>
        <v>7.7029782774130834E-2</v>
      </c>
      <c r="M5" s="12">
        <f t="shared" si="3"/>
        <v>-5.5435999999999819E-2</v>
      </c>
      <c r="N5">
        <f t="shared" si="4"/>
        <v>-3.018564</v>
      </c>
    </row>
    <row r="6" spans="1:14" x14ac:dyDescent="0.25">
      <c r="A6" s="25">
        <v>1.3</v>
      </c>
      <c r="B6" s="30">
        <v>242.822</v>
      </c>
      <c r="C6">
        <f>B6-MIN(B$2:B11)</f>
        <v>3.367999999999995</v>
      </c>
      <c r="D6">
        <f t="shared" si="0"/>
        <v>0.18562996914105842</v>
      </c>
      <c r="E6" s="4">
        <f>D6/(D$8)</f>
        <v>7.2491941846431207E-2</v>
      </c>
      <c r="F6" s="3">
        <f t="shared" si="1"/>
        <v>7.2491941846431205</v>
      </c>
      <c r="G6" s="24">
        <v>18</v>
      </c>
      <c r="H6" s="12">
        <v>-1.6020000000000001</v>
      </c>
      <c r="I6">
        <v>0.752</v>
      </c>
      <c r="J6">
        <f t="shared" si="2"/>
        <v>-0.1161320908379828</v>
      </c>
      <c r="K6" s="3">
        <f>E6*((SQRT(I6^2)+(H6-H$9)^2))</f>
        <v>5.4557782936805001E-2</v>
      </c>
      <c r="M6" s="12">
        <f t="shared" si="3"/>
        <v>-0.12808000000000019</v>
      </c>
      <c r="N6">
        <f t="shared" si="4"/>
        <v>-3.07592</v>
      </c>
    </row>
    <row r="7" spans="1:14" x14ac:dyDescent="0.25">
      <c r="A7" s="25"/>
      <c r="B7" s="30"/>
      <c r="E7" s="4"/>
      <c r="F7" s="3"/>
      <c r="G7" s="24"/>
      <c r="H7" s="12"/>
      <c r="K7" s="3"/>
      <c r="M7" s="12"/>
    </row>
    <row r="8" spans="1:14" x14ac:dyDescent="0.25">
      <c r="C8">
        <f>SUM(C2:C7)</f>
        <v>9.0789999999999793</v>
      </c>
      <c r="D8">
        <f>SUM(D2:D7)</f>
        <v>2.5606979812225434</v>
      </c>
      <c r="E8">
        <f>SUM(E2:E7)</f>
        <v>1</v>
      </c>
      <c r="F8">
        <f>SUM(F2:F7)</f>
        <v>99.999999999999986</v>
      </c>
      <c r="H8" t="s">
        <v>24</v>
      </c>
      <c r="I8" t="s">
        <v>25</v>
      </c>
      <c r="M8" t="s">
        <v>27</v>
      </c>
      <c r="N8" t="s">
        <v>28</v>
      </c>
    </row>
    <row r="9" spans="1:14" x14ac:dyDescent="0.25">
      <c r="H9" s="12">
        <f>SUM(J2:J7)</f>
        <v>-1.6265925533470067</v>
      </c>
      <c r="K9">
        <f>SUM(K2:K7)</f>
        <v>0.76206536177538575</v>
      </c>
      <c r="M9" s="12">
        <f>H9+(1.96)*K9</f>
        <v>-0.13294444426725072</v>
      </c>
      <c r="N9">
        <f>H9-(1.96)*K9</f>
        <v>-3.1202406624267627</v>
      </c>
    </row>
  </sheetData>
  <conditionalFormatting sqref="G2:G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{BDD6B546-7B2E-45A7-81AF-6F566D762469}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D6B546-7B2E-45A7-81AF-6F566D7624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G2:G3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D3" sqref="D3"/>
    </sheetView>
  </sheetViews>
  <sheetFormatPr defaultRowHeight="15" x14ac:dyDescent="0.25"/>
  <cols>
    <col min="5" max="5" width="14.5703125" bestFit="1" customWidth="1"/>
    <col min="8" max="8" width="13.5703125" customWidth="1"/>
    <col min="13" max="13" width="12.5703125" bestFit="1" customWidth="1"/>
  </cols>
  <sheetData>
    <row r="1" spans="1:14" ht="15.75" thickBot="1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23</v>
      </c>
      <c r="H1" t="s">
        <v>22</v>
      </c>
      <c r="I1" t="s">
        <v>26</v>
      </c>
      <c r="J1" t="s">
        <v>37</v>
      </c>
      <c r="K1" t="s">
        <v>25</v>
      </c>
      <c r="M1" t="s">
        <v>32</v>
      </c>
      <c r="N1" t="s">
        <v>33</v>
      </c>
    </row>
    <row r="2" spans="1:14" x14ac:dyDescent="0.25">
      <c r="A2" s="25" t="s">
        <v>20</v>
      </c>
      <c r="B2" s="29">
        <v>239.45400000000001</v>
      </c>
      <c r="C2">
        <f>B2-MIN(B$2:B5)</f>
        <v>0</v>
      </c>
      <c r="D2">
        <f>EXP(-C2/2)</f>
        <v>1</v>
      </c>
      <c r="E2" s="4">
        <f>D2/(D$8)</f>
        <v>0.39051852554770011</v>
      </c>
      <c r="F2" s="3">
        <f>E2*100</f>
        <v>39.051852554770008</v>
      </c>
      <c r="G2" s="24">
        <v>15</v>
      </c>
      <c r="H2" s="12">
        <v>-1.2250000000000001</v>
      </c>
      <c r="I2">
        <v>0.72899999999999998</v>
      </c>
      <c r="J2">
        <f>E2*H2</f>
        <v>-0.47838519379593269</v>
      </c>
      <c r="K2" s="3">
        <f>E2*((SQRT(I2^2)+(H2-H$9)^2))</f>
        <v>0.31255334227785969</v>
      </c>
      <c r="M2">
        <f t="shared" ref="M2:M5" si="0">H2+(1.96)*I2</f>
        <v>0.2038399999999998</v>
      </c>
      <c r="N2">
        <f t="shared" ref="N2:N5" si="1">H2-(1.96)*I2</f>
        <v>-2.6538399999999998</v>
      </c>
    </row>
    <row r="3" spans="1:14" x14ac:dyDescent="0.25">
      <c r="A3" s="25">
        <v>1.4</v>
      </c>
      <c r="B3" s="30">
        <v>239.76300000000001</v>
      </c>
      <c r="C3">
        <f>B3-MIN(B$2:B8)</f>
        <v>0.3089999999999975</v>
      </c>
      <c r="D3">
        <f t="shared" ref="D3:D5" si="2">EXP(-C3/2)</f>
        <v>0.85684349214209776</v>
      </c>
      <c r="E3" s="4">
        <f>D3/(D$8)</f>
        <v>0.33461325717647439</v>
      </c>
      <c r="F3" s="3">
        <f t="shared" ref="F3:F5" si="3">E3*100</f>
        <v>33.461325717647441</v>
      </c>
      <c r="G3" s="24">
        <v>19</v>
      </c>
      <c r="H3" s="12">
        <v>-1.502</v>
      </c>
      <c r="I3">
        <v>0.70509999999999995</v>
      </c>
      <c r="J3">
        <f t="shared" ref="J3:J5" si="4">E3*H3</f>
        <v>-0.50258911227906455</v>
      </c>
      <c r="K3" s="3">
        <f>E3*((SQRT(I3^2)+(H3-H$9)^2))</f>
        <v>0.2359684506832451</v>
      </c>
      <c r="M3">
        <f t="shared" si="0"/>
        <v>-0.12000400000000022</v>
      </c>
      <c r="N3">
        <f t="shared" si="1"/>
        <v>-2.8839959999999998</v>
      </c>
    </row>
    <row r="4" spans="1:14" x14ac:dyDescent="0.25">
      <c r="A4" s="25">
        <v>1.2</v>
      </c>
      <c r="B4" s="30">
        <v>242.148</v>
      </c>
      <c r="C4">
        <f>B4-MIN(B$2:B9)</f>
        <v>2.6939999999999884</v>
      </c>
      <c r="D4">
        <f t="shared" si="2"/>
        <v>0.26001914917646024</v>
      </c>
      <c r="E4" s="4">
        <f>D4/(D$8)</f>
        <v>0.10154229475055875</v>
      </c>
      <c r="F4" s="3">
        <f t="shared" si="3"/>
        <v>10.154229475055875</v>
      </c>
      <c r="G4" s="24">
        <v>17</v>
      </c>
      <c r="H4" s="12">
        <v>-1.764</v>
      </c>
      <c r="I4">
        <v>0.68400000000000005</v>
      </c>
      <c r="J4">
        <f t="shared" si="4"/>
        <v>-0.17912060793998563</v>
      </c>
      <c r="K4" s="3">
        <f>E4*((SQRT(I4^2)+(H4-H$9)^2))</f>
        <v>7.6960640283983847E-2</v>
      </c>
      <c r="M4">
        <f t="shared" si="0"/>
        <v>-0.42335999999999996</v>
      </c>
      <c r="N4">
        <f t="shared" si="1"/>
        <v>-3.1046399999999998</v>
      </c>
    </row>
    <row r="5" spans="1:14" x14ac:dyDescent="0.25">
      <c r="A5" s="25">
        <v>1.5</v>
      </c>
      <c r="B5" s="30">
        <v>242.16200000000001</v>
      </c>
      <c r="C5">
        <f>B5-MIN(B$2:B10)</f>
        <v>2.7079999999999984</v>
      </c>
      <c r="D5">
        <f t="shared" si="2"/>
        <v>0.25820537076292688</v>
      </c>
      <c r="E5" s="4">
        <f>D5/(D$8)</f>
        <v>0.10083398067883545</v>
      </c>
      <c r="F5" s="3">
        <f t="shared" si="3"/>
        <v>10.083398067883545</v>
      </c>
      <c r="G5" s="24">
        <v>20</v>
      </c>
      <c r="H5" s="12">
        <v>-1.97</v>
      </c>
      <c r="I5">
        <v>0.6996</v>
      </c>
      <c r="J5">
        <f t="shared" si="4"/>
        <v>-0.19864294193730583</v>
      </c>
      <c r="K5" s="3">
        <f>E5*((SQRT(I5^2)+(H5-H$9)^2))</f>
        <v>9.3570545993777107E-2</v>
      </c>
      <c r="M5">
        <f t="shared" si="0"/>
        <v>-0.59878399999999998</v>
      </c>
      <c r="N5">
        <f t="shared" si="1"/>
        <v>-3.3412160000000002</v>
      </c>
    </row>
    <row r="6" spans="1:14" x14ac:dyDescent="0.25">
      <c r="A6" s="25">
        <v>1.3</v>
      </c>
      <c r="B6" s="30">
        <v>242.822</v>
      </c>
      <c r="C6">
        <f>B6-MIN(B$2:B10)</f>
        <v>3.367999999999995</v>
      </c>
      <c r="D6">
        <f>EXP(-C6/2)</f>
        <v>0.18562996914105842</v>
      </c>
      <c r="E6" s="4">
        <f>D6/(D$8)</f>
        <v>7.2491941846431207E-2</v>
      </c>
      <c r="F6" s="3">
        <f>E6*100</f>
        <v>7.2491941846431205</v>
      </c>
      <c r="G6" s="24">
        <v>18</v>
      </c>
      <c r="H6" s="12">
        <v>-1.84</v>
      </c>
      <c r="I6">
        <v>0.67800000000000005</v>
      </c>
      <c r="J6">
        <f>E6*H6</f>
        <v>-0.13338517299743344</v>
      </c>
      <c r="K6" s="3">
        <f>E6*((SQRT(I6^2)+(H6-H$9)^2))</f>
        <v>5.7922394443699281E-2</v>
      </c>
      <c r="M6">
        <f t="shared" ref="M6" si="5">H6+(1.96)*I6</f>
        <v>-0.51112000000000002</v>
      </c>
      <c r="N6">
        <f t="shared" ref="N6" si="6">H6-(1.96)*I6</f>
        <v>-3.1688800000000001</v>
      </c>
    </row>
    <row r="7" spans="1:14" x14ac:dyDescent="0.25">
      <c r="A7" s="25"/>
      <c r="B7" s="25"/>
      <c r="E7" s="4"/>
      <c r="F7" s="3"/>
      <c r="G7" s="34"/>
      <c r="H7" s="12"/>
      <c r="K7" s="3"/>
    </row>
    <row r="8" spans="1:14" ht="15.75" customHeight="1" x14ac:dyDescent="0.25">
      <c r="C8">
        <f>SUM(C2:C6)</f>
        <v>9.0789999999999793</v>
      </c>
      <c r="D8">
        <f>SUM(D2:D6)</f>
        <v>2.5606979812225434</v>
      </c>
      <c r="E8" s="35">
        <f>SUM(E2:E6)</f>
        <v>1</v>
      </c>
      <c r="F8" s="35">
        <f>SUM(F2:F6)</f>
        <v>99.999999999999986</v>
      </c>
      <c r="H8" s="16" t="s">
        <v>24</v>
      </c>
      <c r="I8" t="s">
        <v>25</v>
      </c>
      <c r="M8" t="s">
        <v>27</v>
      </c>
      <c r="N8" t="s">
        <v>28</v>
      </c>
    </row>
    <row r="9" spans="1:14" ht="15.75" customHeight="1" x14ac:dyDescent="0.25">
      <c r="H9" s="12">
        <f>SUM(J2:J6)</f>
        <v>-1.492123028949722</v>
      </c>
      <c r="K9" s="3">
        <f>SUM(K2:K6)</f>
        <v>0.77697537368256508</v>
      </c>
      <c r="L9" s="12"/>
      <c r="M9" s="12">
        <f>H9+(1.96)*K9</f>
        <v>3.0748703468105543E-2</v>
      </c>
      <c r="N9">
        <f>H9-(1.96)*K9</f>
        <v>-3.0149947613675496</v>
      </c>
    </row>
    <row r="10" spans="1:14" ht="15.75" customHeight="1" x14ac:dyDescent="0.25"/>
    <row r="11" spans="1:14" ht="15.75" customHeight="1" x14ac:dyDescent="0.25"/>
    <row r="12" spans="1:14" ht="15.75" customHeight="1" x14ac:dyDescent="0.25"/>
    <row r="13" spans="1:14" ht="15.75" customHeight="1" x14ac:dyDescent="0.25"/>
    <row r="14" spans="1:14" ht="15.75" customHeight="1" x14ac:dyDescent="0.25"/>
    <row r="15" spans="1:14" ht="15.75" customHeight="1" x14ac:dyDescent="0.25"/>
    <row r="16" spans="1:14" ht="15.75" customHeight="1" x14ac:dyDescent="0.25"/>
    <row r="17" ht="15.75" customHeight="1" x14ac:dyDescent="0.25"/>
    <row r="18" ht="15.75" customHeight="1" x14ac:dyDescent="0.25"/>
  </sheetData>
  <conditionalFormatting sqref="G2:G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{91FABB5C-A4CF-4E20-817C-7C9FE36037BB}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1FABB5C-A4CF-4E20-817C-7C9FE36037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G2:G3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opLeftCell="B1" workbookViewId="0">
      <selection activeCell="E2" sqref="E2"/>
    </sheetView>
  </sheetViews>
  <sheetFormatPr defaultRowHeight="15" x14ac:dyDescent="0.25"/>
  <cols>
    <col min="5" max="5" width="14.5703125" bestFit="1" customWidth="1"/>
    <col min="6" max="6" width="16.7109375" customWidth="1"/>
  </cols>
  <sheetData>
    <row r="1" spans="1:14" ht="15.75" thickBot="1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23</v>
      </c>
      <c r="H1" t="s">
        <v>22</v>
      </c>
      <c r="I1" t="s">
        <v>26</v>
      </c>
      <c r="J1" t="s">
        <v>37</v>
      </c>
      <c r="K1" t="s">
        <v>25</v>
      </c>
      <c r="M1" t="s">
        <v>32</v>
      </c>
      <c r="N1" t="s">
        <v>33</v>
      </c>
    </row>
    <row r="2" spans="1:14" x14ac:dyDescent="0.25">
      <c r="A2" s="25" t="s">
        <v>20</v>
      </c>
      <c r="B2" s="29">
        <v>239.45400000000001</v>
      </c>
      <c r="C2">
        <f>B2-MIN(B$2:B7)</f>
        <v>0</v>
      </c>
      <c r="D2">
        <f>EXP(-C2/2)</f>
        <v>1</v>
      </c>
      <c r="E2" s="4">
        <f>D2/(D$8)</f>
        <v>0.39051852554770011</v>
      </c>
      <c r="F2" s="3">
        <f>E2*100</f>
        <v>39.051852554770008</v>
      </c>
      <c r="G2" s="24">
        <v>15</v>
      </c>
      <c r="H2" s="12">
        <v>-1.0389999999999999</v>
      </c>
      <c r="I2">
        <v>0.49</v>
      </c>
      <c r="J2">
        <f>E2*H2</f>
        <v>-0.40574874804406041</v>
      </c>
      <c r="K2" s="3">
        <f>E2*((SQRT(I2^2)+(H2-H$9)^2))</f>
        <v>0.19359962500912481</v>
      </c>
      <c r="M2">
        <f>H2+(1.96)*I2</f>
        <v>-7.8600000000000003E-2</v>
      </c>
      <c r="N2">
        <f>H2-(1.96)*I2</f>
        <v>-1.9993999999999998</v>
      </c>
    </row>
    <row r="3" spans="1:14" x14ac:dyDescent="0.25">
      <c r="A3" s="25">
        <v>1.4</v>
      </c>
      <c r="B3" s="30">
        <v>239.76300000000001</v>
      </c>
      <c r="C3">
        <f>B3-MIN(B$2:B8)</f>
        <v>0.3089999999999975</v>
      </c>
      <c r="D3">
        <f t="shared" ref="D3:D7" si="0">EXP(-C3/2)</f>
        <v>0.85684349214209776</v>
      </c>
      <c r="E3" s="4">
        <f>D3/(D$8)</f>
        <v>0.33461325717647439</v>
      </c>
      <c r="F3" s="3">
        <f t="shared" ref="F3:F7" si="1">E3*100</f>
        <v>33.461325717647441</v>
      </c>
      <c r="G3" s="24">
        <v>19</v>
      </c>
      <c r="H3" s="12">
        <v>-1.0249999999999999</v>
      </c>
      <c r="I3">
        <v>0.4849</v>
      </c>
      <c r="J3">
        <f t="shared" ref="J3:J7" si="2">E3*H3</f>
        <v>-0.3429785886058862</v>
      </c>
      <c r="K3" s="3">
        <f>E3*((SQRT(I3^2)+(H3-H$9)^2))</f>
        <v>0.16495409837526775</v>
      </c>
      <c r="M3">
        <f>H3+(1.96)*I3</f>
        <v>-7.4595999999999885E-2</v>
      </c>
      <c r="N3">
        <f>H3-(1.96)*I3</f>
        <v>-1.9754039999999999</v>
      </c>
    </row>
    <row r="4" spans="1:14" x14ac:dyDescent="0.25">
      <c r="A4" s="25">
        <v>1.2</v>
      </c>
      <c r="B4" s="30">
        <v>242.148</v>
      </c>
      <c r="C4">
        <f>B4-MIN(B$2:B9)</f>
        <v>2.6939999999999884</v>
      </c>
      <c r="D4">
        <f t="shared" si="0"/>
        <v>0.26001914917646024</v>
      </c>
      <c r="E4" s="4">
        <f>D4/(D$8)</f>
        <v>0.10154229475055875</v>
      </c>
      <c r="F4" s="3">
        <f t="shared" si="1"/>
        <v>10.154229475055875</v>
      </c>
      <c r="G4" s="24">
        <v>17</v>
      </c>
      <c r="H4" s="12">
        <v>-1.4079999999999999</v>
      </c>
      <c r="I4">
        <v>0.45889999999999997</v>
      </c>
      <c r="J4">
        <f t="shared" si="2"/>
        <v>-0.1429715510087867</v>
      </c>
      <c r="K4" s="3">
        <f>E4*((SQRT(I4^2)+(H4-H$9)^2))</f>
        <v>5.5325189942279106E-2</v>
      </c>
      <c r="M4">
        <f t="shared" ref="M4:M7" si="3">H4+(1.96)*I4</f>
        <v>-0.50855600000000001</v>
      </c>
      <c r="N4">
        <f t="shared" ref="N4:N7" si="4">H4-(1.96)*I4</f>
        <v>-2.3074439999999998</v>
      </c>
    </row>
    <row r="5" spans="1:14" x14ac:dyDescent="0.25">
      <c r="A5" s="25">
        <v>1.5</v>
      </c>
      <c r="B5" s="30">
        <v>242.16200000000001</v>
      </c>
      <c r="C5">
        <f>B5-MIN(B$2:B10)</f>
        <v>2.7079999999999984</v>
      </c>
      <c r="D5">
        <f t="shared" si="0"/>
        <v>0.25820537076292688</v>
      </c>
      <c r="E5" s="4">
        <f>D5/(D$8)</f>
        <v>0.10083398067883545</v>
      </c>
      <c r="F5" s="3">
        <f t="shared" si="1"/>
        <v>10.083398067883545</v>
      </c>
      <c r="G5" s="24">
        <v>20</v>
      </c>
      <c r="H5" s="12">
        <v>-1.2609999999999999</v>
      </c>
      <c r="I5">
        <v>0.4612</v>
      </c>
      <c r="J5">
        <f t="shared" si="2"/>
        <v>-0.1271516496360115</v>
      </c>
      <c r="K5" s="3">
        <f>E5*((SQRT(I5^2)+(H5-H$9)^2))</f>
        <v>4.8659021216377794E-2</v>
      </c>
      <c r="M5">
        <f t="shared" si="3"/>
        <v>-0.35704799999999992</v>
      </c>
      <c r="N5">
        <f t="shared" si="4"/>
        <v>-2.164952</v>
      </c>
    </row>
    <row r="6" spans="1:14" x14ac:dyDescent="0.25">
      <c r="A6" s="25">
        <v>1.3</v>
      </c>
      <c r="B6" s="30">
        <v>242.822</v>
      </c>
      <c r="C6">
        <f>B6-MIN(B$2:B11)</f>
        <v>3.367999999999995</v>
      </c>
      <c r="D6">
        <f t="shared" si="0"/>
        <v>0.18562996914105842</v>
      </c>
      <c r="E6" s="4">
        <f>D6/(D$8)</f>
        <v>7.2491941846431207E-2</v>
      </c>
      <c r="F6" s="3">
        <f t="shared" si="1"/>
        <v>7.2491941846431205</v>
      </c>
      <c r="G6" s="24">
        <v>18</v>
      </c>
      <c r="H6" s="12">
        <v>-1.3240000000000001</v>
      </c>
      <c r="I6">
        <v>0.46260000000000001</v>
      </c>
      <c r="J6">
        <f t="shared" si="2"/>
        <v>-9.5979331004674928E-2</v>
      </c>
      <c r="K6" s="3">
        <f>E6*((SQRT(I6^2)+(H6-H$9)^2))</f>
        <v>3.6706450176347556E-2</v>
      </c>
      <c r="M6">
        <f t="shared" si="3"/>
        <v>-0.41730400000000001</v>
      </c>
      <c r="N6">
        <f t="shared" si="4"/>
        <v>-2.230696</v>
      </c>
    </row>
    <row r="7" spans="1:14" ht="15.75" thickBot="1" x14ac:dyDescent="0.3">
      <c r="A7" s="7"/>
      <c r="B7" s="2"/>
      <c r="E7" s="4"/>
      <c r="F7" s="3"/>
      <c r="G7" s="34"/>
      <c r="H7" s="12"/>
      <c r="K7" s="3"/>
    </row>
    <row r="8" spans="1:14" x14ac:dyDescent="0.25">
      <c r="C8">
        <f>SUM(C2:C7)</f>
        <v>9.0789999999999793</v>
      </c>
      <c r="D8">
        <f>SUM(D2:D7)</f>
        <v>2.5606979812225434</v>
      </c>
      <c r="E8">
        <f>SUM(E2:E7)</f>
        <v>1</v>
      </c>
      <c r="F8">
        <f>SUM(F2:F7)</f>
        <v>99.999999999999986</v>
      </c>
      <c r="H8" t="s">
        <v>24</v>
      </c>
      <c r="I8" t="s">
        <v>25</v>
      </c>
      <c r="M8" t="s">
        <v>27</v>
      </c>
      <c r="N8" t="s">
        <v>28</v>
      </c>
    </row>
    <row r="9" spans="1:14" x14ac:dyDescent="0.25">
      <c r="H9" s="12">
        <f>SUM(J2:J7)</f>
        <v>-1.1148298682994198</v>
      </c>
      <c r="K9">
        <f>SUM(K2:K7)</f>
        <v>0.49924438471939697</v>
      </c>
      <c r="M9" s="12">
        <f>H9+(1.96)*K9</f>
        <v>-0.13631087424940169</v>
      </c>
      <c r="N9">
        <f>H9-(1.96)*K9</f>
        <v>-2.0933488623494378</v>
      </c>
    </row>
  </sheetData>
  <conditionalFormatting sqref="G2:G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{E503F6B0-09B4-4486-B10E-22FE171CB67B}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03F6B0-09B4-4486-B10E-22FE171CB6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G2:G3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H19" sqref="H19"/>
    </sheetView>
  </sheetViews>
  <sheetFormatPr defaultRowHeight="15" x14ac:dyDescent="0.25"/>
  <cols>
    <col min="5" max="5" width="14.5703125" bestFit="1" customWidth="1"/>
    <col min="8" max="8" width="12.85546875" customWidth="1"/>
  </cols>
  <sheetData>
    <row r="1" spans="1:14" ht="15.75" thickBot="1" x14ac:dyDescent="0.3">
      <c r="A1" t="s">
        <v>29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23</v>
      </c>
      <c r="H1" t="s">
        <v>22</v>
      </c>
      <c r="I1" t="s">
        <v>26</v>
      </c>
      <c r="J1" t="s">
        <v>25</v>
      </c>
      <c r="M1" s="15" t="s">
        <v>34</v>
      </c>
      <c r="N1" s="15"/>
    </row>
    <row r="2" spans="1:14" ht="15.75" thickBot="1" x14ac:dyDescent="0.3">
      <c r="A2" s="5" t="s">
        <v>6</v>
      </c>
      <c r="B2" s="1">
        <v>265.178</v>
      </c>
      <c r="C2">
        <f>B2-MIN(B$2:B16)</f>
        <v>1.5360000000000014</v>
      </c>
      <c r="D2">
        <f>EXP(-C2/2)</f>
        <v>0.46394002109164639</v>
      </c>
      <c r="E2" s="4">
        <f t="shared" ref="E2:E16" si="0">D2/(D$17)</f>
        <v>8.1552601257588966E-2</v>
      </c>
      <c r="F2" s="3">
        <f>E2*100</f>
        <v>8.1552601257588968</v>
      </c>
      <c r="G2" s="9">
        <v>1</v>
      </c>
      <c r="H2" s="12"/>
      <c r="J2" s="3" t="e">
        <f t="shared" ref="J2:J16" si="1">E2*((SQRT(I2^2)+(H2-H$18)^2))</f>
        <v>#DIV/0!</v>
      </c>
    </row>
    <row r="3" spans="1:14" ht="15.75" thickBot="1" x14ac:dyDescent="0.3">
      <c r="A3" s="6" t="s">
        <v>7</v>
      </c>
      <c r="B3" s="2">
        <v>268.50799999999998</v>
      </c>
      <c r="C3">
        <f>B3-MIN(B$2:B17)</f>
        <v>4.8659999999999854</v>
      </c>
      <c r="D3">
        <f t="shared" ref="D3:D16" si="2">EXP(-C3/2)</f>
        <v>8.7773117854503896E-2</v>
      </c>
      <c r="E3" s="4">
        <f t="shared" si="0"/>
        <v>1.5428990292065592E-2</v>
      </c>
      <c r="F3" s="3">
        <f t="shared" ref="F3:F16" si="3">E3*100</f>
        <v>1.5428990292065592</v>
      </c>
      <c r="G3" s="10">
        <v>2</v>
      </c>
      <c r="H3" s="12"/>
      <c r="J3" s="3" t="e">
        <f t="shared" si="1"/>
        <v>#DIV/0!</v>
      </c>
    </row>
    <row r="4" spans="1:14" ht="15.75" thickBot="1" x14ac:dyDescent="0.3">
      <c r="A4" s="6" t="s">
        <v>8</v>
      </c>
      <c r="B4" s="2">
        <v>283.62</v>
      </c>
      <c r="C4">
        <f>B4-MIN(B$2:B18)</f>
        <v>19.978000000000009</v>
      </c>
      <c r="D4">
        <f t="shared" si="2"/>
        <v>4.5902085784597262E-5</v>
      </c>
      <c r="E4" s="4">
        <f t="shared" si="0"/>
        <v>8.068789776046131E-6</v>
      </c>
      <c r="F4" s="3">
        <f t="shared" si="3"/>
        <v>8.0687897760461306E-4</v>
      </c>
      <c r="G4" s="10">
        <v>3</v>
      </c>
      <c r="H4" s="12"/>
      <c r="J4" s="3" t="e">
        <f t="shared" si="1"/>
        <v>#DIV/0!</v>
      </c>
    </row>
    <row r="5" spans="1:14" ht="15.75" thickBot="1" x14ac:dyDescent="0.3">
      <c r="A5" s="6" t="s">
        <v>9</v>
      </c>
      <c r="B5" s="2">
        <v>267.41300000000001</v>
      </c>
      <c r="C5">
        <f>B5-MIN(B$2:B19)</f>
        <v>3.771000000000015</v>
      </c>
      <c r="D5">
        <f t="shared" si="2"/>
        <v>0.15175316387518448</v>
      </c>
      <c r="E5" s="4">
        <f t="shared" si="0"/>
        <v>2.6675571626630059E-2</v>
      </c>
      <c r="F5" s="3">
        <f t="shared" si="3"/>
        <v>2.6675571626630057</v>
      </c>
      <c r="G5" s="10">
        <v>4</v>
      </c>
      <c r="H5" s="12"/>
      <c r="J5" s="3" t="e">
        <f t="shared" si="1"/>
        <v>#DIV/0!</v>
      </c>
    </row>
    <row r="6" spans="1:14" ht="15.75" thickBot="1" x14ac:dyDescent="0.3">
      <c r="A6" s="7" t="s">
        <v>10</v>
      </c>
      <c r="B6" s="2">
        <v>264.25400000000002</v>
      </c>
      <c r="C6">
        <f>B6-MIN(B$2:B20)</f>
        <v>0.61200000000002319</v>
      </c>
      <c r="D6">
        <f t="shared" si="2"/>
        <v>0.73638661945609152</v>
      </c>
      <c r="E6" s="4">
        <f t="shared" si="0"/>
        <v>0.12944398331193649</v>
      </c>
      <c r="F6" s="3">
        <f t="shared" si="3"/>
        <v>12.944398331193648</v>
      </c>
      <c r="G6" s="9">
        <v>5</v>
      </c>
      <c r="H6" s="12"/>
      <c r="J6" s="3" t="e">
        <f t="shared" si="1"/>
        <v>#DIV/0!</v>
      </c>
    </row>
    <row r="7" spans="1:14" ht="15.75" thickBot="1" x14ac:dyDescent="0.3">
      <c r="A7" s="8" t="s">
        <v>13</v>
      </c>
      <c r="B7" s="2">
        <v>263.642</v>
      </c>
      <c r="C7">
        <f>B7-MIN(B$2:B22)</f>
        <v>0</v>
      </c>
      <c r="D7">
        <f t="shared" si="2"/>
        <v>1</v>
      </c>
      <c r="E7" s="4">
        <f t="shared" si="0"/>
        <v>0.17578263902669244</v>
      </c>
      <c r="F7" s="3">
        <f t="shared" si="3"/>
        <v>17.578263902669246</v>
      </c>
      <c r="G7" s="11">
        <v>7</v>
      </c>
      <c r="H7" s="12"/>
      <c r="J7" s="3" t="e">
        <f t="shared" si="1"/>
        <v>#DIV/0!</v>
      </c>
    </row>
    <row r="8" spans="1:14" ht="15.75" thickBot="1" x14ac:dyDescent="0.3">
      <c r="A8" s="6" t="s">
        <v>12</v>
      </c>
      <c r="B8" s="2">
        <v>265.642</v>
      </c>
      <c r="C8">
        <f>B8-MIN(B$2:B23)</f>
        <v>2</v>
      </c>
      <c r="D8">
        <f t="shared" si="2"/>
        <v>0.36787944117144233</v>
      </c>
      <c r="E8" s="4">
        <f t="shared" si="0"/>
        <v>6.4666819012780985E-2</v>
      </c>
      <c r="F8" s="3">
        <f t="shared" si="3"/>
        <v>6.4666819012780987</v>
      </c>
      <c r="G8" s="11">
        <v>8</v>
      </c>
      <c r="H8" s="12"/>
      <c r="J8" s="3" t="e">
        <f t="shared" si="1"/>
        <v>#DIV/0!</v>
      </c>
    </row>
    <row r="9" spans="1:14" ht="15.75" thickBot="1" x14ac:dyDescent="0.3">
      <c r="A9" s="6" t="s">
        <v>14</v>
      </c>
      <c r="B9" s="2">
        <v>266.70999999999998</v>
      </c>
      <c r="C9">
        <f>B9-MIN(B$2:B24)</f>
        <v>3.0679999999999836</v>
      </c>
      <c r="D9">
        <f t="shared" si="2"/>
        <v>0.2156712546246774</v>
      </c>
      <c r="E9" s="4">
        <f t="shared" si="0"/>
        <v>3.7911262300123545E-2</v>
      </c>
      <c r="F9" s="3">
        <f t="shared" si="3"/>
        <v>3.7911262300123547</v>
      </c>
      <c r="G9" s="11">
        <v>9</v>
      </c>
      <c r="H9" s="12"/>
      <c r="J9" s="3" t="e">
        <f t="shared" si="1"/>
        <v>#DIV/0!</v>
      </c>
    </row>
    <row r="10" spans="1:14" ht="15.75" thickBot="1" x14ac:dyDescent="0.3">
      <c r="A10" s="7" t="s">
        <v>19</v>
      </c>
      <c r="B10" s="2">
        <v>265.05700000000002</v>
      </c>
      <c r="C10">
        <f>B10-MIN(B$2:B29)</f>
        <v>1.4150000000000205</v>
      </c>
      <c r="D10">
        <f t="shared" si="2"/>
        <v>0.49287484562385359</v>
      </c>
      <c r="E10" s="4">
        <f t="shared" si="0"/>
        <v>8.663884107363462E-2</v>
      </c>
      <c r="F10" s="3">
        <f t="shared" si="3"/>
        <v>8.6638841073634616</v>
      </c>
      <c r="G10" s="11">
        <v>14</v>
      </c>
      <c r="H10" s="12"/>
      <c r="J10" s="3" t="e">
        <f t="shared" si="1"/>
        <v>#DIV/0!</v>
      </c>
    </row>
    <row r="11" spans="1:14" ht="15.75" thickBot="1" x14ac:dyDescent="0.3">
      <c r="A11" s="6" t="s">
        <v>20</v>
      </c>
      <c r="B11" s="2">
        <v>266.25900000000001</v>
      </c>
      <c r="C11">
        <f>B11-MIN(B$2:B30)</f>
        <v>2.6170000000000186</v>
      </c>
      <c r="D11">
        <f t="shared" si="2"/>
        <v>0.27022509016865554</v>
      </c>
      <c r="E11" s="4">
        <f t="shared" si="0"/>
        <v>4.7500879481072199E-2</v>
      </c>
      <c r="F11" s="3">
        <f t="shared" si="3"/>
        <v>4.75008794810722</v>
      </c>
      <c r="G11" s="11">
        <v>15</v>
      </c>
      <c r="H11" s="12"/>
      <c r="J11" s="3" t="e">
        <f t="shared" si="1"/>
        <v>#DIV/0!</v>
      </c>
    </row>
    <row r="12" spans="1:14" ht="15.75" thickBot="1" x14ac:dyDescent="0.3">
      <c r="A12" s="6" t="s">
        <v>21</v>
      </c>
      <c r="B12" s="2">
        <v>269.21300000000002</v>
      </c>
      <c r="C12">
        <f>B12-MIN(B$2:B31)</f>
        <v>5.5710000000000264</v>
      </c>
      <c r="D12">
        <f t="shared" si="2"/>
        <v>6.1698232201292773E-2</v>
      </c>
      <c r="E12" s="4">
        <f t="shared" si="0"/>
        <v>1.0845478079624901E-2</v>
      </c>
      <c r="F12" s="3">
        <f t="shared" si="3"/>
        <v>1.0845478079624902</v>
      </c>
      <c r="G12" s="11">
        <v>16</v>
      </c>
      <c r="H12" s="12"/>
      <c r="J12" s="3" t="e">
        <f t="shared" si="1"/>
        <v>#DIV/0!</v>
      </c>
    </row>
    <row r="13" spans="1:14" ht="15.75" thickBot="1" x14ac:dyDescent="0.3">
      <c r="A13" s="6">
        <v>1.2</v>
      </c>
      <c r="B13" s="2">
        <v>267.20600000000002</v>
      </c>
      <c r="C13">
        <f>B13-MIN(B$2:B32)</f>
        <v>3.5640000000000214</v>
      </c>
      <c r="D13">
        <f t="shared" si="2"/>
        <v>0.16830120802561258</v>
      </c>
      <c r="E13" s="4">
        <f t="shared" si="0"/>
        <v>2.9584430498122531E-2</v>
      </c>
      <c r="F13" s="3">
        <f t="shared" si="3"/>
        <v>2.9584430498122529</v>
      </c>
      <c r="G13" s="11">
        <v>17</v>
      </c>
      <c r="H13" s="12"/>
      <c r="J13" s="3" t="e">
        <f t="shared" si="1"/>
        <v>#DIV/0!</v>
      </c>
    </row>
    <row r="14" spans="1:14" ht="15.75" thickBot="1" x14ac:dyDescent="0.3">
      <c r="A14" s="6">
        <v>1.3</v>
      </c>
      <c r="B14" s="2">
        <v>267.291</v>
      </c>
      <c r="C14">
        <f>B14-MIN(B$2:B33)</f>
        <v>3.6490000000000009</v>
      </c>
      <c r="D14">
        <f t="shared" si="2"/>
        <v>0.16129827310740621</v>
      </c>
      <c r="E14" s="4">
        <f t="shared" si="0"/>
        <v>2.8353436117268042E-2</v>
      </c>
      <c r="F14" s="3">
        <f t="shared" si="3"/>
        <v>2.8353436117268043</v>
      </c>
      <c r="G14" s="11">
        <v>18</v>
      </c>
      <c r="H14" s="12"/>
      <c r="J14" s="3" t="e">
        <f t="shared" si="1"/>
        <v>#DIV/0!</v>
      </c>
    </row>
    <row r="15" spans="1:14" ht="15.75" thickBot="1" x14ac:dyDescent="0.3">
      <c r="A15" s="7">
        <v>1.4</v>
      </c>
      <c r="B15" s="2">
        <v>264.79399999999998</v>
      </c>
      <c r="C15">
        <f>B15-MIN(B$2:B34)</f>
        <v>1.1519999999999868</v>
      </c>
      <c r="D15">
        <f t="shared" si="2"/>
        <v>0.5621424451968261</v>
      </c>
      <c r="E15" s="4">
        <f t="shared" si="0"/>
        <v>9.8814882525615932E-2</v>
      </c>
      <c r="F15" s="3">
        <f t="shared" si="3"/>
        <v>9.8814882525615939</v>
      </c>
      <c r="G15" s="11">
        <v>19</v>
      </c>
      <c r="H15" s="12"/>
      <c r="J15" s="3" t="e">
        <f t="shared" si="1"/>
        <v>#DIV/0!</v>
      </c>
    </row>
    <row r="16" spans="1:14" ht="15.75" thickBot="1" x14ac:dyDescent="0.3">
      <c r="A16" s="7">
        <v>1.5</v>
      </c>
      <c r="B16" s="2">
        <v>263.74700000000001</v>
      </c>
      <c r="C16">
        <f>B16-MIN(B$2:B35)</f>
        <v>0.10500000000001819</v>
      </c>
      <c r="D16">
        <f t="shared" si="2"/>
        <v>0.9488543210557927</v>
      </c>
      <c r="E16" s="4">
        <f t="shared" si="0"/>
        <v>0.16679211660706775</v>
      </c>
      <c r="F16" s="3">
        <f t="shared" si="3"/>
        <v>16.679211660706773</v>
      </c>
      <c r="G16" s="11">
        <v>20</v>
      </c>
      <c r="H16" s="12"/>
      <c r="J16" s="3" t="e">
        <f t="shared" si="1"/>
        <v>#DIV/0!</v>
      </c>
    </row>
    <row r="17" spans="3:10" x14ac:dyDescent="0.25">
      <c r="C17">
        <f>SUM(C2:C16)</f>
        <v>53.90400000000011</v>
      </c>
      <c r="D17">
        <f>SUM(D2:D16)</f>
        <v>5.6888439355387694</v>
      </c>
      <c r="E17">
        <f>SUM(E2:E16)</f>
        <v>1.0000000000000002</v>
      </c>
      <c r="F17">
        <f>SUM(F2:F16)</f>
        <v>100.00000000000001</v>
      </c>
      <c r="H17" t="s">
        <v>24</v>
      </c>
      <c r="I17" t="s">
        <v>25</v>
      </c>
    </row>
    <row r="18" spans="3:10" x14ac:dyDescent="0.25">
      <c r="H18" s="12" t="e">
        <f>AVERAGE(H2:H16)</f>
        <v>#DIV/0!</v>
      </c>
      <c r="J18" t="e">
        <f>SUM(J2:J16)</f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zoomScaleNormal="100" workbookViewId="0">
      <selection activeCell="H19" sqref="H19"/>
    </sheetView>
  </sheetViews>
  <sheetFormatPr defaultRowHeight="15" x14ac:dyDescent="0.25"/>
  <cols>
    <col min="2" max="2" width="10.7109375" customWidth="1"/>
    <col min="5" max="5" width="22" bestFit="1" customWidth="1"/>
    <col min="6" max="6" width="14.5703125" bestFit="1" customWidth="1"/>
    <col min="7" max="7" width="18.85546875" bestFit="1" customWidth="1"/>
    <col min="8" max="8" width="18.85546875" customWidth="1"/>
    <col min="9" max="9" width="24.28515625" bestFit="1" customWidth="1"/>
    <col min="10" max="10" width="11" customWidth="1"/>
    <col min="12" max="12" width="16" bestFit="1" customWidth="1"/>
  </cols>
  <sheetData>
    <row r="1" spans="1:14" ht="15.75" thickBot="1" x14ac:dyDescent="0.3">
      <c r="A1" t="s">
        <v>23</v>
      </c>
      <c r="B1" t="s">
        <v>5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23</v>
      </c>
      <c r="I1" t="s">
        <v>22</v>
      </c>
      <c r="J1" t="s">
        <v>31</v>
      </c>
      <c r="K1" t="s">
        <v>26</v>
      </c>
      <c r="L1" t="s">
        <v>25</v>
      </c>
    </row>
    <row r="2" spans="1:14" ht="15.75" thickBot="1" x14ac:dyDescent="0.3">
      <c r="A2" s="9">
        <v>1</v>
      </c>
      <c r="B2" s="5" t="s">
        <v>6</v>
      </c>
      <c r="C2" s="1">
        <v>265.178</v>
      </c>
      <c r="D2">
        <f>C2-MIN(C$2:C16)</f>
        <v>1.5360000000000014</v>
      </c>
      <c r="E2">
        <f>EXP(-D2/2)</f>
        <v>0.46394002109164639</v>
      </c>
      <c r="F2" s="4">
        <f>E2/(E$17)</f>
        <v>8.1552601257588966E-2</v>
      </c>
      <c r="G2" s="3">
        <f>F2*100</f>
        <v>8.1552601257588968</v>
      </c>
      <c r="H2" s="9">
        <v>1</v>
      </c>
      <c r="I2" s="12">
        <v>-5.35</v>
      </c>
      <c r="J2" s="12">
        <f>I2*F2</f>
        <v>-0.43630641672810094</v>
      </c>
      <c r="K2">
        <v>2.0968</v>
      </c>
      <c r="L2" s="3">
        <f t="shared" ref="L2:L16" si="0">F2*((SQRT(K2^2)+(I2-I$18)^2))</f>
        <v>2.5052388238122525</v>
      </c>
      <c r="N2" s="12"/>
    </row>
    <row r="3" spans="1:14" ht="15.75" thickBot="1" x14ac:dyDescent="0.3">
      <c r="A3" s="10">
        <v>2</v>
      </c>
      <c r="B3" s="6" t="s">
        <v>7</v>
      </c>
      <c r="C3" s="2">
        <v>268.50799999999998</v>
      </c>
      <c r="D3">
        <f>C3-MIN(C$2:C17)</f>
        <v>4.8659999999999854</v>
      </c>
      <c r="E3">
        <f t="shared" ref="E3:E16" si="1">EXP(-D3/2)</f>
        <v>8.7773117854503896E-2</v>
      </c>
      <c r="F3" s="4">
        <f t="shared" ref="F2:F16" si="2">E3/(E$17)</f>
        <v>1.5428990292065592E-2</v>
      </c>
      <c r="G3" s="3">
        <f t="shared" ref="G3:G16" si="3">F3*100</f>
        <v>1.5428990292065592</v>
      </c>
      <c r="H3" s="10">
        <v>2</v>
      </c>
      <c r="I3" s="12">
        <v>-5.9340000000000002</v>
      </c>
      <c r="J3" s="12">
        <f t="shared" ref="J3:J16" si="4">I3*F3</f>
        <v>-9.1555628393117233E-2</v>
      </c>
      <c r="K3">
        <v>1.8864000000000001</v>
      </c>
      <c r="L3" s="3">
        <f t="shared" si="0"/>
        <v>0.5723963461717102</v>
      </c>
      <c r="N3" s="12"/>
    </row>
    <row r="4" spans="1:14" ht="15.75" thickBot="1" x14ac:dyDescent="0.3">
      <c r="A4" s="10">
        <v>3</v>
      </c>
      <c r="B4" s="6" t="s">
        <v>8</v>
      </c>
      <c r="C4" s="2">
        <v>283.62</v>
      </c>
      <c r="D4">
        <f>C4-MIN(C$2:C18)</f>
        <v>19.978000000000009</v>
      </c>
      <c r="E4">
        <f t="shared" si="1"/>
        <v>4.5902085784597262E-5</v>
      </c>
      <c r="F4" s="4">
        <f t="shared" si="2"/>
        <v>8.068789776046131E-6</v>
      </c>
      <c r="G4" s="3">
        <f t="shared" si="3"/>
        <v>8.0687897760461306E-4</v>
      </c>
      <c r="H4" s="10">
        <v>3</v>
      </c>
      <c r="I4" s="12">
        <v>-5.0410000000000004</v>
      </c>
      <c r="J4" s="12">
        <f t="shared" si="4"/>
        <v>-4.0674769261048548E-5</v>
      </c>
      <c r="L4" s="3">
        <f t="shared" si="0"/>
        <v>2.0504151184494576E-4</v>
      </c>
      <c r="N4" s="12"/>
    </row>
    <row r="5" spans="1:14" ht="15.75" thickBot="1" x14ac:dyDescent="0.3">
      <c r="A5" s="10">
        <v>4</v>
      </c>
      <c r="B5" s="6" t="s">
        <v>9</v>
      </c>
      <c r="C5" s="2">
        <v>267.41300000000001</v>
      </c>
      <c r="D5">
        <f>C5-MIN(C$2:C19)</f>
        <v>3.771000000000015</v>
      </c>
      <c r="E5">
        <f t="shared" si="1"/>
        <v>0.15175316387518448</v>
      </c>
      <c r="F5" s="4">
        <f t="shared" si="2"/>
        <v>2.6675571626630059E-2</v>
      </c>
      <c r="G5" s="3">
        <f t="shared" si="3"/>
        <v>2.6675571626630057</v>
      </c>
      <c r="H5" s="10">
        <v>4</v>
      </c>
      <c r="I5" s="12">
        <v>-4.78</v>
      </c>
      <c r="J5" s="12">
        <f t="shared" si="4"/>
        <v>-0.12750923237529169</v>
      </c>
      <c r="L5" s="3">
        <f t="shared" si="0"/>
        <v>0.60949413075389425</v>
      </c>
      <c r="N5" s="12"/>
    </row>
    <row r="6" spans="1:14" ht="15.75" thickBot="1" x14ac:dyDescent="0.3">
      <c r="A6" s="9">
        <v>5</v>
      </c>
      <c r="B6" s="7" t="s">
        <v>10</v>
      </c>
      <c r="C6" s="2">
        <v>264.25400000000002</v>
      </c>
      <c r="D6">
        <f>C6-MIN(C$2:C20)</f>
        <v>0.61200000000002319</v>
      </c>
      <c r="E6">
        <f t="shared" si="1"/>
        <v>0.73638661945609152</v>
      </c>
      <c r="F6" s="4">
        <f t="shared" si="2"/>
        <v>0.12944398331193649</v>
      </c>
      <c r="G6" s="3">
        <f t="shared" si="3"/>
        <v>12.944398331193648</v>
      </c>
      <c r="H6" s="9">
        <v>5</v>
      </c>
      <c r="I6" s="12">
        <v>-5.4720000000000004</v>
      </c>
      <c r="J6" s="12">
        <f t="shared" si="4"/>
        <v>-0.70831747668291656</v>
      </c>
      <c r="L6" s="3">
        <f t="shared" si="0"/>
        <v>3.8759132324089194</v>
      </c>
      <c r="N6" s="12"/>
    </row>
    <row r="7" spans="1:14" ht="15.75" thickBot="1" x14ac:dyDescent="0.3">
      <c r="A7" s="11">
        <v>7</v>
      </c>
      <c r="B7" s="8" t="s">
        <v>13</v>
      </c>
      <c r="C7" s="2">
        <v>263.642</v>
      </c>
      <c r="D7">
        <f>C7-MIN(C$2:C22)</f>
        <v>0</v>
      </c>
      <c r="E7">
        <f t="shared" si="1"/>
        <v>1</v>
      </c>
      <c r="F7" s="4">
        <f t="shared" si="2"/>
        <v>0.17578263902669244</v>
      </c>
      <c r="G7" s="3">
        <f t="shared" si="3"/>
        <v>17.578263902669246</v>
      </c>
      <c r="H7" s="11">
        <v>7</v>
      </c>
      <c r="I7" s="12">
        <v>-5.2119999999999997</v>
      </c>
      <c r="J7" s="12">
        <f t="shared" si="4"/>
        <v>-0.91617911460712098</v>
      </c>
      <c r="L7" s="3">
        <f t="shared" si="0"/>
        <v>4.7751255453323145</v>
      </c>
      <c r="N7" s="12"/>
    </row>
    <row r="8" spans="1:14" ht="15.75" thickBot="1" x14ac:dyDescent="0.3">
      <c r="A8" s="11">
        <v>8</v>
      </c>
      <c r="B8" s="6" t="s">
        <v>12</v>
      </c>
      <c r="C8" s="2">
        <v>265.642</v>
      </c>
      <c r="D8">
        <f>C8-MIN(C$2:C23)</f>
        <v>2</v>
      </c>
      <c r="E8">
        <f t="shared" si="1"/>
        <v>0.36787944117144233</v>
      </c>
      <c r="F8" s="4">
        <f t="shared" si="2"/>
        <v>6.4666819012780985E-2</v>
      </c>
      <c r="G8" s="3">
        <f t="shared" si="3"/>
        <v>6.4666819012780987</v>
      </c>
      <c r="H8" s="11">
        <v>8</v>
      </c>
      <c r="I8" s="12">
        <v>-5.85</v>
      </c>
      <c r="J8" s="12">
        <f t="shared" si="4"/>
        <v>-0.37830089122476873</v>
      </c>
      <c r="L8" s="3">
        <f t="shared" si="0"/>
        <v>2.2130602136648969</v>
      </c>
      <c r="N8" s="12"/>
    </row>
    <row r="9" spans="1:14" ht="15.75" thickBot="1" x14ac:dyDescent="0.3">
      <c r="A9" s="11">
        <v>9</v>
      </c>
      <c r="B9" s="6" t="s">
        <v>14</v>
      </c>
      <c r="C9" s="2">
        <v>266.70999999999998</v>
      </c>
      <c r="D9">
        <f>C9-MIN(C$2:C24)</f>
        <v>3.0679999999999836</v>
      </c>
      <c r="E9">
        <f t="shared" si="1"/>
        <v>0.2156712546246774</v>
      </c>
      <c r="F9" s="4">
        <f t="shared" si="2"/>
        <v>3.7911262300123545E-2</v>
      </c>
      <c r="G9" s="3">
        <f t="shared" si="3"/>
        <v>3.7911262300123547</v>
      </c>
      <c r="H9" s="11">
        <v>9</v>
      </c>
      <c r="I9" s="12">
        <v>-5.7919999999999998</v>
      </c>
      <c r="J9" s="12">
        <f t="shared" si="4"/>
        <v>-0.21958203124231557</v>
      </c>
      <c r="L9" s="3">
        <f t="shared" si="0"/>
        <v>1.2718191249554918</v>
      </c>
      <c r="N9" s="12"/>
    </row>
    <row r="10" spans="1:14" ht="15.75" thickBot="1" x14ac:dyDescent="0.3">
      <c r="A10" s="11">
        <v>14</v>
      </c>
      <c r="B10" s="7" t="s">
        <v>19</v>
      </c>
      <c r="C10" s="2">
        <v>265.05700000000002</v>
      </c>
      <c r="D10">
        <f>C10-MIN(C$2:C29)</f>
        <v>1.4150000000000205</v>
      </c>
      <c r="E10">
        <f t="shared" si="1"/>
        <v>0.49287484562385359</v>
      </c>
      <c r="F10" s="4">
        <f t="shared" si="2"/>
        <v>8.663884107363462E-2</v>
      </c>
      <c r="G10" s="3">
        <f t="shared" si="3"/>
        <v>8.6638841073634616</v>
      </c>
      <c r="H10" s="11">
        <v>14</v>
      </c>
      <c r="I10" s="12">
        <v>-6.0510000000000002</v>
      </c>
      <c r="J10" s="12">
        <f t="shared" si="4"/>
        <v>-0.52425162733656305</v>
      </c>
      <c r="L10" s="3">
        <f t="shared" si="0"/>
        <v>3.1722465970135434</v>
      </c>
      <c r="N10" s="12"/>
    </row>
    <row r="11" spans="1:14" ht="15.75" thickBot="1" x14ac:dyDescent="0.3">
      <c r="A11" s="11">
        <v>15</v>
      </c>
      <c r="B11" s="6" t="s">
        <v>20</v>
      </c>
      <c r="C11" s="2">
        <v>266.25900000000001</v>
      </c>
      <c r="D11">
        <f>C11-MIN(C$2:C30)</f>
        <v>2.6170000000000186</v>
      </c>
      <c r="E11">
        <f t="shared" si="1"/>
        <v>0.27022509016865554</v>
      </c>
      <c r="F11" s="4">
        <f t="shared" si="2"/>
        <v>4.7500879481072199E-2</v>
      </c>
      <c r="G11" s="3">
        <f t="shared" si="3"/>
        <v>4.75008794810722</v>
      </c>
      <c r="H11" s="11">
        <v>15</v>
      </c>
      <c r="I11" s="12">
        <v>-5.9349999999999996</v>
      </c>
      <c r="J11" s="12">
        <f t="shared" si="4"/>
        <v>-0.2819177197201635</v>
      </c>
      <c r="L11" s="3">
        <f t="shared" si="0"/>
        <v>1.6731816665391703</v>
      </c>
      <c r="N11" s="12"/>
    </row>
    <row r="12" spans="1:14" ht="15.75" thickBot="1" x14ac:dyDescent="0.3">
      <c r="A12" s="11">
        <v>16</v>
      </c>
      <c r="B12" s="6" t="s">
        <v>21</v>
      </c>
      <c r="C12" s="2">
        <v>269.21300000000002</v>
      </c>
      <c r="D12">
        <f>C12-MIN(C$2:C31)</f>
        <v>5.5710000000000264</v>
      </c>
      <c r="E12">
        <f t="shared" si="1"/>
        <v>6.1698232201292773E-2</v>
      </c>
      <c r="F12" s="4">
        <f t="shared" si="2"/>
        <v>1.0845478079624901E-2</v>
      </c>
      <c r="G12" s="3">
        <f t="shared" si="3"/>
        <v>1.0845478079624902</v>
      </c>
      <c r="H12" s="11">
        <v>16</v>
      </c>
      <c r="I12" s="12">
        <v>-6.4359999999999999</v>
      </c>
      <c r="J12" s="12">
        <f t="shared" si="4"/>
        <v>-6.9801496920465861E-2</v>
      </c>
      <c r="L12" s="3">
        <f t="shared" si="0"/>
        <v>0.44924243418011822</v>
      </c>
      <c r="N12" s="12"/>
    </row>
    <row r="13" spans="1:14" ht="15.75" thickBot="1" x14ac:dyDescent="0.3">
      <c r="A13" s="11">
        <v>17</v>
      </c>
      <c r="B13" s="6">
        <v>1.2</v>
      </c>
      <c r="C13" s="2">
        <v>267.20600000000002</v>
      </c>
      <c r="D13">
        <f>C13-MIN(C$2:C32)</f>
        <v>3.5640000000000214</v>
      </c>
      <c r="E13">
        <f t="shared" si="1"/>
        <v>0.16830120802561258</v>
      </c>
      <c r="F13" s="4">
        <f t="shared" si="2"/>
        <v>2.9584430498122531E-2</v>
      </c>
      <c r="G13" s="3">
        <f t="shared" si="3"/>
        <v>2.9584430498122529</v>
      </c>
      <c r="H13" s="11">
        <v>17</v>
      </c>
      <c r="I13" s="12">
        <v>-6.5030000000000001</v>
      </c>
      <c r="J13" s="12">
        <f t="shared" si="4"/>
        <v>-0.19238755152929082</v>
      </c>
      <c r="L13" s="3">
        <f t="shared" si="0"/>
        <v>1.2510962475949783</v>
      </c>
      <c r="N13" s="12"/>
    </row>
    <row r="14" spans="1:14" ht="15.75" thickBot="1" x14ac:dyDescent="0.3">
      <c r="A14" s="11">
        <v>18</v>
      </c>
      <c r="B14" s="6">
        <v>1.3</v>
      </c>
      <c r="C14" s="2">
        <v>267.291</v>
      </c>
      <c r="D14">
        <f>C14-MIN(C$2:C33)</f>
        <v>3.6490000000000009</v>
      </c>
      <c r="E14">
        <f t="shared" si="1"/>
        <v>0.16129827310740621</v>
      </c>
      <c r="F14" s="4">
        <f t="shared" si="2"/>
        <v>2.8353436117268042E-2</v>
      </c>
      <c r="G14" s="3">
        <f t="shared" si="3"/>
        <v>2.8353436117268043</v>
      </c>
      <c r="H14" s="11">
        <v>18</v>
      </c>
      <c r="I14" s="12">
        <v>-6.34</v>
      </c>
      <c r="J14" s="12">
        <f t="shared" si="4"/>
        <v>-0.17976078498347939</v>
      </c>
      <c r="L14" s="3">
        <f t="shared" si="0"/>
        <v>1.1396833767952592</v>
      </c>
      <c r="N14" s="12"/>
    </row>
    <row r="15" spans="1:14" ht="15.75" thickBot="1" x14ac:dyDescent="0.3">
      <c r="A15" s="11">
        <v>19</v>
      </c>
      <c r="B15" s="7">
        <v>1.4</v>
      </c>
      <c r="C15" s="2">
        <v>264.79399999999998</v>
      </c>
      <c r="D15">
        <f>C15-MIN(C$2:C34)</f>
        <v>1.1519999999999868</v>
      </c>
      <c r="E15">
        <f t="shared" si="1"/>
        <v>0.5621424451968261</v>
      </c>
      <c r="F15" s="4">
        <f t="shared" si="2"/>
        <v>9.8814882525615932E-2</v>
      </c>
      <c r="G15" s="3">
        <f t="shared" si="3"/>
        <v>9.8814882525615939</v>
      </c>
      <c r="H15" s="11">
        <v>19</v>
      </c>
      <c r="I15" s="12">
        <v>-5.7690000000000001</v>
      </c>
      <c r="J15" s="12">
        <f t="shared" si="4"/>
        <v>-0.57006305729027829</v>
      </c>
      <c r="L15" s="3">
        <f t="shared" si="0"/>
        <v>3.2886937775076159</v>
      </c>
      <c r="N15" s="12"/>
    </row>
    <row r="16" spans="1:14" ht="15.75" thickBot="1" x14ac:dyDescent="0.3">
      <c r="A16" s="11">
        <v>20</v>
      </c>
      <c r="B16" s="7">
        <v>1.5</v>
      </c>
      <c r="C16" s="2">
        <v>263.74700000000001</v>
      </c>
      <c r="D16">
        <f>C16-MIN(C$2:C35)</f>
        <v>0.10500000000001819</v>
      </c>
      <c r="E16">
        <f t="shared" si="1"/>
        <v>0.9488543210557927</v>
      </c>
      <c r="F16" s="4">
        <f t="shared" si="2"/>
        <v>0.16679211660706775</v>
      </c>
      <c r="G16" s="3">
        <f t="shared" si="3"/>
        <v>16.679211660706773</v>
      </c>
      <c r="H16" s="11">
        <v>20</v>
      </c>
      <c r="I16" s="12">
        <v>-5.8019999999999996</v>
      </c>
      <c r="J16" s="12">
        <f t="shared" si="4"/>
        <v>-0.96772786055420701</v>
      </c>
      <c r="K16">
        <v>1.8864000000000001</v>
      </c>
      <c r="L16" s="3">
        <f t="shared" si="0"/>
        <v>5.9293936957030811</v>
      </c>
      <c r="N16" s="12"/>
    </row>
    <row r="17" spans="4:12" x14ac:dyDescent="0.25">
      <c r="D17">
        <f>SUM(D2:D16)</f>
        <v>53.90400000000011</v>
      </c>
      <c r="E17">
        <f>SUM(E2:E16)</f>
        <v>5.6888439355387694</v>
      </c>
      <c r="F17">
        <f>SUM(F2:F16)</f>
        <v>1.0000000000000002</v>
      </c>
      <c r="G17">
        <f>SUM(G2:G16)</f>
        <v>100.00000000000001</v>
      </c>
      <c r="J17" t="s">
        <v>24</v>
      </c>
      <c r="K17" t="s">
        <v>25</v>
      </c>
    </row>
    <row r="18" spans="4:12" x14ac:dyDescent="0.25">
      <c r="I18" s="12"/>
      <c r="J18" s="12">
        <f>SUM(J2:J16)</f>
        <v>-5.663701564357341</v>
      </c>
      <c r="L18">
        <f>SUM(L2:L16)</f>
        <v>32.726790253945097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E2" sqref="E2"/>
    </sheetView>
  </sheetViews>
  <sheetFormatPr defaultRowHeight="15" x14ac:dyDescent="0.25"/>
  <cols>
    <col min="4" max="4" width="11.7109375" customWidth="1"/>
    <col min="10" max="10" width="12" bestFit="1" customWidth="1"/>
  </cols>
  <sheetData>
    <row r="1" spans="1:14" ht="15.75" thickBot="1" x14ac:dyDescent="0.3">
      <c r="A1" t="s">
        <v>23</v>
      </c>
      <c r="B1" t="s">
        <v>36</v>
      </c>
      <c r="C1" t="s">
        <v>1</v>
      </c>
      <c r="D1" t="s">
        <v>2</v>
      </c>
      <c r="E1" t="s">
        <v>3</v>
      </c>
      <c r="F1" t="s">
        <v>4</v>
      </c>
      <c r="G1" t="s">
        <v>23</v>
      </c>
      <c r="H1" t="s">
        <v>22</v>
      </c>
      <c r="I1" t="s">
        <v>26</v>
      </c>
      <c r="J1" t="s">
        <v>37</v>
      </c>
      <c r="K1" t="s">
        <v>25</v>
      </c>
      <c r="M1" t="s">
        <v>32</v>
      </c>
      <c r="N1" t="s">
        <v>33</v>
      </c>
    </row>
    <row r="2" spans="1:14" x14ac:dyDescent="0.25">
      <c r="A2" s="25" t="s">
        <v>20</v>
      </c>
      <c r="B2" s="29">
        <v>239.45400000000001</v>
      </c>
      <c r="C2">
        <f>B2-MIN(B$2:B7)</f>
        <v>0</v>
      </c>
      <c r="D2">
        <f>EXP(-C2/2)</f>
        <v>1</v>
      </c>
      <c r="E2">
        <f>D2/(D$8)</f>
        <v>0.38227899393214565</v>
      </c>
      <c r="F2">
        <f>E2*100</f>
        <v>38.227899393214564</v>
      </c>
      <c r="G2" s="24">
        <v>15</v>
      </c>
      <c r="H2">
        <v>0.72499999999999998</v>
      </c>
      <c r="I2">
        <v>0.45669999999999999</v>
      </c>
      <c r="J2" s="19">
        <f>E2*H2</f>
        <v>0.27715227060080561</v>
      </c>
      <c r="K2" s="3">
        <f>E2*((SQRT(I2^2)+(H2-H$9)^2))</f>
        <v>0.17460313494561769</v>
      </c>
      <c r="L2" s="3"/>
      <c r="M2" s="3">
        <f>H2+(1.96)*I2</f>
        <v>1.6201319999999999</v>
      </c>
      <c r="N2" s="3">
        <f>H2-(1.96)*I2</f>
        <v>-0.17013199999999995</v>
      </c>
    </row>
    <row r="3" spans="1:14" x14ac:dyDescent="0.25">
      <c r="A3" s="25">
        <v>2.4</v>
      </c>
      <c r="B3" s="30">
        <v>240.07300000000001</v>
      </c>
      <c r="C3">
        <f>B3-MIN(B$2:B8)</f>
        <v>0.61899999999999977</v>
      </c>
      <c r="D3">
        <f t="shared" ref="D3:D7" si="0">EXP(-C3/2)</f>
        <v>0.73381377139855308</v>
      </c>
      <c r="E3">
        <f t="shared" ref="E3:E7" si="1">D3/(D$8)</f>
        <v>0.28052159026379242</v>
      </c>
      <c r="F3">
        <f t="shared" ref="F3:F7" si="2">E3*100</f>
        <v>28.052159026379243</v>
      </c>
      <c r="G3" s="24">
        <v>22</v>
      </c>
      <c r="H3">
        <v>0.68700000000000006</v>
      </c>
      <c r="I3">
        <v>0.41639999999999999</v>
      </c>
      <c r="J3" s="19">
        <f t="shared" ref="J3:J7" si="3">E3*H3</f>
        <v>0.19271833251122542</v>
      </c>
      <c r="K3" s="3">
        <f>E3*((SQRT(I3^2)+(H3-H$9)^2))</f>
        <v>0.11708694523804532</v>
      </c>
      <c r="L3" s="3"/>
      <c r="M3" s="3">
        <f t="shared" ref="M3:M7" si="4">H3+(1.96)*I3</f>
        <v>1.503144</v>
      </c>
      <c r="N3" s="3">
        <f t="shared" ref="N3:N7" si="5">H3-(1.96)*I3</f>
        <v>-0.12914399999999993</v>
      </c>
    </row>
    <row r="4" spans="1:14" x14ac:dyDescent="0.25">
      <c r="A4" s="25" t="s">
        <v>16</v>
      </c>
      <c r="B4" s="30">
        <v>240.45599999999999</v>
      </c>
      <c r="C4">
        <f>B4-MIN(B$2:B9)</f>
        <v>1.0019999999999811</v>
      </c>
      <c r="D4">
        <f t="shared" si="0"/>
        <v>0.60592443221719317</v>
      </c>
      <c r="E4">
        <f t="shared" si="1"/>
        <v>0.2316321823468952</v>
      </c>
      <c r="F4">
        <f t="shared" si="2"/>
        <v>23.16321823468952</v>
      </c>
      <c r="G4" s="24">
        <v>11</v>
      </c>
      <c r="H4">
        <v>0.91100000000000003</v>
      </c>
      <c r="I4">
        <v>0.45250000000000001</v>
      </c>
      <c r="J4" s="19">
        <f t="shared" si="3"/>
        <v>0.21101691811802153</v>
      </c>
      <c r="K4" s="3">
        <f>E4*((SQRT(I4^2)+(H4-H$9)^2))</f>
        <v>0.11339997419403661</v>
      </c>
      <c r="L4" s="3"/>
      <c r="M4" s="3">
        <f t="shared" si="4"/>
        <v>1.7979000000000001</v>
      </c>
      <c r="N4" s="3">
        <f t="shared" si="5"/>
        <v>2.410000000000001E-2</v>
      </c>
    </row>
    <row r="5" spans="1:14" x14ac:dyDescent="0.25">
      <c r="A5" s="25">
        <v>1.2</v>
      </c>
      <c r="B5" s="30">
        <v>242.148</v>
      </c>
      <c r="C5">
        <f>B5-MIN(B$2:B10)</f>
        <v>2.6939999999999884</v>
      </c>
      <c r="D5">
        <f t="shared" si="0"/>
        <v>0.26001914917646024</v>
      </c>
      <c r="E5">
        <f t="shared" si="1"/>
        <v>9.9399858750269729E-2</v>
      </c>
      <c r="F5">
        <f t="shared" si="2"/>
        <v>9.9399858750269736</v>
      </c>
      <c r="G5" s="24">
        <v>17</v>
      </c>
      <c r="H5">
        <v>0.35199999999999998</v>
      </c>
      <c r="I5">
        <v>0.41899999999999998</v>
      </c>
      <c r="J5" s="19">
        <f t="shared" si="3"/>
        <v>3.4988750280094939E-2</v>
      </c>
      <c r="K5" s="3">
        <f>E5*((SQRT(I5^2)+(H5-H$9)^2))</f>
        <v>5.4997709615211318E-2</v>
      </c>
      <c r="L5" s="3"/>
      <c r="M5" s="3">
        <f t="shared" si="4"/>
        <v>1.1732399999999998</v>
      </c>
      <c r="N5" s="3">
        <f t="shared" si="5"/>
        <v>-0.46923999999999999</v>
      </c>
    </row>
    <row r="6" spans="1:14" x14ac:dyDescent="0.25">
      <c r="A6" s="25">
        <v>2.5</v>
      </c>
      <c r="B6" s="30">
        <v>248.828</v>
      </c>
      <c r="C6">
        <f>B6-MIN(B$2:B11)</f>
        <v>9.3739999999999952</v>
      </c>
      <c r="D6">
        <f t="shared" si="0"/>
        <v>9.2142875961722381E-3</v>
      </c>
      <c r="E6">
        <f t="shared" si="1"/>
        <v>3.5224285920661719E-3</v>
      </c>
      <c r="F6">
        <f t="shared" si="2"/>
        <v>0.35224285920661719</v>
      </c>
      <c r="G6" s="24">
        <v>23</v>
      </c>
      <c r="H6">
        <v>0.44700000000000001</v>
      </c>
      <c r="I6">
        <v>0.41639999999999999</v>
      </c>
      <c r="J6" s="19">
        <f t="shared" si="3"/>
        <v>1.5745255806535788E-3</v>
      </c>
      <c r="K6" s="3">
        <f>E6*((SQRT(I6^2)+(H6-H$9)^2))</f>
        <v>1.7263212485530181E-3</v>
      </c>
      <c r="L6" s="3"/>
      <c r="M6" s="3">
        <f t="shared" si="4"/>
        <v>1.263144</v>
      </c>
      <c r="N6" s="3">
        <f t="shared" si="5"/>
        <v>-0.36914399999999997</v>
      </c>
    </row>
    <row r="7" spans="1:14" x14ac:dyDescent="0.25">
      <c r="A7" s="25">
        <v>2.2999999999999998</v>
      </c>
      <c r="B7" s="30">
        <v>249.40100000000001</v>
      </c>
      <c r="C7">
        <f>B7-MIN(B$2:B12)</f>
        <v>9.9470000000000027</v>
      </c>
      <c r="D7">
        <f t="shared" si="0"/>
        <v>6.9188894938350086E-3</v>
      </c>
      <c r="E7">
        <f t="shared" si="1"/>
        <v>2.6449461148309395E-3</v>
      </c>
      <c r="F7">
        <f t="shared" si="2"/>
        <v>0.26449461148309394</v>
      </c>
      <c r="G7" s="24">
        <v>21</v>
      </c>
      <c r="H7">
        <v>0.38400000000000001</v>
      </c>
      <c r="I7">
        <v>0.40710000000000002</v>
      </c>
      <c r="J7" s="19">
        <f t="shared" si="3"/>
        <v>1.0156593080950808E-3</v>
      </c>
      <c r="K7" s="3">
        <f>E7*((SQRT(I7^2)+(H7-H$9)^2))</f>
        <v>1.3726418939880084E-3</v>
      </c>
      <c r="L7" s="3"/>
      <c r="M7" s="3">
        <f t="shared" si="4"/>
        <v>1.1819160000000002</v>
      </c>
      <c r="N7" s="3">
        <f t="shared" si="5"/>
        <v>-0.41391600000000006</v>
      </c>
    </row>
    <row r="8" spans="1:14" x14ac:dyDescent="0.25">
      <c r="D8">
        <f>SUM(D2:D7)</f>
        <v>2.6158905298822135</v>
      </c>
      <c r="H8" t="s">
        <v>24</v>
      </c>
      <c r="I8" t="s">
        <v>25</v>
      </c>
      <c r="M8" t="s">
        <v>27</v>
      </c>
      <c r="N8" t="s">
        <v>28</v>
      </c>
    </row>
    <row r="9" spans="1:14" x14ac:dyDescent="0.25">
      <c r="H9">
        <f>SUM(J2:J7)</f>
        <v>0.71846645639889617</v>
      </c>
      <c r="K9" s="3">
        <f>SUM(K2:K7)</f>
        <v>0.463186727135452</v>
      </c>
      <c r="M9" s="3">
        <f>H9+(1.96)*K9</f>
        <v>1.6263124415843819</v>
      </c>
      <c r="N9" s="3">
        <f>H9-(1.96)*K9</f>
        <v>-0.1893795287865897</v>
      </c>
    </row>
  </sheetData>
  <conditionalFormatting sqref="G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{026F3606-52E9-4022-8277-30C9EE613F1D}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6F3606-52E9-4022-8277-30C9EE613F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F3" sqref="F3"/>
    </sheetView>
  </sheetViews>
  <sheetFormatPr defaultRowHeight="15" x14ac:dyDescent="0.25"/>
  <cols>
    <col min="6" max="6" width="14.5703125" bestFit="1" customWidth="1"/>
    <col min="9" max="10" width="9.5703125" bestFit="1" customWidth="1"/>
    <col min="14" max="14" width="9.42578125" bestFit="1" customWidth="1"/>
  </cols>
  <sheetData>
    <row r="1" spans="1:15" x14ac:dyDescent="0.25">
      <c r="A1" s="18" t="s">
        <v>35</v>
      </c>
      <c r="B1" t="s">
        <v>23</v>
      </c>
      <c r="C1" t="s">
        <v>36</v>
      </c>
      <c r="D1" t="s">
        <v>1</v>
      </c>
      <c r="E1" t="s">
        <v>2</v>
      </c>
      <c r="F1" t="s">
        <v>3</v>
      </c>
      <c r="G1" t="s">
        <v>4</v>
      </c>
      <c r="H1" t="s">
        <v>23</v>
      </c>
      <c r="I1" t="s">
        <v>22</v>
      </c>
      <c r="J1" t="s">
        <v>26</v>
      </c>
      <c r="K1" t="s">
        <v>37</v>
      </c>
      <c r="L1" t="s">
        <v>25</v>
      </c>
      <c r="N1" t="s">
        <v>32</v>
      </c>
      <c r="O1" t="s">
        <v>33</v>
      </c>
    </row>
    <row r="2" spans="1:15" x14ac:dyDescent="0.25">
      <c r="A2" s="24">
        <v>24</v>
      </c>
      <c r="B2" s="25">
        <v>3.4</v>
      </c>
      <c r="C2" s="30">
        <v>242.72800000000001</v>
      </c>
      <c r="D2">
        <f>C2-MIN(C$2:C5)</f>
        <v>0</v>
      </c>
      <c r="E2">
        <f>EXP(-D2/2)</f>
        <v>1</v>
      </c>
      <c r="F2" s="4">
        <f>E2/E$6</f>
        <v>0.49519382636135584</v>
      </c>
      <c r="G2" s="3">
        <f>F2*100</f>
        <v>49.519382636135582</v>
      </c>
      <c r="H2" s="24">
        <v>24</v>
      </c>
      <c r="I2">
        <v>0.251</v>
      </c>
      <c r="J2">
        <v>0.75119999999999998</v>
      </c>
      <c r="K2" s="3">
        <f>F2*I2</f>
        <v>0.12429365041670032</v>
      </c>
      <c r="L2" s="3">
        <f>F2*((SQRT(J2^2)+(I2-I$7)^2))</f>
        <v>0.39411629155959066</v>
      </c>
      <c r="M2" s="3"/>
      <c r="N2" s="3">
        <f>I2+(1.96)*J2</f>
        <v>1.7233519999999998</v>
      </c>
      <c r="O2" s="3">
        <f>I2-(1.96)*J2</f>
        <v>-1.221352</v>
      </c>
    </row>
    <row r="3" spans="1:15" x14ac:dyDescent="0.25">
      <c r="A3" s="24">
        <v>18</v>
      </c>
      <c r="B3" s="25">
        <v>1.3</v>
      </c>
      <c r="C3" s="30">
        <v>242.822</v>
      </c>
      <c r="D3">
        <f>C3-MIN(C$2:C6)</f>
        <v>9.3999999999994088E-2</v>
      </c>
      <c r="E3">
        <f t="shared" ref="E3:E5" si="0">EXP(-D3/2)</f>
        <v>0.95408739759037398</v>
      </c>
      <c r="F3" s="4">
        <f t="shared" ref="F3:F5" si="1">E3/E$6</f>
        <v>0.47245818909592552</v>
      </c>
      <c r="G3" s="3">
        <f t="shared" ref="G3:G5" si="2">F3*100</f>
        <v>47.24581890959255</v>
      </c>
      <c r="H3" s="24">
        <v>18</v>
      </c>
      <c r="I3" s="3">
        <v>-0.14000000000000001</v>
      </c>
      <c r="J3">
        <v>0.71519999999999995</v>
      </c>
      <c r="K3" s="3">
        <f t="shared" ref="K3:K5" si="3">F3*I3</f>
        <v>-6.6144146473429574E-2</v>
      </c>
      <c r="L3" s="3">
        <f>F3*((SQRT(J3^2)+(I3-I$7)^2))</f>
        <v>0.35314462352423226</v>
      </c>
      <c r="M3" s="3"/>
      <c r="N3" s="3">
        <f t="shared" ref="N3:N5" si="4">I3+(1.96)*J3</f>
        <v>1.2617919999999998</v>
      </c>
      <c r="O3" s="3">
        <f t="shared" ref="O3:O5" si="5">I3-(1.96)*J3</f>
        <v>-1.5417920000000001</v>
      </c>
    </row>
    <row r="4" spans="1:15" x14ac:dyDescent="0.25">
      <c r="A4" s="24">
        <v>21</v>
      </c>
      <c r="B4" s="25">
        <v>2.2999999999999998</v>
      </c>
      <c r="C4" s="30">
        <v>249.40100000000001</v>
      </c>
      <c r="D4">
        <f>C4-MIN(C$2:C7)</f>
        <v>6.6730000000000018</v>
      </c>
      <c r="E4">
        <f t="shared" si="0"/>
        <v>3.5561204378438564E-2</v>
      </c>
      <c r="F4" s="4">
        <f t="shared" si="1"/>
        <v>1.7609688866177194E-2</v>
      </c>
      <c r="G4" s="3">
        <f t="shared" si="2"/>
        <v>1.7609688866177193</v>
      </c>
      <c r="H4" s="24">
        <v>21</v>
      </c>
      <c r="I4" s="3">
        <v>-0.76200000000000001</v>
      </c>
      <c r="J4" s="3">
        <v>0.72289999999999999</v>
      </c>
      <c r="K4" s="3">
        <f>F4*I4</f>
        <v>-1.3418582916027022E-2</v>
      </c>
      <c r="L4" s="3">
        <f>F4*((SQRT(J4^2)+(I4-I$7)^2))</f>
        <v>2.4045843232380307E-2</v>
      </c>
      <c r="M4" s="3"/>
      <c r="N4" s="3">
        <f>I4+(1.96)*J4</f>
        <v>0.65488400000000002</v>
      </c>
      <c r="O4" s="3">
        <f>I4-(1.96)*J4</f>
        <v>-2.178884</v>
      </c>
    </row>
    <row r="5" spans="1:15" x14ac:dyDescent="0.25">
      <c r="A5" s="24">
        <v>25</v>
      </c>
      <c r="B5" s="25">
        <v>3.5</v>
      </c>
      <c r="C5" s="30">
        <v>249.75700000000001</v>
      </c>
      <c r="D5">
        <f>C5-MIN(C$2:C8)</f>
        <v>7.0289999999999964</v>
      </c>
      <c r="E5">
        <f t="shared" si="0"/>
        <v>2.9762680574669843E-2</v>
      </c>
      <c r="F5" s="4">
        <f t="shared" si="1"/>
        <v>1.4738295676541556E-2</v>
      </c>
      <c r="G5" s="3">
        <f t="shared" si="2"/>
        <v>1.4738295676541555</v>
      </c>
      <c r="H5" s="24">
        <v>25</v>
      </c>
      <c r="I5" s="3">
        <v>-0.34699999999999998</v>
      </c>
      <c r="J5" s="3">
        <v>0.72460000000000002</v>
      </c>
      <c r="K5" s="3">
        <f t="shared" si="3"/>
        <v>-5.1141885997599192E-3</v>
      </c>
      <c r="L5" s="3">
        <f>F5*((SQRT(J5^2)+(I5-I$7)^2))</f>
        <v>1.2882338915205046E-2</v>
      </c>
      <c r="M5" s="3"/>
      <c r="N5" s="3">
        <f t="shared" si="4"/>
        <v>1.0732159999999999</v>
      </c>
      <c r="O5" s="3">
        <f t="shared" si="5"/>
        <v>-1.7672159999999999</v>
      </c>
    </row>
    <row r="6" spans="1:15" x14ac:dyDescent="0.25">
      <c r="E6">
        <f>SUM(E2:E5)</f>
        <v>2.0194112825434822</v>
      </c>
      <c r="I6" t="s">
        <v>24</v>
      </c>
      <c r="J6" t="s">
        <v>25</v>
      </c>
      <c r="N6" t="s">
        <v>27</v>
      </c>
      <c r="O6" t="s">
        <v>28</v>
      </c>
    </row>
    <row r="7" spans="1:15" x14ac:dyDescent="0.25">
      <c r="I7" s="3">
        <f>SUM(K2:K5)</f>
        <v>3.96167324274838E-2</v>
      </c>
      <c r="J7" s="3">
        <f>SUM(L2:L5)</f>
        <v>0.78418909723140839</v>
      </c>
      <c r="N7" s="3">
        <f>I7+(1.96)*J7</f>
        <v>1.5766273630010443</v>
      </c>
      <c r="O7" s="3">
        <f>I7-(1.96)*J7</f>
        <v>-1.4973938981460766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>
      <selection activeCell="B12" sqref="B12"/>
    </sheetView>
  </sheetViews>
  <sheetFormatPr defaultRowHeight="15" x14ac:dyDescent="0.25"/>
  <cols>
    <col min="6" max="6" width="14.5703125" bestFit="1" customWidth="1"/>
  </cols>
  <sheetData>
    <row r="1" spans="1:15" ht="15.75" thickBot="1" x14ac:dyDescent="0.3">
      <c r="A1" s="18" t="s">
        <v>35</v>
      </c>
      <c r="B1" t="s">
        <v>23</v>
      </c>
      <c r="C1" t="s">
        <v>36</v>
      </c>
      <c r="D1" t="s">
        <v>1</v>
      </c>
      <c r="E1" t="s">
        <v>2</v>
      </c>
      <c r="F1" t="s">
        <v>3</v>
      </c>
      <c r="G1" t="s">
        <v>4</v>
      </c>
      <c r="H1" t="s">
        <v>23</v>
      </c>
      <c r="I1" t="s">
        <v>22</v>
      </c>
      <c r="J1" t="s">
        <v>26</v>
      </c>
      <c r="K1" t="s">
        <v>37</v>
      </c>
      <c r="L1" t="s">
        <v>25</v>
      </c>
      <c r="N1" t="s">
        <v>32</v>
      </c>
      <c r="O1" t="s">
        <v>33</v>
      </c>
    </row>
    <row r="2" spans="1:15" x14ac:dyDescent="0.25">
      <c r="A2" s="24">
        <v>15</v>
      </c>
      <c r="B2" s="25" t="s">
        <v>20</v>
      </c>
      <c r="C2" s="29">
        <v>239.45400000000001</v>
      </c>
      <c r="D2">
        <f>C2-MIN(C$2:C$7)</f>
        <v>0</v>
      </c>
      <c r="E2">
        <f>EXP(-D2/2)</f>
        <v>1</v>
      </c>
      <c r="F2" s="4">
        <f>E2/E$8</f>
        <v>0.27645736054598652</v>
      </c>
      <c r="G2" s="3">
        <f>F2*100</f>
        <v>27.64573605459865</v>
      </c>
      <c r="H2" s="24">
        <v>15</v>
      </c>
      <c r="I2">
        <v>-0.88500000000000001</v>
      </c>
      <c r="J2" s="14">
        <v>0.40500000000000003</v>
      </c>
      <c r="K2" s="3">
        <f>F2*I2</f>
        <v>-0.24466476408319807</v>
      </c>
      <c r="L2" s="3">
        <f>F2*((SQRT(J2^2)+(I2-I$9)^2))</f>
        <v>0.11230331923881628</v>
      </c>
      <c r="M2" s="3"/>
      <c r="N2" s="3">
        <f>I2+(1.96)*J2</f>
        <v>-9.1199999999999948E-2</v>
      </c>
      <c r="O2" s="3">
        <f>I2-(1.96)*J2</f>
        <v>-1.6788000000000001</v>
      </c>
    </row>
    <row r="3" spans="1:15" x14ac:dyDescent="0.25">
      <c r="A3" s="24">
        <v>19</v>
      </c>
      <c r="B3" s="25">
        <v>1.4</v>
      </c>
      <c r="C3" s="30">
        <v>239.76300000000001</v>
      </c>
      <c r="D3">
        <f t="shared" ref="D3:D7" si="0">C3-MIN(C$2:C$7)</f>
        <v>0.3089999999999975</v>
      </c>
      <c r="E3">
        <f t="shared" ref="E3:E7" si="1">EXP(-D3/2)</f>
        <v>0.85684349214209776</v>
      </c>
      <c r="F3" s="4">
        <f t="shared" ref="F3:F7" si="2">E3/E$8</f>
        <v>0.23688069023861008</v>
      </c>
      <c r="G3" s="3">
        <f t="shared" ref="G3:G7" si="3">F3*100</f>
        <v>23.688069023861008</v>
      </c>
      <c r="H3" s="24">
        <v>19</v>
      </c>
      <c r="I3">
        <v>-0.64700000000000002</v>
      </c>
      <c r="J3" s="14">
        <v>0.37080000000000002</v>
      </c>
      <c r="K3" s="3">
        <f t="shared" ref="K3:K7" si="4">F3*I3</f>
        <v>-0.15326180658438074</v>
      </c>
      <c r="L3" s="3">
        <f>F3*((SQRT(J3^2)+(I3-I$9)^2))</f>
        <v>0.10548601627430938</v>
      </c>
      <c r="M3" s="3"/>
      <c r="N3" s="3">
        <f t="shared" ref="N3:N7" si="5">I3+(1.96)*J3</f>
        <v>7.976799999999995E-2</v>
      </c>
      <c r="O3" s="3">
        <f t="shared" ref="O3:O7" si="6">I3-(1.96)*J3</f>
        <v>-1.3737680000000001</v>
      </c>
    </row>
    <row r="4" spans="1:15" x14ac:dyDescent="0.25">
      <c r="A4" s="24">
        <v>22</v>
      </c>
      <c r="B4" s="25">
        <v>2.4</v>
      </c>
      <c r="C4" s="30">
        <v>240.07300000000001</v>
      </c>
      <c r="D4">
        <f t="shared" si="0"/>
        <v>0.61899999999999977</v>
      </c>
      <c r="E4">
        <f t="shared" si="1"/>
        <v>0.73381377139855308</v>
      </c>
      <c r="F4" s="4">
        <f t="shared" si="2"/>
        <v>0.20286821837313992</v>
      </c>
      <c r="G4" s="3">
        <f t="shared" si="3"/>
        <v>20.286821837313994</v>
      </c>
      <c r="H4" s="24">
        <v>22</v>
      </c>
      <c r="I4">
        <v>-1.115</v>
      </c>
      <c r="J4" s="14">
        <v>0.35830000000000001</v>
      </c>
      <c r="K4" s="3">
        <f t="shared" si="4"/>
        <v>-0.22619806348605101</v>
      </c>
      <c r="L4" s="3">
        <f>F4*((SQRT(J4^2)+(I4-I$9)^2))</f>
        <v>8.0404086572513786E-2</v>
      </c>
      <c r="M4" s="3"/>
      <c r="N4" s="3">
        <f t="shared" si="5"/>
        <v>-0.41273199999999999</v>
      </c>
      <c r="O4" s="3">
        <f t="shared" si="6"/>
        <v>-1.8172679999999999</v>
      </c>
    </row>
    <row r="5" spans="1:15" x14ac:dyDescent="0.25">
      <c r="A5" s="24">
        <v>11</v>
      </c>
      <c r="B5" s="25" t="s">
        <v>16</v>
      </c>
      <c r="C5" s="30">
        <v>240.45599999999999</v>
      </c>
      <c r="D5">
        <f t="shared" si="0"/>
        <v>1.0019999999999811</v>
      </c>
      <c r="E5">
        <f t="shared" si="1"/>
        <v>0.60592443221719317</v>
      </c>
      <c r="F5" s="4">
        <f t="shared" si="2"/>
        <v>0.16751226922109072</v>
      </c>
      <c r="G5" s="3">
        <f t="shared" si="3"/>
        <v>16.751226922109073</v>
      </c>
      <c r="H5" s="24">
        <v>11</v>
      </c>
      <c r="I5">
        <v>-1.123</v>
      </c>
      <c r="J5" s="14">
        <v>0.35930000000000001</v>
      </c>
      <c r="K5" s="3">
        <f t="shared" si="4"/>
        <v>-0.18811627833528488</v>
      </c>
      <c r="L5" s="3">
        <f>F5*((SQRT(J5^2)+(I5-I$9)^2))</f>
        <v>6.709218281666654E-2</v>
      </c>
      <c r="M5" s="3"/>
      <c r="N5" s="3">
        <f t="shared" si="5"/>
        <v>-0.41877200000000003</v>
      </c>
      <c r="O5" s="3">
        <f t="shared" si="6"/>
        <v>-1.8272279999999999</v>
      </c>
    </row>
    <row r="6" spans="1:15" x14ac:dyDescent="0.25">
      <c r="A6" s="24">
        <v>26</v>
      </c>
      <c r="B6" s="25">
        <v>4.5</v>
      </c>
      <c r="C6" s="30">
        <v>242.428</v>
      </c>
      <c r="D6">
        <f t="shared" si="0"/>
        <v>2.9739999999999895</v>
      </c>
      <c r="E6">
        <f t="shared" si="1"/>
        <v>0.2260497886979462</v>
      </c>
      <c r="F6" s="4">
        <f t="shared" si="2"/>
        <v>6.2493127935412181E-2</v>
      </c>
      <c r="G6" s="3">
        <f t="shared" si="3"/>
        <v>6.2493127935412183</v>
      </c>
      <c r="H6" s="24">
        <v>26</v>
      </c>
      <c r="I6">
        <v>-0.89500000000000002</v>
      </c>
      <c r="J6" s="14">
        <v>0.33529999999999999</v>
      </c>
      <c r="K6" s="3">
        <f t="shared" si="4"/>
        <v>-5.5931349502193903E-2</v>
      </c>
      <c r="L6" s="3">
        <f>F6*((SQRT(J6^2)+(I6-I$9)^2))</f>
        <v>2.0992911651925315E-2</v>
      </c>
      <c r="M6" s="3"/>
      <c r="N6" s="3">
        <f t="shared" si="5"/>
        <v>-0.23781200000000002</v>
      </c>
      <c r="O6" s="3">
        <f t="shared" si="6"/>
        <v>-1.5521880000000001</v>
      </c>
    </row>
    <row r="7" spans="1:15" x14ac:dyDescent="0.25">
      <c r="A7" s="24">
        <v>24</v>
      </c>
      <c r="B7" s="25">
        <v>3.4</v>
      </c>
      <c r="C7" s="30">
        <v>242.72800000000001</v>
      </c>
      <c r="D7">
        <f t="shared" si="0"/>
        <v>3.2740000000000009</v>
      </c>
      <c r="E7">
        <f t="shared" si="1"/>
        <v>0.19456285620152006</v>
      </c>
      <c r="F7" s="4">
        <f t="shared" si="2"/>
        <v>5.378833368576056E-2</v>
      </c>
      <c r="G7" s="3">
        <f t="shared" si="3"/>
        <v>5.3788333685760561</v>
      </c>
      <c r="H7" s="24">
        <v>24</v>
      </c>
      <c r="I7">
        <v>-0.96299999999999997</v>
      </c>
      <c r="J7" s="14">
        <v>0.3609</v>
      </c>
      <c r="K7" s="3">
        <f t="shared" si="4"/>
        <v>-5.1798165339387414E-2</v>
      </c>
      <c r="L7" s="3">
        <f>F7*((SQRT(J7^2)+(I7-I$9)^2))</f>
        <v>1.951180110037307E-2</v>
      </c>
      <c r="M7" s="3"/>
      <c r="N7" s="3">
        <f t="shared" si="5"/>
        <v>-0.25563599999999997</v>
      </c>
      <c r="O7" s="3">
        <f t="shared" si="6"/>
        <v>-1.670364</v>
      </c>
    </row>
    <row r="8" spans="1:15" x14ac:dyDescent="0.25">
      <c r="E8">
        <f>SUM(E2:E7)</f>
        <v>3.6171943406573104</v>
      </c>
      <c r="I8" t="s">
        <v>24</v>
      </c>
      <c r="J8" t="s">
        <v>25</v>
      </c>
      <c r="N8" t="s">
        <v>27</v>
      </c>
      <c r="O8" t="s">
        <v>28</v>
      </c>
    </row>
    <row r="9" spans="1:15" x14ac:dyDescent="0.25">
      <c r="I9" s="3">
        <f>SUM(K2:K7)</f>
        <v>-0.91997042733049605</v>
      </c>
      <c r="J9" s="3">
        <f>SUM(L2:L7)</f>
        <v>0.40579031765460438</v>
      </c>
      <c r="N9" s="3">
        <f>I9+(1.96)*J9</f>
        <v>-0.12462140472747152</v>
      </c>
      <c r="O9" s="3">
        <f>I9-(1.96)*J9</f>
        <v>-1.7153194499335207</v>
      </c>
    </row>
  </sheetData>
  <conditionalFormatting sqref="A2:A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{294854FE-CCD3-43DA-8938-AFC872FBD4F1}</x14:id>
        </ext>
      </extLst>
    </cfRule>
  </conditionalFormatting>
  <conditionalFormatting sqref="H2:H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{ADA90415-03C1-453C-8F90-26D6E990454E}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94854FE-CCD3-43DA-8938-AFC872FBD4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A2:A3</xm:sqref>
        </x14:conditionalFormatting>
        <x14:conditionalFormatting xmlns:xm="http://schemas.microsoft.com/office/excel/2006/main">
          <x14:cfRule type="dataBar" id="{ADA90415-03C1-453C-8F90-26D6E99045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H2:H3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AIC, Akaike</vt:lpstr>
      <vt:lpstr>S&amp;D forest</vt:lpstr>
      <vt:lpstr>Teak</vt:lpstr>
      <vt:lpstr>Tallforest</vt:lpstr>
      <vt:lpstr>Comm.forest</vt:lpstr>
      <vt:lpstr>Habitat type</vt:lpstr>
      <vt:lpstr>Treedensity</vt:lpstr>
      <vt:lpstr>Altitude</vt:lpstr>
      <vt:lpstr>DistanceNB</vt:lpstr>
      <vt:lpstr>Litterdepth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rademaker</dc:creator>
  <cp:lastModifiedBy>mark rademaker</cp:lastModifiedBy>
  <dcterms:created xsi:type="dcterms:W3CDTF">2015-02-08T10:21:30Z</dcterms:created>
  <dcterms:modified xsi:type="dcterms:W3CDTF">2015-02-11T11:24:47Z</dcterms:modified>
</cp:coreProperties>
</file>