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ckaandorp\surfdrive\Documents\"/>
    </mc:Choice>
  </mc:AlternateContent>
  <bookViews>
    <workbookView xWindow="0" yWindow="0" windowWidth="23040" windowHeight="8328"/>
  </bookViews>
  <sheets>
    <sheet name="README" sheetId="1" r:id="rId1"/>
    <sheet name="WC and WW factors" sheetId="2" r:id="rId2"/>
    <sheet name="VW factors" sheetId="3" r:id="rId3"/>
    <sheet name="Technology mixes" sheetId="4" r:id="rId4"/>
    <sheet name="Amsterdam 2015" sheetId="5" r:id="rId5"/>
    <sheet name="Amsterdam 2050" sheetId="6" r:id="rId6"/>
    <sheet name="NL 2015" sheetId="7" r:id="rId7"/>
    <sheet name="International" sheetId="8" r:id="rId8"/>
    <sheet name="Generic" sheetId="9" r:id="rId9"/>
    <sheet name="National" sheetId="10" r:id="rId10"/>
    <sheet name="Regional" sheetId="11" r:id="rId11"/>
  </sheets>
  <definedNames>
    <definedName name="_xlnm._FilterDatabase" localSheetId="4" hidden="1">'Amsterdam 2015'!$A$1:$A$1005</definedName>
    <definedName name="_xlnm._FilterDatabase" localSheetId="5" hidden="1">'Amsterdam 2050'!$A$2:$A$1036</definedName>
    <definedName name="_xlnm._FilterDatabase" localSheetId="8" hidden="1">Generic!$A$2:$A$1008</definedName>
    <definedName name="_xlnm._FilterDatabase" localSheetId="7" hidden="1">International!$A$2:$A$1006</definedName>
    <definedName name="_xlnm._FilterDatabase" localSheetId="9" hidden="1">National!$A$2:$A$1006</definedName>
    <definedName name="_xlnm._FilterDatabase" localSheetId="6" hidden="1">'NL 2015'!$A$2:$A$1002</definedName>
    <definedName name="_xlnm._FilterDatabase" localSheetId="10" hidden="1">Regional!$A$2:$A$1006</definedName>
    <definedName name="_xlnm._FilterDatabase" localSheetId="2" hidden="1">'VW factors'!$A$49:$A$65</definedName>
    <definedName name="_xlnm._FilterDatabase" localSheetId="1" hidden="1">'WC and WW factors'!$A$1:$A$1007</definedName>
  </definedNames>
  <calcPr calcId="162913"/>
</workbook>
</file>

<file path=xl/calcChain.xml><?xml version="1.0" encoding="utf-8"?>
<calcChain xmlns="http://schemas.openxmlformats.org/spreadsheetml/2006/main">
  <c r="G32" i="11" l="1"/>
  <c r="G31" i="11"/>
  <c r="C31" i="11"/>
  <c r="I30" i="11"/>
  <c r="H30" i="11"/>
  <c r="G30" i="11"/>
  <c r="G28" i="11"/>
  <c r="G27" i="11"/>
  <c r="J27" i="11" s="1"/>
  <c r="C27" i="11"/>
  <c r="C26" i="11"/>
  <c r="G25" i="11"/>
  <c r="C24" i="11"/>
  <c r="G23" i="11"/>
  <c r="C23" i="11"/>
  <c r="G22" i="11"/>
  <c r="G20" i="11"/>
  <c r="G19" i="11"/>
  <c r="C19" i="11"/>
  <c r="C18" i="11"/>
  <c r="I17" i="11"/>
  <c r="G17" i="11"/>
  <c r="J17" i="11" s="1"/>
  <c r="K16" i="11"/>
  <c r="C16" i="11"/>
  <c r="F16" i="11" s="1"/>
  <c r="G15" i="11"/>
  <c r="G14" i="11"/>
  <c r="C14" i="11"/>
  <c r="E13" i="11"/>
  <c r="D13" i="11"/>
  <c r="C13" i="11"/>
  <c r="H12" i="11"/>
  <c r="G12" i="11"/>
  <c r="J12" i="11" s="1"/>
  <c r="C11" i="11"/>
  <c r="G10" i="11"/>
  <c r="J9" i="11"/>
  <c r="G9" i="11"/>
  <c r="C9" i="11"/>
  <c r="C8" i="11"/>
  <c r="J7" i="11"/>
  <c r="I7" i="11"/>
  <c r="H7" i="11"/>
  <c r="G7" i="11"/>
  <c r="E6" i="11"/>
  <c r="C6" i="11"/>
  <c r="G5" i="11"/>
  <c r="C4" i="11"/>
  <c r="H3" i="11"/>
  <c r="G3" i="11"/>
  <c r="K31" i="10"/>
  <c r="K32" i="10" s="1"/>
  <c r="G31" i="10"/>
  <c r="C31" i="10"/>
  <c r="C30" i="10"/>
  <c r="G16" i="10"/>
  <c r="C14" i="10"/>
  <c r="G5" i="10"/>
  <c r="G31" i="9"/>
  <c r="G32" i="9" s="1"/>
  <c r="C31" i="9"/>
  <c r="C32" i="9" s="1"/>
  <c r="G30" i="9"/>
  <c r="C30" i="9"/>
  <c r="J29" i="9"/>
  <c r="G29" i="9"/>
  <c r="I29" i="9" s="1"/>
  <c r="C29" i="9"/>
  <c r="J28" i="9"/>
  <c r="I28" i="9"/>
  <c r="G28" i="9"/>
  <c r="F28" i="9"/>
  <c r="N28" i="9" s="1"/>
  <c r="E28" i="9"/>
  <c r="C28" i="9"/>
  <c r="D28" i="9" s="1"/>
  <c r="I27" i="9"/>
  <c r="H27" i="9"/>
  <c r="G27" i="9"/>
  <c r="J27" i="9" s="1"/>
  <c r="N27" i="9" s="1"/>
  <c r="E27" i="9"/>
  <c r="D27" i="9"/>
  <c r="C27" i="9"/>
  <c r="F27" i="9" s="1"/>
  <c r="G26" i="9"/>
  <c r="C26" i="9"/>
  <c r="G25" i="9"/>
  <c r="C25" i="9"/>
  <c r="I24" i="9"/>
  <c r="G24" i="9"/>
  <c r="H24" i="9" s="1"/>
  <c r="E24" i="9"/>
  <c r="C24" i="9"/>
  <c r="D24" i="9" s="1"/>
  <c r="I23" i="9"/>
  <c r="H23" i="9"/>
  <c r="G23" i="9"/>
  <c r="E23" i="9"/>
  <c r="D23" i="9"/>
  <c r="C23" i="9"/>
  <c r="G22" i="9"/>
  <c r="D22" i="9"/>
  <c r="C22" i="9"/>
  <c r="G21" i="9"/>
  <c r="F21" i="9"/>
  <c r="C21" i="9"/>
  <c r="N20" i="9"/>
  <c r="J20" i="9"/>
  <c r="I20" i="9"/>
  <c r="G20" i="9"/>
  <c r="F20" i="9"/>
  <c r="E20" i="9"/>
  <c r="C20" i="9"/>
  <c r="D20" i="9" s="1"/>
  <c r="I19" i="9"/>
  <c r="H19" i="9"/>
  <c r="G19" i="9"/>
  <c r="E19" i="9"/>
  <c r="D19" i="9"/>
  <c r="C19" i="9"/>
  <c r="H18" i="9"/>
  <c r="G18" i="9"/>
  <c r="C18" i="9"/>
  <c r="J17" i="9"/>
  <c r="G17" i="9"/>
  <c r="F17" i="9"/>
  <c r="N17" i="9" s="1"/>
  <c r="C17" i="9"/>
  <c r="G16" i="9"/>
  <c r="F16" i="9"/>
  <c r="C16" i="9"/>
  <c r="N15" i="9"/>
  <c r="J15" i="9"/>
  <c r="I15" i="9"/>
  <c r="H15" i="9"/>
  <c r="G15" i="9"/>
  <c r="F15" i="9"/>
  <c r="E15" i="9"/>
  <c r="C15" i="9"/>
  <c r="D15" i="9" s="1"/>
  <c r="I14" i="9"/>
  <c r="H14" i="9"/>
  <c r="G14" i="9"/>
  <c r="E14" i="9"/>
  <c r="D14" i="9"/>
  <c r="C14" i="9"/>
  <c r="G13" i="9"/>
  <c r="C13" i="9"/>
  <c r="G12" i="9"/>
  <c r="F12" i="9"/>
  <c r="C12" i="9"/>
  <c r="J11" i="9"/>
  <c r="G11" i="9"/>
  <c r="C11" i="9"/>
  <c r="G10" i="9"/>
  <c r="H10" i="9" s="1"/>
  <c r="C10" i="9"/>
  <c r="D10" i="9" s="1"/>
  <c r="I9" i="9"/>
  <c r="H9" i="9"/>
  <c r="G9" i="9"/>
  <c r="E9" i="9"/>
  <c r="D9" i="9"/>
  <c r="C9" i="9"/>
  <c r="F9" i="9" s="1"/>
  <c r="G8" i="9"/>
  <c r="C8" i="9"/>
  <c r="K7" i="9"/>
  <c r="J7" i="9"/>
  <c r="G7" i="9"/>
  <c r="I7" i="9" s="1"/>
  <c r="E7" i="9"/>
  <c r="D7" i="9"/>
  <c r="C7" i="9"/>
  <c r="F7" i="9" s="1"/>
  <c r="N7" i="9" s="1"/>
  <c r="H6" i="9"/>
  <c r="G6" i="9"/>
  <c r="E6" i="9"/>
  <c r="D6" i="9"/>
  <c r="C6" i="9"/>
  <c r="H5" i="9"/>
  <c r="G5" i="9"/>
  <c r="C5" i="9"/>
  <c r="F5" i="9" s="1"/>
  <c r="G4" i="9"/>
  <c r="J4" i="9" s="1"/>
  <c r="D4" i="9"/>
  <c r="C4" i="9"/>
  <c r="F4" i="9" s="1"/>
  <c r="H3" i="9"/>
  <c r="G3" i="9"/>
  <c r="J3" i="9" s="1"/>
  <c r="C3" i="9"/>
  <c r="F3" i="9" s="1"/>
  <c r="C32" i="8"/>
  <c r="G31" i="8"/>
  <c r="C31" i="8"/>
  <c r="C24" i="8" s="1"/>
  <c r="C30" i="8"/>
  <c r="G27" i="8"/>
  <c r="J27" i="8" s="1"/>
  <c r="D27" i="8"/>
  <c r="C27" i="8"/>
  <c r="F27" i="8" s="1"/>
  <c r="G26" i="8"/>
  <c r="E24" i="8"/>
  <c r="H23" i="8"/>
  <c r="G23" i="8"/>
  <c r="C23" i="8"/>
  <c r="C22" i="8"/>
  <c r="C20" i="8"/>
  <c r="G19" i="8"/>
  <c r="D19" i="8"/>
  <c r="C19" i="8"/>
  <c r="G18" i="8"/>
  <c r="D15" i="8"/>
  <c r="C15" i="8"/>
  <c r="F15" i="8" s="1"/>
  <c r="G14" i="8"/>
  <c r="D14" i="8"/>
  <c r="C14" i="8"/>
  <c r="G13" i="8"/>
  <c r="D12" i="8"/>
  <c r="C12" i="8"/>
  <c r="F12" i="8" s="1"/>
  <c r="F11" i="8"/>
  <c r="E11" i="8"/>
  <c r="C11" i="8"/>
  <c r="D11" i="8" s="1"/>
  <c r="H10" i="8"/>
  <c r="G10" i="8"/>
  <c r="D10" i="8"/>
  <c r="C10" i="8"/>
  <c r="G9" i="8"/>
  <c r="D9" i="8"/>
  <c r="C9" i="8"/>
  <c r="J9" i="8" s="1"/>
  <c r="G8" i="8"/>
  <c r="C8" i="8"/>
  <c r="E8" i="8" s="1"/>
  <c r="J7" i="8"/>
  <c r="G7" i="8"/>
  <c r="I7" i="8" s="1"/>
  <c r="C7" i="8"/>
  <c r="I6" i="8"/>
  <c r="H6" i="8"/>
  <c r="G6" i="8"/>
  <c r="E6" i="8"/>
  <c r="C6" i="8"/>
  <c r="D6" i="8" s="1"/>
  <c r="I5" i="8"/>
  <c r="H5" i="8"/>
  <c r="G5" i="8"/>
  <c r="D5" i="8"/>
  <c r="C5" i="8"/>
  <c r="F5" i="8" s="1"/>
  <c r="H4" i="8"/>
  <c r="G4" i="8"/>
  <c r="J4" i="8" s="1"/>
  <c r="D4" i="8"/>
  <c r="C4" i="8"/>
  <c r="K4" i="8" s="1"/>
  <c r="I3" i="8"/>
  <c r="H3" i="8"/>
  <c r="G3" i="8"/>
  <c r="J3" i="8" s="1"/>
  <c r="D3" i="8"/>
  <c r="C3" i="8"/>
  <c r="F3" i="8" s="1"/>
  <c r="G32" i="7"/>
  <c r="G31" i="7"/>
  <c r="C31" i="7"/>
  <c r="C32" i="7" s="1"/>
  <c r="G30" i="7"/>
  <c r="C30" i="7"/>
  <c r="G29" i="7"/>
  <c r="G28" i="7"/>
  <c r="H27" i="7"/>
  <c r="G27" i="7"/>
  <c r="J27" i="7" s="1"/>
  <c r="H26" i="7"/>
  <c r="G26" i="7"/>
  <c r="C26" i="7"/>
  <c r="J25" i="7"/>
  <c r="G25" i="7"/>
  <c r="F25" i="7"/>
  <c r="N25" i="7" s="1"/>
  <c r="E25" i="7"/>
  <c r="C25" i="7"/>
  <c r="I24" i="7"/>
  <c r="H24" i="7"/>
  <c r="G24" i="7"/>
  <c r="E24" i="7"/>
  <c r="C24" i="7"/>
  <c r="D24" i="7" s="1"/>
  <c r="I23" i="7"/>
  <c r="H23" i="7"/>
  <c r="G23" i="7"/>
  <c r="C23" i="7"/>
  <c r="G22" i="7"/>
  <c r="C22" i="7"/>
  <c r="E22" i="7" s="1"/>
  <c r="G21" i="7"/>
  <c r="C21" i="7"/>
  <c r="I20" i="7"/>
  <c r="H20" i="7"/>
  <c r="G20" i="7"/>
  <c r="E20" i="7"/>
  <c r="D20" i="7"/>
  <c r="C20" i="7"/>
  <c r="G19" i="7"/>
  <c r="C19" i="7"/>
  <c r="G18" i="7"/>
  <c r="C18" i="7"/>
  <c r="I18" i="7" s="1"/>
  <c r="N17" i="7"/>
  <c r="G17" i="7"/>
  <c r="J17" i="7" s="1"/>
  <c r="F17" i="7"/>
  <c r="E17" i="7"/>
  <c r="C17" i="7"/>
  <c r="D17" i="7" s="1"/>
  <c r="J16" i="7"/>
  <c r="G16" i="7"/>
  <c r="H16" i="7" s="1"/>
  <c r="C16" i="7"/>
  <c r="F16" i="7" s="1"/>
  <c r="N16" i="7" s="1"/>
  <c r="I15" i="7"/>
  <c r="H15" i="7"/>
  <c r="G15" i="7"/>
  <c r="J15" i="7" s="1"/>
  <c r="N15" i="7" s="1"/>
  <c r="F15" i="7"/>
  <c r="E15" i="7"/>
  <c r="D15" i="7"/>
  <c r="C15" i="7"/>
  <c r="G14" i="7"/>
  <c r="C14" i="7"/>
  <c r="G13" i="7"/>
  <c r="I13" i="7" s="1"/>
  <c r="C13" i="7"/>
  <c r="G12" i="7"/>
  <c r="J12" i="7" s="1"/>
  <c r="N12" i="7" s="1"/>
  <c r="F12" i="7"/>
  <c r="C12" i="7"/>
  <c r="D12" i="7" s="1"/>
  <c r="J11" i="7"/>
  <c r="I11" i="7"/>
  <c r="G11" i="7"/>
  <c r="H11" i="7" s="1"/>
  <c r="C11" i="7"/>
  <c r="F11" i="7" s="1"/>
  <c r="N11" i="7" s="1"/>
  <c r="H10" i="7"/>
  <c r="G10" i="7"/>
  <c r="D10" i="7"/>
  <c r="C10" i="7"/>
  <c r="G9" i="7"/>
  <c r="C9" i="7"/>
  <c r="G8" i="7"/>
  <c r="I8" i="7" s="1"/>
  <c r="C8" i="7"/>
  <c r="G7" i="7"/>
  <c r="J7" i="7" s="1"/>
  <c r="F7" i="7"/>
  <c r="N7" i="7" s="1"/>
  <c r="C7" i="7"/>
  <c r="E7" i="7" s="1"/>
  <c r="I6" i="7"/>
  <c r="G6" i="7"/>
  <c r="H6" i="7" s="1"/>
  <c r="C6" i="7"/>
  <c r="I5" i="7"/>
  <c r="H5" i="7"/>
  <c r="G5" i="7"/>
  <c r="E5" i="7"/>
  <c r="D5" i="7"/>
  <c r="C5" i="7"/>
  <c r="J4" i="7"/>
  <c r="H4" i="7"/>
  <c r="G4" i="7"/>
  <c r="D4" i="7"/>
  <c r="C4" i="7"/>
  <c r="F4" i="7" s="1"/>
  <c r="N4" i="7" s="1"/>
  <c r="I3" i="7"/>
  <c r="H3" i="7"/>
  <c r="G3" i="7"/>
  <c r="J3" i="7" s="1"/>
  <c r="F3" i="7"/>
  <c r="E3" i="7"/>
  <c r="D3" i="7"/>
  <c r="C3" i="7"/>
  <c r="K3" i="7" s="1"/>
  <c r="R30" i="6"/>
  <c r="K30" i="6"/>
  <c r="F30" i="6"/>
  <c r="C30" i="6"/>
  <c r="S29" i="6"/>
  <c r="K29" i="6"/>
  <c r="C29" i="6"/>
  <c r="R29" i="6" s="1"/>
  <c r="C28" i="6"/>
  <c r="Y27" i="6"/>
  <c r="W27" i="6"/>
  <c r="R27" i="6"/>
  <c r="Q27" i="6"/>
  <c r="M27" i="6"/>
  <c r="G27" i="6"/>
  <c r="F27" i="6"/>
  <c r="E27" i="6"/>
  <c r="C27" i="6"/>
  <c r="L27" i="6" s="1"/>
  <c r="X26" i="6"/>
  <c r="W26" i="6"/>
  <c r="S26" i="6"/>
  <c r="R26" i="6"/>
  <c r="K26" i="6"/>
  <c r="G26" i="6"/>
  <c r="F26" i="6"/>
  <c r="C26" i="6"/>
  <c r="M26" i="6" s="1"/>
  <c r="C25" i="6"/>
  <c r="X24" i="6"/>
  <c r="C24" i="6"/>
  <c r="W24" i="6" s="1"/>
  <c r="R23" i="6"/>
  <c r="Q23" i="6"/>
  <c r="K23" i="6"/>
  <c r="F23" i="6"/>
  <c r="E23" i="6"/>
  <c r="C23" i="6"/>
  <c r="X23" i="6" s="1"/>
  <c r="R22" i="6"/>
  <c r="K22" i="6"/>
  <c r="F22" i="6"/>
  <c r="C22" i="6"/>
  <c r="C21" i="6"/>
  <c r="F21" i="6" s="1"/>
  <c r="L20" i="6"/>
  <c r="E20" i="6"/>
  <c r="C20" i="6"/>
  <c r="W19" i="6"/>
  <c r="R19" i="6"/>
  <c r="Q19" i="6"/>
  <c r="F19" i="6"/>
  <c r="E19" i="6"/>
  <c r="C19" i="6"/>
  <c r="L19" i="6" s="1"/>
  <c r="F18" i="6"/>
  <c r="C18" i="6"/>
  <c r="E18" i="6" s="1"/>
  <c r="W17" i="6"/>
  <c r="M17" i="6"/>
  <c r="E17" i="6"/>
  <c r="C17" i="6"/>
  <c r="R17" i="6" s="1"/>
  <c r="Y16" i="6"/>
  <c r="Q16" i="6"/>
  <c r="M16" i="6"/>
  <c r="G16" i="6"/>
  <c r="E16" i="6"/>
  <c r="C16" i="6"/>
  <c r="X15" i="6"/>
  <c r="W15" i="6"/>
  <c r="S15" i="6"/>
  <c r="R15" i="6"/>
  <c r="K15" i="6"/>
  <c r="G15" i="6"/>
  <c r="C15" i="6"/>
  <c r="F15" i="6" s="1"/>
  <c r="Q14" i="6"/>
  <c r="C14" i="6"/>
  <c r="W14" i="6" s="1"/>
  <c r="R13" i="6"/>
  <c r="Q13" i="6"/>
  <c r="E13" i="6"/>
  <c r="C13" i="6"/>
  <c r="X13" i="6" s="1"/>
  <c r="S12" i="6"/>
  <c r="M12" i="6"/>
  <c r="K12" i="6"/>
  <c r="E12" i="6"/>
  <c r="C12" i="6"/>
  <c r="Y12" i="6" s="1"/>
  <c r="W11" i="6"/>
  <c r="L11" i="6"/>
  <c r="G11" i="6"/>
  <c r="D11" i="6"/>
  <c r="C11" i="6"/>
  <c r="R11" i="6" s="1"/>
  <c r="Q10" i="6"/>
  <c r="E10" i="6"/>
  <c r="C10" i="6"/>
  <c r="W9" i="6"/>
  <c r="F9" i="6"/>
  <c r="C9" i="6"/>
  <c r="X8" i="6"/>
  <c r="W8" i="6"/>
  <c r="R8" i="6"/>
  <c r="K8" i="6"/>
  <c r="C8" i="6"/>
  <c r="F8" i="6" s="1"/>
  <c r="Y7" i="6"/>
  <c r="X7" i="6"/>
  <c r="Q7" i="6"/>
  <c r="L7" i="6"/>
  <c r="D7" i="6"/>
  <c r="C7" i="6"/>
  <c r="W7" i="6" s="1"/>
  <c r="R6" i="6"/>
  <c r="K6" i="6"/>
  <c r="F6" i="6"/>
  <c r="E6" i="6"/>
  <c r="C6" i="6"/>
  <c r="C5" i="6"/>
  <c r="W4" i="6"/>
  <c r="M4" i="6"/>
  <c r="G4" i="6"/>
  <c r="E4" i="6"/>
  <c r="D4" i="6"/>
  <c r="C4" i="6"/>
  <c r="S4" i="6" s="1"/>
  <c r="Y3" i="6"/>
  <c r="W3" i="6"/>
  <c r="R3" i="6"/>
  <c r="Q3" i="6"/>
  <c r="G3" i="6"/>
  <c r="F3" i="6"/>
  <c r="C3" i="6"/>
  <c r="X3" i="6" s="1"/>
  <c r="C30" i="5"/>
  <c r="C31" i="5" s="1"/>
  <c r="K29" i="5"/>
  <c r="C29" i="5" s="1"/>
  <c r="G29" i="5"/>
  <c r="I29" i="5" s="1"/>
  <c r="N28" i="5"/>
  <c r="K28" i="5"/>
  <c r="M28" i="5" s="1"/>
  <c r="G28" i="5"/>
  <c r="K27" i="5"/>
  <c r="G27" i="5"/>
  <c r="C27" i="5"/>
  <c r="N26" i="5"/>
  <c r="K26" i="5"/>
  <c r="G26" i="5"/>
  <c r="C26" i="5"/>
  <c r="K25" i="5"/>
  <c r="G25" i="5"/>
  <c r="C25" i="5"/>
  <c r="K24" i="5"/>
  <c r="G24" i="5"/>
  <c r="K23" i="5"/>
  <c r="G23" i="5"/>
  <c r="C23" i="5" s="1"/>
  <c r="K22" i="5"/>
  <c r="G22" i="5"/>
  <c r="K21" i="5"/>
  <c r="G21" i="5"/>
  <c r="C21" i="5"/>
  <c r="K20" i="5"/>
  <c r="N20" i="5" s="1"/>
  <c r="G20" i="5"/>
  <c r="K19" i="5"/>
  <c r="C19" i="5" s="1"/>
  <c r="G19" i="5"/>
  <c r="K18" i="5"/>
  <c r="G18" i="5"/>
  <c r="C18" i="5" s="1"/>
  <c r="K17" i="5"/>
  <c r="J17" i="5"/>
  <c r="G17" i="5"/>
  <c r="N16" i="5"/>
  <c r="K16" i="5"/>
  <c r="L16" i="5" s="1"/>
  <c r="J16" i="5"/>
  <c r="F16" i="5" s="1"/>
  <c r="I16" i="5"/>
  <c r="G16" i="5"/>
  <c r="H16" i="5" s="1"/>
  <c r="D16" i="5" s="1"/>
  <c r="C16" i="5"/>
  <c r="K15" i="5"/>
  <c r="N15" i="5" s="1"/>
  <c r="J15" i="5"/>
  <c r="F15" i="5" s="1"/>
  <c r="G15" i="5"/>
  <c r="H15" i="5" s="1"/>
  <c r="C15" i="5"/>
  <c r="O15" i="5" s="1"/>
  <c r="N14" i="5"/>
  <c r="M14" i="5"/>
  <c r="K14" i="5"/>
  <c r="L14" i="5" s="1"/>
  <c r="I14" i="5"/>
  <c r="G14" i="5"/>
  <c r="C14" i="5" s="1"/>
  <c r="E14" i="5"/>
  <c r="M13" i="5"/>
  <c r="K13" i="5"/>
  <c r="N13" i="5" s="1"/>
  <c r="I13" i="5"/>
  <c r="E13" i="5" s="1"/>
  <c r="G13" i="5"/>
  <c r="H13" i="5" s="1"/>
  <c r="C13" i="5"/>
  <c r="M12" i="5"/>
  <c r="K12" i="5"/>
  <c r="L12" i="5" s="1"/>
  <c r="I12" i="5"/>
  <c r="G12" i="5"/>
  <c r="C12" i="5" s="1"/>
  <c r="E12" i="5"/>
  <c r="K11" i="5"/>
  <c r="N11" i="5" s="1"/>
  <c r="J11" i="5"/>
  <c r="F11" i="5" s="1"/>
  <c r="G11" i="5"/>
  <c r="H11" i="5" s="1"/>
  <c r="C11" i="5"/>
  <c r="M10" i="5"/>
  <c r="K10" i="5"/>
  <c r="N10" i="5" s="1"/>
  <c r="J10" i="5"/>
  <c r="F10" i="5" s="1"/>
  <c r="I10" i="5"/>
  <c r="E10" i="5" s="1"/>
  <c r="G10" i="5"/>
  <c r="H10" i="5" s="1"/>
  <c r="C10" i="5"/>
  <c r="O10" i="5" s="1"/>
  <c r="K9" i="5"/>
  <c r="L9" i="5" s="1"/>
  <c r="G9" i="5"/>
  <c r="C9" i="5" s="1"/>
  <c r="M8" i="5"/>
  <c r="K8" i="5"/>
  <c r="N8" i="5" s="1"/>
  <c r="I8" i="5"/>
  <c r="E8" i="5" s="1"/>
  <c r="G8" i="5"/>
  <c r="H8" i="5" s="1"/>
  <c r="C8" i="5"/>
  <c r="M7" i="5"/>
  <c r="L7" i="5"/>
  <c r="K7" i="5"/>
  <c r="I7" i="5"/>
  <c r="G7" i="5"/>
  <c r="C7" i="5" s="1"/>
  <c r="E7" i="5"/>
  <c r="N6" i="5"/>
  <c r="M6" i="5"/>
  <c r="L6" i="5"/>
  <c r="K6" i="5"/>
  <c r="I6" i="5"/>
  <c r="G6" i="5"/>
  <c r="C6" i="5" s="1"/>
  <c r="O6" i="5" s="1"/>
  <c r="E6" i="5"/>
  <c r="M5" i="5"/>
  <c r="K5" i="5"/>
  <c r="N5" i="5" s="1"/>
  <c r="I5" i="5"/>
  <c r="E5" i="5" s="1"/>
  <c r="G5" i="5"/>
  <c r="H5" i="5" s="1"/>
  <c r="C5" i="5"/>
  <c r="M4" i="5"/>
  <c r="E4" i="5" s="1"/>
  <c r="L4" i="5"/>
  <c r="K4" i="5"/>
  <c r="I4" i="5"/>
  <c r="G4" i="5"/>
  <c r="C4" i="5" s="1"/>
  <c r="N3" i="5"/>
  <c r="L3" i="5"/>
  <c r="K3" i="5"/>
  <c r="G3" i="5"/>
  <c r="C3" i="5" s="1"/>
  <c r="O3" i="5" s="1"/>
  <c r="N2" i="5"/>
  <c r="M2" i="5"/>
  <c r="K2" i="5"/>
  <c r="I2" i="5"/>
  <c r="G2" i="5"/>
  <c r="G30" i="5" s="1"/>
  <c r="G31" i="5" s="1"/>
  <c r="E2" i="5"/>
  <c r="B45" i="4"/>
  <c r="N30" i="4"/>
  <c r="M30" i="4"/>
  <c r="L30" i="4"/>
  <c r="K30" i="4"/>
  <c r="J30" i="4"/>
  <c r="I30" i="4"/>
  <c r="H30" i="4"/>
  <c r="G30" i="4"/>
  <c r="F30" i="4"/>
  <c r="E30" i="4"/>
  <c r="D30" i="4"/>
  <c r="C30" i="4"/>
  <c r="B30" i="4"/>
  <c r="G32" i="3"/>
  <c r="J30" i="11" s="1"/>
  <c r="F32" i="3"/>
  <c r="S30" i="6" s="1"/>
  <c r="E32" i="3"/>
  <c r="D32" i="3"/>
  <c r="C32" i="3"/>
  <c r="J29" i="5" s="1"/>
  <c r="G30" i="3"/>
  <c r="F30" i="3"/>
  <c r="E30" i="3"/>
  <c r="D30" i="3"/>
  <c r="C30" i="3"/>
  <c r="G26" i="3"/>
  <c r="F26" i="3"/>
  <c r="E26" i="3"/>
  <c r="D26" i="3"/>
  <c r="C26" i="3"/>
  <c r="G25" i="3"/>
  <c r="Y23" i="6" s="1"/>
  <c r="F25" i="3"/>
  <c r="S23" i="6" s="1"/>
  <c r="E25" i="3"/>
  <c r="M23" i="6" s="1"/>
  <c r="D25" i="3"/>
  <c r="G23" i="6" s="1"/>
  <c r="C25" i="3"/>
  <c r="G24" i="3"/>
  <c r="F24" i="3"/>
  <c r="S22" i="6" s="1"/>
  <c r="E24" i="3"/>
  <c r="D24" i="3"/>
  <c r="C24" i="3"/>
  <c r="J21" i="5" s="1"/>
  <c r="G23" i="3"/>
  <c r="F23" i="3"/>
  <c r="E23" i="3"/>
  <c r="D23" i="3"/>
  <c r="C23" i="3"/>
  <c r="G22" i="3"/>
  <c r="F22" i="3"/>
  <c r="E22" i="3"/>
  <c r="D22" i="3"/>
  <c r="C22" i="3"/>
  <c r="F20" i="7" s="1"/>
  <c r="G21" i="3"/>
  <c r="Y19" i="6" s="1"/>
  <c r="F21" i="3"/>
  <c r="E21" i="3"/>
  <c r="M19" i="6" s="1"/>
  <c r="D21" i="3"/>
  <c r="G19" i="6" s="1"/>
  <c r="C21" i="3"/>
  <c r="N18" i="5" s="1"/>
  <c r="G20" i="3"/>
  <c r="F20" i="3"/>
  <c r="E20" i="3"/>
  <c r="D20" i="3"/>
  <c r="G18" i="6" s="1"/>
  <c r="C20" i="3"/>
  <c r="J18" i="7" s="1"/>
  <c r="G16" i="3"/>
  <c r="Y14" i="6" s="1"/>
  <c r="F16" i="3"/>
  <c r="E16" i="3"/>
  <c r="D16" i="3"/>
  <c r="C16" i="3"/>
  <c r="J13" i="5" s="1"/>
  <c r="F13" i="5" s="1"/>
  <c r="G15" i="3"/>
  <c r="F15" i="3"/>
  <c r="E15" i="3"/>
  <c r="M13" i="6" s="1"/>
  <c r="D15" i="3"/>
  <c r="C15" i="3"/>
  <c r="J13" i="7" s="1"/>
  <c r="G12" i="3"/>
  <c r="Y10" i="6" s="1"/>
  <c r="F12" i="3"/>
  <c r="E12" i="3"/>
  <c r="M10" i="6" s="1"/>
  <c r="D12" i="3"/>
  <c r="C12" i="3"/>
  <c r="F10" i="7" s="1"/>
  <c r="G11" i="3"/>
  <c r="Y9" i="6" s="1"/>
  <c r="F11" i="3"/>
  <c r="E11" i="3"/>
  <c r="D11" i="3"/>
  <c r="G9" i="6" s="1"/>
  <c r="C11" i="3"/>
  <c r="J8" i="5" s="1"/>
  <c r="G10" i="3"/>
  <c r="F10" i="3"/>
  <c r="S8" i="6" s="1"/>
  <c r="E10" i="3"/>
  <c r="F8" i="8" s="1"/>
  <c r="D10" i="3"/>
  <c r="G8" i="6" s="1"/>
  <c r="C10" i="3"/>
  <c r="J8" i="7" s="1"/>
  <c r="G8" i="3"/>
  <c r="F8" i="3"/>
  <c r="S6" i="6" s="1"/>
  <c r="E8" i="3"/>
  <c r="D8" i="3"/>
  <c r="F6" i="9" s="1"/>
  <c r="C8" i="3"/>
  <c r="J6" i="7" s="1"/>
  <c r="G7" i="3"/>
  <c r="F7" i="3"/>
  <c r="E7" i="3"/>
  <c r="D7" i="3"/>
  <c r="C7" i="3"/>
  <c r="F5" i="7" s="1"/>
  <c r="F15" i="2"/>
  <c r="M15" i="5" s="1"/>
  <c r="F11" i="2"/>
  <c r="M11" i="5" s="1"/>
  <c r="F9" i="2"/>
  <c r="F3" i="2"/>
  <c r="M3" i="5" s="1"/>
  <c r="D15" i="5" l="1"/>
  <c r="F8" i="5"/>
  <c r="I10" i="9"/>
  <c r="E10" i="9"/>
  <c r="I10" i="7"/>
  <c r="I10" i="8"/>
  <c r="E10" i="7"/>
  <c r="X10" i="6"/>
  <c r="F10" i="6"/>
  <c r="J10" i="9"/>
  <c r="F10" i="9"/>
  <c r="N10" i="9" s="1"/>
  <c r="G10" i="6"/>
  <c r="J22" i="5"/>
  <c r="I22" i="5"/>
  <c r="H22" i="5"/>
  <c r="D22" i="5" s="1"/>
  <c r="M9" i="5"/>
  <c r="M30" i="5" s="1"/>
  <c r="M31" i="5" s="1"/>
  <c r="I15" i="5"/>
  <c r="E15" i="5" s="1"/>
  <c r="C28" i="5"/>
  <c r="J28" i="5"/>
  <c r="F28" i="5" s="1"/>
  <c r="I28" i="5"/>
  <c r="E28" i="5" s="1"/>
  <c r="H28" i="5"/>
  <c r="J24" i="7"/>
  <c r="F24" i="7"/>
  <c r="N24" i="7" s="1"/>
  <c r="N4" i="5"/>
  <c r="J5" i="5"/>
  <c r="F5" i="5" s="1"/>
  <c r="N7" i="5"/>
  <c r="N9" i="5"/>
  <c r="N12" i="5"/>
  <c r="M17" i="5"/>
  <c r="L17" i="5"/>
  <c r="M22" i="5"/>
  <c r="L22" i="5"/>
  <c r="M9" i="6"/>
  <c r="F13" i="11"/>
  <c r="Y13" i="6"/>
  <c r="I11" i="5"/>
  <c r="E11" i="5" s="1"/>
  <c r="F24" i="9"/>
  <c r="J24" i="9"/>
  <c r="N17" i="5"/>
  <c r="F17" i="5" s="1"/>
  <c r="I19" i="5"/>
  <c r="E19" i="5" s="1"/>
  <c r="H19" i="5"/>
  <c r="D19" i="5" s="1"/>
  <c r="N22" i="5"/>
  <c r="J26" i="5"/>
  <c r="F26" i="5" s="1"/>
  <c r="I26" i="5"/>
  <c r="E26" i="5" s="1"/>
  <c r="H26" i="5"/>
  <c r="G5" i="6"/>
  <c r="F5" i="6"/>
  <c r="M5" i="6"/>
  <c r="E5" i="6"/>
  <c r="K5" i="6"/>
  <c r="M20" i="5"/>
  <c r="L20" i="5"/>
  <c r="H2" i="5"/>
  <c r="H3" i="5"/>
  <c r="D3" i="5" s="1"/>
  <c r="H4" i="5"/>
  <c r="D4" i="5" s="1"/>
  <c r="L5" i="5"/>
  <c r="D5" i="5" s="1"/>
  <c r="H6" i="5"/>
  <c r="D6" i="5" s="1"/>
  <c r="H7" i="5"/>
  <c r="D7" i="5" s="1"/>
  <c r="L8" i="5"/>
  <c r="D8" i="5" s="1"/>
  <c r="H9" i="5"/>
  <c r="D9" i="5" s="1"/>
  <c r="L10" i="5"/>
  <c r="D10" i="5" s="1"/>
  <c r="L11" i="5"/>
  <c r="D11" i="5" s="1"/>
  <c r="H12" i="5"/>
  <c r="D12" i="5" s="1"/>
  <c r="L13" i="5"/>
  <c r="D13" i="5" s="1"/>
  <c r="H14" i="5"/>
  <c r="D14" i="5" s="1"/>
  <c r="L15" i="5"/>
  <c r="M16" i="5"/>
  <c r="E16" i="5" s="1"/>
  <c r="J19" i="5"/>
  <c r="I21" i="5"/>
  <c r="H21" i="5"/>
  <c r="D21" i="5" s="1"/>
  <c r="M26" i="5"/>
  <c r="L26" i="5"/>
  <c r="L5" i="6"/>
  <c r="E4" i="7"/>
  <c r="E4" i="8"/>
  <c r="I4" i="7"/>
  <c r="X4" i="6"/>
  <c r="F4" i="6"/>
  <c r="L4" i="6"/>
  <c r="I3" i="5"/>
  <c r="E3" i="5" s="1"/>
  <c r="I9" i="5"/>
  <c r="E9" i="5" s="1"/>
  <c r="N19" i="5"/>
  <c r="M19" i="5"/>
  <c r="L19" i="5"/>
  <c r="I23" i="5"/>
  <c r="E23" i="5" s="1"/>
  <c r="H23" i="5"/>
  <c r="L10" i="6"/>
  <c r="J2" i="5"/>
  <c r="J3" i="5"/>
  <c r="F3" i="5" s="1"/>
  <c r="J4" i="5"/>
  <c r="F4" i="5" s="1"/>
  <c r="J6" i="5"/>
  <c r="F6" i="5" s="1"/>
  <c r="J7" i="5"/>
  <c r="F7" i="5" s="1"/>
  <c r="J9" i="5"/>
  <c r="F9" i="5" s="1"/>
  <c r="J12" i="5"/>
  <c r="F12" i="5" s="1"/>
  <c r="J14" i="5"/>
  <c r="F14" i="5" s="1"/>
  <c r="C17" i="5"/>
  <c r="I18" i="5"/>
  <c r="H18" i="5"/>
  <c r="C20" i="5"/>
  <c r="N21" i="5"/>
  <c r="F21" i="5" s="1"/>
  <c r="M21" i="5"/>
  <c r="L21" i="5"/>
  <c r="J23" i="5"/>
  <c r="I25" i="5"/>
  <c r="H25" i="5"/>
  <c r="N29" i="5"/>
  <c r="F29" i="5" s="1"/>
  <c r="M29" i="5"/>
  <c r="E29" i="5" s="1"/>
  <c r="L29" i="5"/>
  <c r="E12" i="8"/>
  <c r="E12" i="7"/>
  <c r="F12" i="6"/>
  <c r="R12" i="6"/>
  <c r="C2" i="5"/>
  <c r="O2" i="5" s="1"/>
  <c r="K30" i="5"/>
  <c r="K31" i="5" s="1"/>
  <c r="J18" i="5"/>
  <c r="F18" i="5" s="1"/>
  <c r="C22" i="5"/>
  <c r="N23" i="5"/>
  <c r="M23" i="5"/>
  <c r="L23" i="5"/>
  <c r="J25" i="5"/>
  <c r="F25" i="5" s="1"/>
  <c r="I27" i="5"/>
  <c r="H27" i="5"/>
  <c r="J27" i="5"/>
  <c r="Y6" i="6"/>
  <c r="L16" i="6"/>
  <c r="X16" i="6"/>
  <c r="I16" i="7"/>
  <c r="F16" i="6"/>
  <c r="J6" i="8"/>
  <c r="F6" i="8"/>
  <c r="M6" i="6"/>
  <c r="L2" i="5"/>
  <c r="I17" i="5"/>
  <c r="E17" i="5" s="1"/>
  <c r="H17" i="5"/>
  <c r="M18" i="5"/>
  <c r="L18" i="5"/>
  <c r="J20" i="5"/>
  <c r="F20" i="5" s="1"/>
  <c r="I20" i="5"/>
  <c r="E20" i="5" s="1"/>
  <c r="H20" i="5"/>
  <c r="D20" i="5" s="1"/>
  <c r="C24" i="5"/>
  <c r="N25" i="5"/>
  <c r="M25" i="5"/>
  <c r="L25" i="5"/>
  <c r="N27" i="5"/>
  <c r="M27" i="5"/>
  <c r="L27" i="5"/>
  <c r="K11" i="6"/>
  <c r="S11" i="6"/>
  <c r="X14" i="6"/>
  <c r="L17" i="6"/>
  <c r="K20" i="6"/>
  <c r="G20" i="6"/>
  <c r="F8" i="7"/>
  <c r="N8" i="7" s="1"/>
  <c r="Y22" i="6"/>
  <c r="G28" i="6"/>
  <c r="F28" i="6"/>
  <c r="E28" i="6"/>
  <c r="Y30" i="6"/>
  <c r="F6" i="7"/>
  <c r="N6" i="7" s="1"/>
  <c r="J20" i="7"/>
  <c r="N20" i="7" s="1"/>
  <c r="F30" i="7"/>
  <c r="N30" i="7" s="1"/>
  <c r="E30" i="7"/>
  <c r="D30" i="7"/>
  <c r="J23" i="8"/>
  <c r="L6" i="6"/>
  <c r="R7" i="6"/>
  <c r="Q8" i="6"/>
  <c r="Y8" i="6"/>
  <c r="X9" i="6"/>
  <c r="W10" i="6"/>
  <c r="E11" i="6"/>
  <c r="M11" i="6"/>
  <c r="L12" i="6"/>
  <c r="K13" i="6"/>
  <c r="S13" i="6"/>
  <c r="R14" i="6"/>
  <c r="Q15" i="6"/>
  <c r="Y15" i="6"/>
  <c r="W16" i="6"/>
  <c r="F17" i="6"/>
  <c r="X17" i="6"/>
  <c r="F20" i="6"/>
  <c r="J5" i="7"/>
  <c r="K7" i="6"/>
  <c r="S7" i="6"/>
  <c r="F11" i="6"/>
  <c r="L13" i="6"/>
  <c r="K14" i="6"/>
  <c r="S14" i="6"/>
  <c r="G17" i="6"/>
  <c r="Y17" i="6"/>
  <c r="F9" i="7"/>
  <c r="F13" i="7"/>
  <c r="N13" i="7" s="1"/>
  <c r="L14" i="6"/>
  <c r="I9" i="7"/>
  <c r="H9" i="7"/>
  <c r="F19" i="7"/>
  <c r="N19" i="7" s="1"/>
  <c r="C31" i="6"/>
  <c r="C32" i="6" s="1"/>
  <c r="K3" i="6"/>
  <c r="S3" i="6"/>
  <c r="Q4" i="6"/>
  <c r="Y4" i="6"/>
  <c r="G6" i="6"/>
  <c r="W6" i="6"/>
  <c r="E7" i="6"/>
  <c r="M7" i="6"/>
  <c r="L8" i="6"/>
  <c r="K9" i="6"/>
  <c r="R10" i="6"/>
  <c r="X11" i="6"/>
  <c r="G12" i="6"/>
  <c r="W12" i="6"/>
  <c r="F13" i="6"/>
  <c r="E14" i="6"/>
  <c r="M14" i="6"/>
  <c r="L15" i="6"/>
  <c r="R16" i="6"/>
  <c r="Q17" i="6"/>
  <c r="M20" i="6"/>
  <c r="K31" i="7"/>
  <c r="K32" i="7" s="1"/>
  <c r="J19" i="7"/>
  <c r="I19" i="7"/>
  <c r="H19" i="7"/>
  <c r="J10" i="8"/>
  <c r="J19" i="8"/>
  <c r="L28" i="5"/>
  <c r="H29" i="5"/>
  <c r="D29" i="5" s="1"/>
  <c r="D3" i="6"/>
  <c r="L3" i="6"/>
  <c r="R4" i="6"/>
  <c r="X6" i="6"/>
  <c r="F7" i="6"/>
  <c r="E8" i="6"/>
  <c r="M8" i="6"/>
  <c r="L9" i="6"/>
  <c r="K10" i="6"/>
  <c r="S10" i="6"/>
  <c r="Q11" i="6"/>
  <c r="Y11" i="6"/>
  <c r="X12" i="6"/>
  <c r="G13" i="6"/>
  <c r="W13" i="6"/>
  <c r="F14" i="6"/>
  <c r="E15" i="6"/>
  <c r="M15" i="6"/>
  <c r="K16" i="6"/>
  <c r="S16" i="6"/>
  <c r="S17" i="6"/>
  <c r="E21" i="6"/>
  <c r="F14" i="7"/>
  <c r="N14" i="7" s="1"/>
  <c r="E3" i="6"/>
  <c r="M3" i="6"/>
  <c r="K4" i="6"/>
  <c r="Q6" i="6"/>
  <c r="G7" i="6"/>
  <c r="E9" i="6"/>
  <c r="Q12" i="6"/>
  <c r="G14" i="6"/>
  <c r="D16" i="6"/>
  <c r="K17" i="6"/>
  <c r="G21" i="6"/>
  <c r="J10" i="7"/>
  <c r="N10" i="7" s="1"/>
  <c r="J14" i="7"/>
  <c r="I14" i="7"/>
  <c r="H14" i="7"/>
  <c r="I8" i="8"/>
  <c r="H8" i="8"/>
  <c r="J8" i="8"/>
  <c r="N8" i="8" s="1"/>
  <c r="Q24" i="6"/>
  <c r="Y24" i="6"/>
  <c r="L29" i="6"/>
  <c r="F23" i="7"/>
  <c r="N23" i="7" s="1"/>
  <c r="E23" i="7"/>
  <c r="N3" i="8"/>
  <c r="E7" i="8"/>
  <c r="D7" i="8"/>
  <c r="J6" i="9"/>
  <c r="N6" i="9" s="1"/>
  <c r="F26" i="9"/>
  <c r="E26" i="9"/>
  <c r="D26" i="9"/>
  <c r="F30" i="10"/>
  <c r="E30" i="10"/>
  <c r="D30" i="10"/>
  <c r="L22" i="6"/>
  <c r="R24" i="6"/>
  <c r="E29" i="6"/>
  <c r="M29" i="6"/>
  <c r="L30" i="6"/>
  <c r="N3" i="7"/>
  <c r="H7" i="7"/>
  <c r="D8" i="7"/>
  <c r="K11" i="7"/>
  <c r="D13" i="7"/>
  <c r="K16" i="7"/>
  <c r="D18" i="7"/>
  <c r="E21" i="7"/>
  <c r="H21" i="7"/>
  <c r="D23" i="7"/>
  <c r="J30" i="7"/>
  <c r="I30" i="7"/>
  <c r="H30" i="7"/>
  <c r="F7" i="8"/>
  <c r="N7" i="8" s="1"/>
  <c r="J13" i="8"/>
  <c r="I13" i="8"/>
  <c r="H13" i="8"/>
  <c r="J23" i="11"/>
  <c r="I23" i="11"/>
  <c r="H23" i="11"/>
  <c r="Y18" i="6"/>
  <c r="X19" i="6"/>
  <c r="E22" i="6"/>
  <c r="M22" i="6"/>
  <c r="L23" i="6"/>
  <c r="K24" i="6"/>
  <c r="S24" i="6"/>
  <c r="Q26" i="6"/>
  <c r="Y26" i="6"/>
  <c r="X27" i="6"/>
  <c r="F29" i="6"/>
  <c r="E30" i="6"/>
  <c r="M30" i="6"/>
  <c r="K4" i="7"/>
  <c r="D6" i="7"/>
  <c r="I7" i="7"/>
  <c r="E8" i="7"/>
  <c r="J9" i="7"/>
  <c r="D11" i="7"/>
  <c r="H12" i="7"/>
  <c r="E13" i="7"/>
  <c r="D16" i="7"/>
  <c r="H17" i="7"/>
  <c r="E18" i="7"/>
  <c r="D21" i="7"/>
  <c r="D22" i="7"/>
  <c r="J23" i="7"/>
  <c r="F14" i="8"/>
  <c r="I12" i="9"/>
  <c r="H12" i="9"/>
  <c r="J12" i="9"/>
  <c r="N12" i="9" s="1"/>
  <c r="L24" i="6"/>
  <c r="G29" i="6"/>
  <c r="W29" i="6"/>
  <c r="E6" i="7"/>
  <c r="E11" i="7"/>
  <c r="I12" i="7"/>
  <c r="E16" i="7"/>
  <c r="I17" i="7"/>
  <c r="F18" i="7"/>
  <c r="N18" i="7" s="1"/>
  <c r="F21" i="7"/>
  <c r="F22" i="7"/>
  <c r="N22" i="7" s="1"/>
  <c r="F30" i="8"/>
  <c r="E30" i="8"/>
  <c r="D30" i="8"/>
  <c r="N3" i="9"/>
  <c r="J22" i="9"/>
  <c r="I22" i="9"/>
  <c r="H22" i="9"/>
  <c r="G22" i="6"/>
  <c r="W22" i="6"/>
  <c r="E24" i="6"/>
  <c r="M24" i="6"/>
  <c r="X29" i="6"/>
  <c r="G30" i="6"/>
  <c r="W30" i="6"/>
  <c r="K7" i="7"/>
  <c r="D9" i="7"/>
  <c r="D14" i="7"/>
  <c r="D19" i="7"/>
  <c r="J22" i="7"/>
  <c r="H22" i="7"/>
  <c r="K7" i="8"/>
  <c r="J14" i="8"/>
  <c r="F22" i="8"/>
  <c r="E22" i="8"/>
  <c r="D22" i="8"/>
  <c r="J26" i="8"/>
  <c r="I26" i="8"/>
  <c r="H26" i="8"/>
  <c r="K19" i="6"/>
  <c r="S19" i="6"/>
  <c r="X22" i="6"/>
  <c r="W23" i="6"/>
  <c r="F24" i="6"/>
  <c r="L26" i="6"/>
  <c r="K27" i="6"/>
  <c r="S27" i="6"/>
  <c r="Q29" i="6"/>
  <c r="Y29" i="6"/>
  <c r="X30" i="6"/>
  <c r="D7" i="7"/>
  <c r="H8" i="7"/>
  <c r="E9" i="7"/>
  <c r="H13" i="7"/>
  <c r="E14" i="7"/>
  <c r="H18" i="7"/>
  <c r="E19" i="7"/>
  <c r="I21" i="7"/>
  <c r="I22" i="7"/>
  <c r="F26" i="7"/>
  <c r="E26" i="7"/>
  <c r="D26" i="7"/>
  <c r="I29" i="7"/>
  <c r="H29" i="7"/>
  <c r="F10" i="8"/>
  <c r="N10" i="8" s="1"/>
  <c r="F19" i="8"/>
  <c r="N19" i="8" s="1"/>
  <c r="N27" i="8"/>
  <c r="F24" i="8"/>
  <c r="D24" i="8"/>
  <c r="E11" i="9"/>
  <c r="D11" i="9"/>
  <c r="K11" i="9"/>
  <c r="F11" i="9"/>
  <c r="N11" i="9" s="1"/>
  <c r="F11" i="11"/>
  <c r="K11" i="11"/>
  <c r="E11" i="11"/>
  <c r="D11" i="11"/>
  <c r="Q22" i="6"/>
  <c r="G24" i="6"/>
  <c r="E26" i="6"/>
  <c r="Q30" i="6"/>
  <c r="J21" i="7"/>
  <c r="I25" i="7"/>
  <c r="H25" i="7"/>
  <c r="D25" i="7"/>
  <c r="J26" i="7"/>
  <c r="I26" i="7"/>
  <c r="J29" i="7"/>
  <c r="F23" i="8"/>
  <c r="N23" i="8" s="1"/>
  <c r="N4" i="9"/>
  <c r="N16" i="9"/>
  <c r="K4" i="9"/>
  <c r="E17" i="9"/>
  <c r="D17" i="9"/>
  <c r="J23" i="9"/>
  <c r="J16" i="10"/>
  <c r="I16" i="10"/>
  <c r="H16" i="10"/>
  <c r="F8" i="11"/>
  <c r="J19" i="11"/>
  <c r="F23" i="11"/>
  <c r="F26" i="11"/>
  <c r="E26" i="11"/>
  <c r="D26" i="11"/>
  <c r="C28" i="7"/>
  <c r="F4" i="8"/>
  <c r="N4" i="8" s="1"/>
  <c r="J5" i="8"/>
  <c r="N5" i="8" s="1"/>
  <c r="E9" i="8"/>
  <c r="G11" i="8"/>
  <c r="E14" i="8"/>
  <c r="G16" i="8"/>
  <c r="C17" i="8"/>
  <c r="E19" i="8"/>
  <c r="G21" i="8"/>
  <c r="I23" i="8"/>
  <c r="C25" i="8"/>
  <c r="E27" i="8"/>
  <c r="G29" i="8"/>
  <c r="I3" i="9"/>
  <c r="E4" i="9"/>
  <c r="I5" i="9"/>
  <c r="F14" i="9"/>
  <c r="E16" i="9"/>
  <c r="D16" i="9"/>
  <c r="I17" i="9"/>
  <c r="H17" i="9"/>
  <c r="I21" i="9"/>
  <c r="H21" i="9"/>
  <c r="E21" i="9"/>
  <c r="D21" i="9"/>
  <c r="F30" i="9"/>
  <c r="N30" i="9" s="1"/>
  <c r="J14" i="11"/>
  <c r="I14" i="11"/>
  <c r="F27" i="11"/>
  <c r="N27" i="11" s="1"/>
  <c r="E27" i="11"/>
  <c r="D27" i="11"/>
  <c r="K3" i="8"/>
  <c r="F9" i="8"/>
  <c r="N9" i="8" s="1"/>
  <c r="G24" i="8"/>
  <c r="C28" i="8"/>
  <c r="J5" i="9"/>
  <c r="J31" i="9" s="1"/>
  <c r="I11" i="9"/>
  <c r="H11" i="9"/>
  <c r="F19" i="9"/>
  <c r="J26" i="9"/>
  <c r="I26" i="9"/>
  <c r="J30" i="9"/>
  <c r="I30" i="9"/>
  <c r="F14" i="10"/>
  <c r="E14" i="10"/>
  <c r="C20" i="10"/>
  <c r="C16" i="10"/>
  <c r="C11" i="10"/>
  <c r="C7" i="10"/>
  <c r="C29" i="10"/>
  <c r="C23" i="10"/>
  <c r="C18" i="10"/>
  <c r="C13" i="10"/>
  <c r="C9" i="10"/>
  <c r="C5" i="10"/>
  <c r="C27" i="10"/>
  <c r="C21" i="10"/>
  <c r="C6" i="10"/>
  <c r="C3" i="10"/>
  <c r="C32" i="10"/>
  <c r="C22" i="10"/>
  <c r="C19" i="10"/>
  <c r="C17" i="10"/>
  <c r="C10" i="10"/>
  <c r="C8" i="10"/>
  <c r="C26" i="10"/>
  <c r="C25" i="10"/>
  <c r="C24" i="10"/>
  <c r="C12" i="10"/>
  <c r="C4" i="10"/>
  <c r="H14" i="11"/>
  <c r="G32" i="8"/>
  <c r="K3" i="9"/>
  <c r="F8" i="9"/>
  <c r="F31" i="9" s="1"/>
  <c r="F32" i="9" s="1"/>
  <c r="E8" i="9"/>
  <c r="F13" i="9"/>
  <c r="N13" i="9" s="1"/>
  <c r="E13" i="9"/>
  <c r="I16" i="9"/>
  <c r="H16" i="9"/>
  <c r="E25" i="9"/>
  <c r="M24" i="5" s="1"/>
  <c r="D25" i="9"/>
  <c r="L24" i="5" s="1"/>
  <c r="I25" i="9"/>
  <c r="H25" i="9"/>
  <c r="H26" i="9"/>
  <c r="H30" i="9"/>
  <c r="D14" i="10"/>
  <c r="G22" i="10"/>
  <c r="G17" i="10"/>
  <c r="G12" i="10"/>
  <c r="G8" i="10"/>
  <c r="G26" i="10"/>
  <c r="G30" i="10"/>
  <c r="G24" i="10"/>
  <c r="G14" i="10"/>
  <c r="G23" i="10"/>
  <c r="G21" i="10"/>
  <c r="G20" i="10"/>
  <c r="G19" i="10"/>
  <c r="G18" i="10"/>
  <c r="G4" i="10"/>
  <c r="G11" i="10"/>
  <c r="G10" i="10"/>
  <c r="G9" i="10"/>
  <c r="G29" i="10"/>
  <c r="G28" i="10"/>
  <c r="G27" i="10"/>
  <c r="G25" i="10"/>
  <c r="G13" i="10"/>
  <c r="G3" i="10"/>
  <c r="G32" i="10"/>
  <c r="F4" i="11"/>
  <c r="E4" i="11"/>
  <c r="K4" i="11"/>
  <c r="J15" i="11"/>
  <c r="I15" i="11"/>
  <c r="I27" i="7"/>
  <c r="C29" i="7"/>
  <c r="E3" i="8"/>
  <c r="I4" i="8"/>
  <c r="E5" i="8"/>
  <c r="H9" i="8"/>
  <c r="E10" i="8"/>
  <c r="C13" i="8"/>
  <c r="H14" i="8"/>
  <c r="E15" i="8"/>
  <c r="C18" i="8"/>
  <c r="H19" i="8"/>
  <c r="G22" i="8"/>
  <c r="D23" i="8"/>
  <c r="C26" i="8"/>
  <c r="H27" i="8"/>
  <c r="G30" i="8"/>
  <c r="D3" i="9"/>
  <c r="H4" i="9"/>
  <c r="H31" i="9" s="1"/>
  <c r="D5" i="9"/>
  <c r="I6" i="9"/>
  <c r="D8" i="9"/>
  <c r="D13" i="9"/>
  <c r="J14" i="9"/>
  <c r="J16" i="9"/>
  <c r="J18" i="9"/>
  <c r="I18" i="9"/>
  <c r="F18" i="9"/>
  <c r="N18" i="9" s="1"/>
  <c r="E18" i="9"/>
  <c r="J21" i="9"/>
  <c r="N21" i="9" s="1"/>
  <c r="F23" i="9"/>
  <c r="N23" i="9" s="1"/>
  <c r="F25" i="9"/>
  <c r="G6" i="10"/>
  <c r="C15" i="10"/>
  <c r="C28" i="10"/>
  <c r="D4" i="11"/>
  <c r="H15" i="11"/>
  <c r="H7" i="8"/>
  <c r="D8" i="8"/>
  <c r="I9" i="8"/>
  <c r="K11" i="8"/>
  <c r="G12" i="8"/>
  <c r="I14" i="8"/>
  <c r="C16" i="8"/>
  <c r="G17" i="8"/>
  <c r="I19" i="8"/>
  <c r="C21" i="8"/>
  <c r="E23" i="8"/>
  <c r="G25" i="8"/>
  <c r="I27" i="8"/>
  <c r="C29" i="8"/>
  <c r="E3" i="9"/>
  <c r="I4" i="9"/>
  <c r="E5" i="9"/>
  <c r="J8" i="9"/>
  <c r="I8" i="9"/>
  <c r="J13" i="9"/>
  <c r="I13" i="9"/>
  <c r="K16" i="9"/>
  <c r="D18" i="9"/>
  <c r="J19" i="9"/>
  <c r="F29" i="9"/>
  <c r="N29" i="9" s="1"/>
  <c r="E29" i="9"/>
  <c r="D29" i="9"/>
  <c r="G15" i="10"/>
  <c r="J22" i="11"/>
  <c r="I22" i="11"/>
  <c r="C27" i="7"/>
  <c r="G15" i="8"/>
  <c r="G20" i="8"/>
  <c r="J20" i="8" s="1"/>
  <c r="G28" i="8"/>
  <c r="H7" i="9"/>
  <c r="H8" i="9"/>
  <c r="E12" i="9"/>
  <c r="D12" i="9"/>
  <c r="H13" i="9"/>
  <c r="F22" i="9"/>
  <c r="N22" i="9" s="1"/>
  <c r="E22" i="9"/>
  <c r="J25" i="9"/>
  <c r="G7" i="10"/>
  <c r="H22" i="11"/>
  <c r="J9" i="9"/>
  <c r="N9" i="9" s="1"/>
  <c r="I18" i="11"/>
  <c r="H18" i="11"/>
  <c r="F19" i="11"/>
  <c r="N19" i="11" s="1"/>
  <c r="E19" i="11"/>
  <c r="D19" i="11"/>
  <c r="H20" i="9"/>
  <c r="H28" i="9"/>
  <c r="J3" i="11"/>
  <c r="I3" i="11"/>
  <c r="D18" i="11"/>
  <c r="W18" i="6" s="1"/>
  <c r="H27" i="11"/>
  <c r="C28" i="11"/>
  <c r="C20" i="11"/>
  <c r="C15" i="11"/>
  <c r="C10" i="11"/>
  <c r="C5" i="11"/>
  <c r="C3" i="11"/>
  <c r="C25" i="11"/>
  <c r="C17" i="11"/>
  <c r="C12" i="11"/>
  <c r="C30" i="11"/>
  <c r="C22" i="11"/>
  <c r="C7" i="11"/>
  <c r="C32" i="11"/>
  <c r="F9" i="11"/>
  <c r="N9" i="11" s="1"/>
  <c r="E9" i="11"/>
  <c r="D9" i="11"/>
  <c r="H19" i="11"/>
  <c r="F24" i="11"/>
  <c r="E24" i="11"/>
  <c r="I27" i="11"/>
  <c r="D30" i="9"/>
  <c r="D8" i="11"/>
  <c r="J10" i="11"/>
  <c r="I10" i="11"/>
  <c r="I12" i="11"/>
  <c r="D16" i="11"/>
  <c r="F18" i="11"/>
  <c r="I19" i="11"/>
  <c r="D23" i="11"/>
  <c r="D24" i="11"/>
  <c r="H29" i="9"/>
  <c r="E30" i="9"/>
  <c r="F6" i="11"/>
  <c r="E8" i="11"/>
  <c r="H9" i="11"/>
  <c r="H10" i="11"/>
  <c r="E16" i="11"/>
  <c r="J18" i="11"/>
  <c r="E23" i="11"/>
  <c r="C29" i="11"/>
  <c r="D6" i="11"/>
  <c r="I9" i="11"/>
  <c r="F14" i="11"/>
  <c r="N14" i="11" s="1"/>
  <c r="E14" i="11"/>
  <c r="D14" i="11"/>
  <c r="H17" i="11"/>
  <c r="C21" i="11"/>
  <c r="G8" i="11"/>
  <c r="G13" i="11"/>
  <c r="G18" i="11"/>
  <c r="E18" i="11" s="1"/>
  <c r="X18" i="6" s="1"/>
  <c r="G26" i="11"/>
  <c r="G6" i="11"/>
  <c r="G11" i="11"/>
  <c r="G16" i="11"/>
  <c r="G21" i="11"/>
  <c r="G29" i="11"/>
  <c r="G4" i="11"/>
  <c r="G24" i="11"/>
  <c r="J32" i="9" l="1"/>
  <c r="J29" i="6"/>
  <c r="J21" i="6"/>
  <c r="J28" i="6"/>
  <c r="J20" i="6"/>
  <c r="J27" i="6"/>
  <c r="J19" i="6"/>
  <c r="J26" i="6"/>
  <c r="J25" i="6"/>
  <c r="J24" i="6"/>
  <c r="J23" i="6"/>
  <c r="J5" i="6"/>
  <c r="J17" i="6"/>
  <c r="J10" i="6"/>
  <c r="J9" i="6"/>
  <c r="J30" i="6"/>
  <c r="J22" i="6"/>
  <c r="J15" i="6"/>
  <c r="J8" i="6"/>
  <c r="J14" i="6"/>
  <c r="J18" i="6"/>
  <c r="J13" i="6"/>
  <c r="J12" i="6"/>
  <c r="J6" i="6"/>
  <c r="J4" i="6"/>
  <c r="J11" i="6"/>
  <c r="J7" i="6"/>
  <c r="L23" i="9"/>
  <c r="L28" i="9"/>
  <c r="L20" i="9"/>
  <c r="L15" i="9"/>
  <c r="L10" i="9"/>
  <c r="L30" i="9"/>
  <c r="L27" i="9"/>
  <c r="L19" i="9"/>
  <c r="L14" i="9"/>
  <c r="L9" i="9"/>
  <c r="L24" i="9"/>
  <c r="L6" i="9"/>
  <c r="L21" i="9"/>
  <c r="L26" i="9"/>
  <c r="L17" i="9"/>
  <c r="L5" i="9"/>
  <c r="H32" i="9"/>
  <c r="L22" i="9"/>
  <c r="L12" i="9"/>
  <c r="L25" i="9"/>
  <c r="L13" i="9"/>
  <c r="L8" i="9"/>
  <c r="H23" i="6"/>
  <c r="H30" i="6"/>
  <c r="H22" i="6"/>
  <c r="H29" i="6"/>
  <c r="H21" i="6"/>
  <c r="H28" i="6"/>
  <c r="H27" i="6"/>
  <c r="H19" i="6"/>
  <c r="L29" i="9"/>
  <c r="H26" i="6"/>
  <c r="H25" i="6"/>
  <c r="H13" i="6"/>
  <c r="H24" i="6"/>
  <c r="H12" i="6"/>
  <c r="H6" i="6"/>
  <c r="H5" i="6"/>
  <c r="H17" i="6"/>
  <c r="H4" i="6"/>
  <c r="L18" i="9"/>
  <c r="H20" i="6"/>
  <c r="H10" i="6"/>
  <c r="H9" i="6"/>
  <c r="H15" i="6"/>
  <c r="H8" i="6"/>
  <c r="H18" i="6"/>
  <c r="H14" i="6"/>
  <c r="H7" i="6"/>
  <c r="H11" i="6"/>
  <c r="L7" i="9"/>
  <c r="D29" i="8"/>
  <c r="E29" i="8"/>
  <c r="F29" i="8"/>
  <c r="N29" i="8" s="1"/>
  <c r="N18" i="11"/>
  <c r="J5" i="11"/>
  <c r="I5" i="11"/>
  <c r="D5" i="11"/>
  <c r="H5" i="11"/>
  <c r="F5" i="11"/>
  <c r="N5" i="11" s="1"/>
  <c r="E5" i="11"/>
  <c r="Y5" i="6"/>
  <c r="Y31" i="6" s="1"/>
  <c r="Y32" i="6" s="1"/>
  <c r="X5" i="6"/>
  <c r="W5" i="6"/>
  <c r="H21" i="11"/>
  <c r="F21" i="11"/>
  <c r="N21" i="11" s="1"/>
  <c r="J21" i="11"/>
  <c r="I21" i="11"/>
  <c r="E21" i="11"/>
  <c r="D21" i="11"/>
  <c r="Y21" i="6"/>
  <c r="X21" i="6"/>
  <c r="W21" i="6"/>
  <c r="E30" i="11"/>
  <c r="D30" i="11"/>
  <c r="F30" i="11"/>
  <c r="N30" i="11" s="1"/>
  <c r="J20" i="11"/>
  <c r="I20" i="11"/>
  <c r="H20" i="11"/>
  <c r="F20" i="11"/>
  <c r="E20" i="11"/>
  <c r="D20" i="11"/>
  <c r="Y20" i="6"/>
  <c r="W20" i="6"/>
  <c r="X20" i="6"/>
  <c r="X31" i="6" s="1"/>
  <c r="X32" i="6" s="1"/>
  <c r="L16" i="9"/>
  <c r="N25" i="9"/>
  <c r="G25" i="6"/>
  <c r="G31" i="6" s="1"/>
  <c r="G32" i="6" s="1"/>
  <c r="J27" i="10"/>
  <c r="I27" i="10"/>
  <c r="H27" i="10"/>
  <c r="J19" i="10"/>
  <c r="I19" i="10"/>
  <c r="H19" i="10"/>
  <c r="H8" i="10"/>
  <c r="J8" i="10"/>
  <c r="I8" i="10"/>
  <c r="K31" i="9"/>
  <c r="K32" i="9" s="1"/>
  <c r="L3" i="9"/>
  <c r="F8" i="10"/>
  <c r="N8" i="10" s="1"/>
  <c r="E8" i="10"/>
  <c r="D8" i="10"/>
  <c r="E21" i="10"/>
  <c r="D21" i="10"/>
  <c r="F21" i="10"/>
  <c r="N21" i="10" s="1"/>
  <c r="J21" i="10"/>
  <c r="I21" i="10"/>
  <c r="H21" i="10"/>
  <c r="R21" i="6"/>
  <c r="Q21" i="6"/>
  <c r="S21" i="6"/>
  <c r="K7" i="10"/>
  <c r="F7" i="10"/>
  <c r="E7" i="10"/>
  <c r="D7" i="10"/>
  <c r="F28" i="8"/>
  <c r="N28" i="8" s="1"/>
  <c r="E28" i="8"/>
  <c r="D28" i="8"/>
  <c r="J28" i="8"/>
  <c r="H28" i="8"/>
  <c r="K28" i="6"/>
  <c r="I28" i="8"/>
  <c r="M28" i="6"/>
  <c r="L28" i="6"/>
  <c r="N26" i="7"/>
  <c r="E25" i="6"/>
  <c r="N30" i="10"/>
  <c r="D31" i="6"/>
  <c r="D32" i="6" s="1"/>
  <c r="J3" i="6"/>
  <c r="I3" i="6"/>
  <c r="H3" i="6"/>
  <c r="L30" i="5"/>
  <c r="L31" i="5" s="1"/>
  <c r="F23" i="5"/>
  <c r="N24" i="5"/>
  <c r="N30" i="5" s="1"/>
  <c r="N31" i="5" s="1"/>
  <c r="H16" i="11"/>
  <c r="I16" i="11"/>
  <c r="J16" i="11"/>
  <c r="N16" i="11" s="1"/>
  <c r="J7" i="10"/>
  <c r="I7" i="10"/>
  <c r="H7" i="10"/>
  <c r="H10" i="10"/>
  <c r="J10" i="10"/>
  <c r="I10" i="10"/>
  <c r="E27" i="10"/>
  <c r="D27" i="10"/>
  <c r="F27" i="10"/>
  <c r="F25" i="6"/>
  <c r="F31" i="6" s="1"/>
  <c r="F32" i="6" s="1"/>
  <c r="J4" i="11"/>
  <c r="N4" i="11" s="1"/>
  <c r="I4" i="11"/>
  <c r="H4" i="11"/>
  <c r="D17" i="11"/>
  <c r="F17" i="11"/>
  <c r="N17" i="11" s="1"/>
  <c r="E17" i="11"/>
  <c r="J15" i="10"/>
  <c r="I15" i="10"/>
  <c r="H15" i="10"/>
  <c r="H17" i="8"/>
  <c r="I17" i="8"/>
  <c r="J17" i="8"/>
  <c r="E26" i="8"/>
  <c r="D26" i="8"/>
  <c r="F26" i="8"/>
  <c r="N26" i="8" s="1"/>
  <c r="E31" i="8"/>
  <c r="E32" i="8" s="1"/>
  <c r="J29" i="10"/>
  <c r="I29" i="10"/>
  <c r="H29" i="10"/>
  <c r="J11" i="10"/>
  <c r="I11" i="10"/>
  <c r="H11" i="10"/>
  <c r="I24" i="10"/>
  <c r="H24" i="10"/>
  <c r="J24" i="10"/>
  <c r="J12" i="10"/>
  <c r="I12" i="10"/>
  <c r="H12" i="10"/>
  <c r="F17" i="10"/>
  <c r="E17" i="10"/>
  <c r="D17" i="10"/>
  <c r="D5" i="10"/>
  <c r="J5" i="10"/>
  <c r="F5" i="10"/>
  <c r="E5" i="10"/>
  <c r="I5" i="10"/>
  <c r="H5" i="10"/>
  <c r="R5" i="6"/>
  <c r="Q5" i="6"/>
  <c r="S5" i="6"/>
  <c r="K16" i="10"/>
  <c r="E16" i="10"/>
  <c r="D16" i="10"/>
  <c r="F16" i="10"/>
  <c r="N16" i="10" s="1"/>
  <c r="J24" i="8"/>
  <c r="N24" i="8" s="1"/>
  <c r="I24" i="8"/>
  <c r="H24" i="8"/>
  <c r="J16" i="6"/>
  <c r="I16" i="6"/>
  <c r="H16" i="6"/>
  <c r="N6" i="8"/>
  <c r="F27" i="5"/>
  <c r="E21" i="5"/>
  <c r="D2" i="5"/>
  <c r="D12" i="11"/>
  <c r="F12" i="11"/>
  <c r="N12" i="11" s="1"/>
  <c r="E12" i="11"/>
  <c r="I24" i="11"/>
  <c r="H24" i="11"/>
  <c r="J24" i="11"/>
  <c r="H11" i="11"/>
  <c r="J11" i="11"/>
  <c r="N11" i="11" s="1"/>
  <c r="I11" i="11"/>
  <c r="D25" i="11"/>
  <c r="J25" i="11"/>
  <c r="I25" i="11"/>
  <c r="H25" i="11"/>
  <c r="F25" i="11"/>
  <c r="E25" i="11"/>
  <c r="X25" i="6" s="1"/>
  <c r="Y25" i="6"/>
  <c r="W25" i="6"/>
  <c r="D16" i="8"/>
  <c r="K16" i="8"/>
  <c r="E16" i="8"/>
  <c r="F16" i="8"/>
  <c r="E29" i="7"/>
  <c r="D29" i="7"/>
  <c r="F29" i="7"/>
  <c r="N29" i="7" s="1"/>
  <c r="J23" i="10"/>
  <c r="I23" i="10"/>
  <c r="H23" i="10"/>
  <c r="F4" i="10"/>
  <c r="E4" i="10"/>
  <c r="D4" i="10"/>
  <c r="K4" i="10"/>
  <c r="F19" i="10"/>
  <c r="E19" i="10"/>
  <c r="D19" i="10"/>
  <c r="D9" i="10"/>
  <c r="J9" i="10"/>
  <c r="H9" i="10"/>
  <c r="F9" i="10"/>
  <c r="N9" i="10" s="1"/>
  <c r="E9" i="10"/>
  <c r="I9" i="10"/>
  <c r="S9" i="6"/>
  <c r="R9" i="6"/>
  <c r="Q9" i="6"/>
  <c r="J20" i="10"/>
  <c r="I20" i="10"/>
  <c r="F20" i="10"/>
  <c r="N20" i="10" s="1"/>
  <c r="E20" i="10"/>
  <c r="D20" i="10"/>
  <c r="H20" i="10"/>
  <c r="S20" i="6"/>
  <c r="R20" i="6"/>
  <c r="Q20" i="6"/>
  <c r="N19" i="9"/>
  <c r="F17" i="8"/>
  <c r="N17" i="8" s="1"/>
  <c r="E17" i="8"/>
  <c r="D17" i="8"/>
  <c r="H28" i="7"/>
  <c r="H31" i="7" s="1"/>
  <c r="F28" i="7"/>
  <c r="D28" i="7"/>
  <c r="J28" i="7"/>
  <c r="J31" i="7" s="1"/>
  <c r="I28" i="7"/>
  <c r="I31" i="7" s="1"/>
  <c r="E28" i="7"/>
  <c r="L4" i="9"/>
  <c r="L11" i="9"/>
  <c r="N26" i="9"/>
  <c r="E31" i="6"/>
  <c r="E32" i="6" s="1"/>
  <c r="D27" i="5"/>
  <c r="F19" i="5"/>
  <c r="D26" i="5"/>
  <c r="N5" i="7"/>
  <c r="I13" i="11"/>
  <c r="H13" i="11"/>
  <c r="J13" i="11"/>
  <c r="N13" i="11" s="1"/>
  <c r="K3" i="11"/>
  <c r="F3" i="11"/>
  <c r="D3" i="11"/>
  <c r="E3" i="11"/>
  <c r="H26" i="10"/>
  <c r="J26" i="10"/>
  <c r="I26" i="10"/>
  <c r="J17" i="10"/>
  <c r="I17" i="10"/>
  <c r="H17" i="10"/>
  <c r="F12" i="10"/>
  <c r="N12" i="10" s="1"/>
  <c r="E12" i="10"/>
  <c r="D12" i="10"/>
  <c r="F22" i="10"/>
  <c r="E22" i="10"/>
  <c r="D22" i="10"/>
  <c r="D13" i="10"/>
  <c r="F13" i="10"/>
  <c r="E13" i="10"/>
  <c r="N14" i="9"/>
  <c r="H25" i="8"/>
  <c r="F25" i="8"/>
  <c r="E25" i="8"/>
  <c r="L25" i="6" s="1"/>
  <c r="D25" i="8"/>
  <c r="K25" i="6" s="1"/>
  <c r="K31" i="6" s="1"/>
  <c r="K32" i="6" s="1"/>
  <c r="I25" i="8"/>
  <c r="M25" i="6"/>
  <c r="J25" i="8"/>
  <c r="J16" i="8"/>
  <c r="I16" i="8"/>
  <c r="H16" i="8"/>
  <c r="N22" i="8"/>
  <c r="N5" i="9"/>
  <c r="E27" i="5"/>
  <c r="O30" i="5"/>
  <c r="O31" i="5" s="1"/>
  <c r="D23" i="5"/>
  <c r="H24" i="5"/>
  <c r="D24" i="5" s="1"/>
  <c r="D28" i="5"/>
  <c r="K11" i="10"/>
  <c r="F11" i="10"/>
  <c r="N11" i="10" s="1"/>
  <c r="E11" i="10"/>
  <c r="D11" i="10"/>
  <c r="S31" i="6"/>
  <c r="S32" i="6" s="1"/>
  <c r="H6" i="11"/>
  <c r="J6" i="11"/>
  <c r="N6" i="11" s="1"/>
  <c r="I6" i="11"/>
  <c r="D20" i="8"/>
  <c r="H20" i="8"/>
  <c r="I20" i="8"/>
  <c r="J28" i="10"/>
  <c r="I28" i="10"/>
  <c r="H28" i="10"/>
  <c r="F28" i="10"/>
  <c r="E28" i="10"/>
  <c r="D28" i="10"/>
  <c r="S28" i="6"/>
  <c r="R28" i="6"/>
  <c r="Q28" i="6"/>
  <c r="I22" i="8"/>
  <c r="H22" i="8"/>
  <c r="J22" i="8"/>
  <c r="E13" i="8"/>
  <c r="D13" i="8"/>
  <c r="D31" i="8" s="1"/>
  <c r="D32" i="8" s="1"/>
  <c r="F13" i="8"/>
  <c r="N13" i="8" s="1"/>
  <c r="I30" i="10"/>
  <c r="H30" i="10"/>
  <c r="J30" i="10"/>
  <c r="F24" i="10"/>
  <c r="N24" i="10" s="1"/>
  <c r="E24" i="10"/>
  <c r="D24" i="10"/>
  <c r="D18" i="10"/>
  <c r="Q18" i="6" s="1"/>
  <c r="J18" i="10"/>
  <c r="F18" i="10"/>
  <c r="N18" i="10" s="1"/>
  <c r="E18" i="10"/>
  <c r="R18" i="6" s="1"/>
  <c r="I18" i="10"/>
  <c r="H18" i="10"/>
  <c r="S18" i="6"/>
  <c r="K31" i="8"/>
  <c r="K32" i="8" s="1"/>
  <c r="N14" i="8"/>
  <c r="F20" i="8"/>
  <c r="N20" i="8" s="1"/>
  <c r="N9" i="7"/>
  <c r="D18" i="5"/>
  <c r="N24" i="9"/>
  <c r="I24" i="5"/>
  <c r="E24" i="5" s="1"/>
  <c r="J28" i="11"/>
  <c r="I28" i="11"/>
  <c r="D28" i="11"/>
  <c r="H28" i="11"/>
  <c r="F28" i="11"/>
  <c r="N28" i="11" s="1"/>
  <c r="E28" i="11"/>
  <c r="Y28" i="6"/>
  <c r="X28" i="6"/>
  <c r="W28" i="6"/>
  <c r="J13" i="10"/>
  <c r="I13" i="10"/>
  <c r="H13" i="10"/>
  <c r="H29" i="11"/>
  <c r="J29" i="11"/>
  <c r="I29" i="11"/>
  <c r="N24" i="11"/>
  <c r="H12" i="8"/>
  <c r="I12" i="8"/>
  <c r="J12" i="8"/>
  <c r="N12" i="8" s="1"/>
  <c r="E20" i="8"/>
  <c r="J3" i="10"/>
  <c r="I3" i="10"/>
  <c r="H3" i="10"/>
  <c r="J4" i="10"/>
  <c r="I4" i="10"/>
  <c r="H4" i="10"/>
  <c r="I14" i="10"/>
  <c r="H14" i="10"/>
  <c r="J14" i="10"/>
  <c r="N14" i="10" s="1"/>
  <c r="F25" i="10"/>
  <c r="N25" i="10" s="1"/>
  <c r="E25" i="10"/>
  <c r="D25" i="10"/>
  <c r="Q25" i="6" s="1"/>
  <c r="J25" i="10"/>
  <c r="I25" i="10"/>
  <c r="H25" i="10"/>
  <c r="S25" i="6"/>
  <c r="R25" i="6"/>
  <c r="K3" i="10"/>
  <c r="F3" i="10"/>
  <c r="E3" i="10"/>
  <c r="D3" i="10"/>
  <c r="D23" i="10"/>
  <c r="F23" i="10"/>
  <c r="E23" i="10"/>
  <c r="D17" i="5"/>
  <c r="D25" i="5"/>
  <c r="E18" i="5"/>
  <c r="E30" i="5" s="1"/>
  <c r="E31" i="5" s="1"/>
  <c r="J24" i="5"/>
  <c r="E22" i="5"/>
  <c r="E18" i="8"/>
  <c r="D18" i="8"/>
  <c r="J18" i="8"/>
  <c r="I18" i="8"/>
  <c r="H18" i="8"/>
  <c r="F18" i="8"/>
  <c r="M18" i="6"/>
  <c r="M31" i="6" s="1"/>
  <c r="M32" i="6" s="1"/>
  <c r="L18" i="6"/>
  <c r="K18" i="6"/>
  <c r="F10" i="10"/>
  <c r="E10" i="10"/>
  <c r="D10" i="10"/>
  <c r="J29" i="8"/>
  <c r="I29" i="8"/>
  <c r="H29" i="8"/>
  <c r="N31" i="9"/>
  <c r="N32" i="9" s="1"/>
  <c r="I8" i="11"/>
  <c r="H8" i="11"/>
  <c r="J8" i="11"/>
  <c r="N8" i="11" s="1"/>
  <c r="E7" i="11"/>
  <c r="D7" i="11"/>
  <c r="K7" i="11"/>
  <c r="F7" i="11"/>
  <c r="N7" i="11" s="1"/>
  <c r="F10" i="11"/>
  <c r="N10" i="11" s="1"/>
  <c r="E10" i="11"/>
  <c r="D10" i="11"/>
  <c r="J15" i="8"/>
  <c r="N15" i="8" s="1"/>
  <c r="H15" i="8"/>
  <c r="I15" i="8"/>
  <c r="F15" i="10"/>
  <c r="N15" i="10" s="1"/>
  <c r="E15" i="10"/>
  <c r="D15" i="10"/>
  <c r="D31" i="9"/>
  <c r="D32" i="9" s="1"/>
  <c r="I26" i="11"/>
  <c r="I31" i="11" s="1"/>
  <c r="H26" i="11"/>
  <c r="J26" i="11"/>
  <c r="N26" i="11" s="1"/>
  <c r="F29" i="11"/>
  <c r="N29" i="11" s="1"/>
  <c r="D29" i="11"/>
  <c r="E29" i="11"/>
  <c r="E22" i="11"/>
  <c r="D22" i="11"/>
  <c r="F22" i="11"/>
  <c r="N22" i="11" s="1"/>
  <c r="F15" i="11"/>
  <c r="N15" i="11" s="1"/>
  <c r="E15" i="11"/>
  <c r="D15" i="11"/>
  <c r="F27" i="7"/>
  <c r="N27" i="7" s="1"/>
  <c r="E27" i="7"/>
  <c r="E31" i="7" s="1"/>
  <c r="E32" i="7" s="1"/>
  <c r="D27" i="7"/>
  <c r="D31" i="7" s="1"/>
  <c r="D32" i="7" s="1"/>
  <c r="E31" i="9"/>
  <c r="E32" i="9" s="1"/>
  <c r="D21" i="8"/>
  <c r="J21" i="8"/>
  <c r="I21" i="8"/>
  <c r="H21" i="8"/>
  <c r="E21" i="8"/>
  <c r="F21" i="8"/>
  <c r="N21" i="8" s="1"/>
  <c r="M21" i="6"/>
  <c r="L21" i="6"/>
  <c r="K21" i="6"/>
  <c r="J6" i="10"/>
  <c r="I6" i="10"/>
  <c r="H6" i="10"/>
  <c r="I30" i="8"/>
  <c r="H30" i="8"/>
  <c r="J30" i="8"/>
  <c r="N30" i="8" s="1"/>
  <c r="J22" i="10"/>
  <c r="I22" i="10"/>
  <c r="H22" i="10"/>
  <c r="N8" i="9"/>
  <c r="F26" i="10"/>
  <c r="N26" i="10" s="1"/>
  <c r="E26" i="10"/>
  <c r="D26" i="10"/>
  <c r="F6" i="10"/>
  <c r="N6" i="10" s="1"/>
  <c r="E6" i="10"/>
  <c r="D6" i="10"/>
  <c r="D29" i="10"/>
  <c r="F29" i="10"/>
  <c r="N29" i="10" s="1"/>
  <c r="E29" i="10"/>
  <c r="I31" i="9"/>
  <c r="J11" i="8"/>
  <c r="N11" i="8" s="1"/>
  <c r="I11" i="8"/>
  <c r="I31" i="8" s="1"/>
  <c r="H11" i="8"/>
  <c r="H31" i="8" s="1"/>
  <c r="N23" i="11"/>
  <c r="N21" i="7"/>
  <c r="E25" i="5"/>
  <c r="J30" i="5"/>
  <c r="J31" i="5" s="1"/>
  <c r="F2" i="5"/>
  <c r="F22" i="5"/>
  <c r="J32" i="7" l="1"/>
  <c r="R6" i="5"/>
  <c r="R10" i="5"/>
  <c r="R3" i="5"/>
  <c r="R15" i="5"/>
  <c r="R2" i="5"/>
  <c r="L27" i="7"/>
  <c r="L24" i="7"/>
  <c r="L29" i="7"/>
  <c r="L28" i="7"/>
  <c r="L22" i="7"/>
  <c r="L20" i="7"/>
  <c r="L15" i="7"/>
  <c r="L10" i="7"/>
  <c r="L5" i="7"/>
  <c r="H32" i="7"/>
  <c r="L23" i="7"/>
  <c r="L17" i="7"/>
  <c r="L12" i="7"/>
  <c r="L25" i="7"/>
  <c r="L19" i="7"/>
  <c r="L14" i="7"/>
  <c r="L9" i="7"/>
  <c r="L30" i="7"/>
  <c r="L6" i="7"/>
  <c r="L26" i="7"/>
  <c r="L18" i="7"/>
  <c r="L13" i="7"/>
  <c r="L8" i="7"/>
  <c r="L21" i="7"/>
  <c r="L3" i="7"/>
  <c r="P10" i="5"/>
  <c r="P6" i="5"/>
  <c r="P15" i="5"/>
  <c r="P3" i="5"/>
  <c r="L11" i="7"/>
  <c r="L7" i="7"/>
  <c r="L4" i="7"/>
  <c r="P2" i="5"/>
  <c r="P30" i="5" s="1"/>
  <c r="P31" i="5" s="1"/>
  <c r="L16" i="7"/>
  <c r="R31" i="6"/>
  <c r="R32" i="6" s="1"/>
  <c r="M26" i="11"/>
  <c r="M10" i="11"/>
  <c r="I32" i="11"/>
  <c r="M21" i="11"/>
  <c r="M20" i="11"/>
  <c r="M13" i="11"/>
  <c r="M29" i="11"/>
  <c r="M28" i="11"/>
  <c r="M6" i="11"/>
  <c r="M5" i="11"/>
  <c r="M24" i="11"/>
  <c r="M23" i="11"/>
  <c r="M15" i="11"/>
  <c r="M8" i="11"/>
  <c r="M18" i="11"/>
  <c r="AA28" i="6"/>
  <c r="AA20" i="6"/>
  <c r="AA27" i="6"/>
  <c r="AA19" i="6"/>
  <c r="AA26" i="6"/>
  <c r="AA18" i="6"/>
  <c r="AA25" i="6"/>
  <c r="AA24" i="6"/>
  <c r="AA23" i="6"/>
  <c r="AA30" i="6"/>
  <c r="AA21" i="6"/>
  <c r="AA10" i="6"/>
  <c r="AA9" i="6"/>
  <c r="AA17" i="6"/>
  <c r="AA15" i="6"/>
  <c r="AA8" i="6"/>
  <c r="AA14" i="6"/>
  <c r="AA22" i="6"/>
  <c r="AA13" i="6"/>
  <c r="AA12" i="6"/>
  <c r="AA29" i="6"/>
  <c r="AA5" i="6"/>
  <c r="AA6" i="6"/>
  <c r="AA7" i="6"/>
  <c r="M12" i="11"/>
  <c r="M22" i="11"/>
  <c r="M19" i="11"/>
  <c r="M17" i="11"/>
  <c r="M14" i="11"/>
  <c r="M30" i="11"/>
  <c r="AA4" i="6"/>
  <c r="AA11" i="6"/>
  <c r="M16" i="11"/>
  <c r="M25" i="11"/>
  <c r="M27" i="11"/>
  <c r="M9" i="11"/>
  <c r="M11" i="11"/>
  <c r="M4" i="11"/>
  <c r="AA3" i="6"/>
  <c r="AA16" i="6"/>
  <c r="L6" i="8"/>
  <c r="H32" i="8"/>
  <c r="L8" i="8"/>
  <c r="L23" i="8"/>
  <c r="L15" i="8"/>
  <c r="L10" i="8"/>
  <c r="L5" i="8"/>
  <c r="L27" i="8"/>
  <c r="L19" i="8"/>
  <c r="L14" i="8"/>
  <c r="L9" i="8"/>
  <c r="N25" i="6"/>
  <c r="L22" i="8"/>
  <c r="N24" i="6"/>
  <c r="L30" i="8"/>
  <c r="N23" i="6"/>
  <c r="N30" i="6"/>
  <c r="N29" i="6"/>
  <c r="N21" i="6"/>
  <c r="N28" i="6"/>
  <c r="N27" i="6"/>
  <c r="N15" i="6"/>
  <c r="N8" i="6"/>
  <c r="N20" i="6"/>
  <c r="N14" i="6"/>
  <c r="N22" i="6"/>
  <c r="N13" i="6"/>
  <c r="N12" i="6"/>
  <c r="N6" i="6"/>
  <c r="N5" i="6"/>
  <c r="N18" i="6"/>
  <c r="N17" i="6"/>
  <c r="N26" i="6"/>
  <c r="N10" i="6"/>
  <c r="N19" i="6"/>
  <c r="N9" i="6"/>
  <c r="L28" i="8"/>
  <c r="L21" i="8"/>
  <c r="L12" i="8"/>
  <c r="N7" i="6"/>
  <c r="N11" i="6"/>
  <c r="N4" i="6"/>
  <c r="L13" i="8"/>
  <c r="L25" i="8"/>
  <c r="L20" i="8"/>
  <c r="L24" i="8"/>
  <c r="L26" i="8"/>
  <c r="L4" i="8"/>
  <c r="L17" i="8"/>
  <c r="L18" i="8"/>
  <c r="L29" i="8"/>
  <c r="L11" i="8"/>
  <c r="L7" i="8"/>
  <c r="N3" i="6"/>
  <c r="N16" i="6"/>
  <c r="L3" i="8"/>
  <c r="M6" i="8"/>
  <c r="I32" i="8"/>
  <c r="M8" i="8"/>
  <c r="M28" i="8"/>
  <c r="M20" i="8"/>
  <c r="M15" i="8"/>
  <c r="M10" i="8"/>
  <c r="M17" i="8"/>
  <c r="M12" i="8"/>
  <c r="M24" i="8"/>
  <c r="O24" i="6"/>
  <c r="M14" i="8"/>
  <c r="O23" i="6"/>
  <c r="M9" i="8"/>
  <c r="O30" i="6"/>
  <c r="O22" i="6"/>
  <c r="M4" i="8"/>
  <c r="O29" i="6"/>
  <c r="O28" i="6"/>
  <c r="O20" i="6"/>
  <c r="M5" i="8"/>
  <c r="O27" i="6"/>
  <c r="M27" i="8"/>
  <c r="M19" i="8"/>
  <c r="O26" i="6"/>
  <c r="O14" i="6"/>
  <c r="O13" i="6"/>
  <c r="O12" i="6"/>
  <c r="O6" i="6"/>
  <c r="O5" i="6"/>
  <c r="O25" i="6"/>
  <c r="O21" i="6"/>
  <c r="O18" i="6"/>
  <c r="O17" i="6"/>
  <c r="O10" i="6"/>
  <c r="O19" i="6"/>
  <c r="O9" i="6"/>
  <c r="O15" i="6"/>
  <c r="O8" i="6"/>
  <c r="M18" i="8"/>
  <c r="M29" i="8"/>
  <c r="M22" i="8"/>
  <c r="M13" i="8"/>
  <c r="M23" i="8"/>
  <c r="M26" i="8"/>
  <c r="O4" i="6"/>
  <c r="O7" i="6"/>
  <c r="O11" i="6"/>
  <c r="M30" i="8"/>
  <c r="M21" i="8"/>
  <c r="M25" i="8"/>
  <c r="M11" i="8"/>
  <c r="O16" i="6"/>
  <c r="O3" i="6"/>
  <c r="M3" i="8"/>
  <c r="M7" i="8"/>
  <c r="L31" i="6"/>
  <c r="L32" i="6" s="1"/>
  <c r="M24" i="7"/>
  <c r="M29" i="7"/>
  <c r="I32" i="7"/>
  <c r="M26" i="7"/>
  <c r="M28" i="7"/>
  <c r="M25" i="7"/>
  <c r="M23" i="7"/>
  <c r="M17" i="7"/>
  <c r="M12" i="7"/>
  <c r="M27" i="7"/>
  <c r="M19" i="7"/>
  <c r="M14" i="7"/>
  <c r="M9" i="7"/>
  <c r="M30" i="7"/>
  <c r="M6" i="7"/>
  <c r="M18" i="7"/>
  <c r="M13" i="7"/>
  <c r="M8" i="7"/>
  <c r="M21" i="7"/>
  <c r="M15" i="7"/>
  <c r="M20" i="7"/>
  <c r="M22" i="7"/>
  <c r="M10" i="7"/>
  <c r="M5" i="7"/>
  <c r="Q6" i="5"/>
  <c r="Q10" i="5"/>
  <c r="Q3" i="5"/>
  <c r="Q15" i="5"/>
  <c r="M3" i="7"/>
  <c r="M16" i="7"/>
  <c r="Q2" i="5"/>
  <c r="M4" i="7"/>
  <c r="M11" i="7"/>
  <c r="M7" i="7"/>
  <c r="F31" i="10"/>
  <c r="F32" i="10" s="1"/>
  <c r="N3" i="10"/>
  <c r="L31" i="9"/>
  <c r="L32" i="9" s="1"/>
  <c r="M28" i="9"/>
  <c r="M20" i="9"/>
  <c r="M15" i="9"/>
  <c r="M10" i="9"/>
  <c r="M25" i="9"/>
  <c r="M17" i="9"/>
  <c r="M12" i="9"/>
  <c r="M30" i="9"/>
  <c r="M24" i="9"/>
  <c r="M29" i="9"/>
  <c r="M21" i="9"/>
  <c r="M26" i="9"/>
  <c r="M27" i="9"/>
  <c r="M5" i="9"/>
  <c r="I32" i="9"/>
  <c r="M22" i="9"/>
  <c r="M23" i="9"/>
  <c r="M18" i="9"/>
  <c r="M14" i="9"/>
  <c r="M9" i="9"/>
  <c r="M6" i="9"/>
  <c r="M19" i="9"/>
  <c r="I30" i="6"/>
  <c r="I22" i="6"/>
  <c r="M13" i="9"/>
  <c r="I29" i="6"/>
  <c r="I21" i="6"/>
  <c r="I28" i="6"/>
  <c r="I20" i="6"/>
  <c r="M8" i="9"/>
  <c r="I27" i="6"/>
  <c r="I26" i="6"/>
  <c r="I18" i="6"/>
  <c r="I25" i="6"/>
  <c r="I24" i="6"/>
  <c r="I12" i="6"/>
  <c r="I31" i="6" s="1"/>
  <c r="I32" i="6" s="1"/>
  <c r="I6" i="6"/>
  <c r="I23" i="6"/>
  <c r="I19" i="6"/>
  <c r="I5" i="6"/>
  <c r="I17" i="6"/>
  <c r="I10" i="6"/>
  <c r="I9" i="6"/>
  <c r="I15" i="6"/>
  <c r="I8" i="6"/>
  <c r="I14" i="6"/>
  <c r="I13" i="6"/>
  <c r="I7" i="6"/>
  <c r="M7" i="9"/>
  <c r="I11" i="6"/>
  <c r="I4" i="6"/>
  <c r="E31" i="10"/>
  <c r="E32" i="10" s="1"/>
  <c r="R25" i="10"/>
  <c r="M11" i="9"/>
  <c r="N28" i="7"/>
  <c r="N31" i="7" s="1"/>
  <c r="N32" i="7" s="1"/>
  <c r="M16" i="10"/>
  <c r="M16" i="9"/>
  <c r="M7" i="11"/>
  <c r="F24" i="5"/>
  <c r="L3" i="10"/>
  <c r="M3" i="10"/>
  <c r="H31" i="10"/>
  <c r="D31" i="11"/>
  <c r="D32" i="11" s="1"/>
  <c r="M4" i="9"/>
  <c r="N19" i="10"/>
  <c r="Q31" i="6"/>
  <c r="Q32" i="6" s="1"/>
  <c r="J31" i="6"/>
  <c r="J32" i="6" s="1"/>
  <c r="F31" i="7"/>
  <c r="F32" i="7" s="1"/>
  <c r="R21" i="10"/>
  <c r="M3" i="9"/>
  <c r="N18" i="8"/>
  <c r="I31" i="10"/>
  <c r="R18" i="10"/>
  <c r="N13" i="10"/>
  <c r="N3" i="11"/>
  <c r="F31" i="11"/>
  <c r="F32" i="11" s="1"/>
  <c r="I30" i="5"/>
  <c r="I31" i="5" s="1"/>
  <c r="M4" i="10"/>
  <c r="L4" i="10"/>
  <c r="N7" i="10"/>
  <c r="F30" i="5"/>
  <c r="F31" i="5" s="1"/>
  <c r="M3" i="11"/>
  <c r="M31" i="11" s="1"/>
  <c r="M32" i="11" s="1"/>
  <c r="K31" i="11"/>
  <c r="K32" i="11" s="1"/>
  <c r="D30" i="5"/>
  <c r="D31" i="5" s="1"/>
  <c r="N17" i="10"/>
  <c r="M7" i="10"/>
  <c r="L7" i="10"/>
  <c r="E31" i="11"/>
  <c r="E32" i="11" s="1"/>
  <c r="N23" i="10"/>
  <c r="J31" i="11"/>
  <c r="L11" i="10"/>
  <c r="M11" i="10"/>
  <c r="N16" i="8"/>
  <c r="N31" i="8" s="1"/>
  <c r="N32" i="8" s="1"/>
  <c r="N25" i="11"/>
  <c r="H30" i="5"/>
  <c r="H31" i="5" s="1"/>
  <c r="N27" i="10"/>
  <c r="J31" i="8"/>
  <c r="N28" i="10"/>
  <c r="R28" i="10" s="1"/>
  <c r="R20" i="10"/>
  <c r="R9" i="10"/>
  <c r="N4" i="10"/>
  <c r="N20" i="11"/>
  <c r="J31" i="10"/>
  <c r="N10" i="10"/>
  <c r="D31" i="10"/>
  <c r="D32" i="10" s="1"/>
  <c r="N25" i="8"/>
  <c r="N22" i="10"/>
  <c r="L16" i="8"/>
  <c r="M16" i="8"/>
  <c r="F31" i="8"/>
  <c r="F32" i="8" s="1"/>
  <c r="N5" i="10"/>
  <c r="R5" i="10" s="1"/>
  <c r="H31" i="11"/>
  <c r="L3" i="11" s="1"/>
  <c r="H31" i="6"/>
  <c r="H32" i="6" s="1"/>
  <c r="W31" i="6"/>
  <c r="W32" i="6" s="1"/>
  <c r="J32" i="8" l="1"/>
  <c r="P23" i="6"/>
  <c r="P30" i="6"/>
  <c r="P22" i="6"/>
  <c r="P29" i="6"/>
  <c r="P21" i="6"/>
  <c r="P28" i="6"/>
  <c r="P27" i="6"/>
  <c r="P19" i="6"/>
  <c r="P26" i="6"/>
  <c r="P25" i="6"/>
  <c r="P24" i="6"/>
  <c r="P20" i="6"/>
  <c r="P13" i="6"/>
  <c r="P12" i="6"/>
  <c r="P6" i="6"/>
  <c r="P5" i="6"/>
  <c r="P18" i="6"/>
  <c r="P17" i="6"/>
  <c r="P4" i="6"/>
  <c r="P10" i="6"/>
  <c r="P9" i="6"/>
  <c r="P15" i="6"/>
  <c r="P8" i="6"/>
  <c r="P14" i="6"/>
  <c r="P7" i="6"/>
  <c r="P11" i="6"/>
  <c r="P3" i="6"/>
  <c r="P16" i="6"/>
  <c r="J32" i="11"/>
  <c r="AB27" i="6"/>
  <c r="AB19" i="6"/>
  <c r="AB26" i="6"/>
  <c r="AB18" i="6"/>
  <c r="AB25" i="6"/>
  <c r="AB17" i="6"/>
  <c r="AB24" i="6"/>
  <c r="AB23" i="6"/>
  <c r="AB30" i="6"/>
  <c r="AB22" i="6"/>
  <c r="AB29" i="6"/>
  <c r="AB10" i="6"/>
  <c r="AB9" i="6"/>
  <c r="AB15" i="6"/>
  <c r="AB8" i="6"/>
  <c r="AB28" i="6"/>
  <c r="AB20" i="6"/>
  <c r="AB14" i="6"/>
  <c r="AB13" i="6"/>
  <c r="AB12" i="6"/>
  <c r="AB6" i="6"/>
  <c r="AB21" i="6"/>
  <c r="AB5" i="6"/>
  <c r="AB4" i="6"/>
  <c r="AB11" i="6"/>
  <c r="AB7" i="6"/>
  <c r="AB3" i="6"/>
  <c r="AB16" i="6"/>
  <c r="N31" i="11"/>
  <c r="N32" i="11" s="1"/>
  <c r="M31" i="7"/>
  <c r="M32" i="7" s="1"/>
  <c r="O31" i="6"/>
  <c r="O32" i="6" s="1"/>
  <c r="N31" i="6"/>
  <c r="N32" i="6" s="1"/>
  <c r="L31" i="7"/>
  <c r="L32" i="7" s="1"/>
  <c r="R30" i="5"/>
  <c r="R31" i="5" s="1"/>
  <c r="L19" i="11"/>
  <c r="L18" i="11"/>
  <c r="L27" i="11"/>
  <c r="L26" i="11"/>
  <c r="H32" i="11"/>
  <c r="L21" i="11"/>
  <c r="L14" i="11"/>
  <c r="L13" i="11"/>
  <c r="L29" i="11"/>
  <c r="L6" i="11"/>
  <c r="L9" i="11"/>
  <c r="L24" i="11"/>
  <c r="L23" i="11"/>
  <c r="L8" i="11"/>
  <c r="Z29" i="6"/>
  <c r="Z21" i="6"/>
  <c r="Z28" i="6"/>
  <c r="Z20" i="6"/>
  <c r="Z27" i="6"/>
  <c r="Z19" i="6"/>
  <c r="Z26" i="6"/>
  <c r="Z25" i="6"/>
  <c r="Z17" i="6"/>
  <c r="Z24" i="6"/>
  <c r="Z23" i="6"/>
  <c r="Z5" i="6"/>
  <c r="Z30" i="6"/>
  <c r="Z10" i="6"/>
  <c r="Z9" i="6"/>
  <c r="Z15" i="6"/>
  <c r="Z8" i="6"/>
  <c r="Z14" i="6"/>
  <c r="Z22" i="6"/>
  <c r="Z18" i="6"/>
  <c r="Z13" i="6"/>
  <c r="Z12" i="6"/>
  <c r="Z6" i="6"/>
  <c r="Z7" i="6"/>
  <c r="L28" i="11"/>
  <c r="L15" i="11"/>
  <c r="L30" i="11"/>
  <c r="L20" i="11"/>
  <c r="L16" i="11"/>
  <c r="Z4" i="6"/>
  <c r="Z11" i="6"/>
  <c r="L12" i="11"/>
  <c r="L22" i="11"/>
  <c r="L17" i="11"/>
  <c r="L10" i="11"/>
  <c r="L25" i="11"/>
  <c r="L5" i="11"/>
  <c r="L11" i="11"/>
  <c r="L4" i="11"/>
  <c r="L31" i="11" s="1"/>
  <c r="L32" i="11" s="1"/>
  <c r="Z3" i="6"/>
  <c r="Z16" i="6"/>
  <c r="J32" i="10"/>
  <c r="V25" i="6"/>
  <c r="V17" i="6"/>
  <c r="V24" i="6"/>
  <c r="V23" i="6"/>
  <c r="V30" i="6"/>
  <c r="V29" i="6"/>
  <c r="V21" i="6"/>
  <c r="V28" i="6"/>
  <c r="V27" i="6"/>
  <c r="V15" i="6"/>
  <c r="V8" i="6"/>
  <c r="V18" i="6"/>
  <c r="V14" i="6"/>
  <c r="V19" i="6"/>
  <c r="V13" i="6"/>
  <c r="V26" i="6"/>
  <c r="V12" i="6"/>
  <c r="V6" i="6"/>
  <c r="V5" i="6"/>
  <c r="V20" i="6"/>
  <c r="V10" i="6"/>
  <c r="V22" i="6"/>
  <c r="V9" i="6"/>
  <c r="V11" i="6"/>
  <c r="V4" i="6"/>
  <c r="V7" i="6"/>
  <c r="V3" i="6"/>
  <c r="V16" i="6"/>
  <c r="I32" i="10"/>
  <c r="M26" i="10"/>
  <c r="M12" i="10"/>
  <c r="M24" i="10"/>
  <c r="M20" i="10"/>
  <c r="U26" i="6"/>
  <c r="U18" i="6"/>
  <c r="U25" i="6"/>
  <c r="U24" i="6"/>
  <c r="U30" i="6"/>
  <c r="U22" i="6"/>
  <c r="U29" i="6"/>
  <c r="U21" i="6"/>
  <c r="U28" i="6"/>
  <c r="U9" i="6"/>
  <c r="U27" i="6"/>
  <c r="U15" i="6"/>
  <c r="U8" i="6"/>
  <c r="U14" i="6"/>
  <c r="U19" i="6"/>
  <c r="U13" i="6"/>
  <c r="U23" i="6"/>
  <c r="U12" i="6"/>
  <c r="U6" i="6"/>
  <c r="U5" i="6"/>
  <c r="U20" i="6"/>
  <c r="U17" i="6"/>
  <c r="U10" i="6"/>
  <c r="U4" i="6"/>
  <c r="M5" i="10"/>
  <c r="M31" i="10" s="1"/>
  <c r="M15" i="10"/>
  <c r="M8" i="10"/>
  <c r="M22" i="10"/>
  <c r="M18" i="10"/>
  <c r="M27" i="10"/>
  <c r="M10" i="10"/>
  <c r="M30" i="10"/>
  <c r="M6" i="10"/>
  <c r="M28" i="10"/>
  <c r="M13" i="10"/>
  <c r="M25" i="10"/>
  <c r="M14" i="10"/>
  <c r="M29" i="10"/>
  <c r="M21" i="10"/>
  <c r="M17" i="10"/>
  <c r="M9" i="10"/>
  <c r="U11" i="6"/>
  <c r="M23" i="10"/>
  <c r="M19" i="10"/>
  <c r="U7" i="6"/>
  <c r="U3" i="6"/>
  <c r="U16" i="6"/>
  <c r="L7" i="11"/>
  <c r="N33" i="10"/>
  <c r="Q30" i="5"/>
  <c r="Q31" i="5" s="1"/>
  <c r="L31" i="8"/>
  <c r="L32" i="8" s="1"/>
  <c r="N31" i="10"/>
  <c r="N32" i="10" s="1"/>
  <c r="M31" i="9"/>
  <c r="M32" i="9" s="1"/>
  <c r="H32" i="10"/>
  <c r="L26" i="10"/>
  <c r="T27" i="6"/>
  <c r="T19" i="6"/>
  <c r="T26" i="6"/>
  <c r="T18" i="6"/>
  <c r="T25" i="6"/>
  <c r="T24" i="6"/>
  <c r="L12" i="10"/>
  <c r="T23" i="6"/>
  <c r="T30" i="6"/>
  <c r="T22" i="6"/>
  <c r="T29" i="6"/>
  <c r="T17" i="6"/>
  <c r="T10" i="6"/>
  <c r="T9" i="6"/>
  <c r="T21" i="6"/>
  <c r="T15" i="6"/>
  <c r="T8" i="6"/>
  <c r="L25" i="10"/>
  <c r="T14" i="6"/>
  <c r="T28" i="6"/>
  <c r="T13" i="6"/>
  <c r="T12" i="6"/>
  <c r="T6" i="6"/>
  <c r="T20" i="6"/>
  <c r="T5" i="6"/>
  <c r="L9" i="10"/>
  <c r="L30" i="10"/>
  <c r="L22" i="10"/>
  <c r="L18" i="10"/>
  <c r="L20" i="10"/>
  <c r="L29" i="10"/>
  <c r="L5" i="10"/>
  <c r="L31" i="10" s="1"/>
  <c r="L28" i="10"/>
  <c r="L15" i="10"/>
  <c r="L21" i="10"/>
  <c r="T11" i="6"/>
  <c r="L27" i="10"/>
  <c r="L14" i="10"/>
  <c r="L10" i="10"/>
  <c r="L23" i="10"/>
  <c r="L19" i="10"/>
  <c r="T7" i="6"/>
  <c r="L8" i="10"/>
  <c r="T4" i="6"/>
  <c r="L13" i="10"/>
  <c r="L6" i="10"/>
  <c r="L24" i="10"/>
  <c r="L17" i="10"/>
  <c r="T3" i="6"/>
  <c r="T16" i="6"/>
  <c r="L16" i="10"/>
  <c r="M31" i="8"/>
  <c r="M32" i="8" s="1"/>
  <c r="AA31" i="6"/>
  <c r="AA32" i="6" s="1"/>
  <c r="L32" i="10" l="1"/>
  <c r="P5" i="10"/>
  <c r="P28" i="10"/>
  <c r="P25" i="10"/>
  <c r="P21" i="10"/>
  <c r="P20" i="10"/>
  <c r="P9" i="10"/>
  <c r="P18" i="10"/>
  <c r="M32" i="10"/>
  <c r="Q25" i="10"/>
  <c r="Q28" i="10"/>
  <c r="Q21" i="10"/>
  <c r="Q20" i="10"/>
  <c r="Q5" i="10"/>
  <c r="Q18" i="10"/>
  <c r="Q9" i="10"/>
  <c r="M33" i="10"/>
  <c r="V31" i="6"/>
  <c r="V32" i="6" s="1"/>
  <c r="P31" i="6"/>
  <c r="P32" i="6" s="1"/>
  <c r="T31" i="6"/>
  <c r="T32" i="6" s="1"/>
  <c r="U31" i="6"/>
  <c r="U32" i="6" s="1"/>
  <c r="AB31" i="6"/>
  <c r="AB32" i="6" s="1"/>
  <c r="L33" i="10"/>
  <c r="Z31" i="6"/>
  <c r="Z32" i="6" s="1"/>
</calcChain>
</file>

<file path=xl/sharedStrings.xml><?xml version="1.0" encoding="utf-8"?>
<sst xmlns="http://schemas.openxmlformats.org/spreadsheetml/2006/main" count="1023" uniqueCount="336">
  <si>
    <t>Information</t>
  </si>
  <si>
    <t xml:space="preserve">Goal: The goal of this excel sheet is to model the water withdrawal, water consumption and virtual water use for heat and electricity generation for given scenarios. </t>
  </si>
  <si>
    <t>Developed by: Chelsea Kaandorp</t>
  </si>
  <si>
    <t>Contents</t>
  </si>
  <si>
    <t>Sheet name</t>
  </si>
  <si>
    <t>Remark</t>
  </si>
  <si>
    <t>WC and WW factors</t>
  </si>
  <si>
    <t>Input data on water consumption and water withdrawal factors per technology</t>
  </si>
  <si>
    <t>VW factors</t>
  </si>
  <si>
    <t xml:space="preserve">Input data on virtual Water use per technology based on the ERE factors and the VW embedded in each energy carrier </t>
  </si>
  <si>
    <t>Technology mixes</t>
  </si>
  <si>
    <t xml:space="preserve">Input data on technology mix per scenario </t>
  </si>
  <si>
    <t>Amsterdam 2015</t>
  </si>
  <si>
    <t>Calculations for scenario Amsterdam 2015</t>
  </si>
  <si>
    <t>Amsterdam 2050</t>
  </si>
  <si>
    <t>Calculations for scenario Amsterdam 2050</t>
  </si>
  <si>
    <t>NL 2015</t>
  </si>
  <si>
    <t>Calculations for scenario NL 2015</t>
  </si>
  <si>
    <t>Generic</t>
  </si>
  <si>
    <t>Calculations for scenario Generic</t>
  </si>
  <si>
    <t>International</t>
  </si>
  <si>
    <t>Calculations for scenario International</t>
  </si>
  <si>
    <t xml:space="preserve">National </t>
  </si>
  <si>
    <t xml:space="preserve">Calculations for scenario National </t>
  </si>
  <si>
    <t>Regional</t>
  </si>
  <si>
    <t>Calculations for scenario Regional</t>
  </si>
  <si>
    <t>Abbreviations</t>
  </si>
  <si>
    <t>ATES</t>
  </si>
  <si>
    <t>Aquifer Thermal Energy Storage</t>
  </si>
  <si>
    <t>BTES</t>
  </si>
  <si>
    <t>Borehole Thermal Energy Storage</t>
  </si>
  <si>
    <t>CC</t>
  </si>
  <si>
    <t>Combined Cycle</t>
  </si>
  <si>
    <t>CHP</t>
  </si>
  <si>
    <t>Combined Heat and Power</t>
  </si>
  <si>
    <t>DH</t>
  </si>
  <si>
    <t>Distric Heating</t>
  </si>
  <si>
    <t>elec</t>
  </si>
  <si>
    <t>electricity</t>
  </si>
  <si>
    <t>ERE</t>
  </si>
  <si>
    <t>Energy Required for Energy</t>
  </si>
  <si>
    <t>GM</t>
  </si>
  <si>
    <t>Gas Motor</t>
  </si>
  <si>
    <t>GT</t>
  </si>
  <si>
    <t>Gas Turbine</t>
  </si>
  <si>
    <t>HP</t>
  </si>
  <si>
    <t>Heat Pump</t>
  </si>
  <si>
    <t>imp</t>
  </si>
  <si>
    <t>imported</t>
  </si>
  <si>
    <t>loc</t>
  </si>
  <si>
    <t>local</t>
  </si>
  <si>
    <t>m3</t>
  </si>
  <si>
    <t xml:space="preserve">cubic meter </t>
  </si>
  <si>
    <t>NL</t>
  </si>
  <si>
    <t>Netherlands</t>
  </si>
  <si>
    <t>P</t>
  </si>
  <si>
    <t>power plant</t>
  </si>
  <si>
    <t>P2H</t>
  </si>
  <si>
    <t>Power-to-Heat</t>
  </si>
  <si>
    <t>PV</t>
  </si>
  <si>
    <t>Photovoltaic</t>
  </si>
  <si>
    <t>TJ</t>
  </si>
  <si>
    <t>terrajoules</t>
  </si>
  <si>
    <t>tot</t>
  </si>
  <si>
    <t>total</t>
  </si>
  <si>
    <t>VW</t>
  </si>
  <si>
    <t>Virtual Water use</t>
  </si>
  <si>
    <t>WC</t>
  </si>
  <si>
    <t>Water Consumption</t>
  </si>
  <si>
    <t>WW</t>
  </si>
  <si>
    <t>Application</t>
  </si>
  <si>
    <t>Technologies</t>
  </si>
  <si>
    <t>Water Consumption Range of median values (m3/TJ)</t>
  </si>
  <si>
    <t>Water Consumption value used (m3/TJ)</t>
  </si>
  <si>
    <t>Water Withdrawal Range (m3/TJ)</t>
  </si>
  <si>
    <t>Water Withdrawal value used (m3/TJ)</t>
  </si>
  <si>
    <t>Reference</t>
  </si>
  <si>
    <t>heat</t>
  </si>
  <si>
    <t>aerothermal_HP</t>
  </si>
  <si>
    <t>No operational Water use assumed</t>
  </si>
  <si>
    <t>ATES_HP</t>
  </si>
  <si>
    <t xml:space="preserve">Own calculation using equation {...}. Delta T is taken to be equal to 4. This is an average of the Delta T given as a guideline for monitoring ATES systems heating households and utility buildings with heat pumps.  </t>
  </si>
  <si>
    <t>RVO and CBS. 2015. Protocol Monitoring
Hernieuwbare Energie: Herziening 2015. RVO-268-1501/BR-DUZA. Utrecht: RVO (Netherlands Enterprise Agency) and CBS (Statistics Netherlands). In assignment of the Ministry of Economic affairs.</t>
  </si>
  <si>
    <t>combined</t>
  </si>
  <si>
    <t xml:space="preserve">biomass_CHP </t>
  </si>
  <si>
    <t>-</t>
  </si>
  <si>
    <t>2102-5255</t>
  </si>
  <si>
    <t xml:space="preserve">Values are 10% of Water use from a biomass power plant with once-through cooling to estimate the Water use of a CHP plant.  </t>
  </si>
  <si>
    <t>Macknick, J, R Newmark, G Heath, and K C Hallett. 2012. “Operational Water Consumption and Withdrawal Factors for Electricity Generating Technologies: A Review of Existing Literature.” Environmental Research Letters 7 (4): 045802. https://doi.org/10.1088/1748-9326/7/4/045802.</t>
  </si>
  <si>
    <t>biomass_heater</t>
  </si>
  <si>
    <t>No operational Water use assumed.</t>
  </si>
  <si>
    <t>BTES_HP</t>
  </si>
  <si>
    <t>No operational Water use assumed due to the use of a closed loop.</t>
  </si>
  <si>
    <t>coal_heater</t>
  </si>
  <si>
    <t>coal_ST_CHP</t>
  </si>
  <si>
    <t>0.222-39.2</t>
  </si>
  <si>
    <t>194-5000</t>
  </si>
  <si>
    <t xml:space="preserve">Values are 10% of the Water use for a coal power plant with once-through cooling. The values are the averages from different data points collected by Larsen and Drews (2019). No range given for the Water consumption of biopower plants. </t>
  </si>
  <si>
    <t>Larsen, Morten Andreas Dahl, and Martin Drews. 2019. “Water Use in Electricity Generation for Water-Energy Nexus Analyses: The European Case.” Science of the Total Environment 651 (February): 2044–58. https://doi.org/10.1016/j.scitotenv.2018.10.045.</t>
  </si>
  <si>
    <t>coal_ST_P</t>
  </si>
  <si>
    <t>2.22-392</t>
  </si>
  <si>
    <t>1940-50000</t>
  </si>
  <si>
    <t xml:space="preserve">Water use coal power plant with once-through cooling. The values are the averages from different data points collected by Larsen and Drews (2019). </t>
  </si>
  <si>
    <t>electric_boiler</t>
  </si>
  <si>
    <t>geothermal_HP</t>
  </si>
  <si>
    <t>Own calculation</t>
  </si>
  <si>
    <t>hydrogen_boiler</t>
  </si>
  <si>
    <t>hydrogen_CC_P</t>
  </si>
  <si>
    <t>21.0-105</t>
  </si>
  <si>
    <t>7883-21020</t>
  </si>
  <si>
    <t>Assumped to be equal to naturalgas_CC_P</t>
  </si>
  <si>
    <t>hydropower</t>
  </si>
  <si>
    <t>1425-18918</t>
  </si>
  <si>
    <t>&lt;&lt;1</t>
  </si>
  <si>
    <t>Set equal to zero because Water ways are not principally used for hydropower in the Netherlands. The range for Water consumption and Water withdrawal are based on Macknick et al. (2012) and Davies et al. (2013) respectively.</t>
  </si>
  <si>
    <r>
      <rPr>
        <sz val="10"/>
        <color rgb="FF000000"/>
        <rFont val="Arial"/>
      </rPr>
      <t xml:space="preserve">Macknick, J, R Newmark, G Heath, and K C Hallett, 2012. Operational Water Consumption and Withdrawal Factors for Electricity Generating Technologies: A Review of Existing Literature. Environmental Research Letters 7 (4): 045802. </t>
    </r>
    <r>
      <rPr>
        <u/>
        <sz val="10"/>
        <color rgb="FF1155CC"/>
        <rFont val="Arial"/>
      </rPr>
      <t>https://doi.org/10.1088/1748-9326/7/4/045802.</t>
    </r>
    <r>
      <rPr>
        <sz val="10"/>
        <color rgb="FF000000"/>
        <rFont val="Arial"/>
      </rPr>
      <t xml:space="preserve">
Davies, Evan G R, Page Kyle, and James A Edmonds. 2013. “An Integrated Assessment of Global and Regional Water Demands for Electricity Generation to 2095.” </t>
    </r>
    <r>
      <rPr>
        <u/>
        <sz val="10"/>
        <color rgb="FF1155CC"/>
        <rFont val="Arial"/>
      </rPr>
      <t>https://doi.org/10.1016/j.advwatres.2012.11.020.</t>
    </r>
  </si>
  <si>
    <t>hydrothermal_HP</t>
  </si>
  <si>
    <t>industry_DH</t>
  </si>
  <si>
    <t xml:space="preserve">Set equal to zero. </t>
  </si>
  <si>
    <t>gas_CC_CHP</t>
  </si>
  <si>
    <t>2.10-10.5</t>
  </si>
  <si>
    <t>788-2102</t>
  </si>
  <si>
    <t>Values are 10% of Water use from naturalgas_CC_P with once-through cooling. Macknick et al. (2012) state also state the Water withdrawal for Biogas_CHP: 24.7 m3/TJ. This number on only one reference. In this case the cooling is done with a cooling tower. Meldrum et al. (2013) do not include biopower due to complexities and uncertainties, varying estimates by multiple orders of magnitude. We set the withdrawal equal to consumption. That is an assumption.</t>
  </si>
  <si>
    <t xml:space="preserve">Macknick, J, R Newmark, G Heath, and K C Hallett. 2012. “Operational Water Consumption and Withdrawal Factors for Electricity Generating Technologies: A Review of Existing Literature.” Environmental Research Letters 7 (4): 045802. https://doi.org/10.1088/1748-9326/7/4/045802. 
Meldrum, James, Syndi Nettles-Anderson, Garvin Heath, and Jordan Macknick. 2013. “Life Cycle Water Use for Electricity Generation: A Review and Harmonization of Literature Estimates.” Environ. Res. Lett 8: 1–18. https://doi.org/10.1109/PVSC.2014.6925190. </t>
  </si>
  <si>
    <t>gas_CC_P</t>
  </si>
  <si>
    <t xml:space="preserve">Power plant with combined cycle and once-through cooling. </t>
  </si>
  <si>
    <r>
      <rPr>
        <sz val="10"/>
        <color rgb="FF000000"/>
        <rFont val="Arial"/>
      </rPr>
      <t xml:space="preserve">Macknick, J, R Newmark, G Heath, and K C Hallett, 2012. Operational Water Consumption and Withdrawal Factors for Electricity Generating Technologies: A Review of Existing Literature. Environmental Research Letters 7 (4): 045802. </t>
    </r>
    <r>
      <rPr>
        <u/>
        <sz val="10"/>
        <color rgb="FF1155CC"/>
        <rFont val="Arial"/>
      </rPr>
      <t>https://doi.org/10.1088/1748-9326/7/4/045802.</t>
    </r>
  </si>
  <si>
    <t>gas_GM_CHP</t>
  </si>
  <si>
    <t>Assumed zero Water use for technology operation, due to closed cooling Water system.</t>
  </si>
  <si>
    <t>gas_GT_CHP</t>
  </si>
  <si>
    <t>5.26-35.7</t>
  </si>
  <si>
    <t xml:space="preserve">Values are 10% of Water use from naturalgas_GT_P with once-through cooling. </t>
  </si>
  <si>
    <r>
      <rPr>
        <sz val="10"/>
        <rFont val="Arial"/>
      </rPr>
      <t xml:space="preserve">Meldrum, James, Syndi Nettles-Anderson, Garvin Heath, and Jordan Macknick. 2013. “Life Cycle Water Use for Electricity Generation: A Review and Harmonization of Literature Estimates.” Environmental Research Letters 8: 1–18. </t>
    </r>
    <r>
      <rPr>
        <u/>
        <sz val="10"/>
        <color rgb="FF1155CC"/>
        <rFont val="Arial"/>
      </rPr>
      <t>https://doi.org/10.1109/PVSC.2014.6925190.</t>
    </r>
    <r>
      <rPr>
        <sz val="10"/>
        <rFont val="Arial"/>
      </rPr>
      <t xml:space="preserve"> </t>
    </r>
  </si>
  <si>
    <t>gas_GT_P</t>
  </si>
  <si>
    <t>52.6-357</t>
  </si>
  <si>
    <t xml:space="preserve">Power plant with gas turbine / combustion turbine and once-through cooling. Meldrum et al. only state one source. </t>
  </si>
  <si>
    <r>
      <rPr>
        <sz val="10"/>
        <rFont val="Arial"/>
      </rPr>
      <t xml:space="preserve">Meldrum, James, Syndi Nettles-Anderson, Garvin Heath, and Jordan Macknick. 2013. “Life Cycle Water Use for Electricity Generation: A Review and Harmonization of Literature Estimates.” Environmental Research Letters 8: 1–18. </t>
    </r>
    <r>
      <rPr>
        <u/>
        <sz val="10"/>
        <color rgb="FF1155CC"/>
        <rFont val="Arial"/>
      </rPr>
      <t>https://doi.org/10.1109/PVSC.2014.6925190.</t>
    </r>
    <r>
      <rPr>
        <sz val="10"/>
        <rFont val="Arial"/>
      </rPr>
      <t xml:space="preserve"> </t>
    </r>
  </si>
  <si>
    <t>gas_heater</t>
  </si>
  <si>
    <t>nuclear_power</t>
  </si>
  <si>
    <t>105-420</t>
  </si>
  <si>
    <t>26275-63060</t>
  </si>
  <si>
    <t>The values are the averages from the mean values that Larsen and Drews found in the literature (2019). The range is based on Macknick et al. (2012) because Larsen and Drews (2019) only give mean values found in the literature and not the extremes.</t>
  </si>
  <si>
    <r>
      <rPr>
        <sz val="10"/>
        <rFont val="Arial"/>
      </rPr>
      <t xml:space="preserve">Larsen, Morten Andreas Dahl, and Martin Drews. 2019. “Water Use in Electricity Generation for Water-Energy Nexus Analyses: The European Case.” Science of the Total Environment 651 (February): 2044–58. </t>
    </r>
    <r>
      <rPr>
        <u/>
        <sz val="10"/>
        <color rgb="FF1155CC"/>
        <rFont val="Arial"/>
      </rPr>
      <t>https://doi.org/10.1016/j.scitotenv.2018.10.045.</t>
    </r>
    <r>
      <rPr>
        <sz val="10"/>
        <rFont val="Arial"/>
      </rPr>
      <t xml:space="preserve">
Macknick, J, R Newmark, G Heath, and K C Hallett. 2012. “Operational Water Consumption and Withdrawal Factors for Electricity Generating Technologies: A Review of Existing Literature.” Environmental Research Letters 7 (4): 045802. </t>
    </r>
    <r>
      <rPr>
        <u/>
        <sz val="10"/>
        <color rgb="FF1155CC"/>
        <rFont val="Arial"/>
      </rPr>
      <t>https://doi.org/10.1088/1748-9326/7/4/045802.</t>
    </r>
  </si>
  <si>
    <t>other</t>
  </si>
  <si>
    <t>solar_heat</t>
  </si>
  <si>
    <t>No operational Water use assumed because of the use of a closed loop.</t>
  </si>
  <si>
    <t>solar_PV</t>
  </si>
  <si>
    <t>1.05-27.3</t>
  </si>
  <si>
    <r>
      <rPr>
        <sz val="10"/>
        <rFont val="Arial"/>
      </rPr>
      <t xml:space="preserve">Meldrum, James, Syndi Nettles-Anderson, Garvin Heath, and Jordan Macknick. 2013. “Life Cycle Water Use for Electricity Generation: A Review and Harmonization of Literature Estimates.” Environmental Research Letters 8: 1–18. </t>
    </r>
    <r>
      <rPr>
        <u/>
        <sz val="10"/>
        <color rgb="FF1155CC"/>
        <rFont val="Arial"/>
      </rPr>
      <t>https://doi.org/10.1109/PVSC.2014.6925190.</t>
    </r>
    <r>
      <rPr>
        <sz val="10"/>
        <rFont val="Arial"/>
      </rPr>
      <t xml:space="preserve"> </t>
    </r>
  </si>
  <si>
    <t xml:space="preserve">Waste_CHP </t>
  </si>
  <si>
    <t xml:space="preserve">Assumed to be equal to the Water usage of biomass plant. </t>
  </si>
  <si>
    <t>Wind_turbine</t>
  </si>
  <si>
    <t>&lt;&lt;1-0.5</t>
  </si>
  <si>
    <t>&lt;&lt;1-3</t>
  </si>
  <si>
    <t>This number is taken for offshore wind turbines. According to Meldrum et al. (2013) is the median consumption of onshore is 1 m3/TJ. Operational Water can come from washing and maintenance. `&lt;&lt;1' designates a value less than 0.1.</t>
  </si>
  <si>
    <r>
      <rPr>
        <sz val="10"/>
        <rFont val="Arial"/>
      </rPr>
      <t xml:space="preserve">Meldrum, James, Syndi Nettles-Anderson, Garvin Heath, and Jordan Macknick. 2013. “Life Cycle Water Use for Electricity Generation: A Review and Harmonization of Literature Estimates.” Environmental Research Letters 8: 1–18. </t>
    </r>
    <r>
      <rPr>
        <u/>
        <sz val="10"/>
        <color rgb="FF1155CC"/>
        <rFont val="Arial"/>
      </rPr>
      <t>https://doi.org/10.1109/PVSC.2014.6925190.</t>
    </r>
    <r>
      <rPr>
        <sz val="10"/>
        <rFont val="Arial"/>
      </rPr>
      <t xml:space="preserve"> </t>
    </r>
  </si>
  <si>
    <t>wood_household</t>
  </si>
  <si>
    <t>The virtual water use per technology (table 1) is based on the Water Footprint per energy carrier (table 2) and the 'energy-required-for-energy' (ERE) factors (table 3).</t>
  </si>
  <si>
    <t>Table 1: virtual water use per technology</t>
  </si>
  <si>
    <t>VW 2015  (m3/TJ)</t>
  </si>
  <si>
    <t>VW Generic  (m3/TJ)</t>
  </si>
  <si>
    <t>VW International (m3/TJ)</t>
  </si>
  <si>
    <t>VW National (m3/TJ)</t>
  </si>
  <si>
    <t>VW Regional (m3/TJ)</t>
  </si>
  <si>
    <t>Table 2: Water Footprint per energy carrier</t>
  </si>
  <si>
    <t>Energy carrier</t>
  </si>
  <si>
    <t>Water Footprint, range [m3/TJ]</t>
  </si>
  <si>
    <t>Water footprint, used value [m3/TJ]</t>
  </si>
  <si>
    <t>References</t>
  </si>
  <si>
    <t>Biogas</t>
  </si>
  <si>
    <t>0-79340</t>
  </si>
  <si>
    <t xml:space="preserve">In the Netherlands, biogas is mostly made from co-fermentation of manure, sewage sludge or Waste (CBS 2019). No Water footprint is assigned to the biomass used to make biogas because we assume that these materials are not primarily produced for energy production. In case of energy crops, the Water footprint is of the order 10^4 m3/TJ (Pacetti et al. 2015). </t>
  </si>
  <si>
    <r>
      <rPr>
        <sz val="10"/>
        <rFont val="Arial"/>
      </rPr>
      <t xml:space="preserve">Meurink, André, Glenn Muller, and Reinoud Segers, 2019. Hernieuwbare energie in Nederland 2018. CBS (Statistics Netherlands). Den Haag/Heerlen/Bonaire. </t>
    </r>
    <r>
      <rPr>
        <u/>
        <sz val="10"/>
        <color rgb="FF1155CC"/>
        <rFont val="Arial"/>
      </rPr>
      <t>https://www.cbs.nl/-/media/_pdf/2019/40/hernieuwbare-energie-2018.pdf</t>
    </r>
    <r>
      <rPr>
        <sz val="10"/>
        <rFont val="Arial"/>
      </rPr>
      <t xml:space="preserve">.
Pacetti, Tommaso, Lidia Lombardi, and Giorgio Federici. 2015. “Water-Energy Nexus: A Case of Biogas Production from Energy Crops Evaluated by Water Footprint and Life Cycle Assessment (LCA) Methods.” Journal of Cleaner Production 101 (August): 278–91. </t>
    </r>
    <r>
      <rPr>
        <u/>
        <sz val="10"/>
        <color rgb="FF1155CC"/>
        <rFont val="Arial"/>
      </rPr>
      <t>https://doi.org/10.1016/j.jclepro.2015.03.084.</t>
    </r>
    <r>
      <rPr>
        <sz val="10"/>
        <rFont val="Arial"/>
      </rPr>
      <t xml:space="preserve">
</t>
    </r>
  </si>
  <si>
    <t>Biomass_wood</t>
  </si>
  <si>
    <t>19000-124000</t>
  </si>
  <si>
    <t xml:space="preserve">Range is given from Mekonnen et al. (2015). The chosen value corresponds with the average Water footprint in the Netherlands (Gerbens-Leenes et al. 2009). </t>
  </si>
  <si>
    <r>
      <rPr>
        <sz val="10"/>
        <rFont val="Arial"/>
      </rPr>
      <t xml:space="preserve">Gerbens-Leenes, P. W., A. Y. Hoekstra, and Th van der Meer. 2009. “The Water Footprint of Energy from Biomass: A Quantitative Assessment and Consequences of an Increasing Share of Bio-Energy in Energy Supply.” Ecological Economics 68 (4): 1052–60. </t>
    </r>
    <r>
      <rPr>
        <u/>
        <sz val="10"/>
        <color rgb="FF1155CC"/>
        <rFont val="Arial"/>
      </rPr>
      <t>https://doi.org/10.1016/j.ecolecon.2008.07.013</t>
    </r>
    <r>
      <rPr>
        <sz val="10"/>
        <rFont val="Arial"/>
      </rPr>
      <t>.
Mekonnen, Mesfin M, W. Gerbens-Leenes, and Arjen Y Hoekstra. 2015. “The Consumptive Water Footprint of Electricity and Heat: A Global Assessment.” Environmental Science: Water Research &amp; Technology.</t>
    </r>
    <r>
      <rPr>
        <u/>
        <sz val="10"/>
        <color rgb="FF1155CC"/>
        <rFont val="Arial"/>
      </rPr>
      <t xml:space="preserve"> https://doi.org/10.1039/c5ew00026b.</t>
    </r>
  </si>
  <si>
    <t>Biomass_residual</t>
  </si>
  <si>
    <t>n/a</t>
  </si>
  <si>
    <t xml:space="preserve">Residual biomass product from forestry/wood industry. We assume that the production of these resources do not depend on the energy demand. We therefore do not assign a Water footprint to these energy carriers. </t>
  </si>
  <si>
    <t>Coal</t>
  </si>
  <si>
    <t>6.6-228</t>
  </si>
  <si>
    <t>No remark.</t>
  </si>
  <si>
    <r>
      <rPr>
        <sz val="10"/>
        <rFont val="Arial"/>
        <scheme val="minor"/>
      </rPr>
      <t xml:space="preserve">Mekonnen, Mesfin M, W. Gerbens-Leenes, and Arjen Y Hoekstra. 2015. “The Consumptive Water Footprint of Electricity and Heat: A Global Assessment.” Environmental Science: Water Research &amp; Technology. </t>
    </r>
    <r>
      <rPr>
        <u/>
        <sz val="10"/>
        <color rgb="FF1155CC"/>
        <rFont val="Arial"/>
        <scheme val="minor"/>
      </rPr>
      <t>https://doi.org/10.1039/c5ew00026b.</t>
    </r>
  </si>
  <si>
    <t>Hydrogen</t>
  </si>
  <si>
    <t>75.6-34216</t>
  </si>
  <si>
    <t xml:space="preserve">Own calculation. Approximately 9 liter of Water is needed to produce 1 kg of hydrogen (Webber 2007).  Taking a lower heating value of 120  MJ/kg (with a pressure of standard atmosphere) we get the Water demand of 8400 m3 to produce 1 TJ of hydrogen. </t>
  </si>
  <si>
    <r>
      <rPr>
        <sz val="10"/>
        <rFont val="Arial"/>
      </rPr>
      <t xml:space="preserve">Webber, Michael E. 2007. “The Water Intensity of the Transitional Hydrogen Economy.” Environmental Research Letters 2 (3). </t>
    </r>
    <r>
      <rPr>
        <u/>
        <sz val="10"/>
        <color rgb="FF1155CC"/>
        <rFont val="Arial"/>
      </rPr>
      <t>https://doi.org/10.1088/1748-9326/2/3/034007.</t>
    </r>
  </si>
  <si>
    <t>Natural gas</t>
  </si>
  <si>
    <t>0.6-18</t>
  </si>
  <si>
    <t>Natural gas in the Netherlands is mostly from national reserves</t>
  </si>
  <si>
    <r>
      <rPr>
        <sz val="10"/>
        <rFont val="Arial"/>
        <scheme val="minor"/>
      </rPr>
      <t xml:space="preserve">Mekonnen, Mesfin M, W. Gerbens-Leenes, and Arjen Y Hoekstra. 2015. “The Consumptive Water Footprint of Electricity and Heat: A Global Assessment.” Environmental Science: Water Research &amp; Technology. </t>
    </r>
    <r>
      <rPr>
        <u/>
        <sz val="10"/>
        <color rgb="FF1155CC"/>
        <rFont val="Arial"/>
        <scheme val="minor"/>
      </rPr>
      <t>https://doi.org/10.1039/c5ew00026b.</t>
    </r>
  </si>
  <si>
    <t>Uranium</t>
  </si>
  <si>
    <t>5.7-169</t>
  </si>
  <si>
    <t>Mekonnen et al. (2015) give values for nuclear energy between the 5.7-169 m3/TJ with a mean of 20.2</t>
  </si>
  <si>
    <r>
      <rPr>
        <sz val="10"/>
        <rFont val="Arial"/>
        <scheme val="minor"/>
      </rPr>
      <t xml:space="preserve">Mekonnen, Mesfin M, W. Gerbens-Leenes, and Arjen Y Hoekstra. 2015. “The Consumptive Water Footprint of Electricity and Heat: A Global Assessment.” Environmental Science: Water Research &amp; Technology. </t>
    </r>
    <r>
      <rPr>
        <u/>
        <sz val="10"/>
        <color rgb="FF1155CC"/>
        <rFont val="Arial"/>
        <scheme val="minor"/>
      </rPr>
      <t>https://doi.org/10.1039/c5ew00026b.</t>
    </r>
  </si>
  <si>
    <t>Table 3: ERE factors + references</t>
  </si>
  <si>
    <t>Note 1: ERE is based on the heat produced for heat technologies and electricity produced for power plants and combined heat and power plants</t>
  </si>
  <si>
    <t>Fuels</t>
  </si>
  <si>
    <t>ERE range, if range found in literature (TJ_in / TJ_out)</t>
  </si>
  <si>
    <t>ERE value (TJ_in / TJ_out)</t>
  </si>
  <si>
    <t>biomass_CHP</t>
  </si>
  <si>
    <t>Biomass</t>
  </si>
  <si>
    <t>2.5-5.0</t>
  </si>
  <si>
    <t>Used information from pages 350-351 from Faaij (2006).</t>
  </si>
  <si>
    <t>Faaij, Andre. 2006. “Mitigation and Adaptation Strategies for Global Change (2006) 11: 343-375 MODERN BIOMASS CONVERSION TECHNOLOGIES.”. https://doi.org/10.1007/s11027-005-9004-7.
Mekonnen, Mesfin M, W. Gerbens-Leenes, and Arjen Y Hoekstra. 2015. “The Consumptive Water Footprint of Electricity and Heat: A Global Assessment.” Environmental Science: Water Research &amp; Technology. https://doi.org/10.1039/c5ew00026b.</t>
  </si>
  <si>
    <t>1.1-1.4</t>
  </si>
  <si>
    <t>80-90% Net efficiency (Faaij 2006, 348)</t>
  </si>
  <si>
    <t>Faaij, Andre. 2006. “Mitigation and Adaptation Strategies for Global Change (2006) 11: 343-375 MODERN BIOMASS CONVERSION TECHNOLOGIES.”. https://doi.org/10.1007/s11027-005-9004-7.</t>
  </si>
  <si>
    <t>coal</t>
  </si>
  <si>
    <t>80% heat efficiency</t>
  </si>
  <si>
    <t>ETM, 2020. Energy transition model. URL: https://energytransitionmodel.com/.
Developed by Quintel Intelligence. Accessed April 2020.</t>
  </si>
  <si>
    <t>U.S. Energy Information Administration, 2019. Annual electric generator report. URL: https://www.eia.gov/electricity/annual/html/epa_08_02.html. Last accessed March 2021.</t>
  </si>
  <si>
    <t>90% heat efficiency</t>
  </si>
  <si>
    <t>60% electrical efficiency. This corresponds with other new CC power plants fuelled by natural gas.</t>
  </si>
  <si>
    <t>Natural gas and biogas</t>
  </si>
  <si>
    <t>Pöschl et al. (2010) state an ERE between 2.5 and 3.03 for a CHP on biogas.</t>
  </si>
  <si>
    <t>U.S. Energy Information Administration, 2019. Annual electric generator report. URL: https://www.eia.gov/electricity/annual/html/epa_08_02.html. last accessed March 2021. 
Pöschl, Martina, Shane Ward, and Philip Owende. 2010. “Evaluation of Energy Efficiency of Various Biogas Production and Utilization Pathways.” Applied Energy. Elsevier Ltd. https://doi.org/10.1016/j.apenergy.2010.05.011.</t>
  </si>
  <si>
    <t xml:space="preserve">There are even condensed combiboilers with an efficiency of 107%. </t>
  </si>
  <si>
    <t>uranium</t>
  </si>
  <si>
    <t>Waste_CHP</t>
  </si>
  <si>
    <t>Biomass residual</t>
  </si>
  <si>
    <t>2.5-5.0 (2.5)</t>
  </si>
  <si>
    <t>Biomass wood</t>
  </si>
  <si>
    <t>Scenarios (horizontal), technologies (vertical)</t>
  </si>
  <si>
    <t>2015_NL_heat</t>
  </si>
  <si>
    <t>2015_NL_elec</t>
  </si>
  <si>
    <t>Generic_heat</t>
  </si>
  <si>
    <t>Generic_elec</t>
  </si>
  <si>
    <t>International_heat</t>
  </si>
  <si>
    <t>International_elec</t>
  </si>
  <si>
    <t>National_heat</t>
  </si>
  <si>
    <t>National_elec</t>
  </si>
  <si>
    <t>Regional_heat</t>
  </si>
  <si>
    <t>Regional_elec</t>
  </si>
  <si>
    <t>2015_AMS_heat_loc</t>
  </si>
  <si>
    <t>2015_AMS_heat_imp</t>
  </si>
  <si>
    <t>2050_AMS_heat_loc</t>
  </si>
  <si>
    <t>2050_AMS_heat_imp</t>
  </si>
  <si>
    <t>Total</t>
  </si>
  <si>
    <t>Total given energy production (TJ)</t>
  </si>
  <si>
    <t>National technology mix 2015</t>
  </si>
  <si>
    <t>CBS, 2020. Statline Elektriciteit en warmte; productie en inzet naar energiedrager, version 17 March 2020. URL = https://opendata.cbs.nl/statline/#/CBS/nl/dataset/80030ned/table?fromstatweb.</t>
  </si>
  <si>
    <r>
      <rPr>
        <sz val="10"/>
        <color rgb="FF000000"/>
        <rFont val="Arial"/>
      </rPr>
      <t xml:space="preserve">CBS, 2020. Statline Hernieuwbare energie; verbruik naar energiebron, techniek en toepassing, version 23 January 2020. URL = </t>
    </r>
    <r>
      <rPr>
        <sz val="10"/>
        <color rgb="FF000000"/>
        <rFont val="Arial"/>
      </rPr>
      <t>https://opendata.cbs.nl/statline/#/CBS/nl/dataset/83109NED/table?ts=1584635429192.</t>
    </r>
  </si>
  <si>
    <t>CBS, 2019. Statline: Elektriciteit; productie en productiemiddelen, version 15 February 2019. URL: https://opendata.cbs.nl/statline/#/CBS/nl/dataset/37823wkk/table?fromstatweb.</t>
  </si>
  <si>
    <r>
      <t xml:space="preserve">CBS, 2020. Staline: Warmtepompen; aantallen, thermisch vermogen en energiestromen, version 14 January 2020. URL: </t>
    </r>
    <r>
      <rPr>
        <u/>
        <sz val="10"/>
        <color rgb="FF1155CC"/>
        <rFont val="Arial"/>
      </rPr>
      <t>https://opendata.cbs.nl/statline/#/CBS/nl/dataset/82380NED/table?fromstatweb</t>
    </r>
    <r>
      <rPr>
        <sz val="10"/>
        <color rgb="FF000000"/>
        <rFont val="Arial"/>
        <scheme val="minor"/>
      </rPr>
      <t>.</t>
    </r>
  </si>
  <si>
    <t>2050 scenarios</t>
  </si>
  <si>
    <r>
      <rPr>
        <sz val="10"/>
        <color rgb="FF000000"/>
        <rFont val="Arial"/>
        <scheme val="minor"/>
      </rPr>
      <t xml:space="preserve">ETM, 2020. Energy transition model. URL: </t>
    </r>
    <r>
      <rPr>
        <u/>
        <sz val="10"/>
        <color rgb="FF1155CC"/>
        <rFont val="Arial"/>
        <scheme val="minor"/>
      </rPr>
      <t>https://energytransitionmodel.com/.</t>
    </r>
    <r>
      <rPr>
        <sz val="10"/>
        <color rgb="FF000000"/>
        <rFont val="Arial"/>
        <scheme val="minor"/>
      </rPr>
      <t xml:space="preserve"> Developed by Quintel Intelligence. Accessed April 2020.</t>
    </r>
  </si>
  <si>
    <r>
      <t xml:space="preserve">CBS, 2020. Staline: Warmtepompen; aantallen, thermisch vermogen en energiestromen, version 14 January 2020. URL: </t>
    </r>
    <r>
      <rPr>
        <u/>
        <sz val="10"/>
        <color rgb="FF1155CC"/>
        <rFont val="Arial"/>
      </rPr>
      <t>https://opendata.cbs.nl/statline/#/CBS/nl/dataset/82380NED/table?fromstatweb</t>
    </r>
    <r>
      <rPr>
        <sz val="10"/>
        <color rgb="FF000000"/>
        <rFont val="Arial"/>
        <scheme val="minor"/>
      </rPr>
      <t>.</t>
    </r>
  </si>
  <si>
    <t>Rijkswaterstaat, 2020. Klimaatmonitor. Databank by Rijkswaterstaat (Dutch Directorate-General for Public Works and Water Management). URL = https://klimaatmonitor.databank.nl/jive?cat_open_var=warm_totaal_combi,elektra_totaal_combi,verk_totaal&amp;var=warm_totaal_combi,elektra_totaal_combi,verk_totaal&amp;view=line&amp;geolevel=gemeente&amp;geoitem=363&amp;periodlevel=YEAR&amp;period=2009,2010,2011,2012,2013,2014,2015,2016,2017,2018&amp;keepworkspace=true. Data retrieved on 20-3-2020.</t>
  </si>
  <si>
    <r>
      <rPr>
        <u/>
        <sz val="10"/>
        <color rgb="FF1155CC"/>
        <rFont val="Arial"/>
      </rPr>
      <t xml:space="preserve">AEB Amsterdam, 2016. Jaarverslag 2015. Report by AEB Amsterdam. URL = </t>
    </r>
    <r>
      <rPr>
        <u/>
        <sz val="10"/>
        <color rgb="FF1155CC"/>
        <rFont val="Arial"/>
      </rPr>
      <t>https://www.aebamsterdam.com/media/bbfieang/aeb160623_jaarverslag-2015.pdf.</t>
    </r>
  </si>
  <si>
    <r>
      <rPr>
        <sz val="10"/>
        <rFont val="Arial"/>
      </rPr>
      <t xml:space="preserve">Menkveld, Marijke, Robin Matton, Reinoud Segers, Jurrien Vroom, and Anne Miek Kremer. 2017. “Monitoring Warmte 2015.” ECN (Energy research Centre of the Netherlands). Petten. no. April: 66. URL = </t>
    </r>
    <r>
      <rPr>
        <u/>
        <sz val="10"/>
        <color rgb="FF1155CC"/>
        <rFont val="Arial"/>
      </rPr>
      <t>https://www.cbs.nl/-/media/_pdf/2017/15/monitoringwarmte2015.pdf.</t>
    </r>
  </si>
  <si>
    <t>Vattenfall, 2018. Heat Label 2018. Report by Vattenfall. URL = https://www.vattenfall.nl/media/consumenten/producten/stadsverwarming/warmte-etiket/warmte\_etiket2018.pdf.</t>
  </si>
  <si>
    <r>
      <rPr>
        <sz val="10"/>
        <rFont val="Arial"/>
      </rPr>
      <t xml:space="preserve">Hoek, J P Van Der, A Struker, and J E M De Danschutter, 2015. “Urban Water Journal Amsterdam as a Sustainable European Metropolis: Integration of Water, Energy and Material Flows.” DOI = </t>
    </r>
    <r>
      <rPr>
        <u/>
        <sz val="10"/>
        <color rgb="FF1155CC"/>
        <rFont val="Arial"/>
      </rPr>
      <t>10.1080/1573062X.2015.1076858.</t>
    </r>
  </si>
  <si>
    <r>
      <rPr>
        <sz val="10"/>
        <rFont val="Arial"/>
      </rPr>
      <t xml:space="preserve">Municipality of Amsterdam, 2020. New amsterdam climate: Amsterdam climate neutral roadmap 2050. Official contractor: Space and Sustainability C
luster, Municipality of Amsterdam. </t>
    </r>
    <r>
      <rPr>
        <u/>
        <sz val="10"/>
        <color rgb="FF1155CC"/>
        <rFont val="Arial"/>
      </rPr>
      <t>https://assets.amsterdam.nl/publish/pages/887330/roadmap_climate_neutral.pdf</t>
    </r>
  </si>
  <si>
    <t>Technology</t>
  </si>
  <si>
    <t>2015 heat tot (TJ)</t>
  </si>
  <si>
    <t>2015 WC tot (m3)</t>
  </si>
  <si>
    <t>2015 WW tot (m3)</t>
  </si>
  <si>
    <t>2015 VW tot (m3)</t>
  </si>
  <si>
    <t>2015 heat loc (TJ)</t>
  </si>
  <si>
    <t>2015 WC loc (m3)</t>
  </si>
  <si>
    <t>2015 WW loc (m3)</t>
  </si>
  <si>
    <t>2015 VW loc (m3)</t>
  </si>
  <si>
    <t>2015 heat imp (TJ)</t>
  </si>
  <si>
    <t>2015 WC imp (m3)</t>
  </si>
  <si>
    <t>2015 WW imp (m3)</t>
  </si>
  <si>
    <t>2015 VW imp (m3)</t>
  </si>
  <si>
    <t>P2H (TJ)</t>
  </si>
  <si>
    <t>P2H WC (m3)</t>
  </si>
  <si>
    <t>P2H WW (m3)</t>
  </si>
  <si>
    <t>P2H VW (m3)</t>
  </si>
  <si>
    <t>National</t>
  </si>
  <si>
    <t>2050 heat tot (TJ)</t>
  </si>
  <si>
    <t>Generic WC (m3)</t>
  </si>
  <si>
    <t>Generic WW (m3)</t>
  </si>
  <si>
    <t>Generic VW (m3)</t>
  </si>
  <si>
    <t>Generic PH2 WC (m3)</t>
  </si>
  <si>
    <t>Generic PH2 WW (m3)</t>
  </si>
  <si>
    <t>Generic PH2 VW (m3)</t>
  </si>
  <si>
    <t>International WC (m3)</t>
  </si>
  <si>
    <t>International WW (m3)</t>
  </si>
  <si>
    <t>International VW (m3)</t>
  </si>
  <si>
    <t>International PH2 WC (m3)</t>
  </si>
  <si>
    <t>International PH2 WW (m3)</t>
  </si>
  <si>
    <t>International PH2 VW (m3)</t>
  </si>
  <si>
    <t>National WC (m3)</t>
  </si>
  <si>
    <t>National WW (m3)</t>
  </si>
  <si>
    <t>National VW (m3)</t>
  </si>
  <si>
    <t>National PH2 WC (m3)</t>
  </si>
  <si>
    <t>National PH2 WW (m3)</t>
  </si>
  <si>
    <t>National PH2 VW (m3)</t>
  </si>
  <si>
    <t>Regional WC (m3)</t>
  </si>
  <si>
    <t>Regional WW (m3)</t>
  </si>
  <si>
    <t>Regional VW (m3)</t>
  </si>
  <si>
    <t>Regional PH2 WC (m3)</t>
  </si>
  <si>
    <t>Regional PH2 VW (m3)</t>
  </si>
  <si>
    <t>Heat production (TJ)</t>
  </si>
  <si>
    <t>WC (m3)</t>
  </si>
  <si>
    <t>WW (m3)</t>
  </si>
  <si>
    <t>2015 VW heat (m3)</t>
  </si>
  <si>
    <t>2015 elec (m3)</t>
  </si>
  <si>
    <t>2015 WC elec (m3)</t>
  </si>
  <si>
    <t>2015 WW elec (m3)</t>
  </si>
  <si>
    <t>2015 VW elec (m3)</t>
  </si>
  <si>
    <t>VW tot (m3)</t>
  </si>
  <si>
    <t>International heat (TJ)</t>
  </si>
  <si>
    <t>International WC heat (m3)</t>
  </si>
  <si>
    <t>International WW heat (m3)</t>
  </si>
  <si>
    <t>International VW heat (m3)</t>
  </si>
  <si>
    <t>International elec (TJ)</t>
  </si>
  <si>
    <t>International VW elec (m3)</t>
  </si>
  <si>
    <t>Generic heat (TJ)</t>
  </si>
  <si>
    <t>Generic WC heat (m3)</t>
  </si>
  <si>
    <t>Generic WW heat (m3)</t>
  </si>
  <si>
    <t>Generic VW heat (m3)</t>
  </si>
  <si>
    <t>Generic elec (TJ)</t>
  </si>
  <si>
    <t>Generic WC elec (m3)</t>
  </si>
  <si>
    <t>Generic VW elec (m3)</t>
  </si>
  <si>
    <t>Som electriciteitscentrales</t>
  </si>
  <si>
    <t>National heat (TJ)</t>
  </si>
  <si>
    <t>National WC heat (m3)</t>
  </si>
  <si>
    <t>National WW heat (m3)</t>
  </si>
  <si>
    <t>National VW heat (m3)</t>
  </si>
  <si>
    <t>National elec (TJ)</t>
  </si>
  <si>
    <t>National WC elec (m3)</t>
  </si>
  <si>
    <t>National WW elec (m3)</t>
  </si>
  <si>
    <t>National VW elec (m3)</t>
  </si>
  <si>
    <t>Regional heat (TJ)</t>
  </si>
  <si>
    <t>Regional WC heat (m3)</t>
  </si>
  <si>
    <t>Regional WW heat (m3)</t>
  </si>
  <si>
    <t>Regional VW heat (m3)</t>
  </si>
  <si>
    <t>Regional elec (TJ)</t>
  </si>
  <si>
    <t>Regional WC elec (m3)</t>
  </si>
  <si>
    <t>Regional WW elec (m3)</t>
  </si>
  <si>
    <t>Regional VW elec (m3)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</si>
</sst>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E+00"/>
    <numFmt numFmtId="166" formatCode="0.000000"/>
    <numFmt numFmtId="167" formatCode="0.0E+00"/>
    <numFmt numFmtId="168" formatCode="0.000000000"/>
    <numFmt numFmtId="169" formatCode="0.00000000E+00"/>
  </numFmts>
  <fonts count="34">
    <font>
      <sz val="10"/>
      <color rgb="FF000000"/>
      <name val="Arial"/>
      <scheme val="minor"/>
    </font>
    <font>
      <sz val="10"/>
      <color theme="1"/>
      <name val="Arial"/>
      <scheme val="minor"/>
    </font>
    <font>
      <b/>
      <sz val="10"/>
      <color theme="1"/>
      <name val="Arial"/>
      <scheme val="minor"/>
    </font>
    <font>
      <b/>
      <sz val="10"/>
      <color theme="1"/>
      <name val="Arial"/>
    </font>
    <font>
      <sz val="10"/>
      <color theme="1"/>
      <name val="Arial"/>
    </font>
    <font>
      <sz val="10"/>
      <color theme="1"/>
      <name val="Arial"/>
      <scheme val="minor"/>
    </font>
    <font>
      <sz val="10"/>
      <color rgb="FF000000"/>
      <name val="Arial"/>
    </font>
    <font>
      <u/>
      <sz val="10"/>
      <color rgb="FF000000"/>
      <name val="Arial"/>
    </font>
    <font>
      <sz val="10"/>
      <color rgb="FF000000"/>
      <name val="Arial"/>
    </font>
    <font>
      <u/>
      <sz val="10"/>
      <color rgb="FF0000FF"/>
      <name val="Arial"/>
    </font>
    <font>
      <sz val="10"/>
      <color rgb="FF000000"/>
      <name val="Roboto"/>
    </font>
    <font>
      <u/>
      <sz val="10"/>
      <color rgb="FF0000FF"/>
      <name val="Arial"/>
    </font>
    <font>
      <u/>
      <sz val="10"/>
      <color rgb="FF0000FF"/>
      <name val="Arial"/>
    </font>
    <font>
      <u/>
      <sz val="10"/>
      <color rgb="FF0000FF"/>
      <name val="Roboto"/>
    </font>
    <font>
      <sz val="10"/>
      <color theme="1"/>
      <name val="Arial"/>
    </font>
    <font>
      <u/>
      <sz val="10"/>
      <color rgb="FF1155CC"/>
      <name val="Arial"/>
    </font>
    <font>
      <u/>
      <sz val="10"/>
      <color rgb="FF1155CC"/>
      <name val="Arial"/>
    </font>
    <font>
      <u/>
      <sz val="10"/>
      <color rgb="FF0000FF"/>
      <name val="Arial"/>
    </font>
    <font>
      <u/>
      <sz val="10"/>
      <color rgb="FF0000FF"/>
      <name val="Arial"/>
    </font>
    <font>
      <u/>
      <sz val="10"/>
      <color rgb="FF0000FF"/>
      <name val="Arial"/>
    </font>
    <font>
      <u/>
      <sz val="10"/>
      <color rgb="FF000000"/>
      <name val="Roboto"/>
    </font>
    <font>
      <u/>
      <sz val="10"/>
      <color rgb="FF0000FF"/>
      <name val="Arial"/>
    </font>
    <font>
      <u/>
      <sz val="10"/>
      <color rgb="FF1155CC"/>
      <name val="Arial"/>
    </font>
    <font>
      <u/>
      <sz val="10"/>
      <color rgb="FF0000FF"/>
      <name val="Arial"/>
    </font>
    <font>
      <u/>
      <sz val="10"/>
      <color rgb="FF1155CC"/>
      <name val="Arial"/>
    </font>
    <font>
      <u/>
      <sz val="10"/>
      <color rgb="FF0000FF"/>
      <name val="Arial"/>
    </font>
    <font>
      <u/>
      <sz val="10"/>
      <color rgb="FF1155CC"/>
      <name val="Arial"/>
    </font>
    <font>
      <i/>
      <sz val="10"/>
      <color theme="1"/>
      <name val="Arial"/>
    </font>
    <font>
      <sz val="10"/>
      <name val="Arial"/>
    </font>
    <font>
      <sz val="10"/>
      <name val="Arial"/>
      <scheme val="minor"/>
    </font>
    <font>
      <u/>
      <sz val="10"/>
      <color rgb="FF1155CC"/>
      <name val="Arial"/>
      <scheme val="minor"/>
    </font>
    <font>
      <b/>
      <sz val="10"/>
      <color theme="1"/>
      <name val="Arial"/>
      <family val="2"/>
      <scheme val="minor"/>
    </font>
    <font>
      <sz val="10"/>
      <color theme="1"/>
      <name val="Arial"/>
      <family val="2"/>
      <scheme val="minor"/>
    </font>
    <font>
      <sz val="10"/>
      <color rgb="FF000000"/>
      <name val="Arial"/>
      <family val="2"/>
      <scheme val="minor"/>
    </font>
  </fonts>
  <fills count="7">
    <fill>
      <patternFill patternType="none"/>
    </fill>
    <fill>
      <patternFill patternType="gray125"/>
    </fill>
    <fill>
      <patternFill patternType="solid">
        <fgColor rgb="FFCCCCCC"/>
        <bgColor rgb="FFCCCCCC"/>
      </patternFill>
    </fill>
    <fill>
      <patternFill patternType="solid">
        <fgColor rgb="FFFFFFFF"/>
        <bgColor rgb="FFFFFFFF"/>
      </patternFill>
    </fill>
    <fill>
      <patternFill patternType="solid">
        <fgColor rgb="FFD9D9D9"/>
        <bgColor rgb="FFD9D9D9"/>
      </patternFill>
    </fill>
    <fill>
      <patternFill patternType="solid">
        <fgColor rgb="FFEFEFEF"/>
        <bgColor rgb="FFEFEFEF"/>
      </patternFill>
    </fill>
    <fill>
      <patternFill patternType="solid">
        <fgColor rgb="FFFCE5CD"/>
        <bgColor rgb="FFFCE5CD"/>
      </patternFill>
    </fill>
  </fills>
  <borders count="4">
    <border>
      <left/>
      <right/>
      <top/>
      <bottom/>
      <diagonal/>
    </border>
    <border>
      <left/>
      <right/>
      <top/>
      <bottom/>
      <diagonal/>
    </border>
    <border>
      <left/>
      <right style="thin">
        <color rgb="FFB7B7B7"/>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s>
  <cellStyleXfs count="1">
    <xf numFmtId="0" fontId="0" fillId="0" borderId="0"/>
  </cellStyleXfs>
  <cellXfs count="138">
    <xf numFmtId="0" fontId="0" fillId="0" borderId="0" xfId="0" applyFont="1" applyAlignment="1"/>
    <xf numFmtId="0" fontId="1" fillId="2" borderId="0" xfId="0" applyFont="1" applyFill="1" applyAlignment="1"/>
    <xf numFmtId="0" fontId="1" fillId="2" borderId="0" xfId="0" applyFont="1" applyFill="1"/>
    <xf numFmtId="0" fontId="1" fillId="0" borderId="0" xfId="0" applyFont="1" applyAlignment="1"/>
    <xf numFmtId="0" fontId="2" fillId="0" borderId="0" xfId="0" applyFont="1" applyAlignment="1"/>
    <xf numFmtId="0" fontId="3" fillId="0" borderId="0" xfId="0" applyFont="1" applyAlignment="1"/>
    <xf numFmtId="0" fontId="4" fillId="0" borderId="0" xfId="0" applyFont="1" applyAlignment="1"/>
    <xf numFmtId="0" fontId="4" fillId="0" borderId="1" xfId="0" applyFont="1" applyBorder="1" applyAlignment="1"/>
    <xf numFmtId="1" fontId="1" fillId="0" borderId="0" xfId="0" applyNumberFormat="1" applyFont="1" applyAlignment="1"/>
    <xf numFmtId="0" fontId="4" fillId="3" borderId="0" xfId="0" applyFont="1" applyFill="1" applyAlignment="1"/>
    <xf numFmtId="0" fontId="1" fillId="3" borderId="0" xfId="0" applyFont="1" applyFill="1" applyAlignment="1"/>
    <xf numFmtId="0" fontId="4" fillId="0" borderId="0" xfId="0" applyFont="1" applyAlignment="1"/>
    <xf numFmtId="0" fontId="4" fillId="0" borderId="2" xfId="0" applyFont="1" applyBorder="1" applyAlignment="1"/>
    <xf numFmtId="0" fontId="1" fillId="0" borderId="0" xfId="0" applyFont="1"/>
    <xf numFmtId="0" fontId="1" fillId="0" borderId="0" xfId="0" applyFont="1"/>
    <xf numFmtId="0" fontId="4" fillId="0" borderId="0" xfId="0" applyFont="1" applyAlignment="1"/>
    <xf numFmtId="1" fontId="1" fillId="0" borderId="0" xfId="0" applyNumberFormat="1" applyFont="1"/>
    <xf numFmtId="0" fontId="1" fillId="0" borderId="0" xfId="0" applyFont="1" applyAlignment="1"/>
    <xf numFmtId="0" fontId="6" fillId="3" borderId="0" xfId="0" applyFont="1" applyFill="1" applyAlignment="1">
      <alignment horizontal="left" vertical="top"/>
    </xf>
    <xf numFmtId="0" fontId="5" fillId="0" borderId="0" xfId="0" applyFont="1" applyAlignment="1"/>
    <xf numFmtId="0" fontId="3" fillId="4" borderId="0" xfId="0" applyFont="1" applyFill="1" applyAlignment="1"/>
    <xf numFmtId="0" fontId="1" fillId="4" borderId="0" xfId="0" applyFont="1" applyFill="1"/>
    <xf numFmtId="0" fontId="4" fillId="0" borderId="0" xfId="0" applyFont="1" applyAlignment="1">
      <alignment horizontal="right"/>
    </xf>
    <xf numFmtId="0" fontId="4" fillId="0" borderId="0" xfId="0" applyFont="1" applyAlignment="1">
      <alignment horizontal="right"/>
    </xf>
    <xf numFmtId="0" fontId="2" fillId="4" borderId="0" xfId="0" applyFont="1" applyFill="1" applyAlignment="1"/>
    <xf numFmtId="0" fontId="11" fillId="0" borderId="0" xfId="0" applyFont="1" applyAlignment="1">
      <alignment vertical="top"/>
    </xf>
    <xf numFmtId="0" fontId="8" fillId="3" borderId="0" xfId="0" applyFont="1" applyFill="1" applyAlignment="1"/>
    <xf numFmtId="2" fontId="4" fillId="0" borderId="0" xfId="0" applyNumberFormat="1" applyFont="1" applyAlignment="1"/>
    <xf numFmtId="2" fontId="1" fillId="0" borderId="0" xfId="0" applyNumberFormat="1" applyFont="1" applyAlignment="1"/>
    <xf numFmtId="2" fontId="4" fillId="0" borderId="0" xfId="0" applyNumberFormat="1" applyFont="1" applyAlignment="1">
      <alignment horizontal="right"/>
    </xf>
    <xf numFmtId="2" fontId="4" fillId="0" borderId="0" xfId="0" applyNumberFormat="1" applyFont="1" applyAlignment="1">
      <alignment horizontal="right"/>
    </xf>
    <xf numFmtId="2" fontId="1" fillId="3" borderId="0" xfId="0" applyNumberFormat="1" applyFont="1" applyFill="1" applyAlignment="1"/>
    <xf numFmtId="2" fontId="4" fillId="0" borderId="2" xfId="0" applyNumberFormat="1" applyFont="1" applyBorder="1" applyAlignment="1"/>
    <xf numFmtId="2" fontId="1" fillId="0" borderId="0" xfId="0" applyNumberFormat="1" applyFont="1"/>
    <xf numFmtId="2" fontId="4" fillId="0" borderId="0" xfId="0" applyNumberFormat="1" applyFont="1" applyAlignment="1"/>
    <xf numFmtId="2" fontId="1" fillId="3" borderId="2" xfId="0" applyNumberFormat="1" applyFont="1" applyFill="1" applyBorder="1" applyAlignment="1"/>
    <xf numFmtId="0" fontId="4" fillId="0" borderId="0" xfId="0" applyFont="1" applyAlignment="1"/>
    <xf numFmtId="2" fontId="3" fillId="0" borderId="0" xfId="0" applyNumberFormat="1" applyFont="1" applyAlignment="1"/>
    <xf numFmtId="2" fontId="3" fillId="0" borderId="0" xfId="0" applyNumberFormat="1" applyFont="1" applyAlignment="1">
      <alignment horizontal="right"/>
    </xf>
    <xf numFmtId="2" fontId="3" fillId="0" borderId="0" xfId="0" applyNumberFormat="1" applyFont="1" applyAlignment="1">
      <alignment horizontal="right"/>
    </xf>
    <xf numFmtId="2" fontId="3" fillId="0" borderId="0" xfId="0" applyNumberFormat="1" applyFont="1" applyAlignment="1"/>
    <xf numFmtId="2" fontId="2" fillId="0" borderId="0" xfId="0" applyNumberFormat="1" applyFont="1" applyAlignment="1"/>
    <xf numFmtId="0" fontId="1" fillId="3" borderId="0" xfId="0" applyFont="1" applyFill="1"/>
    <xf numFmtId="0" fontId="17" fillId="0" borderId="0" xfId="0" applyFont="1" applyAlignment="1"/>
    <xf numFmtId="0" fontId="18" fillId="3" borderId="1" xfId="0" applyFont="1" applyFill="1" applyBorder="1" applyAlignment="1"/>
    <xf numFmtId="2" fontId="6" fillId="0" borderId="0" xfId="0" applyNumberFormat="1" applyFont="1" applyAlignment="1"/>
    <xf numFmtId="0" fontId="4" fillId="3" borderId="0" xfId="0" applyFont="1" applyFill="1" applyAlignment="1"/>
    <xf numFmtId="0" fontId="4" fillId="3" borderId="1" xfId="0" applyFont="1" applyFill="1" applyBorder="1" applyAlignment="1"/>
    <xf numFmtId="164" fontId="4" fillId="0" borderId="1" xfId="0" applyNumberFormat="1" applyFont="1" applyBorder="1" applyAlignment="1"/>
    <xf numFmtId="4" fontId="19" fillId="0" borderId="0" xfId="0" applyNumberFormat="1" applyFont="1" applyAlignment="1"/>
    <xf numFmtId="164" fontId="4" fillId="0" borderId="0" xfId="0" applyNumberFormat="1" applyFont="1" applyAlignment="1"/>
    <xf numFmtId="0" fontId="20" fillId="3" borderId="0" xfId="0" applyFont="1" applyFill="1" applyAlignment="1"/>
    <xf numFmtId="164" fontId="4" fillId="0" borderId="0" xfId="0" applyNumberFormat="1" applyFont="1" applyAlignment="1">
      <alignment horizontal="right"/>
    </xf>
    <xf numFmtId="4" fontId="21" fillId="0" borderId="0" xfId="0" applyNumberFormat="1" applyFont="1" applyAlignment="1"/>
    <xf numFmtId="4" fontId="22" fillId="0" borderId="0" xfId="0" applyNumberFormat="1" applyFont="1" applyAlignment="1"/>
    <xf numFmtId="4" fontId="23" fillId="0" borderId="0" xfId="0" applyNumberFormat="1" applyFont="1" applyAlignment="1"/>
    <xf numFmtId="4" fontId="24" fillId="0" borderId="0" xfId="0" applyNumberFormat="1" applyFont="1" applyAlignment="1"/>
    <xf numFmtId="4" fontId="25" fillId="3" borderId="0" xfId="0" applyNumberFormat="1" applyFont="1" applyFill="1" applyAlignment="1"/>
    <xf numFmtId="3" fontId="14" fillId="3" borderId="0" xfId="0" applyNumberFormat="1" applyFont="1" applyFill="1" applyAlignment="1"/>
    <xf numFmtId="4" fontId="1" fillId="0" borderId="0" xfId="0" applyNumberFormat="1" applyFont="1"/>
    <xf numFmtId="0" fontId="4" fillId="0" borderId="2" xfId="0" applyFont="1" applyBorder="1" applyAlignment="1"/>
    <xf numFmtId="164" fontId="2" fillId="0" borderId="0" xfId="0" applyNumberFormat="1" applyFont="1"/>
    <xf numFmtId="164" fontId="1" fillId="0" borderId="0" xfId="0" applyNumberFormat="1" applyFont="1"/>
    <xf numFmtId="164" fontId="1" fillId="0" borderId="0" xfId="0" applyNumberFormat="1" applyFont="1" applyAlignment="1"/>
    <xf numFmtId="1" fontId="2" fillId="0" borderId="0" xfId="0" applyNumberFormat="1" applyFont="1" applyAlignment="1"/>
    <xf numFmtId="0" fontId="2" fillId="0" borderId="0" xfId="0" applyFont="1"/>
    <xf numFmtId="0" fontId="4" fillId="0" borderId="0" xfId="0" applyFont="1" applyAlignment="1">
      <alignment horizontal="right"/>
    </xf>
    <xf numFmtId="0" fontId="1" fillId="5" borderId="0" xfId="0" applyFont="1" applyFill="1"/>
    <xf numFmtId="1" fontId="2" fillId="5" borderId="0" xfId="0" applyNumberFormat="1" applyFont="1" applyFill="1"/>
    <xf numFmtId="0" fontId="2" fillId="5" borderId="0" xfId="0" applyFont="1" applyFill="1"/>
    <xf numFmtId="11" fontId="2" fillId="4" borderId="0" xfId="0" applyNumberFormat="1" applyFont="1" applyFill="1"/>
    <xf numFmtId="165" fontId="1" fillId="4" borderId="0" xfId="0" applyNumberFormat="1" applyFont="1" applyFill="1"/>
    <xf numFmtId="1" fontId="1" fillId="4" borderId="0" xfId="0" applyNumberFormat="1" applyFont="1" applyFill="1"/>
    <xf numFmtId="11" fontId="1" fillId="0" borderId="0" xfId="0" applyNumberFormat="1" applyFont="1"/>
    <xf numFmtId="166" fontId="1" fillId="0" borderId="0" xfId="0" applyNumberFormat="1" applyFont="1"/>
    <xf numFmtId="167" fontId="1" fillId="0" borderId="0" xfId="0" applyNumberFormat="1" applyFont="1"/>
    <xf numFmtId="168" fontId="1" fillId="0" borderId="0" xfId="0" applyNumberFormat="1" applyFont="1"/>
    <xf numFmtId="11" fontId="2" fillId="0" borderId="0" xfId="0" applyNumberFormat="1" applyFont="1"/>
    <xf numFmtId="10" fontId="1" fillId="0" borderId="0" xfId="0" applyNumberFormat="1" applyFont="1"/>
    <xf numFmtId="169" fontId="1" fillId="0" borderId="0" xfId="0" applyNumberFormat="1" applyFont="1"/>
    <xf numFmtId="0" fontId="1" fillId="6" borderId="0" xfId="0" applyFont="1" applyFill="1"/>
    <xf numFmtId="0" fontId="27" fillId="0" borderId="0" xfId="0" applyFont="1" applyAlignment="1">
      <alignment horizontal="right"/>
    </xf>
    <xf numFmtId="165" fontId="1" fillId="0" borderId="0" xfId="0" applyNumberFormat="1" applyFont="1"/>
    <xf numFmtId="165" fontId="2" fillId="0" borderId="0" xfId="0" applyNumberFormat="1" applyFont="1"/>
    <xf numFmtId="0" fontId="4" fillId="3" borderId="3" xfId="0" applyFont="1" applyFill="1" applyBorder="1" applyAlignment="1"/>
    <xf numFmtId="0" fontId="1" fillId="3" borderId="3" xfId="0" applyFont="1" applyFill="1" applyBorder="1" applyAlignment="1"/>
    <xf numFmtId="0" fontId="4" fillId="0" borderId="3" xfId="0" applyFont="1" applyBorder="1" applyAlignment="1"/>
    <xf numFmtId="0" fontId="1" fillId="0" borderId="3" xfId="0" applyFont="1" applyBorder="1" applyAlignment="1"/>
    <xf numFmtId="0" fontId="4" fillId="0" borderId="3" xfId="0" applyFont="1" applyBorder="1" applyAlignment="1">
      <alignment vertical="top"/>
    </xf>
    <xf numFmtId="0" fontId="4" fillId="0" borderId="3" xfId="0" applyFont="1" applyBorder="1" applyAlignment="1">
      <alignment horizontal="right"/>
    </xf>
    <xf numFmtId="0" fontId="1" fillId="0" borderId="3" xfId="0" applyFont="1" applyBorder="1"/>
    <xf numFmtId="0" fontId="12" fillId="0" borderId="3" xfId="0" applyFont="1" applyBorder="1" applyAlignment="1"/>
    <xf numFmtId="0" fontId="0" fillId="0" borderId="3" xfId="0" applyFont="1" applyBorder="1" applyAlignment="1"/>
    <xf numFmtId="0" fontId="13" fillId="3" borderId="3" xfId="0" applyFont="1" applyFill="1" applyBorder="1" applyAlignment="1"/>
    <xf numFmtId="0" fontId="6" fillId="0" borderId="3" xfId="0" applyFont="1" applyBorder="1" applyAlignment="1"/>
    <xf numFmtId="0" fontId="8" fillId="0" borderId="3" xfId="0" applyFont="1" applyBorder="1" applyAlignment="1"/>
    <xf numFmtId="0" fontId="14" fillId="0" borderId="3" xfId="0" applyFont="1" applyBorder="1" applyAlignment="1"/>
    <xf numFmtId="0" fontId="15" fillId="0" borderId="3" xfId="0" applyFont="1" applyBorder="1" applyAlignment="1"/>
    <xf numFmtId="0" fontId="8" fillId="3" borderId="3" xfId="0" applyFont="1" applyFill="1" applyBorder="1" applyAlignment="1"/>
    <xf numFmtId="0" fontId="16" fillId="0" borderId="3" xfId="0" applyFont="1" applyBorder="1" applyAlignment="1"/>
    <xf numFmtId="0" fontId="10" fillId="3" borderId="3" xfId="0" applyFont="1" applyFill="1" applyBorder="1" applyAlignment="1"/>
    <xf numFmtId="0" fontId="14" fillId="0" borderId="3" xfId="0" applyFont="1" applyBorder="1"/>
    <xf numFmtId="4" fontId="26" fillId="0" borderId="3" xfId="0" applyNumberFormat="1" applyFont="1" applyBorder="1" applyAlignment="1"/>
    <xf numFmtId="4" fontId="1" fillId="0" borderId="3" xfId="0" applyNumberFormat="1" applyFont="1" applyBorder="1" applyAlignment="1"/>
    <xf numFmtId="4" fontId="1" fillId="0" borderId="3" xfId="0" applyNumberFormat="1" applyFont="1" applyBorder="1"/>
    <xf numFmtId="1" fontId="8" fillId="3" borderId="3" xfId="0" applyNumberFormat="1" applyFont="1" applyFill="1" applyBorder="1"/>
    <xf numFmtId="0" fontId="3" fillId="5" borderId="3" xfId="0" applyFont="1" applyFill="1" applyBorder="1" applyAlignment="1"/>
    <xf numFmtId="1" fontId="2" fillId="5" borderId="3" xfId="0" applyNumberFormat="1" applyFont="1" applyFill="1" applyBorder="1"/>
    <xf numFmtId="0" fontId="1" fillId="4" borderId="3" xfId="0" applyFont="1" applyFill="1" applyBorder="1"/>
    <xf numFmtId="165" fontId="1" fillId="4" borderId="3" xfId="0" applyNumberFormat="1" applyFont="1" applyFill="1" applyBorder="1"/>
    <xf numFmtId="0" fontId="2" fillId="0" borderId="3" xfId="0" applyFont="1" applyBorder="1" applyAlignment="1"/>
    <xf numFmtId="0" fontId="1" fillId="5" borderId="3" xfId="0" applyFont="1" applyFill="1" applyBorder="1"/>
    <xf numFmtId="0" fontId="3" fillId="0" borderId="3" xfId="0" applyFont="1" applyBorder="1" applyAlignment="1"/>
    <xf numFmtId="1" fontId="1" fillId="0" borderId="3" xfId="0" applyNumberFormat="1" applyFont="1" applyBorder="1" applyAlignment="1"/>
    <xf numFmtId="1" fontId="1" fillId="5" borderId="3" xfId="0" applyNumberFormat="1" applyFont="1" applyFill="1" applyBorder="1"/>
    <xf numFmtId="0" fontId="1" fillId="5" borderId="3" xfId="0" applyFont="1" applyFill="1" applyBorder="1" applyAlignment="1"/>
    <xf numFmtId="11" fontId="2" fillId="4" borderId="3" xfId="0" applyNumberFormat="1" applyFont="1" applyFill="1" applyBorder="1"/>
    <xf numFmtId="11" fontId="1" fillId="0" borderId="3" xfId="0" applyNumberFormat="1" applyFont="1" applyBorder="1"/>
    <xf numFmtId="0" fontId="31" fillId="0" borderId="3" xfId="0" applyFont="1" applyBorder="1" applyAlignment="1"/>
    <xf numFmtId="1" fontId="31" fillId="0" borderId="3" xfId="0" applyNumberFormat="1" applyFont="1" applyBorder="1" applyAlignment="1"/>
    <xf numFmtId="0" fontId="31" fillId="0" borderId="3" xfId="0" applyFont="1" applyBorder="1"/>
    <xf numFmtId="0" fontId="32" fillId="0" borderId="3" xfId="0" applyFont="1" applyBorder="1" applyAlignment="1"/>
    <xf numFmtId="0" fontId="32" fillId="0" borderId="3" xfId="0" applyFont="1" applyBorder="1"/>
    <xf numFmtId="1" fontId="32" fillId="0" borderId="3" xfId="0" applyNumberFormat="1" applyFont="1" applyBorder="1"/>
    <xf numFmtId="0" fontId="32" fillId="3" borderId="3" xfId="0" applyFont="1" applyFill="1" applyBorder="1" applyAlignment="1"/>
    <xf numFmtId="0" fontId="33" fillId="0" borderId="3" xfId="0" applyFont="1" applyBorder="1" applyAlignment="1"/>
    <xf numFmtId="0" fontId="32" fillId="5" borderId="3" xfId="0" applyFont="1" applyFill="1" applyBorder="1"/>
    <xf numFmtId="0" fontId="31" fillId="5" borderId="3" xfId="0" applyFont="1" applyFill="1" applyBorder="1" applyAlignment="1"/>
    <xf numFmtId="1" fontId="31" fillId="5" borderId="3" xfId="0" applyNumberFormat="1" applyFont="1" applyFill="1" applyBorder="1"/>
    <xf numFmtId="167" fontId="31" fillId="4" borderId="3" xfId="0" applyNumberFormat="1" applyFont="1" applyFill="1" applyBorder="1"/>
    <xf numFmtId="167" fontId="32" fillId="4" borderId="3" xfId="0" applyNumberFormat="1" applyFont="1" applyFill="1" applyBorder="1"/>
    <xf numFmtId="1" fontId="33" fillId="3" borderId="3" xfId="0" applyNumberFormat="1" applyFont="1" applyFill="1" applyBorder="1"/>
    <xf numFmtId="0" fontId="0" fillId="3" borderId="3" xfId="0" applyFont="1" applyFill="1" applyBorder="1" applyAlignment="1"/>
    <xf numFmtId="0" fontId="5" fillId="0" borderId="3" xfId="0" applyFont="1" applyBorder="1"/>
    <xf numFmtId="0" fontId="6" fillId="3" borderId="3" xfId="0" applyFont="1" applyFill="1" applyBorder="1" applyAlignment="1"/>
    <xf numFmtId="0" fontId="5" fillId="0" borderId="3" xfId="0" applyFont="1" applyBorder="1" applyAlignment="1"/>
    <xf numFmtId="0" fontId="7" fillId="3" borderId="3" xfId="0" applyFont="1" applyFill="1" applyBorder="1" applyAlignment="1"/>
    <xf numFmtId="0" fontId="9" fillId="0" borderId="3"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hyperlink" Target="https://doi.org/10.1109/PVSC.2014.6925190" TargetMode="External"/><Relationship Id="rId7" Type="http://schemas.openxmlformats.org/officeDocument/2006/relationships/hyperlink" Target="https://doi.org/10.1109/PVSC.2014.6925190" TargetMode="External"/><Relationship Id="rId2" Type="http://schemas.openxmlformats.org/officeDocument/2006/relationships/hyperlink" Target="https://doi.org/10.1088/1748-9326/7/4/045802." TargetMode="External"/><Relationship Id="rId1" Type="http://schemas.openxmlformats.org/officeDocument/2006/relationships/hyperlink" Target="https://doi.org/10.1088/1748-9326/7/4/045802" TargetMode="External"/><Relationship Id="rId6" Type="http://schemas.openxmlformats.org/officeDocument/2006/relationships/hyperlink" Target="https://doi.org/10.1109/PVSC.2014.6925190" TargetMode="External"/><Relationship Id="rId5" Type="http://schemas.openxmlformats.org/officeDocument/2006/relationships/hyperlink" Target="https://doi.org/10.1016/j.scitotenv.2018.10.045" TargetMode="External"/><Relationship Id="rId4" Type="http://schemas.openxmlformats.org/officeDocument/2006/relationships/hyperlink" Target="https://doi.org/10.1109/PVSC.2014.6925190."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doi.org/10.1039/c5ew00026b" TargetMode="External"/><Relationship Id="rId2" Type="http://schemas.openxmlformats.org/officeDocument/2006/relationships/hyperlink" Target="https://doi.org/10.1016/j.ecolecon.2008.07.013" TargetMode="External"/><Relationship Id="rId1" Type="http://schemas.openxmlformats.org/officeDocument/2006/relationships/hyperlink" Target="https://www.cbs.nl/-/media/_pdf/2019/40/hernieuwbare-energie-2018.pdf" TargetMode="External"/><Relationship Id="rId6" Type="http://schemas.openxmlformats.org/officeDocument/2006/relationships/hyperlink" Target="https://doi.org/10.1039/c5ew00026b" TargetMode="External"/><Relationship Id="rId5" Type="http://schemas.openxmlformats.org/officeDocument/2006/relationships/hyperlink" Target="https://doi.org/10.1039/c5ew00026b" TargetMode="External"/><Relationship Id="rId4" Type="http://schemas.openxmlformats.org/officeDocument/2006/relationships/hyperlink" Target="https://doi.org/10.1088/1748-9326/2/3/034007"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aebamsterdam.com/media/bbfieang/aeb160623_jaarverslag-2015.pdf." TargetMode="External"/><Relationship Id="rId3" Type="http://schemas.openxmlformats.org/officeDocument/2006/relationships/hyperlink" Target="https://opendata.cbs.nl/statline/" TargetMode="External"/><Relationship Id="rId7" Type="http://schemas.openxmlformats.org/officeDocument/2006/relationships/hyperlink" Target="https://klimaatmonitor.databank.nl/jive?cat_open_var=warm_totaal_combi,elektra_totaal_combi,verk_totaal&amp;var=warm_totaal_combi,elektra_totaal_combi,verk_totaal&amp;view=line&amp;geolevel=gemeente&amp;geoitem=363&amp;periodlevel=YEAR&amp;period=2009,2010,2011,2012,2013,2014,2015,2016,2017,2018&amp;keepworkspace=true" TargetMode="External"/><Relationship Id="rId12" Type="http://schemas.openxmlformats.org/officeDocument/2006/relationships/hyperlink" Target="https://assets.amsterdam.nl/publish/pages/887330/roadmap_climate_neutral.pdf" TargetMode="External"/><Relationship Id="rId2" Type="http://schemas.openxmlformats.org/officeDocument/2006/relationships/hyperlink" Target="https://opendata.cbs.nl/statline/" TargetMode="External"/><Relationship Id="rId1" Type="http://schemas.openxmlformats.org/officeDocument/2006/relationships/hyperlink" Target="https://opendata.cbs.nl/statline/" TargetMode="External"/><Relationship Id="rId6" Type="http://schemas.openxmlformats.org/officeDocument/2006/relationships/hyperlink" Target="https://opendata.cbs.nl/statline/" TargetMode="External"/><Relationship Id="rId11" Type="http://schemas.openxmlformats.org/officeDocument/2006/relationships/hyperlink" Target="https://doi.org/10.1080/1573062X.2015.1076858" TargetMode="External"/><Relationship Id="rId5" Type="http://schemas.openxmlformats.org/officeDocument/2006/relationships/hyperlink" Target="https://energytransitionmodel.com/" TargetMode="External"/><Relationship Id="rId10" Type="http://schemas.openxmlformats.org/officeDocument/2006/relationships/hyperlink" Target="https://www.vattenfall.nl/producten/stadsverwarming/warmte-etiket/" TargetMode="External"/><Relationship Id="rId4" Type="http://schemas.openxmlformats.org/officeDocument/2006/relationships/hyperlink" Target="https://opendata.cbs.nl/statline/" TargetMode="External"/><Relationship Id="rId9" Type="http://schemas.openxmlformats.org/officeDocument/2006/relationships/hyperlink" Target="https://www.cbs.nl/-/media/_pdf/2017/15/monitoringwarmte2015.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Z41"/>
  <sheetViews>
    <sheetView tabSelected="1" workbookViewId="0"/>
  </sheetViews>
  <sheetFormatPr defaultColWidth="12.6640625" defaultRowHeight="15.75" customHeight="1"/>
  <sheetData>
    <row r="1" spans="1:26">
      <c r="A1" s="1" t="s">
        <v>0</v>
      </c>
      <c r="B1" s="1"/>
      <c r="C1" s="1"/>
      <c r="D1" s="2"/>
      <c r="E1" s="2"/>
      <c r="F1" s="2"/>
      <c r="G1" s="2"/>
      <c r="H1" s="2"/>
      <c r="I1" s="2"/>
      <c r="J1" s="2"/>
      <c r="K1" s="2"/>
      <c r="L1" s="2"/>
      <c r="M1" s="2"/>
      <c r="N1" s="2"/>
      <c r="O1" s="2"/>
      <c r="P1" s="2"/>
      <c r="Q1" s="2"/>
      <c r="R1" s="2"/>
      <c r="S1" s="2"/>
      <c r="T1" s="2"/>
      <c r="U1" s="2"/>
      <c r="V1" s="2"/>
      <c r="W1" s="2"/>
      <c r="X1" s="2"/>
      <c r="Y1" s="2"/>
      <c r="Z1" s="2"/>
    </row>
    <row r="2" spans="1:26">
      <c r="A2" s="3" t="s">
        <v>1</v>
      </c>
      <c r="B2" s="3"/>
      <c r="C2" s="3"/>
    </row>
    <row r="3" spans="1:26">
      <c r="A3" s="3" t="s">
        <v>2</v>
      </c>
      <c r="B3" s="3"/>
      <c r="C3" s="3"/>
    </row>
    <row r="4" spans="1:26">
      <c r="B4" s="3"/>
      <c r="C4" s="3"/>
    </row>
    <row r="5" spans="1:26">
      <c r="A5" s="1" t="s">
        <v>3</v>
      </c>
      <c r="B5" s="1"/>
      <c r="C5" s="1"/>
      <c r="D5" s="2"/>
      <c r="E5" s="2"/>
      <c r="F5" s="2"/>
      <c r="G5" s="2"/>
      <c r="H5" s="2"/>
      <c r="I5" s="2"/>
      <c r="J5" s="2"/>
      <c r="K5" s="2"/>
      <c r="L5" s="2"/>
      <c r="M5" s="2"/>
      <c r="N5" s="2"/>
      <c r="O5" s="2"/>
      <c r="P5" s="2"/>
      <c r="Q5" s="2"/>
      <c r="R5" s="2"/>
      <c r="S5" s="2"/>
      <c r="T5" s="2"/>
      <c r="U5" s="2"/>
      <c r="V5" s="2"/>
      <c r="W5" s="2"/>
      <c r="X5" s="2"/>
      <c r="Y5" s="2"/>
      <c r="Z5" s="2"/>
    </row>
    <row r="6" spans="1:26">
      <c r="A6" s="4" t="s">
        <v>4</v>
      </c>
      <c r="B6" s="4" t="s">
        <v>5</v>
      </c>
    </row>
    <row r="7" spans="1:26">
      <c r="A7" s="3" t="s">
        <v>6</v>
      </c>
      <c r="B7" s="3" t="s">
        <v>7</v>
      </c>
    </row>
    <row r="8" spans="1:26">
      <c r="A8" s="3" t="s">
        <v>8</v>
      </c>
      <c r="B8" s="3" t="s">
        <v>9</v>
      </c>
    </row>
    <row r="9" spans="1:26">
      <c r="A9" s="3" t="s">
        <v>10</v>
      </c>
      <c r="B9" s="3" t="s">
        <v>11</v>
      </c>
    </row>
    <row r="10" spans="1:26">
      <c r="A10" s="3" t="s">
        <v>12</v>
      </c>
      <c r="B10" s="3" t="s">
        <v>13</v>
      </c>
    </row>
    <row r="11" spans="1:26">
      <c r="A11" s="3" t="s">
        <v>14</v>
      </c>
      <c r="B11" s="3" t="s">
        <v>15</v>
      </c>
    </row>
    <row r="12" spans="1:26">
      <c r="A12" s="3" t="s">
        <v>16</v>
      </c>
      <c r="B12" s="3" t="s">
        <v>17</v>
      </c>
    </row>
    <row r="13" spans="1:26">
      <c r="A13" s="3" t="s">
        <v>18</v>
      </c>
      <c r="B13" s="3" t="s">
        <v>19</v>
      </c>
    </row>
    <row r="14" spans="1:26">
      <c r="A14" s="3" t="s">
        <v>20</v>
      </c>
      <c r="B14" s="3" t="s">
        <v>21</v>
      </c>
    </row>
    <row r="15" spans="1:26">
      <c r="A15" s="3" t="s">
        <v>22</v>
      </c>
      <c r="B15" s="3" t="s">
        <v>23</v>
      </c>
    </row>
    <row r="16" spans="1:26">
      <c r="A16" s="3" t="s">
        <v>24</v>
      </c>
      <c r="B16" s="3" t="s">
        <v>25</v>
      </c>
    </row>
    <row r="19" spans="1:26">
      <c r="A19" s="1" t="s">
        <v>26</v>
      </c>
      <c r="B19" s="1"/>
      <c r="C19" s="1"/>
      <c r="D19" s="2"/>
      <c r="E19" s="2"/>
      <c r="F19" s="2"/>
      <c r="G19" s="2"/>
      <c r="H19" s="2"/>
      <c r="I19" s="2"/>
      <c r="J19" s="2"/>
      <c r="K19" s="2"/>
      <c r="L19" s="2"/>
      <c r="M19" s="2"/>
      <c r="N19" s="2"/>
      <c r="O19" s="2"/>
      <c r="P19" s="2"/>
      <c r="Q19" s="2"/>
      <c r="R19" s="2"/>
      <c r="S19" s="2"/>
      <c r="T19" s="2"/>
      <c r="U19" s="2"/>
      <c r="V19" s="2"/>
      <c r="W19" s="2"/>
      <c r="X19" s="2"/>
      <c r="Y19" s="2"/>
      <c r="Z19" s="2"/>
    </row>
    <row r="20" spans="1:26">
      <c r="A20" s="3" t="s">
        <v>27</v>
      </c>
      <c r="B20" s="3" t="s">
        <v>28</v>
      </c>
    </row>
    <row r="21" spans="1:26">
      <c r="A21" s="3" t="s">
        <v>29</v>
      </c>
      <c r="B21" s="3" t="s">
        <v>30</v>
      </c>
    </row>
    <row r="22" spans="1:26">
      <c r="A22" s="3" t="s">
        <v>31</v>
      </c>
      <c r="B22" s="3" t="s">
        <v>32</v>
      </c>
    </row>
    <row r="23" spans="1:26">
      <c r="A23" s="3" t="s">
        <v>33</v>
      </c>
      <c r="B23" s="3" t="s">
        <v>34</v>
      </c>
    </row>
    <row r="24" spans="1:26">
      <c r="A24" s="3" t="s">
        <v>35</v>
      </c>
      <c r="B24" s="3" t="s">
        <v>36</v>
      </c>
    </row>
    <row r="25" spans="1:26">
      <c r="A25" s="3" t="s">
        <v>37</v>
      </c>
      <c r="B25" s="3" t="s">
        <v>38</v>
      </c>
    </row>
    <row r="26" spans="1:26">
      <c r="A26" s="3" t="s">
        <v>39</v>
      </c>
      <c r="B26" s="3" t="s">
        <v>40</v>
      </c>
    </row>
    <row r="27" spans="1:26">
      <c r="A27" s="3" t="s">
        <v>41</v>
      </c>
      <c r="B27" s="3" t="s">
        <v>42</v>
      </c>
    </row>
    <row r="28" spans="1:26">
      <c r="A28" s="3" t="s">
        <v>43</v>
      </c>
      <c r="B28" s="3" t="s">
        <v>44</v>
      </c>
    </row>
    <row r="29" spans="1:26">
      <c r="A29" s="3" t="s">
        <v>45</v>
      </c>
      <c r="B29" s="3" t="s">
        <v>46</v>
      </c>
    </row>
    <row r="30" spans="1:26">
      <c r="A30" s="3" t="s">
        <v>47</v>
      </c>
      <c r="B30" s="3" t="s">
        <v>48</v>
      </c>
    </row>
    <row r="31" spans="1:26">
      <c r="A31" s="3" t="s">
        <v>49</v>
      </c>
      <c r="B31" s="3" t="s">
        <v>50</v>
      </c>
    </row>
    <row r="32" spans="1:26">
      <c r="A32" s="3" t="s">
        <v>51</v>
      </c>
      <c r="B32" s="3" t="s">
        <v>52</v>
      </c>
    </row>
    <row r="33" spans="1:2">
      <c r="A33" s="3" t="s">
        <v>53</v>
      </c>
      <c r="B33" s="3" t="s">
        <v>54</v>
      </c>
    </row>
    <row r="34" spans="1:2">
      <c r="A34" s="3" t="s">
        <v>55</v>
      </c>
      <c r="B34" s="3" t="s">
        <v>56</v>
      </c>
    </row>
    <row r="35" spans="1:2">
      <c r="A35" s="3" t="s">
        <v>57</v>
      </c>
      <c r="B35" s="3" t="s">
        <v>58</v>
      </c>
    </row>
    <row r="36" spans="1:2">
      <c r="A36" s="3" t="s">
        <v>59</v>
      </c>
      <c r="B36" s="3" t="s">
        <v>60</v>
      </c>
    </row>
    <row r="37" spans="1:2">
      <c r="A37" s="3" t="s">
        <v>61</v>
      </c>
      <c r="B37" s="3" t="s">
        <v>62</v>
      </c>
    </row>
    <row r="38" spans="1:2">
      <c r="A38" s="3" t="s">
        <v>63</v>
      </c>
      <c r="B38" s="3" t="s">
        <v>64</v>
      </c>
    </row>
    <row r="39" spans="1:2">
      <c r="A39" s="3" t="s">
        <v>65</v>
      </c>
      <c r="B39" s="3" t="s">
        <v>66</v>
      </c>
    </row>
    <row r="40" spans="1:2">
      <c r="A40" s="3" t="s">
        <v>67</v>
      </c>
      <c r="B40" s="3" t="s">
        <v>68</v>
      </c>
    </row>
    <row r="41" spans="1:2">
      <c r="A41" s="3" t="s">
        <v>69</v>
      </c>
      <c r="B41" s="3" t="s">
        <v>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61"/>
  <sheetViews>
    <sheetView workbookViewId="0">
      <pane xSplit="2" ySplit="2" topLeftCell="C3" activePane="bottomRight" state="frozen"/>
      <selection pane="topRight" activeCell="C1" sqref="C1"/>
      <selection pane="bottomLeft" activeCell="A3" sqref="A3"/>
      <selection pane="bottomRight" activeCell="E17" sqref="E17"/>
    </sheetView>
  </sheetViews>
  <sheetFormatPr defaultColWidth="12.6640625" defaultRowHeight="15.75" customHeight="1"/>
  <cols>
    <col min="1" max="2" width="17" customWidth="1"/>
  </cols>
  <sheetData>
    <row r="1" spans="1:27">
      <c r="A1" s="112" t="s">
        <v>70</v>
      </c>
      <c r="B1" s="86"/>
      <c r="C1" s="112" t="s">
        <v>320</v>
      </c>
      <c r="D1" s="112" t="s">
        <v>321</v>
      </c>
      <c r="E1" s="112" t="s">
        <v>322</v>
      </c>
      <c r="F1" s="112" t="s">
        <v>323</v>
      </c>
      <c r="G1" s="112" t="s">
        <v>324</v>
      </c>
      <c r="H1" s="112" t="s">
        <v>325</v>
      </c>
      <c r="I1" s="112" t="s">
        <v>326</v>
      </c>
      <c r="J1" s="112" t="s">
        <v>327</v>
      </c>
      <c r="K1" s="112" t="s">
        <v>268</v>
      </c>
      <c r="L1" s="112" t="s">
        <v>321</v>
      </c>
      <c r="M1" s="112" t="s">
        <v>322</v>
      </c>
      <c r="N1" s="112" t="s">
        <v>323</v>
      </c>
      <c r="O1" s="36"/>
      <c r="P1" s="36"/>
      <c r="Q1" s="36"/>
      <c r="R1" s="36"/>
      <c r="S1" s="36"/>
      <c r="T1" s="36"/>
      <c r="U1" s="36"/>
      <c r="V1" s="36"/>
      <c r="W1" s="36"/>
      <c r="X1" s="36"/>
      <c r="Y1" s="36"/>
      <c r="Z1" s="36"/>
      <c r="AA1" s="36"/>
    </row>
    <row r="2" spans="1:27">
      <c r="A2" s="112"/>
      <c r="B2" s="112" t="s">
        <v>71</v>
      </c>
      <c r="C2" s="86" t="s">
        <v>272</v>
      </c>
      <c r="D2" s="86" t="s">
        <v>272</v>
      </c>
      <c r="E2" s="86" t="s">
        <v>272</v>
      </c>
      <c r="F2" s="86" t="s">
        <v>272</v>
      </c>
      <c r="G2" s="86" t="s">
        <v>272</v>
      </c>
      <c r="H2" s="86" t="s">
        <v>272</v>
      </c>
      <c r="I2" s="86" t="s">
        <v>272</v>
      </c>
      <c r="J2" s="86" t="s">
        <v>272</v>
      </c>
      <c r="K2" s="86" t="s">
        <v>272</v>
      </c>
      <c r="L2" s="86" t="s">
        <v>272</v>
      </c>
      <c r="M2" s="86" t="s">
        <v>272</v>
      </c>
      <c r="N2" s="86" t="s">
        <v>272</v>
      </c>
      <c r="O2" s="36"/>
      <c r="P2" s="36"/>
      <c r="Q2" s="36"/>
      <c r="R2" s="36"/>
      <c r="S2" s="36"/>
      <c r="T2" s="36"/>
      <c r="U2" s="36"/>
      <c r="V2" s="36"/>
      <c r="W2" s="36"/>
      <c r="X2" s="36"/>
      <c r="Y2" s="36"/>
      <c r="Z2" s="36"/>
      <c r="AA2" s="36"/>
    </row>
    <row r="3" spans="1:27">
      <c r="A3" s="86" t="s">
        <v>77</v>
      </c>
      <c r="B3" s="87" t="s">
        <v>78</v>
      </c>
      <c r="C3" s="113">
        <f>C$31*'Technology mixes'!H2</f>
        <v>55594.000001407396</v>
      </c>
      <c r="D3" s="87">
        <f>$C3*'WC and WW factors'!D2</f>
        <v>0</v>
      </c>
      <c r="E3" s="87">
        <f>$C3*'WC and WW factors'!F2</f>
        <v>0</v>
      </c>
      <c r="F3" s="90">
        <f>$C3*'VW factors'!$F5</f>
        <v>0</v>
      </c>
      <c r="G3" s="113">
        <f>G$31*'Technology mixes'!I2</f>
        <v>0</v>
      </c>
      <c r="H3" s="90">
        <f>$G3*'WC and WW factors'!D2</f>
        <v>0</v>
      </c>
      <c r="I3" s="90">
        <f>$G3*'WC and WW factors'!F2</f>
        <v>0</v>
      </c>
      <c r="J3" s="90">
        <f>$G3*'VW factors'!$F5</f>
        <v>0</v>
      </c>
      <c r="K3" s="87">
        <f t="shared" ref="K3:K4" si="0">$C3/4</f>
        <v>13898.500000351849</v>
      </c>
      <c r="L3" s="90">
        <f t="shared" ref="L3:M3" si="1">$K3/$G$31*H$31</f>
        <v>59774.05120994406</v>
      </c>
      <c r="M3" s="90">
        <f t="shared" si="1"/>
        <v>5009874.1174369706</v>
      </c>
      <c r="N3" s="90">
        <f t="shared" ref="N3:N30" si="2">F3+J3</f>
        <v>0</v>
      </c>
    </row>
    <row r="4" spans="1:27">
      <c r="A4" s="86" t="s">
        <v>77</v>
      </c>
      <c r="B4" s="87" t="s">
        <v>80</v>
      </c>
      <c r="C4" s="113">
        <f>C$31*'Technology mixes'!H3</f>
        <v>89882.999998984102</v>
      </c>
      <c r="D4" s="87">
        <f>$C4*'WC and WW factors'!D3</f>
        <v>0</v>
      </c>
      <c r="E4" s="87">
        <f>$C4*'WC and WW factors'!F3</f>
        <v>5373206599.6523256</v>
      </c>
      <c r="F4" s="90">
        <f>$C4*'VW factors'!$F6</f>
        <v>0</v>
      </c>
      <c r="G4" s="113">
        <f>G$31*'Technology mixes'!I3</f>
        <v>0</v>
      </c>
      <c r="H4" s="90">
        <f>$G4*'WC and WW factors'!D3</f>
        <v>0</v>
      </c>
      <c r="I4" s="90">
        <f>$G4*'WC and WW factors'!F3</f>
        <v>0</v>
      </c>
      <c r="J4" s="90">
        <f>$G4*'VW factors'!$F6</f>
        <v>0</v>
      </c>
      <c r="K4" s="87">
        <f t="shared" si="0"/>
        <v>22470.749999746025</v>
      </c>
      <c r="L4" s="90">
        <f t="shared" ref="L4:M4" si="3">$K4/$G$31*H$31</f>
        <v>96641.203092180192</v>
      </c>
      <c r="M4" s="90">
        <f t="shared" si="3"/>
        <v>8099840.185651293</v>
      </c>
      <c r="N4" s="90">
        <f t="shared" si="2"/>
        <v>0</v>
      </c>
    </row>
    <row r="5" spans="1:27">
      <c r="A5" s="84" t="s">
        <v>83</v>
      </c>
      <c r="B5" s="85" t="s">
        <v>84</v>
      </c>
      <c r="C5" s="113">
        <f>C$31*'Technology mixes'!H4</f>
        <v>0</v>
      </c>
      <c r="D5" s="87">
        <f>IF($C5+$G5=0,0,'WC and WW factors'!$D4*$C5*$G5/($C5+$G5))</f>
        <v>0</v>
      </c>
      <c r="E5" s="87">
        <f>IF($C5+$G5=0,0,'WC and WW factors'!$F4*$C5*$G5/($C5+$G5))</f>
        <v>0</v>
      </c>
      <c r="F5" s="90">
        <f>IF($C5+$G5=0,0,'VW factors'!$F7*$C5*$G5/($C5+$G5))</f>
        <v>0</v>
      </c>
      <c r="G5" s="113">
        <f>G$31*'Technology mixes'!I4</f>
        <v>0</v>
      </c>
      <c r="H5" s="87">
        <f>IF($C5+$G5=0,0,'WC and WW factors'!$D4*$G5*$G5/($C5+$G5))</f>
        <v>0</v>
      </c>
      <c r="I5" s="87">
        <f>IF($C5+$G5=0,0,'WC and WW factors'!$F4*$G5*$G5/($C5+$G5))</f>
        <v>0</v>
      </c>
      <c r="J5" s="90">
        <f>IF($C5+$G5=0,0,'VW factors'!$F7*$G5*$G5/($C5+$G5))</f>
        <v>0</v>
      </c>
      <c r="K5" s="87"/>
      <c r="L5" s="90">
        <f t="shared" ref="L5:M5" si="4">$K5/$G$31*H$31</f>
        <v>0</v>
      </c>
      <c r="M5" s="90">
        <f t="shared" si="4"/>
        <v>0</v>
      </c>
      <c r="N5" s="90">
        <f t="shared" si="2"/>
        <v>0</v>
      </c>
      <c r="O5" s="3"/>
      <c r="P5" s="13">
        <f t="shared" ref="P5:Q5" si="5">$K5/$G$31*L$31</f>
        <v>0</v>
      </c>
      <c r="Q5" s="13">
        <f t="shared" si="5"/>
        <v>0</v>
      </c>
      <c r="R5" s="13">
        <f>J5+N5</f>
        <v>0</v>
      </c>
    </row>
    <row r="6" spans="1:27">
      <c r="A6" s="86" t="s">
        <v>77</v>
      </c>
      <c r="B6" s="86" t="s">
        <v>89</v>
      </c>
      <c r="C6" s="113">
        <f>C$31*'Technology mixes'!H5</f>
        <v>10138.00000331211</v>
      </c>
      <c r="D6" s="87">
        <f>$C6*'WC and WW factors'!D5</f>
        <v>0</v>
      </c>
      <c r="E6" s="87">
        <f>$C6*'WC and WW factors'!F5</f>
        <v>0</v>
      </c>
      <c r="F6" s="90">
        <f>$C6*'VW factors'!$F8</f>
        <v>316305600.10333782</v>
      </c>
      <c r="G6" s="113">
        <f>G$31*'Technology mixes'!I5</f>
        <v>0</v>
      </c>
      <c r="H6" s="90">
        <f>$G6*'WC and WW factors'!D5</f>
        <v>0</v>
      </c>
      <c r="I6" s="90">
        <f>$G6*'WC and WW factors'!F5</f>
        <v>0</v>
      </c>
      <c r="J6" s="90">
        <f>$G6*'VW factors'!$F8</f>
        <v>0</v>
      </c>
      <c r="K6" s="87"/>
      <c r="L6" s="90">
        <f t="shared" ref="L6:M6" si="6">$K6/$G$31*H$31</f>
        <v>0</v>
      </c>
      <c r="M6" s="90">
        <f t="shared" si="6"/>
        <v>0</v>
      </c>
      <c r="N6" s="90">
        <f t="shared" si="2"/>
        <v>316305600.10333782</v>
      </c>
    </row>
    <row r="7" spans="1:27">
      <c r="A7" s="86" t="s">
        <v>77</v>
      </c>
      <c r="B7" s="87" t="s">
        <v>91</v>
      </c>
      <c r="C7" s="113">
        <f>C$31*'Technology mixes'!H6</f>
        <v>89882.999998984102</v>
      </c>
      <c r="D7" s="87">
        <f>$C7*'WC and WW factors'!D6</f>
        <v>0</v>
      </c>
      <c r="E7" s="87">
        <f>$C7*'WC and WW factors'!F6</f>
        <v>0</v>
      </c>
      <c r="F7" s="90">
        <f>$C7*'VW factors'!$F9</f>
        <v>0</v>
      </c>
      <c r="G7" s="113">
        <f>G$31*'Technology mixes'!I6</f>
        <v>0</v>
      </c>
      <c r="H7" s="90">
        <f>$G7*'WC and WW factors'!D6</f>
        <v>0</v>
      </c>
      <c r="I7" s="90">
        <f>$G7*'WC and WW factors'!F6</f>
        <v>0</v>
      </c>
      <c r="J7" s="90">
        <f>$G7*'VW factors'!$F9</f>
        <v>0</v>
      </c>
      <c r="K7" s="87">
        <f>C7/4</f>
        <v>22470.749999746025</v>
      </c>
      <c r="L7" s="90">
        <f t="shared" ref="L7:M7" si="7">$K7/$G$31*H$31</f>
        <v>96641.203092180192</v>
      </c>
      <c r="M7" s="90">
        <f t="shared" si="7"/>
        <v>8099840.185651293</v>
      </c>
      <c r="N7" s="90">
        <f t="shared" si="2"/>
        <v>0</v>
      </c>
    </row>
    <row r="8" spans="1:27">
      <c r="A8" s="86" t="s">
        <v>77</v>
      </c>
      <c r="B8" s="87" t="s">
        <v>93</v>
      </c>
      <c r="C8" s="113">
        <f>C$31*'Technology mixes'!H7</f>
        <v>1527.0000002226918</v>
      </c>
      <c r="D8" s="87">
        <f>$C8*'WC and WW factors'!D7</f>
        <v>0</v>
      </c>
      <c r="E8" s="87">
        <f>$C8*'WC and WW factors'!F7</f>
        <v>0</v>
      </c>
      <c r="F8" s="90">
        <f>$C8*'VW factors'!$F10</f>
        <v>29776.500004342492</v>
      </c>
      <c r="G8" s="113">
        <f>G$31*'Technology mixes'!I7</f>
        <v>0</v>
      </c>
      <c r="H8" s="90">
        <f>$G8*'WC and WW factors'!D7</f>
        <v>0</v>
      </c>
      <c r="I8" s="90">
        <f>$G8*'WC and WW factors'!F7</f>
        <v>0</v>
      </c>
      <c r="J8" s="90">
        <f>$G8*'VW factors'!$F10</f>
        <v>0</v>
      </c>
      <c r="K8" s="92"/>
      <c r="L8" s="90">
        <f t="shared" ref="L8:M8" si="8">$K8/$G$31*H$31</f>
        <v>0</v>
      </c>
      <c r="M8" s="90">
        <f t="shared" si="8"/>
        <v>0</v>
      </c>
      <c r="N8" s="90">
        <f t="shared" si="2"/>
        <v>29776.500004342492</v>
      </c>
    </row>
    <row r="9" spans="1:27">
      <c r="A9" s="86" t="s">
        <v>83</v>
      </c>
      <c r="B9" s="87" t="s">
        <v>94</v>
      </c>
      <c r="C9" s="113">
        <f>C$31*'Technology mixes'!H8</f>
        <v>0</v>
      </c>
      <c r="D9" s="87">
        <f>IF($C9+$G9=0,0,'WC and WW factors'!$D8*$C9*$G9/($C9+$G9))</f>
        <v>0</v>
      </c>
      <c r="E9" s="87">
        <f>IF($C9+$G9=0,0,'WC and WW factors'!$F8*$C9*$G9/($C9+$G9))</f>
        <v>0</v>
      </c>
      <c r="F9" s="90">
        <f>IF($C9+$G9=0,0,'VW factors'!$F11*$C9*$G9/($C9+$G9))</f>
        <v>0</v>
      </c>
      <c r="G9" s="113">
        <f>G$31*'Technology mixes'!I8</f>
        <v>0</v>
      </c>
      <c r="H9" s="87">
        <f>IF($C9+$G9=0,0,'WC and WW factors'!$D8*$G9*$G9/($C9+$G9))</f>
        <v>0</v>
      </c>
      <c r="I9" s="87">
        <f>IF($C9+$G9=0,0,'WC and WW factors'!$F8*$G9*$G9/($C9+$G9))</f>
        <v>0</v>
      </c>
      <c r="J9" s="90">
        <f>IF($C9+$G9=0,0,'VW factors'!$F11*$G9*$G9/($C9+$G9))</f>
        <v>0</v>
      </c>
      <c r="K9" s="87"/>
      <c r="L9" s="90">
        <f t="shared" ref="L9:M9" si="9">$K9/$G$31*H$31</f>
        <v>0</v>
      </c>
      <c r="M9" s="90">
        <f t="shared" si="9"/>
        <v>0</v>
      </c>
      <c r="N9" s="90">
        <f t="shared" si="2"/>
        <v>0</v>
      </c>
      <c r="O9" s="3"/>
      <c r="P9" s="13">
        <f t="shared" ref="P9:Q9" si="10">$K9/$G$31*L$31</f>
        <v>0</v>
      </c>
      <c r="Q9" s="13">
        <f t="shared" si="10"/>
        <v>0</v>
      </c>
      <c r="R9" s="13">
        <f>J9+N9</f>
        <v>0</v>
      </c>
    </row>
    <row r="10" spans="1:27">
      <c r="A10" s="86" t="s">
        <v>38</v>
      </c>
      <c r="B10" s="87" t="s">
        <v>99</v>
      </c>
      <c r="C10" s="113">
        <f>C$31*'Technology mixes'!H9</f>
        <v>0</v>
      </c>
      <c r="D10" s="87">
        <f>$C10*'WC and WW factors'!D9</f>
        <v>0</v>
      </c>
      <c r="E10" s="87">
        <f>$C10*'WC and WW factors'!F9</f>
        <v>0</v>
      </c>
      <c r="F10" s="90">
        <f>$C10*'VW factors'!$F12</f>
        <v>0</v>
      </c>
      <c r="G10" s="113">
        <f>G$31*'Technology mixes'!I9</f>
        <v>0</v>
      </c>
      <c r="H10" s="90">
        <f>$G10*'WC and WW factors'!D9</f>
        <v>0</v>
      </c>
      <c r="I10" s="90">
        <f>$G10*'WC and WW factors'!F9</f>
        <v>0</v>
      </c>
      <c r="J10" s="90">
        <f>$G10*'VW factors'!$F12</f>
        <v>0</v>
      </c>
      <c r="K10" s="87"/>
      <c r="L10" s="90">
        <f t="shared" ref="L10:M10" si="11">$K10/$G$31*H$31</f>
        <v>0</v>
      </c>
      <c r="M10" s="90">
        <f t="shared" si="11"/>
        <v>0</v>
      </c>
      <c r="N10" s="90">
        <f t="shared" si="2"/>
        <v>0</v>
      </c>
    </row>
    <row r="11" spans="1:27">
      <c r="A11" s="86" t="s">
        <v>77</v>
      </c>
      <c r="B11" s="87" t="s">
        <v>103</v>
      </c>
      <c r="C11" s="113">
        <f>C$31*'Technology mixes'!H10</f>
        <v>145978.9999954438</v>
      </c>
      <c r="D11" s="87">
        <f>$C11*'WC and WW factors'!D10</f>
        <v>0</v>
      </c>
      <c r="E11" s="87">
        <f>$C11*'WC and WW factors'!F10</f>
        <v>0</v>
      </c>
      <c r="F11" s="90">
        <f>$C11*'VW factors'!$F13</f>
        <v>0</v>
      </c>
      <c r="G11" s="113">
        <f>G$31*'Technology mixes'!I10</f>
        <v>0</v>
      </c>
      <c r="H11" s="90">
        <f>$G11*'WC and WW factors'!D10</f>
        <v>0</v>
      </c>
      <c r="I11" s="90">
        <f>$G11*'WC and WW factors'!F10</f>
        <v>0</v>
      </c>
      <c r="J11" s="90">
        <f>$G11*'VW factors'!$F13</f>
        <v>0</v>
      </c>
      <c r="K11" s="90">
        <f>C11*1</f>
        <v>145978.9999954438</v>
      </c>
      <c r="L11" s="90">
        <f t="shared" ref="L11:M11" si="12">$K11/$G$31*H$31</f>
        <v>627819.99648042466</v>
      </c>
      <c r="M11" s="90">
        <f t="shared" si="12"/>
        <v>52619808.882108942</v>
      </c>
      <c r="N11" s="90">
        <f t="shared" si="2"/>
        <v>0</v>
      </c>
    </row>
    <row r="12" spans="1:27">
      <c r="A12" s="86" t="s">
        <v>77</v>
      </c>
      <c r="B12" s="90" t="s">
        <v>104</v>
      </c>
      <c r="C12" s="113">
        <f>C$31*'Technology mixes'!H11</f>
        <v>9694.0000032856697</v>
      </c>
      <c r="D12" s="87">
        <f>$C12*'WC and WW factors'!D11</f>
        <v>0</v>
      </c>
      <c r="E12" s="87">
        <f>$C12*'WC and WW factors'!F11</f>
        <v>57950741.291760333</v>
      </c>
      <c r="F12" s="90">
        <f>$C12*'VW factors'!$F14</f>
        <v>0</v>
      </c>
      <c r="G12" s="113">
        <f>G$31*'Technology mixes'!I11</f>
        <v>0</v>
      </c>
      <c r="H12" s="90">
        <f>$G12*'WC and WW factors'!D11</f>
        <v>0</v>
      </c>
      <c r="I12" s="90">
        <f>$G12*'WC and WW factors'!F11</f>
        <v>0</v>
      </c>
      <c r="J12" s="90">
        <f>$G12*'VW factors'!$F14</f>
        <v>0</v>
      </c>
      <c r="K12" s="87"/>
      <c r="L12" s="90">
        <f t="shared" ref="L12:M12" si="13">$K12/$G$31*H$31</f>
        <v>0</v>
      </c>
      <c r="M12" s="90">
        <f t="shared" si="13"/>
        <v>0</v>
      </c>
      <c r="N12" s="90">
        <f t="shared" si="2"/>
        <v>0</v>
      </c>
    </row>
    <row r="13" spans="1:27">
      <c r="A13" s="86" t="s">
        <v>77</v>
      </c>
      <c r="B13" s="87" t="s">
        <v>106</v>
      </c>
      <c r="C13" s="113">
        <f>C$31*'Technology mixes'!H12</f>
        <v>220507.0000070555</v>
      </c>
      <c r="D13" s="87">
        <f>$C13*'WC and WW factors'!D12</f>
        <v>0</v>
      </c>
      <c r="E13" s="87">
        <f>$C13*'WC and WW factors'!F12</f>
        <v>0</v>
      </c>
      <c r="F13" s="90">
        <f>$C13*'VW factors'!$F15</f>
        <v>18504065.412592068</v>
      </c>
      <c r="G13" s="113">
        <f>G$31*'Technology mixes'!I12</f>
        <v>0</v>
      </c>
      <c r="H13" s="90">
        <f>$G13*'WC and WW factors'!D12</f>
        <v>0</v>
      </c>
      <c r="I13" s="90">
        <f>$G13*'WC and WW factors'!F12</f>
        <v>0</v>
      </c>
      <c r="J13" s="90">
        <f>$G13*'VW factors'!$F15</f>
        <v>0</v>
      </c>
      <c r="K13" s="87"/>
      <c r="L13" s="90">
        <f t="shared" ref="L13:M13" si="14">$K13/$G$31*H$31</f>
        <v>0</v>
      </c>
      <c r="M13" s="90">
        <f t="shared" si="14"/>
        <v>0</v>
      </c>
      <c r="N13" s="90">
        <f t="shared" si="2"/>
        <v>18504065.412592068</v>
      </c>
    </row>
    <row r="14" spans="1:27">
      <c r="A14" s="86" t="s">
        <v>38</v>
      </c>
      <c r="B14" s="87" t="s">
        <v>107</v>
      </c>
      <c r="C14" s="113">
        <f>C$31*'Technology mixes'!H13</f>
        <v>0</v>
      </c>
      <c r="D14" s="87">
        <f>$C14*'WC and WW factors'!D13</f>
        <v>0</v>
      </c>
      <c r="E14" s="87">
        <f>$C14*'WC and WW factors'!F13</f>
        <v>0</v>
      </c>
      <c r="F14" s="90">
        <f>$C14*'VW factors'!$F16</f>
        <v>0</v>
      </c>
      <c r="G14" s="113">
        <f>G$31*'Technology mixes'!I13</f>
        <v>929.2972919728777</v>
      </c>
      <c r="H14" s="90">
        <f>$G14*'WC and WW factors'!D13</f>
        <v>97576.215657152163</v>
      </c>
      <c r="I14" s="90">
        <f>$G14*'WC and WW factors'!F13</f>
        <v>11151567.503674533</v>
      </c>
      <c r="J14" s="90">
        <f>$G14*'VW factors'!$F16</f>
        <v>119433.28796435423</v>
      </c>
      <c r="K14" s="92"/>
      <c r="L14" s="90">
        <f t="shared" ref="L14:M14" si="15">$K14/$G$31*H$31</f>
        <v>0</v>
      </c>
      <c r="M14" s="90">
        <f t="shared" si="15"/>
        <v>0</v>
      </c>
      <c r="N14" s="90">
        <f t="shared" si="2"/>
        <v>119433.28796435423</v>
      </c>
    </row>
    <row r="15" spans="1:27">
      <c r="A15" s="86" t="s">
        <v>38</v>
      </c>
      <c r="B15" s="87" t="s">
        <v>111</v>
      </c>
      <c r="C15" s="113">
        <f>C$31*'Technology mixes'!H14</f>
        <v>0</v>
      </c>
      <c r="D15" s="87">
        <f>$C15*'WC and WW factors'!D14</f>
        <v>0</v>
      </c>
      <c r="E15" s="87">
        <f>$C15*'WC and WW factors'!F14</f>
        <v>0</v>
      </c>
      <c r="F15" s="90">
        <f>$C15*'VW factors'!$F17</f>
        <v>0</v>
      </c>
      <c r="G15" s="113">
        <f>G$31*'Technology mixes'!I14</f>
        <v>0</v>
      </c>
      <c r="H15" s="90">
        <f>$G15*'WC and WW factors'!D14</f>
        <v>0</v>
      </c>
      <c r="I15" s="90">
        <f>$G15*'WC and WW factors'!F14</f>
        <v>0</v>
      </c>
      <c r="J15" s="90">
        <f>$G15*'VW factors'!$F17</f>
        <v>0</v>
      </c>
      <c r="K15" s="87"/>
      <c r="L15" s="90">
        <f t="shared" ref="L15:M15" si="16">$K15/$G$31*H$31</f>
        <v>0</v>
      </c>
      <c r="M15" s="90">
        <f t="shared" si="16"/>
        <v>0</v>
      </c>
      <c r="N15" s="90">
        <f t="shared" si="2"/>
        <v>0</v>
      </c>
    </row>
    <row r="16" spans="1:27">
      <c r="A16" s="86" t="s">
        <v>77</v>
      </c>
      <c r="B16" s="86" t="s">
        <v>116</v>
      </c>
      <c r="C16" s="113">
        <f>C$31*'Technology mixes'!H15</f>
        <v>0</v>
      </c>
      <c r="D16" s="87">
        <f>$C16*'WC and WW factors'!D15</f>
        <v>0</v>
      </c>
      <c r="E16" s="87">
        <f>$C16*'WC and WW factors'!F15</f>
        <v>0</v>
      </c>
      <c r="F16" s="90">
        <f>$C16*'VW factors'!$F18</f>
        <v>0</v>
      </c>
      <c r="G16" s="113">
        <f>G$31*'Technology mixes'!I15</f>
        <v>0</v>
      </c>
      <c r="H16" s="90">
        <f>$G16*'WC and WW factors'!D15</f>
        <v>0</v>
      </c>
      <c r="I16" s="90">
        <f>$G16*'WC and WW factors'!F15</f>
        <v>0</v>
      </c>
      <c r="J16" s="90">
        <f>$G16*'VW factors'!$F18</f>
        <v>0</v>
      </c>
      <c r="K16" s="87">
        <f>C16/4</f>
        <v>0</v>
      </c>
      <c r="L16" s="90">
        <f t="shared" ref="L16:M16" si="17">$K16/$G$31*H$31</f>
        <v>0</v>
      </c>
      <c r="M16" s="90">
        <f t="shared" si="17"/>
        <v>0</v>
      </c>
      <c r="N16" s="90">
        <f t="shared" si="2"/>
        <v>0</v>
      </c>
    </row>
    <row r="17" spans="1:27">
      <c r="A17" s="86" t="s">
        <v>77</v>
      </c>
      <c r="B17" s="86" t="s">
        <v>117</v>
      </c>
      <c r="C17" s="113">
        <f>C$31*'Technology mixes'!H16</f>
        <v>0</v>
      </c>
      <c r="D17" s="87">
        <f>$C17*'WC and WW factors'!D16</f>
        <v>0</v>
      </c>
      <c r="E17" s="87">
        <f>$C17*'WC and WW factors'!F16</f>
        <v>0</v>
      </c>
      <c r="F17" s="90">
        <f>$C17*'VW factors'!$F19</f>
        <v>0</v>
      </c>
      <c r="G17" s="113">
        <f>G$31*'Technology mixes'!I16</f>
        <v>0</v>
      </c>
      <c r="H17" s="90">
        <f>$G17*'WC and WW factors'!D16</f>
        <v>0</v>
      </c>
      <c r="I17" s="90">
        <f>$G17*'WC and WW factors'!F16</f>
        <v>0</v>
      </c>
      <c r="J17" s="90">
        <f>$G17*'VW factors'!$F19</f>
        <v>0</v>
      </c>
      <c r="K17" s="87"/>
      <c r="L17" s="90">
        <f t="shared" ref="L17:M17" si="18">$K17/$G$31*H$31</f>
        <v>0</v>
      </c>
      <c r="M17" s="90">
        <f t="shared" si="18"/>
        <v>0</v>
      </c>
      <c r="N17" s="90">
        <f t="shared" si="2"/>
        <v>0</v>
      </c>
    </row>
    <row r="18" spans="1:27">
      <c r="A18" s="84" t="s">
        <v>83</v>
      </c>
      <c r="B18" s="85" t="s">
        <v>119</v>
      </c>
      <c r="C18" s="113">
        <f>C$31*'Technology mixes'!H17</f>
        <v>49204.999999343338</v>
      </c>
      <c r="D18" s="87">
        <f>IF($C18+$G18=0,0,'WC and WW factors'!$D18*$C18*$G18/($C18+$G18))</f>
        <v>1818429.3988786545</v>
      </c>
      <c r="E18" s="87">
        <f>IF($C18+$G18=0,0,'WC and WW factors'!$F18*$C18*$G18/($C18+$G18))</f>
        <v>207820502.72898909</v>
      </c>
      <c r="F18" s="90">
        <f>IF($C18+$G18=0,0,'VW factors'!$F20*$C18*$G18/($C18+$G18))</f>
        <v>30762.283548954063</v>
      </c>
      <c r="G18" s="113">
        <f>G$31*'Technology mixes'!I17</f>
        <v>26724.391783348561</v>
      </c>
      <c r="H18" s="87">
        <f>IF($C18+$G18=0,0,'WC and WW factors'!$D18*$G18*$G18/($C18+$G18))</f>
        <v>987631.73837294406</v>
      </c>
      <c r="I18" s="87">
        <f>IF($C18+$G18=0,0,'WC and WW factors'!$F18*$G18*$G18/($C18+$G18))</f>
        <v>112872198.67119361</v>
      </c>
      <c r="J18" s="90">
        <f>IF($C18+$G18=0,0,'VW factors'!$F20*$G18*$G18/($C18+$G18))</f>
        <v>16707.71908797232</v>
      </c>
      <c r="K18" s="87"/>
      <c r="L18" s="90">
        <f t="shared" ref="L18:M18" si="19">$K18/$G$31*H$31</f>
        <v>0</v>
      </c>
      <c r="M18" s="90">
        <f t="shared" si="19"/>
        <v>0</v>
      </c>
      <c r="N18" s="90">
        <f t="shared" si="2"/>
        <v>47470.00263692638</v>
      </c>
      <c r="O18" s="3"/>
      <c r="P18" s="13">
        <f t="shared" ref="P18:Q18" si="20">$K18/$G$31*L$31</f>
        <v>0</v>
      </c>
      <c r="Q18" s="13">
        <f t="shared" si="20"/>
        <v>0</v>
      </c>
      <c r="R18" s="13">
        <f>J18+N18</f>
        <v>64177.7217248987</v>
      </c>
    </row>
    <row r="19" spans="1:27">
      <c r="A19" s="84" t="s">
        <v>38</v>
      </c>
      <c r="B19" s="85" t="s">
        <v>124</v>
      </c>
      <c r="C19" s="113">
        <f>C$31*'Technology mixes'!H18</f>
        <v>0</v>
      </c>
      <c r="D19" s="87">
        <f>$C19*'WC and WW factors'!D18</f>
        <v>0</v>
      </c>
      <c r="E19" s="87">
        <f>$C19*'WC and WW factors'!F18</f>
        <v>0</v>
      </c>
      <c r="F19" s="90">
        <f>$C19*'VW factors'!$F21</f>
        <v>0</v>
      </c>
      <c r="G19" s="113">
        <f>G$31*'Technology mixes'!I18</f>
        <v>25817.337664050454</v>
      </c>
      <c r="H19" s="90">
        <f>$G19*'WC and WW factors'!D18</f>
        <v>2710820.4547252976</v>
      </c>
      <c r="I19" s="90">
        <f>$G19*'WC and WW factors'!F18</f>
        <v>309808051.96860546</v>
      </c>
      <c r="J19" s="90">
        <f>$G19*'VW factors'!$F21</f>
        <v>45858.820545899544</v>
      </c>
      <c r="K19" s="87"/>
      <c r="L19" s="90">
        <f t="shared" ref="L19:M19" si="21">$K19/$G$31*H$31</f>
        <v>0</v>
      </c>
      <c r="M19" s="90">
        <f t="shared" si="21"/>
        <v>0</v>
      </c>
      <c r="N19" s="90">
        <f t="shared" si="2"/>
        <v>45858.820545899544</v>
      </c>
    </row>
    <row r="20" spans="1:27">
      <c r="A20" s="84" t="s">
        <v>83</v>
      </c>
      <c r="B20" s="85" t="s">
        <v>127</v>
      </c>
      <c r="C20" s="113">
        <f>C$31*'Technology mixes'!H19</f>
        <v>0</v>
      </c>
      <c r="D20" s="87">
        <f>IF($C20+$G20=0,0,'WC and WW factors'!$D20*$C20*$G20/($C20+$G20))</f>
        <v>0</v>
      </c>
      <c r="E20" s="87">
        <f>IF($C20+$G20=0,0,'WC and WW factors'!$F20*$C20*$G20/($C20+$G20))</f>
        <v>0</v>
      </c>
      <c r="F20" s="90">
        <f>IF($C20+$G20=0,0,'VW factors'!$F22*$C20*$G20/($C20+$G20))</f>
        <v>0</v>
      </c>
      <c r="G20" s="113">
        <f>G$31*'Technology mixes'!I19</f>
        <v>29421.452344530997</v>
      </c>
      <c r="H20" s="87">
        <f>IF($C20+$G20=0,0,'WC and WW factors'!$D20*$G20*$G20/($C20+$G20))</f>
        <v>154756.83933223304</v>
      </c>
      <c r="I20" s="87">
        <f>IF($C20+$G20=0,0,'WC and WW factors'!$F20*$G20*$G20/($C20+$G20))</f>
        <v>1359271.0983173321</v>
      </c>
      <c r="J20" s="90">
        <f>IF($C20+$G20=0,0,'VW factors'!$F22*$G20*$G20/($C20+$G20))</f>
        <v>64138.177682030684</v>
      </c>
      <c r="K20" s="87"/>
      <c r="L20" s="90">
        <f t="shared" ref="L20:M20" si="22">$K20/$G$31*H$31</f>
        <v>0</v>
      </c>
      <c r="M20" s="90">
        <f t="shared" si="22"/>
        <v>0</v>
      </c>
      <c r="N20" s="90">
        <f t="shared" si="2"/>
        <v>64138.177682030684</v>
      </c>
      <c r="O20" s="3"/>
      <c r="P20" s="13">
        <f t="shared" ref="P20:Q20" si="23">$K20/$G$31*L$31</f>
        <v>0</v>
      </c>
      <c r="Q20" s="13">
        <f t="shared" si="23"/>
        <v>0</v>
      </c>
      <c r="R20" s="13">
        <f t="shared" ref="R20:R21" si="24">J20+N20</f>
        <v>128276.35536406137</v>
      </c>
    </row>
    <row r="21" spans="1:27">
      <c r="A21" s="86" t="s">
        <v>83</v>
      </c>
      <c r="B21" s="85" t="s">
        <v>129</v>
      </c>
      <c r="C21" s="113">
        <f>C$31*'Technology mixes'!H20</f>
        <v>0</v>
      </c>
      <c r="D21" s="87">
        <f>IF($C21+$G21=0,0,'WC and WW factors'!$D21*$C21*$G21/($C21+$G21))</f>
        <v>0</v>
      </c>
      <c r="E21" s="87">
        <f>IF($C21+$G21=0,0,'WC and WW factors'!$F21*$C21*$G21/($C21+$G21))</f>
        <v>0</v>
      </c>
      <c r="F21" s="90">
        <f>IF($C21+$G21=0,0,'VW factors'!$F23*$C21*$G21/($C21+$G21))</f>
        <v>0</v>
      </c>
      <c r="G21" s="113">
        <f>G$31*'Technology mixes'!I20</f>
        <v>0</v>
      </c>
      <c r="H21" s="87">
        <f>IF($C21+$G21=0,0,'WC and WW factors'!$D21*$G21*$G21/($C21+$G21))</f>
        <v>0</v>
      </c>
      <c r="I21" s="87">
        <f>IF($C21+$G21=0,0,'WC and WW factors'!$F21*$G21*$G21/($C21+$G21))</f>
        <v>0</v>
      </c>
      <c r="J21" s="90">
        <f>IF($C21+$G21=0,0,'VW factors'!$F23*$G21*$G21/($C21+$G21))</f>
        <v>0</v>
      </c>
      <c r="K21" s="87"/>
      <c r="L21" s="90">
        <f t="shared" ref="L21:M21" si="25">$K21/$G$31*H$31</f>
        <v>0</v>
      </c>
      <c r="M21" s="90">
        <f t="shared" si="25"/>
        <v>0</v>
      </c>
      <c r="N21" s="90">
        <f t="shared" si="2"/>
        <v>0</v>
      </c>
      <c r="O21" s="3"/>
      <c r="P21" s="13">
        <f t="shared" ref="P21:Q21" si="26">$K21/$G$31*L$31</f>
        <v>0</v>
      </c>
      <c r="Q21" s="13">
        <f t="shared" si="26"/>
        <v>0</v>
      </c>
      <c r="R21" s="13">
        <f t="shared" si="24"/>
        <v>0</v>
      </c>
    </row>
    <row r="22" spans="1:27">
      <c r="A22" s="84" t="s">
        <v>38</v>
      </c>
      <c r="B22" s="87" t="s">
        <v>133</v>
      </c>
      <c r="C22" s="113">
        <f>C$31*'Technology mixes'!H21</f>
        <v>0</v>
      </c>
      <c r="D22" s="87">
        <f>$C22*'WC and WW factors'!D21</f>
        <v>0</v>
      </c>
      <c r="E22" s="87">
        <f>$C22*'WC and WW factors'!F21</f>
        <v>0</v>
      </c>
      <c r="F22" s="90">
        <f>$C22*'VW factors'!$F24</f>
        <v>0</v>
      </c>
      <c r="G22" s="113">
        <f>G$31*'Technology mixes'!I21</f>
        <v>11645.943670436454</v>
      </c>
      <c r="H22" s="90">
        <f>$G22*'WC and WW factors'!D21</f>
        <v>612576.63706495753</v>
      </c>
      <c r="I22" s="90">
        <f>$G22*'WC and WW factors'!F21</f>
        <v>5380425.9757416416</v>
      </c>
      <c r="J22" s="90">
        <f>$G22*'VW factors'!$F24</f>
        <v>31029.685234384295</v>
      </c>
      <c r="K22" s="87"/>
      <c r="L22" s="90">
        <f t="shared" ref="L22:M22" si="27">$K22/$G$31*H$31</f>
        <v>0</v>
      </c>
      <c r="M22" s="90">
        <f t="shared" si="27"/>
        <v>0</v>
      </c>
      <c r="N22" s="90">
        <f t="shared" si="2"/>
        <v>31029.685234384295</v>
      </c>
    </row>
    <row r="23" spans="1:27">
      <c r="A23" s="86" t="s">
        <v>77</v>
      </c>
      <c r="B23" s="87" t="s">
        <v>137</v>
      </c>
      <c r="C23" s="113">
        <f>C$31*'Technology mixes'!H22</f>
        <v>106053.99998025631</v>
      </c>
      <c r="D23" s="87">
        <f>$C23*'WC and WW factors'!D22</f>
        <v>0</v>
      </c>
      <c r="E23" s="87">
        <f>$C23*'WC and WW factors'!F22</f>
        <v>0</v>
      </c>
      <c r="F23" s="90">
        <f>$C23*'VW factors'!$F25</f>
        <v>85627.99958405894</v>
      </c>
      <c r="G23" s="113">
        <f>G$31*'Technology mixes'!I22</f>
        <v>0</v>
      </c>
      <c r="H23" s="90">
        <f>$G23*'WC and WW factors'!D22</f>
        <v>0</v>
      </c>
      <c r="I23" s="90">
        <f>$G23*'WC and WW factors'!F22</f>
        <v>0</v>
      </c>
      <c r="J23" s="90">
        <f>$G23*'VW factors'!$F25</f>
        <v>0</v>
      </c>
      <c r="K23" s="87"/>
      <c r="L23" s="90">
        <f t="shared" ref="L23:M23" si="28">$K23/$G$31*H$31</f>
        <v>0</v>
      </c>
      <c r="M23" s="90">
        <f t="shared" si="28"/>
        <v>0</v>
      </c>
      <c r="N23" s="90">
        <f t="shared" si="2"/>
        <v>85627.99958405894</v>
      </c>
    </row>
    <row r="24" spans="1:27">
      <c r="A24" s="86" t="s">
        <v>38</v>
      </c>
      <c r="B24" s="90" t="s">
        <v>138</v>
      </c>
      <c r="C24" s="113">
        <f>C$31*'Technology mixes'!H23</f>
        <v>0</v>
      </c>
      <c r="D24" s="87">
        <f>$C24*'WC and WW factors'!D23</f>
        <v>0</v>
      </c>
      <c r="E24" s="87">
        <f>$C24*'WC and WW factors'!F23</f>
        <v>0</v>
      </c>
      <c r="F24" s="90">
        <f>$C24*'VW factors'!$F26</f>
        <v>0</v>
      </c>
      <c r="G24" s="113">
        <f>G$31*'Technology mixes'!I23</f>
        <v>0</v>
      </c>
      <c r="H24" s="90">
        <f>$G24*'WC and WW factors'!D23</f>
        <v>0</v>
      </c>
      <c r="I24" s="90">
        <f>$G24*'WC and WW factors'!F23</f>
        <v>0</v>
      </c>
      <c r="J24" s="90">
        <f>$G24*'VW factors'!$F26</f>
        <v>0</v>
      </c>
      <c r="K24" s="87"/>
      <c r="L24" s="90">
        <f t="shared" ref="L24:M24" si="29">$K24/$G$31*H$31</f>
        <v>0</v>
      </c>
      <c r="M24" s="90">
        <f t="shared" si="29"/>
        <v>0</v>
      </c>
      <c r="N24" s="90">
        <f t="shared" si="2"/>
        <v>0</v>
      </c>
    </row>
    <row r="25" spans="1:27">
      <c r="A25" s="86" t="s">
        <v>83</v>
      </c>
      <c r="B25" s="87" t="s">
        <v>143</v>
      </c>
      <c r="C25" s="113">
        <f>C$31*'Technology mixes'!H24</f>
        <v>28351.00000110269</v>
      </c>
      <c r="D25" s="87">
        <f>IF($C25+$G25=0,0,'WC and WW factors'!$D24*$C25*$G25/($C25+$G25))</f>
        <v>0</v>
      </c>
      <c r="E25" s="87">
        <f>IF($C25+$G25=0,0,'WC and WW factors'!$F24*$C25*$G25/($C25+$G25))</f>
        <v>0</v>
      </c>
      <c r="F25" s="90">
        <f>IF($C25+$G25=0,0,'VW factors'!$F27*$C25*$G25/($C25+$G25))</f>
        <v>0</v>
      </c>
      <c r="G25" s="113">
        <f>G$31*'Technology mixes'!I24</f>
        <v>939.28973601887185</v>
      </c>
      <c r="H25" s="87">
        <f>IF($C25+$G25=0,0,'WC and WW factors'!$D24*$G25*$G25/($C25+$G25))</f>
        <v>0</v>
      </c>
      <c r="I25" s="87">
        <f>IF($C25+$G25=0,0,'WC and WW factors'!$F24*$G25*$G25/($C25+$G25))</f>
        <v>0</v>
      </c>
      <c r="J25" s="90">
        <f>IF($C25+$G25=0,0,'VW factors'!$F27*$G25*$G25/($C25+$G25))</f>
        <v>0</v>
      </c>
      <c r="K25" s="87"/>
      <c r="L25" s="90">
        <f t="shared" ref="L25:M25" si="30">$K25/$G$31*H$31</f>
        <v>0</v>
      </c>
      <c r="M25" s="90">
        <f t="shared" si="30"/>
        <v>0</v>
      </c>
      <c r="N25" s="90">
        <f t="shared" si="2"/>
        <v>0</v>
      </c>
      <c r="O25" s="3"/>
      <c r="P25" s="13">
        <f t="shared" ref="P25:Q25" si="31">$K25/$G$31*L$31</f>
        <v>0</v>
      </c>
      <c r="Q25" s="13">
        <f t="shared" si="31"/>
        <v>0</v>
      </c>
      <c r="R25" s="13">
        <f>J25+N25</f>
        <v>0</v>
      </c>
    </row>
    <row r="26" spans="1:27">
      <c r="A26" s="86" t="s">
        <v>77</v>
      </c>
      <c r="B26" s="87" t="s">
        <v>144</v>
      </c>
      <c r="C26" s="113">
        <f>C$31*'Technology mixes'!H25</f>
        <v>2751.0000000101013</v>
      </c>
      <c r="D26" s="87">
        <f>$C26*'WC and WW factors'!D25</f>
        <v>0</v>
      </c>
      <c r="E26" s="87">
        <f>$C26*'WC and WW factors'!F25</f>
        <v>0</v>
      </c>
      <c r="F26" s="90">
        <f>$C26*'VW factors'!$F28</f>
        <v>0</v>
      </c>
      <c r="G26" s="113">
        <f>G$31*'Technology mixes'!I25</f>
        <v>0</v>
      </c>
      <c r="H26" s="90">
        <f>$G26*'WC and WW factors'!D25</f>
        <v>0</v>
      </c>
      <c r="I26" s="90">
        <f>$G26*'WC and WW factors'!F25</f>
        <v>0</v>
      </c>
      <c r="J26" s="90">
        <f>$G26*'VW factors'!$F28</f>
        <v>0</v>
      </c>
      <c r="K26" s="87"/>
      <c r="L26" s="90">
        <f t="shared" ref="L26:M26" si="32">$K26/$G$31*H$31</f>
        <v>0</v>
      </c>
      <c r="M26" s="90">
        <f t="shared" si="32"/>
        <v>0</v>
      </c>
      <c r="N26" s="90">
        <f t="shared" si="2"/>
        <v>0</v>
      </c>
    </row>
    <row r="27" spans="1:27">
      <c r="A27" s="86" t="s">
        <v>38</v>
      </c>
      <c r="B27" s="90" t="s">
        <v>146</v>
      </c>
      <c r="C27" s="113">
        <f>C$31*'Technology mixes'!H26</f>
        <v>0</v>
      </c>
      <c r="D27" s="87">
        <f>$C27*'WC and WW factors'!D26</f>
        <v>0</v>
      </c>
      <c r="E27" s="87">
        <f>$C27*'WC and WW factors'!F26</f>
        <v>0</v>
      </c>
      <c r="F27" s="90">
        <f>$C27*'VW factors'!$F29</f>
        <v>0</v>
      </c>
      <c r="G27" s="113">
        <f>G$31*'Technology mixes'!I26</f>
        <v>121008.49683739396</v>
      </c>
      <c r="H27" s="90">
        <f>$G27*'WC and WW factors'!D26</f>
        <v>726050.98102436378</v>
      </c>
      <c r="I27" s="90">
        <f>$G27*'WC and WW factors'!F26</f>
        <v>726050.98102436378</v>
      </c>
      <c r="J27" s="90">
        <f>$G27*'VW factors'!$F29</f>
        <v>0</v>
      </c>
      <c r="K27" s="87"/>
      <c r="L27" s="90">
        <f t="shared" ref="L27:M27" si="33">$K27/$G$31*H$31</f>
        <v>0</v>
      </c>
      <c r="M27" s="90">
        <f t="shared" si="33"/>
        <v>0</v>
      </c>
      <c r="N27" s="90">
        <f t="shared" si="2"/>
        <v>0</v>
      </c>
    </row>
    <row r="28" spans="1:27">
      <c r="A28" s="86" t="s">
        <v>83</v>
      </c>
      <c r="B28" s="87" t="s">
        <v>149</v>
      </c>
      <c r="C28" s="113">
        <f>C$31*'Technology mixes'!H27</f>
        <v>0</v>
      </c>
      <c r="D28" s="87">
        <f>IF($C28+$G28=0,0,'WC and WW factors'!$D27*$C28*$G28/($C28+$G28))</f>
        <v>0</v>
      </c>
      <c r="E28" s="87">
        <f>IF($C28+$G28=0,0,'WC and WW factors'!$F27*$C28*$G28/($C28+$G28))</f>
        <v>0</v>
      </c>
      <c r="F28" s="90">
        <f>IF($C28+$G28=0,0,'VW factors'!$F30*$C28*$G28/($C28+$G28))</f>
        <v>0</v>
      </c>
      <c r="G28" s="113">
        <f>G$31*'Technology mixes'!I27</f>
        <v>0</v>
      </c>
      <c r="H28" s="87">
        <f>IF($C28+$G28=0,0,'WC and WW factors'!$D27*$G28*$G28/($C28+$G28))</f>
        <v>0</v>
      </c>
      <c r="I28" s="87">
        <f>IF($C28+$G28=0,0,'WC and WW factors'!$F27*$G28*$G28/($C28+$G28))</f>
        <v>0</v>
      </c>
      <c r="J28" s="90">
        <f>IF($C28+$G28=0,0,'VW factors'!$F30*$G28*$G28/($C28+$G28))</f>
        <v>0</v>
      </c>
      <c r="K28" s="87"/>
      <c r="L28" s="90">
        <f t="shared" ref="L28:M28" si="34">$K28/$G$31*H$31</f>
        <v>0</v>
      </c>
      <c r="M28" s="90">
        <f t="shared" si="34"/>
        <v>0</v>
      </c>
      <c r="N28" s="90">
        <f t="shared" si="2"/>
        <v>0</v>
      </c>
      <c r="O28" s="3"/>
      <c r="P28" s="13">
        <f t="shared" ref="P28:Q28" si="35">$K28/$G$31*L$31</f>
        <v>0</v>
      </c>
      <c r="Q28" s="13">
        <f t="shared" si="35"/>
        <v>0</v>
      </c>
      <c r="R28" s="13">
        <f>J28+N28</f>
        <v>0</v>
      </c>
    </row>
    <row r="29" spans="1:27">
      <c r="A29" s="86" t="s">
        <v>38</v>
      </c>
      <c r="B29" s="90" t="s">
        <v>151</v>
      </c>
      <c r="C29" s="113">
        <f>C$31*'Technology mixes'!H28</f>
        <v>0</v>
      </c>
      <c r="D29" s="87">
        <f>$C29*'WC and WW factors'!D28</f>
        <v>0</v>
      </c>
      <c r="E29" s="87">
        <f>$C29*'WC and WW factors'!F28</f>
        <v>0</v>
      </c>
      <c r="F29" s="90">
        <f>$C29*'VW factors'!$F31</f>
        <v>0</v>
      </c>
      <c r="G29" s="113">
        <f>G$31*'Technology mixes'!I28</f>
        <v>1013393.7006900809</v>
      </c>
      <c r="H29" s="90">
        <f>$G29*'WC and WW factors'!D28</f>
        <v>0</v>
      </c>
      <c r="I29" s="90">
        <f>$G29*'WC and WW factors'!F28</f>
        <v>2026787.4013801618</v>
      </c>
      <c r="J29" s="90">
        <f>$G29*'VW factors'!$F31</f>
        <v>0</v>
      </c>
      <c r="K29" s="87"/>
      <c r="L29" s="90">
        <f t="shared" ref="L29:M29" si="36">$K29/$G$31*H$31</f>
        <v>0</v>
      </c>
      <c r="M29" s="90">
        <f t="shared" si="36"/>
        <v>0</v>
      </c>
      <c r="N29" s="90">
        <f t="shared" si="2"/>
        <v>0</v>
      </c>
    </row>
    <row r="30" spans="1:27">
      <c r="A30" s="86" t="s">
        <v>77</v>
      </c>
      <c r="B30" s="90" t="s">
        <v>156</v>
      </c>
      <c r="C30" s="113">
        <f>C$31*'Technology mixes'!H29</f>
        <v>2953.0000000294499</v>
      </c>
      <c r="D30" s="87">
        <f>$C30*'WC and WW factors'!D29</f>
        <v>0</v>
      </c>
      <c r="E30" s="87">
        <f>$C30*'WC and WW factors'!F29</f>
        <v>0</v>
      </c>
      <c r="F30" s="90">
        <f>$C30*'VW factors'!$F32</f>
        <v>708720000.00706792</v>
      </c>
      <c r="G30" s="113">
        <f>G$31*'Technology mixes'!I29</f>
        <v>0</v>
      </c>
      <c r="H30" s="90">
        <f>$G30*'WC and WW factors'!D29</f>
        <v>0</v>
      </c>
      <c r="I30" s="90">
        <f>$G30*'WC and WW factors'!F29</f>
        <v>0</v>
      </c>
      <c r="J30" s="90">
        <f>$G30*'VW factors'!$F32</f>
        <v>0</v>
      </c>
      <c r="K30" s="92"/>
      <c r="L30" s="90">
        <f t="shared" ref="L30:M30" si="37">$K30/$G$31*H$31</f>
        <v>0</v>
      </c>
      <c r="M30" s="90">
        <f t="shared" si="37"/>
        <v>0</v>
      </c>
      <c r="N30" s="90">
        <f t="shared" si="2"/>
        <v>708720000.00706792</v>
      </c>
    </row>
    <row r="31" spans="1:27">
      <c r="A31" s="111"/>
      <c r="B31" s="111"/>
      <c r="C31" s="114">
        <f>'Technology mixes'!H31</f>
        <v>812519</v>
      </c>
      <c r="D31" s="115">
        <f t="shared" ref="D31:F31" si="38">SUM(D3:D30)</f>
        <v>1818429.3988786545</v>
      </c>
      <c r="E31" s="115">
        <f t="shared" si="38"/>
        <v>5638977843.6730747</v>
      </c>
      <c r="F31" s="115">
        <f t="shared" si="38"/>
        <v>1043675832.3061352</v>
      </c>
      <c r="G31" s="114">
        <f>'Technology mixes'!I31</f>
        <v>1229879.9099999999</v>
      </c>
      <c r="H31" s="115">
        <f t="shared" ref="H31:J31" si="39">SUM(H3:H30)</f>
        <v>5289412.866176948</v>
      </c>
      <c r="I31" s="115">
        <f t="shared" si="39"/>
        <v>443324353.59993714</v>
      </c>
      <c r="J31" s="115">
        <f t="shared" si="39"/>
        <v>277167.69051464106</v>
      </c>
      <c r="K31" s="114">
        <f>'Technology mixes'!G31</f>
        <v>450416.98</v>
      </c>
      <c r="L31" s="115">
        <f t="shared" ref="L31:N31" si="40">SUM(L3:L30)</f>
        <v>880876.45387472911</v>
      </c>
      <c r="M31" s="115">
        <f t="shared" si="40"/>
        <v>73829363.370848507</v>
      </c>
      <c r="N31" s="115">
        <f t="shared" si="40"/>
        <v>1043952999.9966497</v>
      </c>
      <c r="O31" s="3"/>
      <c r="P31" s="3"/>
      <c r="Q31" s="3"/>
      <c r="R31" s="3"/>
    </row>
    <row r="32" spans="1:27">
      <c r="A32" s="116"/>
      <c r="B32" s="116"/>
      <c r="C32" s="116">
        <f t="shared" ref="C32:N32" si="41">C31</f>
        <v>812519</v>
      </c>
      <c r="D32" s="116">
        <f t="shared" si="41"/>
        <v>1818429.3988786545</v>
      </c>
      <c r="E32" s="116">
        <f t="shared" si="41"/>
        <v>5638977843.6730747</v>
      </c>
      <c r="F32" s="116">
        <f t="shared" si="41"/>
        <v>1043675832.3061352</v>
      </c>
      <c r="G32" s="116">
        <f t="shared" si="41"/>
        <v>1229879.9099999999</v>
      </c>
      <c r="H32" s="116">
        <f t="shared" si="41"/>
        <v>5289412.866176948</v>
      </c>
      <c r="I32" s="116">
        <f t="shared" si="41"/>
        <v>443324353.59993714</v>
      </c>
      <c r="J32" s="116">
        <f t="shared" si="41"/>
        <v>277167.69051464106</v>
      </c>
      <c r="K32" s="116">
        <f t="shared" si="41"/>
        <v>450416.98</v>
      </c>
      <c r="L32" s="116">
        <f t="shared" si="41"/>
        <v>880876.45387472911</v>
      </c>
      <c r="M32" s="116">
        <f t="shared" si="41"/>
        <v>73829363.370848507</v>
      </c>
      <c r="N32" s="116">
        <f t="shared" si="41"/>
        <v>1043952999.9966497</v>
      </c>
      <c r="O32" s="77"/>
      <c r="P32" s="77"/>
      <c r="Q32" s="77"/>
      <c r="R32" s="77"/>
      <c r="S32" s="77"/>
      <c r="T32" s="77"/>
      <c r="U32" s="77"/>
      <c r="V32" s="77"/>
      <c r="W32" s="77"/>
      <c r="X32" s="77"/>
      <c r="Y32" s="77"/>
      <c r="Z32" s="77"/>
      <c r="AA32" s="77"/>
    </row>
    <row r="33" spans="1:14">
      <c r="A33" s="110"/>
      <c r="B33" s="110"/>
      <c r="C33" s="92"/>
      <c r="D33" s="117"/>
      <c r="E33" s="117"/>
      <c r="F33" s="92"/>
      <c r="G33" s="92"/>
      <c r="H33" s="117"/>
      <c r="I33" s="117"/>
      <c r="J33" s="92"/>
      <c r="K33" s="92"/>
      <c r="L33" s="117">
        <f t="shared" ref="L33:N33" si="42">SUM(L19:L28)</f>
        <v>0</v>
      </c>
      <c r="M33" s="117">
        <f t="shared" si="42"/>
        <v>0</v>
      </c>
      <c r="N33" s="117">
        <f t="shared" si="42"/>
        <v>226654.68304637345</v>
      </c>
    </row>
    <row r="34" spans="1:14">
      <c r="A34" s="6"/>
      <c r="B34" s="6"/>
      <c r="G34" s="3"/>
      <c r="H34" s="4"/>
      <c r="I34" s="4"/>
      <c r="K34" s="4"/>
      <c r="L34" s="4"/>
    </row>
    <row r="35" spans="1:14">
      <c r="A35" s="6"/>
      <c r="B35" s="6"/>
      <c r="G35" s="3"/>
      <c r="H35" s="22"/>
    </row>
    <row r="36" spans="1:14">
      <c r="A36" s="6"/>
      <c r="B36" s="6"/>
      <c r="G36" s="3"/>
      <c r="H36" s="22"/>
    </row>
    <row r="37" spans="1:14">
      <c r="A37" s="9"/>
      <c r="B37" s="6"/>
      <c r="C37" s="3"/>
      <c r="G37" s="3"/>
      <c r="H37" s="22"/>
    </row>
    <row r="38" spans="1:14">
      <c r="A38" s="6"/>
      <c r="B38" s="6"/>
      <c r="C38" s="60"/>
      <c r="G38" s="3"/>
      <c r="H38" s="22"/>
    </row>
    <row r="39" spans="1:14">
      <c r="A39" s="6"/>
      <c r="B39" s="6"/>
      <c r="G39" s="3"/>
      <c r="H39" s="22"/>
    </row>
    <row r="40" spans="1:14">
      <c r="A40" s="6"/>
      <c r="B40" s="6"/>
      <c r="D40" s="3"/>
      <c r="E40" s="3"/>
      <c r="G40" s="3"/>
      <c r="H40" s="22"/>
    </row>
    <row r="41" spans="1:14">
      <c r="A41" s="6"/>
      <c r="B41" s="6"/>
      <c r="G41" s="3"/>
      <c r="H41" s="22"/>
    </row>
    <row r="42" spans="1:14">
      <c r="A42" s="6"/>
      <c r="B42" s="6"/>
      <c r="G42" s="3"/>
      <c r="H42" s="22"/>
    </row>
    <row r="43" spans="1:14">
      <c r="A43" s="6"/>
      <c r="B43" s="6"/>
      <c r="G43" s="3"/>
      <c r="H43" s="22"/>
    </row>
    <row r="44" spans="1:14">
      <c r="A44" s="6"/>
      <c r="B44" s="6"/>
      <c r="D44" s="3"/>
      <c r="E44" s="3"/>
      <c r="G44" s="3"/>
      <c r="H44" s="22"/>
    </row>
    <row r="45" spans="1:14">
      <c r="A45" s="6"/>
      <c r="B45" s="6"/>
      <c r="G45" s="3"/>
      <c r="H45" s="22"/>
      <c r="K45" s="3"/>
      <c r="L45" s="3"/>
    </row>
    <row r="46" spans="1:14">
      <c r="A46" s="6"/>
      <c r="B46" s="6"/>
      <c r="C46" s="6"/>
      <c r="D46" s="77"/>
      <c r="E46" s="77"/>
      <c r="G46" s="3"/>
      <c r="H46" s="22"/>
    </row>
    <row r="47" spans="1:14">
      <c r="A47" s="6"/>
      <c r="B47" s="6"/>
      <c r="C47" s="60"/>
      <c r="E47" s="3"/>
      <c r="G47" s="3"/>
      <c r="H47" s="22"/>
      <c r="K47" s="3"/>
      <c r="L47" s="3"/>
    </row>
    <row r="48" spans="1:14">
      <c r="A48" s="9"/>
      <c r="B48" s="6"/>
      <c r="C48" s="3"/>
      <c r="E48" s="3"/>
      <c r="G48" s="3"/>
      <c r="H48" s="22"/>
      <c r="K48" s="3"/>
      <c r="L48" s="3"/>
    </row>
    <row r="49" spans="1:12">
      <c r="A49" s="9"/>
      <c r="B49" s="6"/>
      <c r="C49" s="3"/>
      <c r="E49" s="3"/>
      <c r="G49" s="3"/>
      <c r="H49" s="22"/>
    </row>
    <row r="50" spans="1:12">
      <c r="A50" s="9"/>
      <c r="B50" s="6"/>
      <c r="C50" s="3"/>
      <c r="E50" s="3"/>
      <c r="G50" s="3"/>
      <c r="H50" s="22"/>
    </row>
    <row r="51" spans="1:12">
      <c r="A51" s="6"/>
      <c r="B51" s="6"/>
      <c r="C51" s="3"/>
      <c r="E51" s="3"/>
      <c r="G51" s="3"/>
      <c r="H51" s="22"/>
    </row>
    <row r="52" spans="1:12">
      <c r="A52" s="6"/>
      <c r="B52" s="6"/>
      <c r="E52" s="3"/>
      <c r="G52" s="3"/>
      <c r="H52" s="81"/>
    </row>
    <row r="53" spans="1:12">
      <c r="A53" s="6"/>
      <c r="B53" s="6"/>
      <c r="E53" s="3"/>
      <c r="G53" s="3"/>
      <c r="H53" s="22"/>
    </row>
    <row r="54" spans="1:12">
      <c r="A54" s="6"/>
      <c r="B54" s="6"/>
      <c r="E54" s="3"/>
      <c r="G54" s="3"/>
      <c r="H54" s="22"/>
    </row>
    <row r="55" spans="1:12">
      <c r="A55" s="6"/>
      <c r="B55" s="6"/>
      <c r="E55" s="3"/>
      <c r="G55" s="3"/>
      <c r="H55" s="22"/>
    </row>
    <row r="56" spans="1:12">
      <c r="A56" s="6"/>
      <c r="B56" s="6"/>
      <c r="E56" s="3"/>
      <c r="G56" s="3"/>
      <c r="H56" s="22"/>
    </row>
    <row r="57" spans="1:12">
      <c r="A57" s="6"/>
      <c r="B57" s="6"/>
      <c r="E57" s="3"/>
      <c r="G57" s="3"/>
      <c r="H57" s="22"/>
    </row>
    <row r="58" spans="1:12">
      <c r="A58" s="6"/>
      <c r="B58" s="6"/>
      <c r="E58" s="3"/>
      <c r="H58" s="22"/>
    </row>
    <row r="59" spans="1:12">
      <c r="A59" s="67"/>
      <c r="E59" s="3"/>
      <c r="H59" s="81"/>
    </row>
    <row r="61" spans="1:12">
      <c r="E61" s="82"/>
      <c r="H61" s="82"/>
      <c r="I61" s="82"/>
      <c r="K61" s="83"/>
      <c r="L61" s="83"/>
    </row>
  </sheetData>
  <autoFilter ref="A2:A1006"/>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61"/>
  <sheetViews>
    <sheetView workbookViewId="0">
      <pane xSplit="2" ySplit="2" topLeftCell="C3" activePane="bottomRight" state="frozen"/>
      <selection pane="topRight" activeCell="C1" sqref="C1"/>
      <selection pane="bottomLeft" activeCell="A3" sqref="A3"/>
      <selection pane="bottomRight" activeCell="D14" sqref="D14"/>
    </sheetView>
  </sheetViews>
  <sheetFormatPr defaultColWidth="12.6640625" defaultRowHeight="15.75" customHeight="1"/>
  <cols>
    <col min="1" max="2" width="17" customWidth="1"/>
  </cols>
  <sheetData>
    <row r="1" spans="1:27">
      <c r="A1" s="112" t="s">
        <v>70</v>
      </c>
      <c r="B1" s="86"/>
      <c r="C1" s="112" t="s">
        <v>328</v>
      </c>
      <c r="D1" s="112" t="s">
        <v>329</v>
      </c>
      <c r="E1" s="112" t="s">
        <v>330</v>
      </c>
      <c r="F1" s="112" t="s">
        <v>331</v>
      </c>
      <c r="G1" s="112" t="s">
        <v>332</v>
      </c>
      <c r="H1" s="112" t="s">
        <v>333</v>
      </c>
      <c r="I1" s="112" t="s">
        <v>334</v>
      </c>
      <c r="J1" s="112" t="s">
        <v>335</v>
      </c>
      <c r="K1" s="112" t="s">
        <v>268</v>
      </c>
      <c r="L1" s="112" t="s">
        <v>329</v>
      </c>
      <c r="M1" s="112" t="s">
        <v>270</v>
      </c>
      <c r="N1" s="112" t="s">
        <v>335</v>
      </c>
      <c r="O1" s="36"/>
      <c r="P1" s="36"/>
      <c r="Q1" s="36"/>
      <c r="R1" s="36"/>
      <c r="S1" s="36"/>
      <c r="T1" s="36"/>
      <c r="U1" s="36"/>
      <c r="V1" s="36"/>
      <c r="W1" s="36"/>
      <c r="X1" s="36"/>
      <c r="Y1" s="36"/>
      <c r="Z1" s="36"/>
      <c r="AA1" s="36"/>
    </row>
    <row r="2" spans="1:27">
      <c r="A2" s="86"/>
      <c r="B2" s="112" t="s">
        <v>71</v>
      </c>
      <c r="C2" s="86" t="s">
        <v>24</v>
      </c>
      <c r="D2" s="86" t="s">
        <v>24</v>
      </c>
      <c r="E2" s="86" t="s">
        <v>24</v>
      </c>
      <c r="F2" s="86" t="s">
        <v>24</v>
      </c>
      <c r="G2" s="86" t="s">
        <v>24</v>
      </c>
      <c r="H2" s="86" t="s">
        <v>24</v>
      </c>
      <c r="I2" s="86" t="s">
        <v>24</v>
      </c>
      <c r="J2" s="86" t="s">
        <v>24</v>
      </c>
      <c r="K2" s="86" t="s">
        <v>24</v>
      </c>
      <c r="L2" s="86" t="s">
        <v>24</v>
      </c>
      <c r="M2" s="86" t="s">
        <v>24</v>
      </c>
      <c r="N2" s="86" t="s">
        <v>24</v>
      </c>
      <c r="O2" s="36"/>
      <c r="P2" s="36"/>
      <c r="Q2" s="36"/>
      <c r="R2" s="36"/>
      <c r="S2" s="36"/>
      <c r="T2" s="36"/>
      <c r="U2" s="36"/>
      <c r="V2" s="36"/>
      <c r="W2" s="36"/>
      <c r="X2" s="36"/>
      <c r="Y2" s="36"/>
      <c r="Z2" s="36"/>
      <c r="AA2" s="36"/>
    </row>
    <row r="3" spans="1:27">
      <c r="A3" s="86" t="s">
        <v>77</v>
      </c>
      <c r="B3" s="87" t="s">
        <v>78</v>
      </c>
      <c r="C3" s="113">
        <f>C$31*'Technology mixes'!J2</f>
        <v>92823.9999845821</v>
      </c>
      <c r="D3" s="87">
        <f>$C3*'WC and WW factors'!D2</f>
        <v>0</v>
      </c>
      <c r="E3" s="87">
        <f>$C3*'WC and WW factors'!F2</f>
        <v>0</v>
      </c>
      <c r="F3" s="90">
        <f>$C3*'VW factors'!$G5</f>
        <v>0</v>
      </c>
      <c r="G3" s="87">
        <f>G$31*'Technology mixes'!K2</f>
        <v>0</v>
      </c>
      <c r="H3" s="90">
        <f>$G3*'WC and WW factors'!D2</f>
        <v>0</v>
      </c>
      <c r="I3" s="90">
        <f>$G3*'WC and WW factors'!F2</f>
        <v>0</v>
      </c>
      <c r="J3" s="90">
        <f>$G3*'VW factors'!$G5</f>
        <v>0</v>
      </c>
      <c r="K3" s="87">
        <f t="shared" ref="K3:K4" si="0">$C3/4</f>
        <v>23205.999996145525</v>
      </c>
      <c r="L3" s="90">
        <f t="shared" ref="L3:M3" si="1">$K3/$G$31*H$31</f>
        <v>253458.74204870377</v>
      </c>
      <c r="M3" s="90">
        <f t="shared" si="1"/>
        <v>22142663.423174735</v>
      </c>
      <c r="N3" s="90">
        <f t="shared" ref="N3:N30" si="2">F3+J3</f>
        <v>0</v>
      </c>
    </row>
    <row r="4" spans="1:27">
      <c r="A4" s="86" t="s">
        <v>77</v>
      </c>
      <c r="B4" s="87" t="s">
        <v>80</v>
      </c>
      <c r="C4" s="113">
        <f>C$31*'Technology mixes'!J3</f>
        <v>82848.500004786096</v>
      </c>
      <c r="D4" s="87">
        <f>$C4*'WC and WW factors'!D3</f>
        <v>0</v>
      </c>
      <c r="E4" s="87">
        <f>$C4*'WC and WW factors'!F3</f>
        <v>4952684122.7155724</v>
      </c>
      <c r="F4" s="90">
        <f>$C4*'VW factors'!$G6</f>
        <v>0</v>
      </c>
      <c r="G4" s="87">
        <f>G$31*'Technology mixes'!K3</f>
        <v>0</v>
      </c>
      <c r="H4" s="90">
        <f>$G4*'WC and WW factors'!D3</f>
        <v>0</v>
      </c>
      <c r="I4" s="90">
        <f>$G4*'WC and WW factors'!F3</f>
        <v>0</v>
      </c>
      <c r="J4" s="90">
        <f>$G4*'VW factors'!$G6</f>
        <v>0</v>
      </c>
      <c r="K4" s="87">
        <f t="shared" si="0"/>
        <v>20712.125001196524</v>
      </c>
      <c r="L4" s="90">
        <f t="shared" ref="L4:M4" si="3">$K4/$G$31*H$31</f>
        <v>226220.33736235191</v>
      </c>
      <c r="M4" s="90">
        <f t="shared" si="3"/>
        <v>19763061.826958261</v>
      </c>
      <c r="N4" s="90">
        <f t="shared" si="2"/>
        <v>0</v>
      </c>
    </row>
    <row r="5" spans="1:27">
      <c r="A5" s="84" t="s">
        <v>83</v>
      </c>
      <c r="B5" s="85" t="s">
        <v>84</v>
      </c>
      <c r="C5" s="113">
        <f>C$31*'Technology mixes'!J4</f>
        <v>0</v>
      </c>
      <c r="D5" s="87">
        <f>IF($C5+$G5=0,0,'WC and WW factors'!$D4*$C5*$G5/($C5+$G5))</f>
        <v>0</v>
      </c>
      <c r="E5" s="87">
        <f>IF($C5+$G5=0,0,'WC and WW factors'!$F4*$C5*$G5/($C5+$G5))</f>
        <v>0</v>
      </c>
      <c r="F5" s="90">
        <f>IF($C5+$G5=0,0,'VW factors'!$G7*$C5*$G5/($C5+$G5))</f>
        <v>0</v>
      </c>
      <c r="G5" s="87">
        <f>G$31*'Technology mixes'!K4</f>
        <v>0</v>
      </c>
      <c r="H5" s="87">
        <f>IF($C5+$G5=0,0,'WC and WW factors'!$D4*$G5*$G5/($C5+$G5))</f>
        <v>0</v>
      </c>
      <c r="I5" s="87">
        <f>IF($C5+$G5=0,0,'WC and WW factors'!$F4*$G5*$G5/($C5+$G5))</f>
        <v>0</v>
      </c>
      <c r="J5" s="90">
        <f>IF($C5+$G5=0,0,'VW factors'!$G7*$G5*$G5/($C5+$G5))</f>
        <v>0</v>
      </c>
      <c r="K5" s="87"/>
      <c r="L5" s="90">
        <f t="shared" ref="L5:M5" si="4">$K5/$G$31*H$31</f>
        <v>0</v>
      </c>
      <c r="M5" s="90">
        <f t="shared" si="4"/>
        <v>0</v>
      </c>
      <c r="N5" s="90">
        <f t="shared" si="2"/>
        <v>0</v>
      </c>
    </row>
    <row r="6" spans="1:27">
      <c r="A6" s="86" t="s">
        <v>77</v>
      </c>
      <c r="B6" s="86" t="s">
        <v>89</v>
      </c>
      <c r="C6" s="113">
        <f>C$31*'Technology mixes'!J5</f>
        <v>38711.000002828659</v>
      </c>
      <c r="D6" s="87">
        <f>$C6*'WC and WW factors'!D5</f>
        <v>0</v>
      </c>
      <c r="E6" s="87">
        <f>$C6*'WC and WW factors'!F5</f>
        <v>0</v>
      </c>
      <c r="F6" s="90">
        <f>$C6*'VW factors'!$G8</f>
        <v>1207783200.0882542</v>
      </c>
      <c r="G6" s="87">
        <f>G$31*'Technology mixes'!K5</f>
        <v>0</v>
      </c>
      <c r="H6" s="90">
        <f>$G6*'WC and WW factors'!D5</f>
        <v>0</v>
      </c>
      <c r="I6" s="90">
        <f>$G6*'WC and WW factors'!F5</f>
        <v>0</v>
      </c>
      <c r="J6" s="90">
        <f>$G6*'VW factors'!$G8</f>
        <v>0</v>
      </c>
      <c r="K6" s="87"/>
      <c r="L6" s="90">
        <f t="shared" ref="L6:M6" si="5">$K6/$G$31*H$31</f>
        <v>0</v>
      </c>
      <c r="M6" s="90">
        <f t="shared" si="5"/>
        <v>0</v>
      </c>
      <c r="N6" s="90">
        <f t="shared" si="2"/>
        <v>1207783200.0882542</v>
      </c>
    </row>
    <row r="7" spans="1:27">
      <c r="A7" s="86" t="s">
        <v>77</v>
      </c>
      <c r="B7" s="87" t="s">
        <v>91</v>
      </c>
      <c r="C7" s="113">
        <f>C$31*'Technology mixes'!J6</f>
        <v>82848.500004786096</v>
      </c>
      <c r="D7" s="87">
        <f>$C7*'WC and WW factors'!D6</f>
        <v>0</v>
      </c>
      <c r="E7" s="87">
        <f>$C7*'WC and WW factors'!F6</f>
        <v>0</v>
      </c>
      <c r="F7" s="90">
        <f>$C7*'VW factors'!$G9</f>
        <v>0</v>
      </c>
      <c r="G7" s="87">
        <f>G$31*'Technology mixes'!K6</f>
        <v>0</v>
      </c>
      <c r="H7" s="90">
        <f>$G7*'WC and WW factors'!D6</f>
        <v>0</v>
      </c>
      <c r="I7" s="90">
        <f>$G7*'WC and WW factors'!F6</f>
        <v>0</v>
      </c>
      <c r="J7" s="90">
        <f>$G7*'VW factors'!$G9</f>
        <v>0</v>
      </c>
      <c r="K7" s="87">
        <f>C7/4</f>
        <v>20712.125001196524</v>
      </c>
      <c r="L7" s="90">
        <f t="shared" ref="L7:M7" si="6">$K7/$G$31*H$31</f>
        <v>226220.33736235191</v>
      </c>
      <c r="M7" s="90">
        <f t="shared" si="6"/>
        <v>19763061.826958261</v>
      </c>
      <c r="N7" s="90">
        <f t="shared" si="2"/>
        <v>0</v>
      </c>
    </row>
    <row r="8" spans="1:27">
      <c r="A8" s="86" t="s">
        <v>77</v>
      </c>
      <c r="B8" s="87" t="s">
        <v>93</v>
      </c>
      <c r="C8" s="113">
        <f>C$31*'Technology mixes'!J7</f>
        <v>1527.0000001408098</v>
      </c>
      <c r="D8" s="87">
        <f>$C8*'WC and WW factors'!D7</f>
        <v>0</v>
      </c>
      <c r="E8" s="87">
        <f>$C8*'WC and WW factors'!F7</f>
        <v>0</v>
      </c>
      <c r="F8" s="90">
        <f>$C8*'VW factors'!$G10</f>
        <v>29776.50000274579</v>
      </c>
      <c r="G8" s="87">
        <f>G$31*'Technology mixes'!K7</f>
        <v>0</v>
      </c>
      <c r="H8" s="90">
        <f>$G8*'WC and WW factors'!D7</f>
        <v>0</v>
      </c>
      <c r="I8" s="90">
        <f>$G8*'WC and WW factors'!F7</f>
        <v>0</v>
      </c>
      <c r="J8" s="90">
        <f>$G8*'VW factors'!$G10</f>
        <v>0</v>
      </c>
      <c r="K8" s="92"/>
      <c r="L8" s="90">
        <f t="shared" ref="L8:M8" si="7">$K8/$G$31*H$31</f>
        <v>0</v>
      </c>
      <c r="M8" s="90">
        <f t="shared" si="7"/>
        <v>0</v>
      </c>
      <c r="N8" s="90">
        <f t="shared" si="2"/>
        <v>29776.50000274579</v>
      </c>
    </row>
    <row r="9" spans="1:27">
      <c r="A9" s="86" t="s">
        <v>83</v>
      </c>
      <c r="B9" s="87" t="s">
        <v>94</v>
      </c>
      <c r="C9" s="113">
        <f>C$31*'Technology mixes'!J8</f>
        <v>0</v>
      </c>
      <c r="D9" s="87">
        <f>IF($C9+$G9=0,0,'WC and WW factors'!$D8*$C9*$G9/($C9+$G9))</f>
        <v>0</v>
      </c>
      <c r="E9" s="87">
        <f>IF($C9+$G9=0,0,'WC and WW factors'!$F8*$C9*$G9/($C9+$G9))</f>
        <v>0</v>
      </c>
      <c r="F9" s="90">
        <f>IF($C9+$G9=0,0,'VW factors'!$G11*$C9*$G9/($C9+$G9))</f>
        <v>0</v>
      </c>
      <c r="G9" s="87">
        <f>G$31*'Technology mixes'!K8</f>
        <v>0</v>
      </c>
      <c r="H9" s="87">
        <f>IF($C9+$G9=0,0,'WC and WW factors'!$D8*$G9*$G9/($C9+$G9))</f>
        <v>0</v>
      </c>
      <c r="I9" s="87">
        <f>IF($C9+$G9=0,0,'WC and WW factors'!$F8*$G9*$G9/($C9+$G9))</f>
        <v>0</v>
      </c>
      <c r="J9" s="90">
        <f>IF($C9+$G9=0,0,'VW factors'!$G11*$G9*$G9/($C9+$G9))</f>
        <v>0</v>
      </c>
      <c r="K9" s="87"/>
      <c r="L9" s="90">
        <f t="shared" ref="L9:M9" si="8">$K9/$G$31*H$31</f>
        <v>0</v>
      </c>
      <c r="M9" s="90">
        <f t="shared" si="8"/>
        <v>0</v>
      </c>
      <c r="N9" s="90">
        <f t="shared" si="2"/>
        <v>0</v>
      </c>
    </row>
    <row r="10" spans="1:27">
      <c r="A10" s="86" t="s">
        <v>38</v>
      </c>
      <c r="B10" s="87" t="s">
        <v>99</v>
      </c>
      <c r="C10" s="113">
        <f>C$31*'Technology mixes'!J9</f>
        <v>0</v>
      </c>
      <c r="D10" s="87">
        <f>$C10*'WC and WW factors'!D9</f>
        <v>0</v>
      </c>
      <c r="E10" s="87">
        <f>$C10*'WC and WW factors'!F9</f>
        <v>0</v>
      </c>
      <c r="F10" s="90">
        <f>$C10*'VW factors'!$G12</f>
        <v>0</v>
      </c>
      <c r="G10" s="87">
        <f>G$31*'Technology mixes'!K9</f>
        <v>0</v>
      </c>
      <c r="H10" s="90">
        <f>$G10*'WC and WW factors'!D9</f>
        <v>0</v>
      </c>
      <c r="I10" s="90">
        <f>$G10*'WC and WW factors'!F9</f>
        <v>0</v>
      </c>
      <c r="J10" s="90">
        <f>$G10*'VW factors'!$G12</f>
        <v>0</v>
      </c>
      <c r="K10" s="87"/>
      <c r="L10" s="90">
        <f t="shared" ref="L10:M10" si="9">$K10/$G$31*H$31</f>
        <v>0</v>
      </c>
      <c r="M10" s="90">
        <f t="shared" si="9"/>
        <v>0</v>
      </c>
      <c r="N10" s="90">
        <f t="shared" si="2"/>
        <v>0</v>
      </c>
    </row>
    <row r="11" spans="1:27">
      <c r="A11" s="86" t="s">
        <v>77</v>
      </c>
      <c r="B11" s="87" t="s">
        <v>103</v>
      </c>
      <c r="C11" s="113">
        <f>C$31*'Technology mixes'!J10</f>
        <v>109199.9999910781</v>
      </c>
      <c r="D11" s="87">
        <f>$C11*'WC and WW factors'!D10</f>
        <v>0</v>
      </c>
      <c r="E11" s="87">
        <f>$C11*'WC and WW factors'!F10</f>
        <v>0</v>
      </c>
      <c r="F11" s="90">
        <f>$C11*'VW factors'!$G13</f>
        <v>0</v>
      </c>
      <c r="G11" s="87">
        <f>G$31*'Technology mixes'!K10</f>
        <v>0</v>
      </c>
      <c r="H11" s="90">
        <f>$G11*'WC and WW factors'!D10</f>
        <v>0</v>
      </c>
      <c r="I11" s="90">
        <f>$G11*'WC and WW factors'!F10</f>
        <v>0</v>
      </c>
      <c r="J11" s="90">
        <f>$G11*'VW factors'!$G13</f>
        <v>0</v>
      </c>
      <c r="K11" s="90">
        <f>C11*1</f>
        <v>109199.9999910781</v>
      </c>
      <c r="L11" s="90">
        <f t="shared" ref="L11:M11" si="10">$K11/$G$31*H$31</f>
        <v>1192695.6232894224</v>
      </c>
      <c r="M11" s="90">
        <f t="shared" si="10"/>
        <v>104196278.80784057</v>
      </c>
      <c r="N11" s="90">
        <f t="shared" si="2"/>
        <v>0</v>
      </c>
    </row>
    <row r="12" spans="1:27">
      <c r="A12" s="86" t="s">
        <v>77</v>
      </c>
      <c r="B12" s="90" t="s">
        <v>104</v>
      </c>
      <c r="C12" s="113">
        <f>C$31*'Technology mixes'!J11</f>
        <v>67112.00000142846</v>
      </c>
      <c r="D12" s="87">
        <f>$C12*'WC and WW factors'!D11</f>
        <v>0</v>
      </c>
      <c r="E12" s="87">
        <f>$C12*'WC and WW factors'!F11</f>
        <v>401195600.1998353</v>
      </c>
      <c r="F12" s="90">
        <f>$C12*'VW factors'!$G14</f>
        <v>0</v>
      </c>
      <c r="G12" s="87">
        <f>G$31*'Technology mixes'!K11</f>
        <v>0</v>
      </c>
      <c r="H12" s="90">
        <f>$G12*'WC and WW factors'!D11</f>
        <v>0</v>
      </c>
      <c r="I12" s="90">
        <f>$G12*'WC and WW factors'!F11</f>
        <v>0</v>
      </c>
      <c r="J12" s="90">
        <f>$G12*'VW factors'!$G14</f>
        <v>0</v>
      </c>
      <c r="K12" s="87"/>
      <c r="L12" s="90">
        <f t="shared" ref="L12:M12" si="11">$K12/$G$31*H$31</f>
        <v>0</v>
      </c>
      <c r="M12" s="90">
        <f t="shared" si="11"/>
        <v>0</v>
      </c>
      <c r="N12" s="90">
        <f t="shared" si="2"/>
        <v>0</v>
      </c>
    </row>
    <row r="13" spans="1:27">
      <c r="A13" s="86" t="s">
        <v>77</v>
      </c>
      <c r="B13" s="87" t="s">
        <v>106</v>
      </c>
      <c r="C13" s="113">
        <f>C$31*'Technology mixes'!J12</f>
        <v>70974.000000332002</v>
      </c>
      <c r="D13" s="87">
        <f>$C13*'WC and WW factors'!D12</f>
        <v>0</v>
      </c>
      <c r="E13" s="87">
        <f>$C13*'WC and WW factors'!F12</f>
        <v>0</v>
      </c>
      <c r="F13" s="90">
        <f>$C13*'VW factors'!$G15</f>
        <v>5955854.1840278599</v>
      </c>
      <c r="G13" s="87">
        <f>G$31*'Technology mixes'!K12</f>
        <v>0</v>
      </c>
      <c r="H13" s="90">
        <f>$G13*'WC and WW factors'!D12</f>
        <v>0</v>
      </c>
      <c r="I13" s="90">
        <f>$G13*'WC and WW factors'!F12</f>
        <v>0</v>
      </c>
      <c r="J13" s="90">
        <f>$G13*'VW factors'!$G15</f>
        <v>0</v>
      </c>
      <c r="K13" s="87"/>
      <c r="L13" s="90">
        <f t="shared" ref="L13:M13" si="12">$K13/$G$31*H$31</f>
        <v>0</v>
      </c>
      <c r="M13" s="90">
        <f t="shared" si="12"/>
        <v>0</v>
      </c>
      <c r="N13" s="90">
        <f t="shared" si="2"/>
        <v>5955854.1840278599</v>
      </c>
    </row>
    <row r="14" spans="1:27">
      <c r="A14" s="86" t="s">
        <v>38</v>
      </c>
      <c r="B14" s="87" t="s">
        <v>107</v>
      </c>
      <c r="C14" s="113">
        <f>C$31*'Technology mixes'!J13</f>
        <v>0</v>
      </c>
      <c r="D14" s="87">
        <f>$C14*'WC and WW factors'!D13</f>
        <v>0</v>
      </c>
      <c r="E14" s="87">
        <f>$C14*'WC and WW factors'!F13</f>
        <v>0</v>
      </c>
      <c r="F14" s="90">
        <f>$C14*'VW factors'!$G16</f>
        <v>0</v>
      </c>
      <c r="G14" s="87">
        <f>G$31*'Technology mixes'!K13</f>
        <v>39696.817646791758</v>
      </c>
      <c r="H14" s="90">
        <f>$G14*'WC and WW factors'!D13</f>
        <v>4168165.8529131347</v>
      </c>
      <c r="I14" s="90">
        <f>$G14*'WC and WW factors'!F13</f>
        <v>476361811.76150107</v>
      </c>
      <c r="J14" s="90">
        <f>$G14*'VW factors'!$G16</f>
        <v>5101835.0039656758</v>
      </c>
      <c r="K14" s="92"/>
      <c r="L14" s="90">
        <f t="shared" ref="L14:M14" si="13">$K14/$G$31*H$31</f>
        <v>0</v>
      </c>
      <c r="M14" s="90">
        <f t="shared" si="13"/>
        <v>0</v>
      </c>
      <c r="N14" s="90">
        <f t="shared" si="2"/>
        <v>5101835.0039656758</v>
      </c>
    </row>
    <row r="15" spans="1:27">
      <c r="A15" s="86" t="s">
        <v>38</v>
      </c>
      <c r="B15" s="87" t="s">
        <v>111</v>
      </c>
      <c r="C15" s="113">
        <f>C$31*'Technology mixes'!J14</f>
        <v>0</v>
      </c>
      <c r="D15" s="87">
        <f>$C15*'WC and WW factors'!D14</f>
        <v>0</v>
      </c>
      <c r="E15" s="87">
        <f>$C15*'WC and WW factors'!F14</f>
        <v>0</v>
      </c>
      <c r="F15" s="90">
        <f>$C15*'VW factors'!$G17</f>
        <v>0</v>
      </c>
      <c r="G15" s="87">
        <f>G$31*'Technology mixes'!K14</f>
        <v>0</v>
      </c>
      <c r="H15" s="90">
        <f>$G15*'WC and WW factors'!D14</f>
        <v>0</v>
      </c>
      <c r="I15" s="90">
        <f>$G15*'WC and WW factors'!F14</f>
        <v>0</v>
      </c>
      <c r="J15" s="90">
        <f>$G15*'VW factors'!$G17</f>
        <v>0</v>
      </c>
      <c r="K15" s="87"/>
      <c r="L15" s="90">
        <f t="shared" ref="L15:M15" si="14">$K15/$G$31*H$31</f>
        <v>0</v>
      </c>
      <c r="M15" s="90">
        <f t="shared" si="14"/>
        <v>0</v>
      </c>
      <c r="N15" s="90">
        <f t="shared" si="2"/>
        <v>0</v>
      </c>
    </row>
    <row r="16" spans="1:27">
      <c r="A16" s="86" t="s">
        <v>77</v>
      </c>
      <c r="B16" s="86" t="s">
        <v>116</v>
      </c>
      <c r="C16" s="113">
        <f>C$31*'Technology mixes'!J15</f>
        <v>0</v>
      </c>
      <c r="D16" s="87">
        <f>$C16*'WC and WW factors'!D15</f>
        <v>0</v>
      </c>
      <c r="E16" s="87">
        <f>$C16*'WC and WW factors'!F15</f>
        <v>0</v>
      </c>
      <c r="F16" s="90">
        <f>$C16*'VW factors'!$G18</f>
        <v>0</v>
      </c>
      <c r="G16" s="87">
        <f>G$31*'Technology mixes'!K15</f>
        <v>0</v>
      </c>
      <c r="H16" s="90">
        <f>$G16*'WC and WW factors'!D15</f>
        <v>0</v>
      </c>
      <c r="I16" s="90">
        <f>$G16*'WC and WW factors'!F15</f>
        <v>0</v>
      </c>
      <c r="J16" s="90">
        <f>$G16*'VW factors'!$G18</f>
        <v>0</v>
      </c>
      <c r="K16" s="87">
        <f>C16/4</f>
        <v>0</v>
      </c>
      <c r="L16" s="90">
        <f t="shared" ref="L16:M16" si="15">$K16/$G$31*H$31</f>
        <v>0</v>
      </c>
      <c r="M16" s="90">
        <f t="shared" si="15"/>
        <v>0</v>
      </c>
      <c r="N16" s="90">
        <f t="shared" si="2"/>
        <v>0</v>
      </c>
    </row>
    <row r="17" spans="1:27">
      <c r="A17" s="86" t="s">
        <v>77</v>
      </c>
      <c r="B17" s="86" t="s">
        <v>117</v>
      </c>
      <c r="C17" s="113">
        <f>C$31*'Technology mixes'!J16</f>
        <v>0</v>
      </c>
      <c r="D17" s="87">
        <f>$C17*'WC and WW factors'!D16</f>
        <v>0</v>
      </c>
      <c r="E17" s="87">
        <f>$C17*'WC and WW factors'!F16</f>
        <v>0</v>
      </c>
      <c r="F17" s="90">
        <f>$C17*'VW factors'!$G19</f>
        <v>0</v>
      </c>
      <c r="G17" s="87">
        <f>G$31*'Technology mixes'!K16</f>
        <v>0</v>
      </c>
      <c r="H17" s="90">
        <f>$G17*'WC and WW factors'!D16</f>
        <v>0</v>
      </c>
      <c r="I17" s="90">
        <f>$G17*'WC and WW factors'!F16</f>
        <v>0</v>
      </c>
      <c r="J17" s="90">
        <f>$G17*'VW factors'!$G19</f>
        <v>0</v>
      </c>
      <c r="K17" s="87"/>
      <c r="L17" s="90">
        <f t="shared" ref="L17:M17" si="16">$K17/$G$31*H$31</f>
        <v>0</v>
      </c>
      <c r="M17" s="90">
        <f t="shared" si="16"/>
        <v>0</v>
      </c>
      <c r="N17" s="90">
        <f t="shared" si="2"/>
        <v>0</v>
      </c>
    </row>
    <row r="18" spans="1:27">
      <c r="A18" s="84" t="s">
        <v>83</v>
      </c>
      <c r="B18" s="85" t="s">
        <v>119</v>
      </c>
      <c r="C18" s="113">
        <f>C$31*'Technology mixes'!J17</f>
        <v>71976.99999639552</v>
      </c>
      <c r="D18" s="87">
        <f>IF($C18+$G18=0,0,'WC and WW factors'!$D18*$C18*$G18/($C18+$G18))</f>
        <v>2601825.5831312491</v>
      </c>
      <c r="E18" s="87">
        <f>IF($C18+$G18=0,0,'WC and WW factors'!$F18*$C18*$G18/($C18+$G18))</f>
        <v>297351495.21499985</v>
      </c>
      <c r="F18" s="90">
        <f>IF($C18+$G18=0,0,'VW factors'!$G20*$C18*$G18/($C18+$G18))</f>
        <v>50731.138598631136</v>
      </c>
      <c r="G18" s="87">
        <f>G$31*'Technology mixes'!K17</f>
        <v>37788.67863611655</v>
      </c>
      <c r="H18" s="87">
        <f>IF($C18+$G18=0,0,'WC and WW factors'!$D18*$G18*$G18/($C18+$G18))</f>
        <v>1365985.6736609887</v>
      </c>
      <c r="I18" s="87">
        <f>IF($C18+$G18=0,0,'WC and WW factors'!$F18*$G18*$G18/($C18+$G18))</f>
        <v>156112648.41839871</v>
      </c>
      <c r="J18" s="90">
        <f>IF($C18+$G18=0,0,'VW factors'!$G20*$G18*$G18/($C18+$G18))</f>
        <v>26634.378946663008</v>
      </c>
      <c r="K18" s="87"/>
      <c r="L18" s="90">
        <f t="shared" ref="L18:M18" si="17">$K18/$G$31*H$31</f>
        <v>0</v>
      </c>
      <c r="M18" s="90">
        <f t="shared" si="17"/>
        <v>0</v>
      </c>
      <c r="N18" s="90">
        <f t="shared" si="2"/>
        <v>77365.517545294148</v>
      </c>
    </row>
    <row r="19" spans="1:27">
      <c r="A19" s="84" t="s">
        <v>38</v>
      </c>
      <c r="B19" s="85" t="s">
        <v>124</v>
      </c>
      <c r="C19" s="113">
        <f>C$31*'Technology mixes'!J18</f>
        <v>0</v>
      </c>
      <c r="D19" s="87">
        <f>$C19*'WC and WW factors'!D18</f>
        <v>0</v>
      </c>
      <c r="E19" s="87">
        <f>$C19*'WC and WW factors'!F18</f>
        <v>0</v>
      </c>
      <c r="F19" s="90">
        <f>$C19*'VW factors'!$G21</f>
        <v>0</v>
      </c>
      <c r="G19" s="87">
        <f>G$31*'Technology mixes'!K18</f>
        <v>25249.986828515081</v>
      </c>
      <c r="H19" s="90">
        <f>$G19*'WC and WW factors'!D18</f>
        <v>2651248.6169940834</v>
      </c>
      <c r="I19" s="90">
        <f>$G19*'WC and WW factors'!F18</f>
        <v>302999841.94218099</v>
      </c>
      <c r="J19" s="90">
        <f>$G19*'VW factors'!$G21</f>
        <v>51694.80303375551</v>
      </c>
      <c r="K19" s="87"/>
      <c r="L19" s="90">
        <f t="shared" ref="L19:M19" si="18">$K19/$G$31*H$31</f>
        <v>0</v>
      </c>
      <c r="M19" s="90">
        <f t="shared" si="18"/>
        <v>0</v>
      </c>
      <c r="N19" s="90">
        <f t="shared" si="2"/>
        <v>51694.80303375551</v>
      </c>
    </row>
    <row r="20" spans="1:27">
      <c r="A20" s="84" t="s">
        <v>83</v>
      </c>
      <c r="B20" s="85" t="s">
        <v>127</v>
      </c>
      <c r="C20" s="113">
        <f>C$31*'Technology mixes'!J19</f>
        <v>0</v>
      </c>
      <c r="D20" s="87">
        <f>IF($C20+$G20=0,0,'WC and WW factors'!$D20*$C20*$G20/($C20+$G20))</f>
        <v>0</v>
      </c>
      <c r="E20" s="87">
        <f>IF($C20+$G20=0,0,'WC and WW factors'!$F20*$C20*$G20/($C20+$G20))</f>
        <v>0</v>
      </c>
      <c r="F20" s="90">
        <f>IF($C20+$G20=0,0,'VW factors'!$G22*$C20*$G20/($C20+$G20))</f>
        <v>0</v>
      </c>
      <c r="G20" s="87">
        <f>G$31*'Technology mixes'!K19</f>
        <v>0</v>
      </c>
      <c r="H20" s="87">
        <f>IF($C20+$G20=0,0,'WC and WW factors'!$D20*$G20*$G20/($C20+$G20))</f>
        <v>0</v>
      </c>
      <c r="I20" s="87">
        <f>IF($C20+$G20=0,0,'WC and WW factors'!$F20*$G20*$G20/($C20+$G20))</f>
        <v>0</v>
      </c>
      <c r="J20" s="90">
        <f>IF($C20+$G20=0,0,'VW factors'!$G22*$G20*$G20/($C20+$G20))</f>
        <v>0</v>
      </c>
      <c r="K20" s="87"/>
      <c r="L20" s="90">
        <f t="shared" ref="L20:M20" si="19">$K20/$G$31*H$31</f>
        <v>0</v>
      </c>
      <c r="M20" s="90">
        <f t="shared" si="19"/>
        <v>0</v>
      </c>
      <c r="N20" s="90">
        <f t="shared" si="2"/>
        <v>0</v>
      </c>
    </row>
    <row r="21" spans="1:27">
      <c r="A21" s="86" t="s">
        <v>83</v>
      </c>
      <c r="B21" s="85" t="s">
        <v>129</v>
      </c>
      <c r="C21" s="113">
        <f>C$31*'Technology mixes'!J20</f>
        <v>0</v>
      </c>
      <c r="D21" s="87">
        <f>IF($C21+$G21=0,0,'WC and WW factors'!$D21*$C21*$G21/($C21+$G21))</f>
        <v>0</v>
      </c>
      <c r="E21" s="87">
        <f>IF($C21+$G21=0,0,'WC and WW factors'!$F21*$C21*$G21/($C21+$G21))</f>
        <v>0</v>
      </c>
      <c r="F21" s="90">
        <f>IF($C21+$G21=0,0,'VW factors'!$G23*$C21*$G21/($C21+$G21))</f>
        <v>0</v>
      </c>
      <c r="G21" s="87">
        <f>G$31*'Technology mixes'!K20</f>
        <v>0</v>
      </c>
      <c r="H21" s="87">
        <f>IF($C21+$G21=0,0,'WC and WW factors'!$D21*$G21*$G21/($C21+$G21))</f>
        <v>0</v>
      </c>
      <c r="I21" s="87">
        <f>IF($C21+$G21=0,0,'WC and WW factors'!$F21*$G21*$G21/($C21+$G21))</f>
        <v>0</v>
      </c>
      <c r="J21" s="90">
        <f>IF($C21+$G21=0,0,'VW factors'!$G23*$G21*$G21/($C21+$G21))</f>
        <v>0</v>
      </c>
      <c r="K21" s="87"/>
      <c r="L21" s="90">
        <f t="shared" ref="L21:M21" si="20">$K21/$G$31*H$31</f>
        <v>0</v>
      </c>
      <c r="M21" s="90">
        <f t="shared" si="20"/>
        <v>0</v>
      </c>
      <c r="N21" s="90">
        <f t="shared" si="2"/>
        <v>0</v>
      </c>
    </row>
    <row r="22" spans="1:27">
      <c r="A22" s="84" t="s">
        <v>38</v>
      </c>
      <c r="B22" s="87" t="s">
        <v>133</v>
      </c>
      <c r="C22" s="113">
        <f>C$31*'Technology mixes'!J21</f>
        <v>0</v>
      </c>
      <c r="D22" s="87">
        <f>$C22*'WC and WW factors'!D21</f>
        <v>0</v>
      </c>
      <c r="E22" s="87">
        <f>$C22*'WC and WW factors'!F21</f>
        <v>0</v>
      </c>
      <c r="F22" s="90">
        <f>$C22*'VW factors'!$G24</f>
        <v>0</v>
      </c>
      <c r="G22" s="87">
        <f>G$31*'Technology mixes'!K21</f>
        <v>17177.091010305488</v>
      </c>
      <c r="H22" s="90">
        <f>$G22*'WC and WW factors'!D21</f>
        <v>903514.98714206868</v>
      </c>
      <c r="I22" s="90">
        <f>$G22*'WC and WW factors'!F21</f>
        <v>7935816.0467611356</v>
      </c>
      <c r="J22" s="90">
        <f>$G22*'VW factors'!$G24</f>
        <v>52750.502950827948</v>
      </c>
      <c r="K22" s="87"/>
      <c r="L22" s="90">
        <f t="shared" ref="L22:M22" si="21">$K22/$G$31*H$31</f>
        <v>0</v>
      </c>
      <c r="M22" s="90">
        <f t="shared" si="21"/>
        <v>0</v>
      </c>
      <c r="N22" s="90">
        <f t="shared" si="2"/>
        <v>52750.502950827948</v>
      </c>
    </row>
    <row r="23" spans="1:27">
      <c r="A23" s="86" t="s">
        <v>77</v>
      </c>
      <c r="B23" s="87" t="s">
        <v>137</v>
      </c>
      <c r="C23" s="113">
        <f>C$31*'Technology mixes'!J22</f>
        <v>99063.99997764919</v>
      </c>
      <c r="D23" s="87">
        <f>$C23*'WC and WW factors'!D22</f>
        <v>0</v>
      </c>
      <c r="E23" s="87">
        <f>$C23*'WC and WW factors'!F22</f>
        <v>0</v>
      </c>
      <c r="F23" s="90">
        <f>$C23*'VW factors'!$G25</f>
        <v>92188.95837920034</v>
      </c>
      <c r="G23" s="87">
        <f>G$31*'Technology mixes'!K22</f>
        <v>0</v>
      </c>
      <c r="H23" s="90">
        <f>$G23*'WC and WW factors'!D22</f>
        <v>0</v>
      </c>
      <c r="I23" s="90">
        <f>$G23*'WC and WW factors'!F22</f>
        <v>0</v>
      </c>
      <c r="J23" s="90">
        <f>$G23*'VW factors'!$G25</f>
        <v>0</v>
      </c>
      <c r="K23" s="87"/>
      <c r="L23" s="90">
        <f t="shared" ref="L23:M23" si="22">$K23/$G$31*H$31</f>
        <v>0</v>
      </c>
      <c r="M23" s="90">
        <f t="shared" si="22"/>
        <v>0</v>
      </c>
      <c r="N23" s="90">
        <f t="shared" si="2"/>
        <v>92188.95837920034</v>
      </c>
    </row>
    <row r="24" spans="1:27">
      <c r="A24" s="86" t="s">
        <v>38</v>
      </c>
      <c r="B24" s="90" t="s">
        <v>138</v>
      </c>
      <c r="C24" s="113">
        <f>C$31*'Technology mixes'!J23</f>
        <v>0</v>
      </c>
      <c r="D24" s="87">
        <f>$C24*'WC and WW factors'!D23</f>
        <v>0</v>
      </c>
      <c r="E24" s="87">
        <f>$C24*'WC and WW factors'!F23</f>
        <v>0</v>
      </c>
      <c r="F24" s="90">
        <f>$C24*'VW factors'!$G26</f>
        <v>0</v>
      </c>
      <c r="G24" s="87">
        <f>G$31*'Technology mixes'!K23</f>
        <v>0</v>
      </c>
      <c r="H24" s="90">
        <f>$G24*'WC and WW factors'!D23</f>
        <v>0</v>
      </c>
      <c r="I24" s="90">
        <f>$G24*'WC and WW factors'!F23</f>
        <v>0</v>
      </c>
      <c r="J24" s="90">
        <f>$G24*'VW factors'!$G26</f>
        <v>0</v>
      </c>
      <c r="K24" s="87"/>
      <c r="L24" s="90">
        <f t="shared" ref="L24:M24" si="23">$K24/$G$31*H$31</f>
        <v>0</v>
      </c>
      <c r="M24" s="90">
        <f t="shared" si="23"/>
        <v>0</v>
      </c>
      <c r="N24" s="90">
        <f t="shared" si="2"/>
        <v>0</v>
      </c>
    </row>
    <row r="25" spans="1:27">
      <c r="A25" s="86" t="s">
        <v>83</v>
      </c>
      <c r="B25" s="87" t="s">
        <v>143</v>
      </c>
      <c r="C25" s="113">
        <f>C$31*'Technology mixes'!J24</f>
        <v>28351.000000985092</v>
      </c>
      <c r="D25" s="87">
        <f>IF($C25+$G25=0,0,'WC and WW factors'!$D24*$C25*$G25/($C25+$G25))</f>
        <v>0</v>
      </c>
      <c r="E25" s="87">
        <f>IF($C25+$G25=0,0,'WC and WW factors'!$F24*$C25*$G25/($C25+$G25))</f>
        <v>0</v>
      </c>
      <c r="F25" s="90">
        <f>IF($C25+$G25=0,0,'VW factors'!$G27*$C25*$G25/($C25+$G25))</f>
        <v>0</v>
      </c>
      <c r="G25" s="87">
        <f>G$31*'Technology mixes'!K24</f>
        <v>242.88285535550025</v>
      </c>
      <c r="H25" s="87">
        <f>IF($C25+$G25=0,0,'WC and WW factors'!$D24*$G25*$G25/($C25+$G25))</f>
        <v>0</v>
      </c>
      <c r="I25" s="87">
        <f>IF($C25+$G25=0,0,'WC and WW factors'!$F24*$G25*$G25/($C25+$G25))</f>
        <v>0</v>
      </c>
      <c r="J25" s="90">
        <f>IF($C25+$G25=0,0,'VW factors'!$G27*$G25*$G25/($C25+$G25))</f>
        <v>0</v>
      </c>
      <c r="K25" s="87"/>
      <c r="L25" s="90">
        <f t="shared" ref="L25:M25" si="24">$K25/$G$31*H$31</f>
        <v>0</v>
      </c>
      <c r="M25" s="90">
        <f t="shared" si="24"/>
        <v>0</v>
      </c>
      <c r="N25" s="90">
        <f t="shared" si="2"/>
        <v>0</v>
      </c>
    </row>
    <row r="26" spans="1:27">
      <c r="A26" s="86" t="s">
        <v>77</v>
      </c>
      <c r="B26" s="87" t="s">
        <v>144</v>
      </c>
      <c r="C26" s="113">
        <f>C$31*'Technology mixes'!J25</f>
        <v>969.00000008346603</v>
      </c>
      <c r="D26" s="87">
        <f>$C26*'WC and WW factors'!D25</f>
        <v>0</v>
      </c>
      <c r="E26" s="87">
        <f>$C26*'WC and WW factors'!F25</f>
        <v>0</v>
      </c>
      <c r="F26" s="90">
        <f>$C26*'VW factors'!$G28</f>
        <v>0</v>
      </c>
      <c r="G26" s="87">
        <f>G$31*'Technology mixes'!K25</f>
        <v>0</v>
      </c>
      <c r="H26" s="90">
        <f>$G26*'WC and WW factors'!D25</f>
        <v>0</v>
      </c>
      <c r="I26" s="90">
        <f>$G26*'WC and WW factors'!F25</f>
        <v>0</v>
      </c>
      <c r="J26" s="90">
        <f>$G26*'VW factors'!$G28</f>
        <v>0</v>
      </c>
      <c r="K26" s="87"/>
      <c r="L26" s="90">
        <f t="shared" ref="L26:M26" si="25">$K26/$G$31*H$31</f>
        <v>0</v>
      </c>
      <c r="M26" s="90">
        <f t="shared" si="25"/>
        <v>0</v>
      </c>
      <c r="N26" s="90">
        <f t="shared" si="2"/>
        <v>0</v>
      </c>
    </row>
    <row r="27" spans="1:27">
      <c r="A27" s="86" t="s">
        <v>38</v>
      </c>
      <c r="B27" s="90" t="s">
        <v>146</v>
      </c>
      <c r="C27" s="113">
        <f>C$31*'Technology mixes'!J26</f>
        <v>0</v>
      </c>
      <c r="D27" s="87">
        <f>$C27*'WC and WW factors'!D26</f>
        <v>0</v>
      </c>
      <c r="E27" s="87">
        <f>$C27*'WC and WW factors'!F26</f>
        <v>0</v>
      </c>
      <c r="F27" s="90">
        <f>$C27*'VW factors'!$G29</f>
        <v>0</v>
      </c>
      <c r="G27" s="87">
        <f>G$31*'Technology mixes'!K26</f>
        <v>290533.68574760453</v>
      </c>
      <c r="H27" s="90">
        <f>$G27*'WC and WW factors'!D26</f>
        <v>1743202.114485627</v>
      </c>
      <c r="I27" s="90">
        <f>$G27*'WC and WW factors'!F26</f>
        <v>1743202.114485627</v>
      </c>
      <c r="J27" s="90">
        <f>$G27*'VW factors'!$G29</f>
        <v>0</v>
      </c>
      <c r="K27" s="87"/>
      <c r="L27" s="90">
        <f t="shared" ref="L27:M27" si="26">$K27/$G$31*H$31</f>
        <v>0</v>
      </c>
      <c r="M27" s="90">
        <f t="shared" si="26"/>
        <v>0</v>
      </c>
      <c r="N27" s="90">
        <f t="shared" si="2"/>
        <v>0</v>
      </c>
    </row>
    <row r="28" spans="1:27">
      <c r="A28" s="86" t="s">
        <v>83</v>
      </c>
      <c r="B28" s="87" t="s">
        <v>149</v>
      </c>
      <c r="C28" s="113">
        <f>C$31*'Technology mixes'!J27</f>
        <v>0</v>
      </c>
      <c r="D28" s="87">
        <f>IF($C28+$G28=0,0,'WC and WW factors'!$D27*$C28*$G28/($C28+$G28))</f>
        <v>0</v>
      </c>
      <c r="E28" s="87">
        <f>IF($C28+$G28=0,0,'WC and WW factors'!$F27*$C28*$G28/($C28+$G28))</f>
        <v>0</v>
      </c>
      <c r="F28" s="90">
        <f>IF($C28+$G28=0,0,'VW factors'!$G30*$C28*$G28/($C28+$G28))</f>
        <v>0</v>
      </c>
      <c r="G28" s="87">
        <f>G$31*'Technology mixes'!K27</f>
        <v>0</v>
      </c>
      <c r="H28" s="87">
        <f>IF($C28+$G28=0,0,'WC and WW factors'!$D27*$G28*$G28/($C28+$G28))</f>
        <v>0</v>
      </c>
      <c r="I28" s="87">
        <f>IF($C28+$G28=0,0,'WC and WW factors'!$F27*$G28*$G28/($C28+$G28))</f>
        <v>0</v>
      </c>
      <c r="J28" s="90">
        <f>IF($C28+$G28=0,0,'VW factors'!$G30*$G28*$G28/($C28+$G28))</f>
        <v>0</v>
      </c>
      <c r="K28" s="87"/>
      <c r="L28" s="90">
        <f t="shared" ref="L28:M28" si="27">$K28/$G$31*H$31</f>
        <v>0</v>
      </c>
      <c r="M28" s="90">
        <f t="shared" si="27"/>
        <v>0</v>
      </c>
      <c r="N28" s="90">
        <f t="shared" si="2"/>
        <v>0</v>
      </c>
    </row>
    <row r="29" spans="1:27">
      <c r="A29" s="86" t="s">
        <v>38</v>
      </c>
      <c r="B29" s="90" t="s">
        <v>151</v>
      </c>
      <c r="C29" s="113">
        <f>C$31*'Technology mixes'!J28</f>
        <v>0</v>
      </c>
      <c r="D29" s="87">
        <f>$C29*'WC and WW factors'!D28</f>
        <v>0</v>
      </c>
      <c r="E29" s="87">
        <f>$C29*'WC and WW factors'!F28</f>
        <v>0</v>
      </c>
      <c r="F29" s="90">
        <f>$C29*'VW factors'!$G31</f>
        <v>0</v>
      </c>
      <c r="G29" s="87">
        <f>G$31*'Technology mixes'!K28</f>
        <v>581070.34736873477</v>
      </c>
      <c r="H29" s="90">
        <f>$G29*'WC and WW factors'!D28</f>
        <v>0</v>
      </c>
      <c r="I29" s="90">
        <f>$G29*'WC and WW factors'!F28</f>
        <v>1162140.6947374695</v>
      </c>
      <c r="J29" s="90">
        <f>$G29*'VW factors'!$G31</f>
        <v>0</v>
      </c>
      <c r="K29" s="87"/>
      <c r="L29" s="90">
        <f t="shared" ref="L29:M29" si="28">$K29/$G$31*H$31</f>
        <v>0</v>
      </c>
      <c r="M29" s="90">
        <f t="shared" si="28"/>
        <v>0</v>
      </c>
      <c r="N29" s="90">
        <f t="shared" si="2"/>
        <v>0</v>
      </c>
    </row>
    <row r="30" spans="1:27">
      <c r="A30" s="86" t="s">
        <v>77</v>
      </c>
      <c r="B30" s="90" t="s">
        <v>156</v>
      </c>
      <c r="C30" s="113">
        <f>C$31*'Technology mixes'!J29</f>
        <v>2952.9999997045206</v>
      </c>
      <c r="D30" s="87">
        <f>$C30*'WC and WW factors'!D29</f>
        <v>0</v>
      </c>
      <c r="E30" s="87">
        <f>$C30*'WC and WW factors'!F29</f>
        <v>0</v>
      </c>
      <c r="F30" s="90">
        <f>$C30*'VW factors'!$G32</f>
        <v>708719999.9290849</v>
      </c>
      <c r="G30" s="87">
        <f>G$31*'Technology mixes'!K29</f>
        <v>0</v>
      </c>
      <c r="H30" s="90">
        <f>$G30*'WC and WW factors'!D29</f>
        <v>0</v>
      </c>
      <c r="I30" s="90">
        <f>$G30*'WC and WW factors'!F29</f>
        <v>0</v>
      </c>
      <c r="J30" s="90">
        <f>$G30*'VW factors'!$G32</f>
        <v>0</v>
      </c>
      <c r="K30" s="92"/>
      <c r="L30" s="90">
        <f t="shared" ref="L30:M30" si="29">$K30/$G$31*H$31</f>
        <v>0</v>
      </c>
      <c r="M30" s="90">
        <f t="shared" si="29"/>
        <v>0</v>
      </c>
      <c r="N30" s="90">
        <f t="shared" si="2"/>
        <v>708719999.9290849</v>
      </c>
    </row>
    <row r="31" spans="1:27">
      <c r="A31" s="111"/>
      <c r="B31" s="111"/>
      <c r="C31" s="114">
        <f>'Technology mixes'!J31</f>
        <v>749359</v>
      </c>
      <c r="D31" s="115">
        <f t="shared" ref="D31:F31" si="30">SUM(D3:D30)</f>
        <v>2601825.5831312491</v>
      </c>
      <c r="E31" s="115">
        <f t="shared" si="30"/>
        <v>5651231218.1304073</v>
      </c>
      <c r="F31" s="115">
        <f t="shared" si="30"/>
        <v>1922631750.7983479</v>
      </c>
      <c r="G31" s="114">
        <f>'Technology mixes'!K31</f>
        <v>991759.49</v>
      </c>
      <c r="H31" s="115">
        <f t="shared" ref="H31:N31" si="31">SUM(H3:H30)</f>
        <v>10832117.245195903</v>
      </c>
      <c r="I31" s="115">
        <f t="shared" si="31"/>
        <v>946315460.97806501</v>
      </c>
      <c r="J31" s="115">
        <f t="shared" si="31"/>
        <v>5232914.6888969215</v>
      </c>
      <c r="K31" s="115">
        <f t="shared" si="31"/>
        <v>173830.24998961668</v>
      </c>
      <c r="L31" s="115">
        <f t="shared" si="31"/>
        <v>1898595.0400628299</v>
      </c>
      <c r="M31" s="115">
        <f t="shared" si="31"/>
        <v>165865065.88493183</v>
      </c>
      <c r="N31" s="115">
        <f t="shared" si="31"/>
        <v>1927864665.4872446</v>
      </c>
    </row>
    <row r="32" spans="1:27">
      <c r="A32" s="116"/>
      <c r="B32" s="116"/>
      <c r="C32" s="116">
        <f t="shared" ref="C32:N32" si="32">C31</f>
        <v>749359</v>
      </c>
      <c r="D32" s="116">
        <f t="shared" si="32"/>
        <v>2601825.5831312491</v>
      </c>
      <c r="E32" s="116">
        <f t="shared" si="32"/>
        <v>5651231218.1304073</v>
      </c>
      <c r="F32" s="116">
        <f t="shared" si="32"/>
        <v>1922631750.7983479</v>
      </c>
      <c r="G32" s="116">
        <f t="shared" si="32"/>
        <v>991759.49</v>
      </c>
      <c r="H32" s="116">
        <f t="shared" si="32"/>
        <v>10832117.245195903</v>
      </c>
      <c r="I32" s="116">
        <f t="shared" si="32"/>
        <v>946315460.97806501</v>
      </c>
      <c r="J32" s="116">
        <f t="shared" si="32"/>
        <v>5232914.6888969215</v>
      </c>
      <c r="K32" s="116">
        <f t="shared" si="32"/>
        <v>173830.24998961668</v>
      </c>
      <c r="L32" s="116">
        <f t="shared" si="32"/>
        <v>1898595.0400628299</v>
      </c>
      <c r="M32" s="116">
        <f t="shared" si="32"/>
        <v>165865065.88493183</v>
      </c>
      <c r="N32" s="116">
        <f t="shared" si="32"/>
        <v>1927864665.4872446</v>
      </c>
      <c r="O32" s="77"/>
      <c r="P32" s="77"/>
      <c r="Q32" s="77"/>
      <c r="R32" s="77"/>
      <c r="S32" s="77"/>
      <c r="T32" s="77"/>
      <c r="U32" s="77"/>
      <c r="V32" s="77"/>
      <c r="W32" s="77"/>
      <c r="X32" s="77"/>
      <c r="Y32" s="77"/>
      <c r="Z32" s="77"/>
      <c r="AA32" s="77"/>
    </row>
    <row r="33" spans="1:12">
      <c r="A33" s="4"/>
      <c r="B33" s="4"/>
      <c r="D33" s="73"/>
      <c r="E33" s="73"/>
      <c r="H33" s="73"/>
      <c r="I33" s="73"/>
      <c r="J33" s="73"/>
    </row>
    <row r="34" spans="1:12">
      <c r="A34" s="6"/>
      <c r="B34" s="6"/>
      <c r="H34" s="4"/>
      <c r="I34" s="4"/>
      <c r="K34" s="4"/>
      <c r="L34" s="4"/>
    </row>
    <row r="35" spans="1:12">
      <c r="A35" s="6"/>
      <c r="B35" s="6"/>
      <c r="H35" s="22"/>
    </row>
    <row r="36" spans="1:12">
      <c r="A36" s="6"/>
      <c r="B36" s="6"/>
      <c r="H36" s="22"/>
    </row>
    <row r="37" spans="1:12">
      <c r="A37" s="9"/>
      <c r="B37" s="6"/>
      <c r="C37" s="3"/>
      <c r="H37" s="22"/>
    </row>
    <row r="38" spans="1:12">
      <c r="A38" s="6"/>
      <c r="B38" s="6"/>
      <c r="C38" s="60"/>
      <c r="H38" s="22"/>
    </row>
    <row r="39" spans="1:12">
      <c r="A39" s="6"/>
      <c r="B39" s="6"/>
      <c r="G39" s="3"/>
      <c r="H39" s="22"/>
    </row>
    <row r="40" spans="1:12">
      <c r="A40" s="6"/>
      <c r="B40" s="6"/>
      <c r="D40" s="3"/>
      <c r="E40" s="3"/>
      <c r="G40" s="3"/>
      <c r="H40" s="22"/>
    </row>
    <row r="41" spans="1:12">
      <c r="A41" s="6"/>
      <c r="B41" s="6"/>
      <c r="G41" s="3"/>
      <c r="H41" s="22"/>
    </row>
    <row r="42" spans="1:12">
      <c r="A42" s="6"/>
      <c r="B42" s="6"/>
      <c r="G42" s="3"/>
      <c r="H42" s="22"/>
    </row>
    <row r="43" spans="1:12">
      <c r="A43" s="6"/>
      <c r="B43" s="6"/>
      <c r="G43" s="3"/>
      <c r="H43" s="22"/>
    </row>
    <row r="44" spans="1:12">
      <c r="A44" s="6"/>
      <c r="B44" s="6"/>
      <c r="D44" s="3"/>
      <c r="E44" s="3"/>
      <c r="G44" s="3"/>
      <c r="H44" s="22"/>
    </row>
    <row r="45" spans="1:12">
      <c r="A45" s="6"/>
      <c r="B45" s="6"/>
      <c r="G45" s="3"/>
      <c r="H45" s="22"/>
      <c r="K45" s="3"/>
      <c r="L45" s="3"/>
    </row>
    <row r="46" spans="1:12">
      <c r="A46" s="6"/>
      <c r="B46" s="6"/>
      <c r="C46" s="6"/>
      <c r="D46" s="77"/>
      <c r="E46" s="77"/>
      <c r="G46" s="3"/>
      <c r="H46" s="22"/>
    </row>
    <row r="47" spans="1:12">
      <c r="A47" s="6"/>
      <c r="B47" s="6"/>
      <c r="C47" s="60"/>
      <c r="E47" s="3"/>
      <c r="G47" s="3"/>
      <c r="H47" s="22"/>
      <c r="K47" s="3"/>
      <c r="L47" s="3"/>
    </row>
    <row r="48" spans="1:12">
      <c r="A48" s="9"/>
      <c r="B48" s="6"/>
      <c r="C48" s="3"/>
      <c r="E48" s="3"/>
      <c r="G48" s="3"/>
      <c r="H48" s="22"/>
      <c r="K48" s="3"/>
      <c r="L48" s="3"/>
    </row>
    <row r="49" spans="1:12">
      <c r="A49" s="9"/>
      <c r="B49" s="6"/>
      <c r="C49" s="3"/>
      <c r="E49" s="3"/>
      <c r="G49" s="3"/>
      <c r="H49" s="22"/>
    </row>
    <row r="50" spans="1:12">
      <c r="A50" s="9"/>
      <c r="B50" s="6"/>
      <c r="C50" s="3"/>
      <c r="E50" s="3"/>
      <c r="G50" s="3"/>
      <c r="H50" s="22"/>
    </row>
    <row r="51" spans="1:12">
      <c r="A51" s="6"/>
      <c r="B51" s="6"/>
      <c r="C51" s="3"/>
      <c r="E51" s="3"/>
      <c r="G51" s="3"/>
      <c r="H51" s="22"/>
    </row>
    <row r="52" spans="1:12">
      <c r="A52" s="6"/>
      <c r="B52" s="6"/>
      <c r="E52" s="3"/>
      <c r="G52" s="3"/>
      <c r="H52" s="81"/>
    </row>
    <row r="53" spans="1:12">
      <c r="A53" s="6"/>
      <c r="B53" s="6"/>
      <c r="E53" s="3"/>
      <c r="G53" s="3"/>
      <c r="H53" s="22"/>
    </row>
    <row r="54" spans="1:12">
      <c r="A54" s="6"/>
      <c r="B54" s="6"/>
      <c r="E54" s="3"/>
      <c r="G54" s="3"/>
      <c r="H54" s="22"/>
    </row>
    <row r="55" spans="1:12">
      <c r="A55" s="6"/>
      <c r="B55" s="6"/>
      <c r="E55" s="3"/>
      <c r="G55" s="3"/>
      <c r="H55" s="22"/>
    </row>
    <row r="56" spans="1:12">
      <c r="A56" s="6"/>
      <c r="B56" s="6"/>
      <c r="E56" s="3"/>
      <c r="G56" s="3"/>
      <c r="H56" s="22"/>
    </row>
    <row r="57" spans="1:12">
      <c r="A57" s="6"/>
      <c r="B57" s="6"/>
      <c r="E57" s="3"/>
      <c r="G57" s="3"/>
      <c r="H57" s="22"/>
    </row>
    <row r="58" spans="1:12">
      <c r="A58" s="6"/>
      <c r="B58" s="6"/>
      <c r="E58" s="3"/>
      <c r="H58" s="22"/>
    </row>
    <row r="59" spans="1:12">
      <c r="A59" s="67"/>
      <c r="E59" s="3"/>
      <c r="H59" s="81"/>
    </row>
    <row r="61" spans="1:12">
      <c r="E61" s="82"/>
      <c r="H61" s="82"/>
      <c r="I61" s="82"/>
      <c r="K61" s="83"/>
      <c r="L61" s="83"/>
    </row>
  </sheetData>
  <autoFilter ref="A2:A1006"/>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H1007"/>
  <sheetViews>
    <sheetView topLeftCell="B1" workbookViewId="0">
      <pane ySplit="1" topLeftCell="A6" activePane="bottomLeft" state="frozen"/>
      <selection pane="bottomLeft" activeCell="C13" sqref="C13"/>
    </sheetView>
  </sheetViews>
  <sheetFormatPr defaultColWidth="12.6640625" defaultRowHeight="15.75" customHeight="1"/>
  <cols>
    <col min="1" max="2" width="17" customWidth="1"/>
    <col min="3" max="4" width="15.77734375" customWidth="1"/>
    <col min="5" max="6" width="10.109375" customWidth="1"/>
    <col min="7" max="7" width="13.88671875" customWidth="1"/>
  </cols>
  <sheetData>
    <row r="1" spans="1:8" ht="13.2">
      <c r="A1" s="110" t="s">
        <v>70</v>
      </c>
      <c r="B1" s="110" t="s">
        <v>71</v>
      </c>
      <c r="C1" s="110" t="s">
        <v>72</v>
      </c>
      <c r="D1" s="110" t="s">
        <v>73</v>
      </c>
      <c r="E1" s="110" t="s">
        <v>74</v>
      </c>
      <c r="F1" s="110" t="s">
        <v>75</v>
      </c>
      <c r="G1" s="112" t="s">
        <v>5</v>
      </c>
      <c r="H1" s="112" t="s">
        <v>76</v>
      </c>
    </row>
    <row r="2" spans="1:8" ht="13.2">
      <c r="A2" s="86" t="s">
        <v>77</v>
      </c>
      <c r="B2" s="87" t="s">
        <v>78</v>
      </c>
      <c r="C2" s="87"/>
      <c r="D2" s="87">
        <v>0</v>
      </c>
      <c r="E2" s="87"/>
      <c r="F2" s="87">
        <v>0</v>
      </c>
      <c r="G2" s="86" t="s">
        <v>79</v>
      </c>
      <c r="H2" s="92"/>
    </row>
    <row r="3" spans="1:8" ht="13.2">
      <c r="A3" s="86" t="s">
        <v>77</v>
      </c>
      <c r="B3" s="87" t="s">
        <v>80</v>
      </c>
      <c r="C3" s="87"/>
      <c r="D3" s="87">
        <v>0</v>
      </c>
      <c r="E3" s="113"/>
      <c r="F3" s="113">
        <f>10^12/(4*4.182*10^6)</f>
        <v>59780.009564801527</v>
      </c>
      <c r="G3" s="86" t="s">
        <v>81</v>
      </c>
      <c r="H3" s="87" t="s">
        <v>82</v>
      </c>
    </row>
    <row r="4" spans="1:8" ht="18.75" customHeight="1">
      <c r="A4" s="84" t="s">
        <v>83</v>
      </c>
      <c r="B4" s="85" t="s">
        <v>84</v>
      </c>
      <c r="C4" s="87" t="s">
        <v>85</v>
      </c>
      <c r="D4" s="87">
        <v>31.5</v>
      </c>
      <c r="E4" s="87" t="s">
        <v>86</v>
      </c>
      <c r="F4" s="87">
        <v>3680</v>
      </c>
      <c r="G4" s="86" t="s">
        <v>87</v>
      </c>
      <c r="H4" s="132" t="s">
        <v>88</v>
      </c>
    </row>
    <row r="5" spans="1:8" ht="13.2">
      <c r="A5" s="86" t="s">
        <v>77</v>
      </c>
      <c r="B5" s="86" t="s">
        <v>89</v>
      </c>
      <c r="C5" s="87"/>
      <c r="D5" s="87">
        <v>0</v>
      </c>
      <c r="E5" s="87"/>
      <c r="F5" s="87">
        <v>0</v>
      </c>
      <c r="G5" s="86" t="s">
        <v>90</v>
      </c>
      <c r="H5" s="133"/>
    </row>
    <row r="6" spans="1:8" ht="13.2">
      <c r="A6" s="86" t="s">
        <v>77</v>
      </c>
      <c r="B6" s="87" t="s">
        <v>91</v>
      </c>
      <c r="C6" s="87"/>
      <c r="D6" s="87">
        <v>0</v>
      </c>
      <c r="E6" s="87"/>
      <c r="F6" s="87">
        <v>0</v>
      </c>
      <c r="G6" s="86" t="s">
        <v>92</v>
      </c>
      <c r="H6" s="133"/>
    </row>
    <row r="7" spans="1:8" ht="13.2">
      <c r="A7" s="86" t="s">
        <v>77</v>
      </c>
      <c r="B7" s="87" t="s">
        <v>93</v>
      </c>
      <c r="C7" s="87"/>
      <c r="D7" s="87">
        <v>0</v>
      </c>
      <c r="E7" s="87"/>
      <c r="F7" s="87">
        <v>0</v>
      </c>
      <c r="G7" s="86" t="s">
        <v>90</v>
      </c>
      <c r="H7" s="133"/>
    </row>
    <row r="8" spans="1:8" ht="13.2">
      <c r="A8" s="86" t="s">
        <v>83</v>
      </c>
      <c r="B8" s="87" t="s">
        <v>94</v>
      </c>
      <c r="C8" s="87" t="s">
        <v>95</v>
      </c>
      <c r="D8" s="87">
        <v>19.399999999999999</v>
      </c>
      <c r="E8" s="87" t="s">
        <v>96</v>
      </c>
      <c r="F8" s="87">
        <v>2880</v>
      </c>
      <c r="G8" s="134" t="s">
        <v>97</v>
      </c>
      <c r="H8" s="135" t="s">
        <v>98</v>
      </c>
    </row>
    <row r="9" spans="1:8" ht="13.2">
      <c r="A9" s="86" t="s">
        <v>38</v>
      </c>
      <c r="B9" s="87" t="s">
        <v>99</v>
      </c>
      <c r="C9" s="87" t="s">
        <v>100</v>
      </c>
      <c r="D9" s="87">
        <v>194</v>
      </c>
      <c r="E9" s="87" t="s">
        <v>101</v>
      </c>
      <c r="F9" s="90">
        <f>28800</f>
        <v>28800</v>
      </c>
      <c r="G9" s="86" t="s">
        <v>102</v>
      </c>
      <c r="H9" s="135" t="s">
        <v>98</v>
      </c>
    </row>
    <row r="10" spans="1:8" ht="13.2">
      <c r="A10" s="86" t="s">
        <v>77</v>
      </c>
      <c r="B10" s="87" t="s">
        <v>103</v>
      </c>
      <c r="C10" s="87"/>
      <c r="D10" s="87">
        <v>0</v>
      </c>
      <c r="E10" s="87"/>
      <c r="F10" s="87">
        <v>0</v>
      </c>
      <c r="G10" s="86" t="s">
        <v>79</v>
      </c>
      <c r="H10" s="133"/>
    </row>
    <row r="11" spans="1:8" ht="13.2">
      <c r="A11" s="86" t="s">
        <v>77</v>
      </c>
      <c r="B11" s="90" t="s">
        <v>104</v>
      </c>
      <c r="C11" s="87"/>
      <c r="D11" s="87">
        <v>0</v>
      </c>
      <c r="E11" s="87"/>
      <c r="F11" s="87">
        <f>10^12/(40*4.182*10^6)</f>
        <v>5978.0009564801521</v>
      </c>
      <c r="G11" s="86" t="s">
        <v>105</v>
      </c>
      <c r="H11" s="133"/>
    </row>
    <row r="12" spans="1:8" ht="13.2">
      <c r="A12" s="86" t="s">
        <v>77</v>
      </c>
      <c r="B12" s="87" t="s">
        <v>106</v>
      </c>
      <c r="C12" s="87"/>
      <c r="D12" s="87">
        <v>0</v>
      </c>
      <c r="E12" s="87"/>
      <c r="F12" s="87">
        <v>0</v>
      </c>
      <c r="G12" s="86" t="s">
        <v>90</v>
      </c>
      <c r="H12" s="133"/>
    </row>
    <row r="13" spans="1:8" ht="13.2">
      <c r="A13" s="86" t="s">
        <v>38</v>
      </c>
      <c r="B13" s="87" t="s">
        <v>107</v>
      </c>
      <c r="C13" s="87" t="s">
        <v>108</v>
      </c>
      <c r="D13" s="87">
        <v>105</v>
      </c>
      <c r="E13" s="87" t="s">
        <v>109</v>
      </c>
      <c r="F13" s="87">
        <v>12000</v>
      </c>
      <c r="G13" s="86" t="s">
        <v>110</v>
      </c>
      <c r="H13" s="133"/>
    </row>
    <row r="14" spans="1:8" ht="13.2">
      <c r="A14" s="86" t="s">
        <v>38</v>
      </c>
      <c r="B14" s="87" t="s">
        <v>111</v>
      </c>
      <c r="C14" s="87" t="s">
        <v>112</v>
      </c>
      <c r="D14" s="87">
        <v>0</v>
      </c>
      <c r="E14" s="87" t="s">
        <v>113</v>
      </c>
      <c r="F14" s="87">
        <v>0</v>
      </c>
      <c r="G14" s="86" t="s">
        <v>114</v>
      </c>
      <c r="H14" s="136" t="s">
        <v>115</v>
      </c>
    </row>
    <row r="15" spans="1:8" ht="13.2">
      <c r="A15" s="86" t="s">
        <v>77</v>
      </c>
      <c r="B15" s="86" t="s">
        <v>116</v>
      </c>
      <c r="C15" s="87" t="s">
        <v>85</v>
      </c>
      <c r="D15" s="87">
        <v>0</v>
      </c>
      <c r="E15" s="113" t="s">
        <v>85</v>
      </c>
      <c r="F15" s="113">
        <f>10^12/(4*4.182*10^6)</f>
        <v>59780.009564801527</v>
      </c>
      <c r="G15" s="86" t="s">
        <v>105</v>
      </c>
      <c r="H15" s="133"/>
    </row>
    <row r="16" spans="1:8" ht="13.2">
      <c r="A16" s="86" t="s">
        <v>77</v>
      </c>
      <c r="B16" s="86" t="s">
        <v>117</v>
      </c>
      <c r="C16" s="87" t="s">
        <v>85</v>
      </c>
      <c r="D16" s="87">
        <v>0</v>
      </c>
      <c r="E16" s="113" t="s">
        <v>85</v>
      </c>
      <c r="F16" s="87">
        <v>0</v>
      </c>
      <c r="G16" s="86" t="s">
        <v>118</v>
      </c>
      <c r="H16" s="133"/>
    </row>
    <row r="17" spans="1:8" ht="13.2">
      <c r="A17" s="84" t="s">
        <v>83</v>
      </c>
      <c r="B17" s="85" t="s">
        <v>119</v>
      </c>
      <c r="C17" s="87" t="s">
        <v>120</v>
      </c>
      <c r="D17" s="87">
        <v>10.5</v>
      </c>
      <c r="E17" s="87" t="s">
        <v>121</v>
      </c>
      <c r="F17" s="87">
        <v>1200</v>
      </c>
      <c r="G17" s="98" t="s">
        <v>122</v>
      </c>
      <c r="H17" s="132" t="s">
        <v>123</v>
      </c>
    </row>
    <row r="18" spans="1:8" ht="13.2">
      <c r="A18" s="84" t="s">
        <v>38</v>
      </c>
      <c r="B18" s="85" t="s">
        <v>124</v>
      </c>
      <c r="C18" s="87" t="s">
        <v>108</v>
      </c>
      <c r="D18" s="87">
        <v>105</v>
      </c>
      <c r="E18" s="87" t="s">
        <v>109</v>
      </c>
      <c r="F18" s="87">
        <v>12000</v>
      </c>
      <c r="G18" s="86" t="s">
        <v>125</v>
      </c>
      <c r="H18" s="136" t="s">
        <v>126</v>
      </c>
    </row>
    <row r="19" spans="1:8" ht="13.2">
      <c r="A19" s="84" t="s">
        <v>83</v>
      </c>
      <c r="B19" s="85" t="s">
        <v>127</v>
      </c>
      <c r="C19" s="87" t="s">
        <v>85</v>
      </c>
      <c r="D19" s="87">
        <v>0</v>
      </c>
      <c r="E19" s="87" t="s">
        <v>85</v>
      </c>
      <c r="F19" s="87">
        <v>0</v>
      </c>
      <c r="G19" s="86" t="s">
        <v>128</v>
      </c>
      <c r="H19" s="92"/>
    </row>
    <row r="20" spans="1:8" ht="13.2">
      <c r="A20" s="86" t="s">
        <v>83</v>
      </c>
      <c r="B20" s="85" t="s">
        <v>129</v>
      </c>
      <c r="C20" s="87" t="s">
        <v>130</v>
      </c>
      <c r="D20" s="87">
        <v>5.26</v>
      </c>
      <c r="E20" s="87" t="s">
        <v>85</v>
      </c>
      <c r="F20" s="87">
        <v>46.2</v>
      </c>
      <c r="G20" s="86" t="s">
        <v>131</v>
      </c>
      <c r="H20" s="137" t="s">
        <v>132</v>
      </c>
    </row>
    <row r="21" spans="1:8" ht="13.2">
      <c r="A21" s="84" t="s">
        <v>38</v>
      </c>
      <c r="B21" s="87" t="s">
        <v>133</v>
      </c>
      <c r="C21" s="87" t="s">
        <v>134</v>
      </c>
      <c r="D21" s="87">
        <v>52.6</v>
      </c>
      <c r="E21" s="87" t="s">
        <v>85</v>
      </c>
      <c r="F21" s="87">
        <v>462</v>
      </c>
      <c r="G21" s="86" t="s">
        <v>135</v>
      </c>
      <c r="H21" s="137" t="s">
        <v>136</v>
      </c>
    </row>
    <row r="22" spans="1:8" ht="13.2">
      <c r="A22" s="86" t="s">
        <v>77</v>
      </c>
      <c r="B22" s="87" t="s">
        <v>137</v>
      </c>
      <c r="C22" s="87" t="s">
        <v>85</v>
      </c>
      <c r="D22" s="87">
        <v>0</v>
      </c>
      <c r="E22" s="113" t="s">
        <v>85</v>
      </c>
      <c r="F22" s="87">
        <v>0</v>
      </c>
      <c r="G22" s="86" t="s">
        <v>90</v>
      </c>
      <c r="H22" s="133"/>
    </row>
    <row r="23" spans="1:8" ht="13.2">
      <c r="A23" s="86" t="s">
        <v>38</v>
      </c>
      <c r="B23" s="90" t="s">
        <v>138</v>
      </c>
      <c r="C23" s="87" t="s">
        <v>139</v>
      </c>
      <c r="D23" s="87">
        <v>343</v>
      </c>
      <c r="E23" s="87" t="s">
        <v>140</v>
      </c>
      <c r="F23" s="87">
        <v>35400</v>
      </c>
      <c r="G23" s="100" t="s">
        <v>141</v>
      </c>
      <c r="H23" s="137" t="s">
        <v>142</v>
      </c>
    </row>
    <row r="24" spans="1:8" ht="17.25" customHeight="1">
      <c r="A24" s="86" t="s">
        <v>83</v>
      </c>
      <c r="B24" s="87" t="s">
        <v>143</v>
      </c>
      <c r="C24" s="87" t="s">
        <v>85</v>
      </c>
      <c r="D24" s="87">
        <v>0</v>
      </c>
      <c r="E24" s="87" t="s">
        <v>85</v>
      </c>
      <c r="F24" s="87">
        <v>0</v>
      </c>
      <c r="G24" s="86" t="s">
        <v>118</v>
      </c>
      <c r="H24" s="92"/>
    </row>
    <row r="25" spans="1:8" ht="13.2">
      <c r="A25" s="86" t="s">
        <v>77</v>
      </c>
      <c r="B25" s="87" t="s">
        <v>144</v>
      </c>
      <c r="C25" s="87" t="s">
        <v>85</v>
      </c>
      <c r="D25" s="87">
        <v>0</v>
      </c>
      <c r="E25" s="113" t="s">
        <v>85</v>
      </c>
      <c r="F25" s="87">
        <v>0</v>
      </c>
      <c r="G25" s="86" t="s">
        <v>145</v>
      </c>
      <c r="H25" s="92"/>
    </row>
    <row r="26" spans="1:8" ht="13.2">
      <c r="A26" s="86" t="s">
        <v>38</v>
      </c>
      <c r="B26" s="90" t="s">
        <v>146</v>
      </c>
      <c r="C26" s="87" t="s">
        <v>147</v>
      </c>
      <c r="D26" s="87">
        <v>6</v>
      </c>
      <c r="E26" s="87" t="s">
        <v>147</v>
      </c>
      <c r="F26" s="87">
        <v>6</v>
      </c>
      <c r="G26" s="86"/>
      <c r="H26" s="137" t="s">
        <v>148</v>
      </c>
    </row>
    <row r="27" spans="1:8" ht="13.2">
      <c r="A27" s="86" t="s">
        <v>83</v>
      </c>
      <c r="B27" s="87" t="s">
        <v>149</v>
      </c>
      <c r="C27" s="87" t="s">
        <v>85</v>
      </c>
      <c r="D27" s="87">
        <v>31.5</v>
      </c>
      <c r="E27" s="87" t="s">
        <v>86</v>
      </c>
      <c r="F27" s="87">
        <v>3680</v>
      </c>
      <c r="G27" s="86" t="s">
        <v>150</v>
      </c>
      <c r="H27" s="92"/>
    </row>
    <row r="28" spans="1:8" ht="13.2">
      <c r="A28" s="86" t="s">
        <v>38</v>
      </c>
      <c r="B28" s="90" t="s">
        <v>151</v>
      </c>
      <c r="C28" s="87" t="s">
        <v>152</v>
      </c>
      <c r="D28" s="87">
        <v>0</v>
      </c>
      <c r="E28" s="87" t="s">
        <v>153</v>
      </c>
      <c r="F28" s="87">
        <v>2</v>
      </c>
      <c r="G28" s="86" t="s">
        <v>154</v>
      </c>
      <c r="H28" s="137" t="s">
        <v>155</v>
      </c>
    </row>
    <row r="29" spans="1:8" ht="13.2">
      <c r="A29" s="86" t="s">
        <v>77</v>
      </c>
      <c r="B29" s="90" t="s">
        <v>156</v>
      </c>
      <c r="C29" s="87" t="s">
        <v>85</v>
      </c>
      <c r="D29" s="87">
        <v>0</v>
      </c>
      <c r="E29" s="113" t="s">
        <v>85</v>
      </c>
      <c r="F29" s="87">
        <v>0</v>
      </c>
      <c r="G29" s="86" t="s">
        <v>79</v>
      </c>
      <c r="H29" s="92"/>
    </row>
    <row r="30" spans="1:8" ht="13.2">
      <c r="B30" s="4"/>
      <c r="C30" s="16"/>
      <c r="D30" s="16"/>
      <c r="E30" s="16"/>
      <c r="F30" s="16"/>
      <c r="G30" s="17"/>
    </row>
    <row r="31" spans="1:8" ht="13.2">
      <c r="G31" s="8"/>
    </row>
    <row r="32" spans="1:8" ht="13.2">
      <c r="A32" s="6"/>
      <c r="G32" s="18"/>
      <c r="H32" s="19"/>
    </row>
    <row r="33" spans="1:8" ht="13.2">
      <c r="A33" s="6"/>
      <c r="G33" s="11"/>
      <c r="H33" s="19"/>
    </row>
    <row r="34" spans="1:8" ht="13.2">
      <c r="G34" s="17"/>
    </row>
    <row r="35" spans="1:8" ht="13.2">
      <c r="G35" s="17"/>
    </row>
    <row r="36" spans="1:8" ht="13.2">
      <c r="G36" s="17"/>
    </row>
    <row r="37" spans="1:8" ht="13.2">
      <c r="G37" s="17"/>
    </row>
    <row r="38" spans="1:8" ht="13.2">
      <c r="G38" s="17"/>
    </row>
    <row r="39" spans="1:8" ht="13.2">
      <c r="G39" s="17"/>
    </row>
    <row r="40" spans="1:8" ht="13.2">
      <c r="G40" s="17"/>
    </row>
    <row r="41" spans="1:8" ht="13.2">
      <c r="G41" s="17"/>
    </row>
    <row r="42" spans="1:8" ht="13.2">
      <c r="G42" s="17"/>
    </row>
    <row r="43" spans="1:8" ht="13.2">
      <c r="G43" s="17"/>
    </row>
    <row r="44" spans="1:8" ht="13.2">
      <c r="G44" s="17"/>
    </row>
    <row r="45" spans="1:8" ht="13.2">
      <c r="G45" s="17"/>
    </row>
    <row r="46" spans="1:8" ht="13.2">
      <c r="G46" s="17"/>
    </row>
    <row r="47" spans="1:8" ht="13.2">
      <c r="G47" s="17"/>
    </row>
    <row r="48" spans="1:8" ht="13.2">
      <c r="G48" s="17"/>
    </row>
    <row r="49" spans="7:7" ht="13.2">
      <c r="G49" s="17"/>
    </row>
    <row r="50" spans="7:7" ht="13.2">
      <c r="G50" s="17"/>
    </row>
    <row r="51" spans="7:7" ht="13.2">
      <c r="G51" s="17"/>
    </row>
    <row r="52" spans="7:7" ht="13.2">
      <c r="G52" s="17"/>
    </row>
    <row r="53" spans="7:7" ht="13.2">
      <c r="G53" s="17"/>
    </row>
    <row r="54" spans="7:7" ht="13.2">
      <c r="G54" s="17"/>
    </row>
    <row r="55" spans="7:7" ht="13.2">
      <c r="G55" s="17"/>
    </row>
    <row r="56" spans="7:7" ht="13.2">
      <c r="G56" s="17"/>
    </row>
    <row r="57" spans="7:7" ht="13.2">
      <c r="G57" s="17"/>
    </row>
    <row r="58" spans="7:7" ht="13.2">
      <c r="G58" s="17"/>
    </row>
    <row r="59" spans="7:7" ht="13.2">
      <c r="G59" s="17"/>
    </row>
    <row r="60" spans="7:7" ht="13.2">
      <c r="G60" s="17"/>
    </row>
    <row r="61" spans="7:7" ht="13.2">
      <c r="G61" s="17"/>
    </row>
    <row r="62" spans="7:7" ht="13.2">
      <c r="G62" s="17"/>
    </row>
    <row r="63" spans="7:7" ht="13.2">
      <c r="G63" s="17"/>
    </row>
    <row r="64" spans="7:7" ht="13.2">
      <c r="G64" s="17"/>
    </row>
    <row r="65" spans="7:7" ht="13.2">
      <c r="G65" s="17"/>
    </row>
    <row r="66" spans="7:7" ht="13.2">
      <c r="G66" s="17"/>
    </row>
    <row r="67" spans="7:7" ht="13.2">
      <c r="G67" s="17"/>
    </row>
    <row r="68" spans="7:7" ht="13.2">
      <c r="G68" s="17"/>
    </row>
    <row r="69" spans="7:7" ht="13.2">
      <c r="G69" s="17"/>
    </row>
    <row r="70" spans="7:7" ht="13.2">
      <c r="G70" s="17"/>
    </row>
    <row r="71" spans="7:7" ht="13.2">
      <c r="G71" s="17"/>
    </row>
    <row r="72" spans="7:7" ht="13.2">
      <c r="G72" s="17"/>
    </row>
    <row r="73" spans="7:7" ht="13.2">
      <c r="G73" s="17"/>
    </row>
    <row r="74" spans="7:7" ht="13.2">
      <c r="G74" s="17"/>
    </row>
    <row r="75" spans="7:7" ht="13.2">
      <c r="G75" s="17"/>
    </row>
    <row r="76" spans="7:7" ht="13.2">
      <c r="G76" s="17"/>
    </row>
    <row r="77" spans="7:7" ht="13.2">
      <c r="G77" s="17"/>
    </row>
    <row r="78" spans="7:7" ht="13.2">
      <c r="G78" s="17"/>
    </row>
    <row r="79" spans="7:7" ht="13.2">
      <c r="G79" s="17"/>
    </row>
    <row r="80" spans="7:7" ht="13.2">
      <c r="G80" s="17"/>
    </row>
    <row r="81" spans="7:7" ht="13.2">
      <c r="G81" s="17"/>
    </row>
    <row r="82" spans="7:7" ht="13.2">
      <c r="G82" s="17"/>
    </row>
    <row r="83" spans="7:7" ht="13.2">
      <c r="G83" s="17"/>
    </row>
    <row r="84" spans="7:7" ht="13.2">
      <c r="G84" s="17"/>
    </row>
    <row r="85" spans="7:7" ht="13.2">
      <c r="G85" s="17"/>
    </row>
    <row r="86" spans="7:7" ht="13.2">
      <c r="G86" s="17"/>
    </row>
    <row r="87" spans="7:7" ht="13.2">
      <c r="G87" s="17"/>
    </row>
    <row r="88" spans="7:7" ht="13.2">
      <c r="G88" s="17"/>
    </row>
    <row r="89" spans="7:7" ht="13.2">
      <c r="G89" s="17"/>
    </row>
    <row r="90" spans="7:7" ht="13.2">
      <c r="G90" s="17"/>
    </row>
    <row r="91" spans="7:7" ht="13.2">
      <c r="G91" s="17"/>
    </row>
    <row r="92" spans="7:7" ht="13.2">
      <c r="G92" s="17"/>
    </row>
    <row r="93" spans="7:7" ht="13.2">
      <c r="G93" s="17"/>
    </row>
    <row r="94" spans="7:7" ht="13.2">
      <c r="G94" s="17"/>
    </row>
    <row r="95" spans="7:7" ht="13.2">
      <c r="G95" s="17"/>
    </row>
    <row r="96" spans="7:7" ht="13.2">
      <c r="G96" s="17"/>
    </row>
    <row r="97" spans="7:7" ht="13.2">
      <c r="G97" s="17"/>
    </row>
    <row r="98" spans="7:7" ht="13.2">
      <c r="G98" s="17"/>
    </row>
    <row r="99" spans="7:7" ht="13.2">
      <c r="G99" s="17"/>
    </row>
    <row r="100" spans="7:7" ht="13.2">
      <c r="G100" s="17"/>
    </row>
    <row r="101" spans="7:7" ht="13.2">
      <c r="G101" s="17"/>
    </row>
    <row r="102" spans="7:7" ht="13.2">
      <c r="G102" s="17"/>
    </row>
    <row r="103" spans="7:7" ht="13.2">
      <c r="G103" s="17"/>
    </row>
    <row r="104" spans="7:7" ht="13.2">
      <c r="G104" s="17"/>
    </row>
    <row r="105" spans="7:7" ht="13.2">
      <c r="G105" s="17"/>
    </row>
    <row r="106" spans="7:7" ht="13.2">
      <c r="G106" s="17"/>
    </row>
    <row r="107" spans="7:7" ht="13.2">
      <c r="G107" s="17"/>
    </row>
    <row r="108" spans="7:7" ht="13.2">
      <c r="G108" s="17"/>
    </row>
    <row r="109" spans="7:7" ht="13.2">
      <c r="G109" s="17"/>
    </row>
    <row r="110" spans="7:7" ht="13.2">
      <c r="G110" s="17"/>
    </row>
    <row r="111" spans="7:7" ht="13.2">
      <c r="G111" s="17"/>
    </row>
    <row r="112" spans="7:7" ht="13.2">
      <c r="G112" s="17"/>
    </row>
    <row r="113" spans="7:7" ht="13.2">
      <c r="G113" s="17"/>
    </row>
    <row r="114" spans="7:7" ht="13.2">
      <c r="G114" s="17"/>
    </row>
    <row r="115" spans="7:7" ht="13.2">
      <c r="G115" s="17"/>
    </row>
    <row r="116" spans="7:7" ht="13.2">
      <c r="G116" s="17"/>
    </row>
    <row r="117" spans="7:7" ht="13.2">
      <c r="G117" s="17"/>
    </row>
    <row r="118" spans="7:7" ht="13.2">
      <c r="G118" s="17"/>
    </row>
    <row r="119" spans="7:7" ht="13.2">
      <c r="G119" s="17"/>
    </row>
    <row r="120" spans="7:7" ht="13.2">
      <c r="G120" s="17"/>
    </row>
    <row r="121" spans="7:7" ht="13.2">
      <c r="G121" s="17"/>
    </row>
    <row r="122" spans="7:7" ht="13.2">
      <c r="G122" s="17"/>
    </row>
    <row r="123" spans="7:7" ht="13.2">
      <c r="G123" s="17"/>
    </row>
    <row r="124" spans="7:7" ht="13.2">
      <c r="G124" s="17"/>
    </row>
    <row r="125" spans="7:7" ht="13.2">
      <c r="G125" s="17"/>
    </row>
    <row r="126" spans="7:7" ht="13.2">
      <c r="G126" s="17"/>
    </row>
    <row r="127" spans="7:7" ht="13.2">
      <c r="G127" s="17"/>
    </row>
    <row r="128" spans="7:7" ht="13.2">
      <c r="G128" s="17"/>
    </row>
    <row r="129" spans="7:7" ht="13.2">
      <c r="G129" s="17"/>
    </row>
    <row r="130" spans="7:7" ht="13.2">
      <c r="G130" s="17"/>
    </row>
    <row r="131" spans="7:7" ht="13.2">
      <c r="G131" s="17"/>
    </row>
    <row r="132" spans="7:7" ht="13.2">
      <c r="G132" s="17"/>
    </row>
    <row r="133" spans="7:7" ht="13.2">
      <c r="G133" s="17"/>
    </row>
    <row r="134" spans="7:7" ht="13.2">
      <c r="G134" s="17"/>
    </row>
    <row r="135" spans="7:7" ht="13.2">
      <c r="G135" s="17"/>
    </row>
    <row r="136" spans="7:7" ht="13.2">
      <c r="G136" s="17"/>
    </row>
    <row r="137" spans="7:7" ht="13.2">
      <c r="G137" s="17"/>
    </row>
    <row r="138" spans="7:7" ht="13.2">
      <c r="G138" s="17"/>
    </row>
    <row r="139" spans="7:7" ht="13.2">
      <c r="G139" s="17"/>
    </row>
    <row r="140" spans="7:7" ht="13.2">
      <c r="G140" s="17"/>
    </row>
    <row r="141" spans="7:7" ht="13.2">
      <c r="G141" s="17"/>
    </row>
    <row r="142" spans="7:7" ht="13.2">
      <c r="G142" s="17"/>
    </row>
    <row r="143" spans="7:7" ht="13.2">
      <c r="G143" s="17"/>
    </row>
    <row r="144" spans="7:7" ht="13.2">
      <c r="G144" s="17"/>
    </row>
    <row r="145" spans="7:7" ht="13.2">
      <c r="G145" s="17"/>
    </row>
    <row r="146" spans="7:7" ht="13.2">
      <c r="G146" s="17"/>
    </row>
    <row r="147" spans="7:7" ht="13.2">
      <c r="G147" s="17"/>
    </row>
    <row r="148" spans="7:7" ht="13.2">
      <c r="G148" s="17"/>
    </row>
    <row r="149" spans="7:7" ht="13.2">
      <c r="G149" s="17"/>
    </row>
    <row r="150" spans="7:7" ht="13.2">
      <c r="G150" s="17"/>
    </row>
    <row r="151" spans="7:7" ht="13.2">
      <c r="G151" s="17"/>
    </row>
    <row r="152" spans="7:7" ht="13.2">
      <c r="G152" s="17"/>
    </row>
    <row r="153" spans="7:7" ht="13.2">
      <c r="G153" s="17"/>
    </row>
    <row r="154" spans="7:7" ht="13.2">
      <c r="G154" s="17"/>
    </row>
    <row r="155" spans="7:7" ht="13.2">
      <c r="G155" s="17"/>
    </row>
    <row r="156" spans="7:7" ht="13.2">
      <c r="G156" s="17"/>
    </row>
    <row r="157" spans="7:7" ht="13.2">
      <c r="G157" s="17"/>
    </row>
    <row r="158" spans="7:7" ht="13.2">
      <c r="G158" s="17"/>
    </row>
    <row r="159" spans="7:7" ht="13.2">
      <c r="G159" s="17"/>
    </row>
    <row r="160" spans="7:7" ht="13.2">
      <c r="G160" s="17"/>
    </row>
    <row r="161" spans="7:7" ht="13.2">
      <c r="G161" s="17"/>
    </row>
    <row r="162" spans="7:7" ht="13.2">
      <c r="G162" s="17"/>
    </row>
    <row r="163" spans="7:7" ht="13.2">
      <c r="G163" s="17"/>
    </row>
    <row r="164" spans="7:7" ht="13.2">
      <c r="G164" s="17"/>
    </row>
    <row r="165" spans="7:7" ht="13.2">
      <c r="G165" s="17"/>
    </row>
    <row r="166" spans="7:7" ht="13.2">
      <c r="G166" s="17"/>
    </row>
    <row r="167" spans="7:7" ht="13.2">
      <c r="G167" s="17"/>
    </row>
    <row r="168" spans="7:7" ht="13.2">
      <c r="G168" s="17"/>
    </row>
    <row r="169" spans="7:7" ht="13.2">
      <c r="G169" s="17"/>
    </row>
    <row r="170" spans="7:7" ht="13.2">
      <c r="G170" s="17"/>
    </row>
    <row r="171" spans="7:7" ht="13.2">
      <c r="G171" s="17"/>
    </row>
    <row r="172" spans="7:7" ht="13.2">
      <c r="G172" s="17"/>
    </row>
    <row r="173" spans="7:7" ht="13.2">
      <c r="G173" s="17"/>
    </row>
    <row r="174" spans="7:7" ht="13.2">
      <c r="G174" s="17"/>
    </row>
    <row r="175" spans="7:7" ht="13.2">
      <c r="G175" s="17"/>
    </row>
    <row r="176" spans="7:7" ht="13.2">
      <c r="G176" s="17"/>
    </row>
    <row r="177" spans="7:7" ht="13.2">
      <c r="G177" s="17"/>
    </row>
    <row r="178" spans="7:7" ht="13.2">
      <c r="G178" s="17"/>
    </row>
    <row r="179" spans="7:7" ht="13.2">
      <c r="G179" s="17"/>
    </row>
    <row r="180" spans="7:7" ht="13.2">
      <c r="G180" s="17"/>
    </row>
    <row r="181" spans="7:7" ht="13.2">
      <c r="G181" s="17"/>
    </row>
    <row r="182" spans="7:7" ht="13.2">
      <c r="G182" s="17"/>
    </row>
    <row r="183" spans="7:7" ht="13.2">
      <c r="G183" s="17"/>
    </row>
    <row r="184" spans="7:7" ht="13.2">
      <c r="G184" s="17"/>
    </row>
    <row r="185" spans="7:7" ht="13.2">
      <c r="G185" s="17"/>
    </row>
    <row r="186" spans="7:7" ht="13.2">
      <c r="G186" s="17"/>
    </row>
    <row r="187" spans="7:7" ht="13.2">
      <c r="G187" s="17"/>
    </row>
    <row r="188" spans="7:7" ht="13.2">
      <c r="G188" s="17"/>
    </row>
    <row r="189" spans="7:7" ht="13.2">
      <c r="G189" s="17"/>
    </row>
    <row r="190" spans="7:7" ht="13.2">
      <c r="G190" s="17"/>
    </row>
    <row r="191" spans="7:7" ht="13.2">
      <c r="G191" s="17"/>
    </row>
    <row r="192" spans="7:7" ht="13.2">
      <c r="G192" s="17"/>
    </row>
    <row r="193" spans="7:7" ht="13.2">
      <c r="G193" s="17"/>
    </row>
    <row r="194" spans="7:7" ht="13.2">
      <c r="G194" s="17"/>
    </row>
    <row r="195" spans="7:7" ht="13.2">
      <c r="G195" s="17"/>
    </row>
    <row r="196" spans="7:7" ht="13.2">
      <c r="G196" s="17"/>
    </row>
    <row r="197" spans="7:7" ht="13.2">
      <c r="G197" s="17"/>
    </row>
    <row r="198" spans="7:7" ht="13.2">
      <c r="G198" s="17"/>
    </row>
    <row r="199" spans="7:7" ht="13.2">
      <c r="G199" s="17"/>
    </row>
    <row r="200" spans="7:7" ht="13.2">
      <c r="G200" s="17"/>
    </row>
    <row r="201" spans="7:7" ht="13.2">
      <c r="G201" s="17"/>
    </row>
    <row r="202" spans="7:7" ht="13.2">
      <c r="G202" s="17"/>
    </row>
    <row r="203" spans="7:7" ht="13.2">
      <c r="G203" s="17"/>
    </row>
    <row r="204" spans="7:7" ht="13.2">
      <c r="G204" s="17"/>
    </row>
    <row r="205" spans="7:7" ht="13.2">
      <c r="G205" s="17"/>
    </row>
    <row r="206" spans="7:7" ht="13.2">
      <c r="G206" s="17"/>
    </row>
    <row r="207" spans="7:7" ht="13.2">
      <c r="G207" s="17"/>
    </row>
    <row r="208" spans="7:7" ht="13.2">
      <c r="G208" s="17"/>
    </row>
    <row r="209" spans="7:7" ht="13.2">
      <c r="G209" s="17"/>
    </row>
    <row r="210" spans="7:7" ht="13.2">
      <c r="G210" s="17"/>
    </row>
    <row r="211" spans="7:7" ht="13.2">
      <c r="G211" s="17"/>
    </row>
    <row r="212" spans="7:7" ht="13.2">
      <c r="G212" s="17"/>
    </row>
    <row r="213" spans="7:7" ht="13.2">
      <c r="G213" s="17"/>
    </row>
    <row r="214" spans="7:7" ht="13.2">
      <c r="G214" s="17"/>
    </row>
    <row r="215" spans="7:7" ht="13.2">
      <c r="G215" s="17"/>
    </row>
    <row r="216" spans="7:7" ht="13.2">
      <c r="G216" s="17"/>
    </row>
    <row r="217" spans="7:7" ht="13.2">
      <c r="G217" s="17"/>
    </row>
    <row r="218" spans="7:7" ht="13.2">
      <c r="G218" s="17"/>
    </row>
    <row r="219" spans="7:7" ht="13.2">
      <c r="G219" s="17"/>
    </row>
    <row r="220" spans="7:7" ht="13.2">
      <c r="G220" s="17"/>
    </row>
    <row r="221" spans="7:7" ht="13.2">
      <c r="G221" s="17"/>
    </row>
    <row r="222" spans="7:7" ht="13.2">
      <c r="G222" s="17"/>
    </row>
    <row r="223" spans="7:7" ht="13.2">
      <c r="G223" s="17"/>
    </row>
    <row r="224" spans="7:7" ht="13.2">
      <c r="G224" s="17"/>
    </row>
    <row r="225" spans="7:7" ht="13.2">
      <c r="G225" s="17"/>
    </row>
    <row r="226" spans="7:7" ht="13.2">
      <c r="G226" s="17"/>
    </row>
    <row r="227" spans="7:7" ht="13.2">
      <c r="G227" s="17"/>
    </row>
    <row r="228" spans="7:7" ht="13.2">
      <c r="G228" s="17"/>
    </row>
    <row r="229" spans="7:7" ht="13.2">
      <c r="G229" s="17"/>
    </row>
    <row r="230" spans="7:7" ht="13.2">
      <c r="G230" s="17"/>
    </row>
    <row r="231" spans="7:7" ht="13.2">
      <c r="G231" s="17"/>
    </row>
    <row r="232" spans="7:7" ht="13.2">
      <c r="G232" s="17"/>
    </row>
    <row r="233" spans="7:7" ht="13.2">
      <c r="G233" s="17"/>
    </row>
    <row r="234" spans="7:7" ht="13.2">
      <c r="G234" s="17"/>
    </row>
    <row r="235" spans="7:7" ht="13.2">
      <c r="G235" s="17"/>
    </row>
    <row r="236" spans="7:7" ht="13.2">
      <c r="G236" s="17"/>
    </row>
    <row r="237" spans="7:7" ht="13.2">
      <c r="G237" s="17"/>
    </row>
    <row r="238" spans="7:7" ht="13.2">
      <c r="G238" s="17"/>
    </row>
    <row r="239" spans="7:7" ht="13.2">
      <c r="G239" s="17"/>
    </row>
    <row r="240" spans="7:7" ht="13.2">
      <c r="G240" s="17"/>
    </row>
    <row r="241" spans="7:7" ht="13.2">
      <c r="G241" s="17"/>
    </row>
    <row r="242" spans="7:7" ht="13.2">
      <c r="G242" s="17"/>
    </row>
    <row r="243" spans="7:7" ht="13.2">
      <c r="G243" s="17"/>
    </row>
    <row r="244" spans="7:7" ht="13.2">
      <c r="G244" s="17"/>
    </row>
    <row r="245" spans="7:7" ht="13.2">
      <c r="G245" s="17"/>
    </row>
    <row r="246" spans="7:7" ht="13.2">
      <c r="G246" s="17"/>
    </row>
    <row r="247" spans="7:7" ht="13.2">
      <c r="G247" s="17"/>
    </row>
    <row r="248" spans="7:7" ht="13.2">
      <c r="G248" s="17"/>
    </row>
    <row r="249" spans="7:7" ht="13.2">
      <c r="G249" s="17"/>
    </row>
    <row r="250" spans="7:7" ht="13.2">
      <c r="G250" s="17"/>
    </row>
    <row r="251" spans="7:7" ht="13.2">
      <c r="G251" s="17"/>
    </row>
    <row r="252" spans="7:7" ht="13.2">
      <c r="G252" s="17"/>
    </row>
    <row r="253" spans="7:7" ht="13.2">
      <c r="G253" s="17"/>
    </row>
    <row r="254" spans="7:7" ht="13.2">
      <c r="G254" s="17"/>
    </row>
    <row r="255" spans="7:7" ht="13.2">
      <c r="G255" s="17"/>
    </row>
    <row r="256" spans="7:7" ht="13.2">
      <c r="G256" s="17"/>
    </row>
    <row r="257" spans="7:7" ht="13.2">
      <c r="G257" s="17"/>
    </row>
    <row r="258" spans="7:7" ht="13.2">
      <c r="G258" s="17"/>
    </row>
    <row r="259" spans="7:7" ht="13.2">
      <c r="G259" s="17"/>
    </row>
    <row r="260" spans="7:7" ht="13.2">
      <c r="G260" s="17"/>
    </row>
    <row r="261" spans="7:7" ht="13.2">
      <c r="G261" s="17"/>
    </row>
    <row r="262" spans="7:7" ht="13.2">
      <c r="G262" s="17"/>
    </row>
    <row r="263" spans="7:7" ht="13.2">
      <c r="G263" s="17"/>
    </row>
    <row r="264" spans="7:7" ht="13.2">
      <c r="G264" s="17"/>
    </row>
    <row r="265" spans="7:7" ht="13.2">
      <c r="G265" s="17"/>
    </row>
    <row r="266" spans="7:7" ht="13.2">
      <c r="G266" s="17"/>
    </row>
    <row r="267" spans="7:7" ht="13.2">
      <c r="G267" s="17"/>
    </row>
    <row r="268" spans="7:7" ht="13.2">
      <c r="G268" s="17"/>
    </row>
    <row r="269" spans="7:7" ht="13.2">
      <c r="G269" s="17"/>
    </row>
    <row r="270" spans="7:7" ht="13.2">
      <c r="G270" s="17"/>
    </row>
    <row r="271" spans="7:7" ht="13.2">
      <c r="G271" s="17"/>
    </row>
    <row r="272" spans="7:7" ht="13.2">
      <c r="G272" s="17"/>
    </row>
    <row r="273" spans="7:7" ht="13.2">
      <c r="G273" s="17"/>
    </row>
    <row r="274" spans="7:7" ht="13.2">
      <c r="G274" s="17"/>
    </row>
    <row r="275" spans="7:7" ht="13.2">
      <c r="G275" s="17"/>
    </row>
    <row r="276" spans="7:7" ht="13.2">
      <c r="G276" s="17"/>
    </row>
    <row r="277" spans="7:7" ht="13.2">
      <c r="G277" s="17"/>
    </row>
    <row r="278" spans="7:7" ht="13.2">
      <c r="G278" s="17"/>
    </row>
    <row r="279" spans="7:7" ht="13.2">
      <c r="G279" s="17"/>
    </row>
    <row r="280" spans="7:7" ht="13.2">
      <c r="G280" s="17"/>
    </row>
    <row r="281" spans="7:7" ht="13.2">
      <c r="G281" s="17"/>
    </row>
    <row r="282" spans="7:7" ht="13.2">
      <c r="G282" s="17"/>
    </row>
    <row r="283" spans="7:7" ht="13.2">
      <c r="G283" s="17"/>
    </row>
    <row r="284" spans="7:7" ht="13.2">
      <c r="G284" s="17"/>
    </row>
    <row r="285" spans="7:7" ht="13.2">
      <c r="G285" s="17"/>
    </row>
    <row r="286" spans="7:7" ht="13.2">
      <c r="G286" s="17"/>
    </row>
    <row r="287" spans="7:7" ht="13.2">
      <c r="G287" s="17"/>
    </row>
    <row r="288" spans="7:7" ht="13.2">
      <c r="G288" s="17"/>
    </row>
    <row r="289" spans="7:7" ht="13.2">
      <c r="G289" s="17"/>
    </row>
    <row r="290" spans="7:7" ht="13.2">
      <c r="G290" s="17"/>
    </row>
    <row r="291" spans="7:7" ht="13.2">
      <c r="G291" s="17"/>
    </row>
    <row r="292" spans="7:7" ht="13.2">
      <c r="G292" s="17"/>
    </row>
    <row r="293" spans="7:7" ht="13.2">
      <c r="G293" s="17"/>
    </row>
    <row r="294" spans="7:7" ht="13.2">
      <c r="G294" s="17"/>
    </row>
    <row r="295" spans="7:7" ht="13.2">
      <c r="G295" s="17"/>
    </row>
    <row r="296" spans="7:7" ht="13.2">
      <c r="G296" s="17"/>
    </row>
    <row r="297" spans="7:7" ht="13.2">
      <c r="G297" s="17"/>
    </row>
    <row r="298" spans="7:7" ht="13.2">
      <c r="G298" s="17"/>
    </row>
    <row r="299" spans="7:7" ht="13.2">
      <c r="G299" s="17"/>
    </row>
    <row r="300" spans="7:7" ht="13.2">
      <c r="G300" s="17"/>
    </row>
    <row r="301" spans="7:7" ht="13.2">
      <c r="G301" s="17"/>
    </row>
    <row r="302" spans="7:7" ht="13.2">
      <c r="G302" s="17"/>
    </row>
    <row r="303" spans="7:7" ht="13.2">
      <c r="G303" s="17"/>
    </row>
    <row r="304" spans="7:7" ht="13.2">
      <c r="G304" s="17"/>
    </row>
    <row r="305" spans="7:7" ht="13.2">
      <c r="G305" s="17"/>
    </row>
    <row r="306" spans="7:7" ht="13.2">
      <c r="G306" s="17"/>
    </row>
    <row r="307" spans="7:7" ht="13.2">
      <c r="G307" s="17"/>
    </row>
    <row r="308" spans="7:7" ht="13.2">
      <c r="G308" s="17"/>
    </row>
    <row r="309" spans="7:7" ht="13.2">
      <c r="G309" s="17"/>
    </row>
    <row r="310" spans="7:7" ht="13.2">
      <c r="G310" s="17"/>
    </row>
    <row r="311" spans="7:7" ht="13.2">
      <c r="G311" s="17"/>
    </row>
    <row r="312" spans="7:7" ht="13.2">
      <c r="G312" s="17"/>
    </row>
    <row r="313" spans="7:7" ht="13.2">
      <c r="G313" s="17"/>
    </row>
    <row r="314" spans="7:7" ht="13.2">
      <c r="G314" s="17"/>
    </row>
    <row r="315" spans="7:7" ht="13.2">
      <c r="G315" s="17"/>
    </row>
    <row r="316" spans="7:7" ht="13.2">
      <c r="G316" s="17"/>
    </row>
    <row r="317" spans="7:7" ht="13.2">
      <c r="G317" s="17"/>
    </row>
    <row r="318" spans="7:7" ht="13.2">
      <c r="G318" s="17"/>
    </row>
    <row r="319" spans="7:7" ht="13.2">
      <c r="G319" s="17"/>
    </row>
    <row r="320" spans="7:7" ht="13.2">
      <c r="G320" s="17"/>
    </row>
    <row r="321" spans="7:7" ht="13.2">
      <c r="G321" s="17"/>
    </row>
    <row r="322" spans="7:7" ht="13.2">
      <c r="G322" s="17"/>
    </row>
    <row r="323" spans="7:7" ht="13.2">
      <c r="G323" s="17"/>
    </row>
    <row r="324" spans="7:7" ht="13.2">
      <c r="G324" s="17"/>
    </row>
    <row r="325" spans="7:7" ht="13.2">
      <c r="G325" s="17"/>
    </row>
    <row r="326" spans="7:7" ht="13.2">
      <c r="G326" s="17"/>
    </row>
    <row r="327" spans="7:7" ht="13.2">
      <c r="G327" s="17"/>
    </row>
    <row r="328" spans="7:7" ht="13.2">
      <c r="G328" s="17"/>
    </row>
    <row r="329" spans="7:7" ht="13.2">
      <c r="G329" s="17"/>
    </row>
    <row r="330" spans="7:7" ht="13.2">
      <c r="G330" s="17"/>
    </row>
    <row r="331" spans="7:7" ht="13.2">
      <c r="G331" s="17"/>
    </row>
    <row r="332" spans="7:7" ht="13.2">
      <c r="G332" s="17"/>
    </row>
    <row r="333" spans="7:7" ht="13.2">
      <c r="G333" s="17"/>
    </row>
    <row r="334" spans="7:7" ht="13.2">
      <c r="G334" s="17"/>
    </row>
    <row r="335" spans="7:7" ht="13.2">
      <c r="G335" s="17"/>
    </row>
    <row r="336" spans="7:7" ht="13.2">
      <c r="G336" s="17"/>
    </row>
    <row r="337" spans="7:7" ht="13.2">
      <c r="G337" s="17"/>
    </row>
    <row r="338" spans="7:7" ht="13.2">
      <c r="G338" s="17"/>
    </row>
    <row r="339" spans="7:7" ht="13.2">
      <c r="G339" s="17"/>
    </row>
    <row r="340" spans="7:7" ht="13.2">
      <c r="G340" s="17"/>
    </row>
    <row r="341" spans="7:7" ht="13.2">
      <c r="G341" s="17"/>
    </row>
    <row r="342" spans="7:7" ht="13.2">
      <c r="G342" s="17"/>
    </row>
    <row r="343" spans="7:7" ht="13.2">
      <c r="G343" s="17"/>
    </row>
    <row r="344" spans="7:7" ht="13.2">
      <c r="G344" s="17"/>
    </row>
    <row r="345" spans="7:7" ht="13.2">
      <c r="G345" s="17"/>
    </row>
    <row r="346" spans="7:7" ht="13.2">
      <c r="G346" s="17"/>
    </row>
    <row r="347" spans="7:7" ht="13.2">
      <c r="G347" s="17"/>
    </row>
    <row r="348" spans="7:7" ht="13.2">
      <c r="G348" s="17"/>
    </row>
    <row r="349" spans="7:7" ht="13.2">
      <c r="G349" s="17"/>
    </row>
    <row r="350" spans="7:7" ht="13.2">
      <c r="G350" s="17"/>
    </row>
    <row r="351" spans="7:7" ht="13.2">
      <c r="G351" s="17"/>
    </row>
    <row r="352" spans="7:7" ht="13.2">
      <c r="G352" s="17"/>
    </row>
    <row r="353" spans="7:7" ht="13.2">
      <c r="G353" s="17"/>
    </row>
    <row r="354" spans="7:7" ht="13.2">
      <c r="G354" s="17"/>
    </row>
    <row r="355" spans="7:7" ht="13.2">
      <c r="G355" s="17"/>
    </row>
    <row r="356" spans="7:7" ht="13.2">
      <c r="G356" s="17"/>
    </row>
    <row r="357" spans="7:7" ht="13.2">
      <c r="G357" s="17"/>
    </row>
    <row r="358" spans="7:7" ht="13.2">
      <c r="G358" s="17"/>
    </row>
    <row r="359" spans="7:7" ht="13.2">
      <c r="G359" s="17"/>
    </row>
    <row r="360" spans="7:7" ht="13.2">
      <c r="G360" s="17"/>
    </row>
    <row r="361" spans="7:7" ht="13.2">
      <c r="G361" s="17"/>
    </row>
    <row r="362" spans="7:7" ht="13.2">
      <c r="G362" s="17"/>
    </row>
    <row r="363" spans="7:7" ht="13.2">
      <c r="G363" s="17"/>
    </row>
    <row r="364" spans="7:7" ht="13.2">
      <c r="G364" s="17"/>
    </row>
    <row r="365" spans="7:7" ht="13.2">
      <c r="G365" s="17"/>
    </row>
    <row r="366" spans="7:7" ht="13.2">
      <c r="G366" s="17"/>
    </row>
    <row r="367" spans="7:7" ht="13.2">
      <c r="G367" s="17"/>
    </row>
    <row r="368" spans="7:7" ht="13.2">
      <c r="G368" s="17"/>
    </row>
    <row r="369" spans="7:7" ht="13.2">
      <c r="G369" s="17"/>
    </row>
    <row r="370" spans="7:7" ht="13.2">
      <c r="G370" s="17"/>
    </row>
    <row r="371" spans="7:7" ht="13.2">
      <c r="G371" s="17"/>
    </row>
    <row r="372" spans="7:7" ht="13.2">
      <c r="G372" s="17"/>
    </row>
    <row r="373" spans="7:7" ht="13.2">
      <c r="G373" s="17"/>
    </row>
    <row r="374" spans="7:7" ht="13.2">
      <c r="G374" s="17"/>
    </row>
    <row r="375" spans="7:7" ht="13.2">
      <c r="G375" s="17"/>
    </row>
    <row r="376" spans="7:7" ht="13.2">
      <c r="G376" s="17"/>
    </row>
    <row r="377" spans="7:7" ht="13.2">
      <c r="G377" s="17"/>
    </row>
    <row r="378" spans="7:7" ht="13.2">
      <c r="G378" s="17"/>
    </row>
    <row r="379" spans="7:7" ht="13.2">
      <c r="G379" s="17"/>
    </row>
    <row r="380" spans="7:7" ht="13.2">
      <c r="G380" s="17"/>
    </row>
    <row r="381" spans="7:7" ht="13.2">
      <c r="G381" s="17"/>
    </row>
    <row r="382" spans="7:7" ht="13.2">
      <c r="G382" s="17"/>
    </row>
    <row r="383" spans="7:7" ht="13.2">
      <c r="G383" s="17"/>
    </row>
    <row r="384" spans="7:7" ht="13.2">
      <c r="G384" s="17"/>
    </row>
    <row r="385" spans="7:7" ht="13.2">
      <c r="G385" s="17"/>
    </row>
    <row r="386" spans="7:7" ht="13.2">
      <c r="G386" s="17"/>
    </row>
    <row r="387" spans="7:7" ht="13.2">
      <c r="G387" s="17"/>
    </row>
    <row r="388" spans="7:7" ht="13.2">
      <c r="G388" s="17"/>
    </row>
    <row r="389" spans="7:7" ht="13.2">
      <c r="G389" s="17"/>
    </row>
    <row r="390" spans="7:7" ht="13.2">
      <c r="G390" s="17"/>
    </row>
    <row r="391" spans="7:7" ht="13.2">
      <c r="G391" s="17"/>
    </row>
    <row r="392" spans="7:7" ht="13.2">
      <c r="G392" s="17"/>
    </row>
    <row r="393" spans="7:7" ht="13.2">
      <c r="G393" s="17"/>
    </row>
    <row r="394" spans="7:7" ht="13.2">
      <c r="G394" s="17"/>
    </row>
    <row r="395" spans="7:7" ht="13.2">
      <c r="G395" s="17"/>
    </row>
    <row r="396" spans="7:7" ht="13.2">
      <c r="G396" s="17"/>
    </row>
    <row r="397" spans="7:7" ht="13.2">
      <c r="G397" s="17"/>
    </row>
    <row r="398" spans="7:7" ht="13.2">
      <c r="G398" s="17"/>
    </row>
    <row r="399" spans="7:7" ht="13.2">
      <c r="G399" s="17"/>
    </row>
    <row r="400" spans="7:7" ht="13.2">
      <c r="G400" s="17"/>
    </row>
    <row r="401" spans="7:7" ht="13.2">
      <c r="G401" s="17"/>
    </row>
    <row r="402" spans="7:7" ht="13.2">
      <c r="G402" s="17"/>
    </row>
    <row r="403" spans="7:7" ht="13.2">
      <c r="G403" s="17"/>
    </row>
    <row r="404" spans="7:7" ht="13.2">
      <c r="G404" s="17"/>
    </row>
    <row r="405" spans="7:7" ht="13.2">
      <c r="G405" s="17"/>
    </row>
    <row r="406" spans="7:7" ht="13.2">
      <c r="G406" s="17"/>
    </row>
    <row r="407" spans="7:7" ht="13.2">
      <c r="G407" s="17"/>
    </row>
    <row r="408" spans="7:7" ht="13.2">
      <c r="G408" s="17"/>
    </row>
    <row r="409" spans="7:7" ht="13.2">
      <c r="G409" s="17"/>
    </row>
    <row r="410" spans="7:7" ht="13.2">
      <c r="G410" s="17"/>
    </row>
    <row r="411" spans="7:7" ht="13.2">
      <c r="G411" s="17"/>
    </row>
    <row r="412" spans="7:7" ht="13.2">
      <c r="G412" s="17"/>
    </row>
    <row r="413" spans="7:7" ht="13.2">
      <c r="G413" s="17"/>
    </row>
    <row r="414" spans="7:7" ht="13.2">
      <c r="G414" s="17"/>
    </row>
    <row r="415" spans="7:7" ht="13.2">
      <c r="G415" s="17"/>
    </row>
    <row r="416" spans="7:7" ht="13.2">
      <c r="G416" s="17"/>
    </row>
    <row r="417" spans="7:7" ht="13.2">
      <c r="G417" s="17"/>
    </row>
    <row r="418" spans="7:7" ht="13.2">
      <c r="G418" s="17"/>
    </row>
    <row r="419" spans="7:7" ht="13.2">
      <c r="G419" s="17"/>
    </row>
    <row r="420" spans="7:7" ht="13.2">
      <c r="G420" s="17"/>
    </row>
    <row r="421" spans="7:7" ht="13.2">
      <c r="G421" s="17"/>
    </row>
    <row r="422" spans="7:7" ht="13.2">
      <c r="G422" s="17"/>
    </row>
    <row r="423" spans="7:7" ht="13.2">
      <c r="G423" s="17"/>
    </row>
    <row r="424" spans="7:7" ht="13.2">
      <c r="G424" s="17"/>
    </row>
    <row r="425" spans="7:7" ht="13.2">
      <c r="G425" s="17"/>
    </row>
    <row r="426" spans="7:7" ht="13.2">
      <c r="G426" s="17"/>
    </row>
    <row r="427" spans="7:7" ht="13.2">
      <c r="G427" s="17"/>
    </row>
    <row r="428" spans="7:7" ht="13.2">
      <c r="G428" s="17"/>
    </row>
    <row r="429" spans="7:7" ht="13.2">
      <c r="G429" s="17"/>
    </row>
    <row r="430" spans="7:7" ht="13.2">
      <c r="G430" s="17"/>
    </row>
    <row r="431" spans="7:7" ht="13.2">
      <c r="G431" s="17"/>
    </row>
    <row r="432" spans="7:7" ht="13.2">
      <c r="G432" s="17"/>
    </row>
    <row r="433" spans="7:7" ht="13.2">
      <c r="G433" s="17"/>
    </row>
    <row r="434" spans="7:7" ht="13.2">
      <c r="G434" s="17"/>
    </row>
    <row r="435" spans="7:7" ht="13.2">
      <c r="G435" s="17"/>
    </row>
    <row r="436" spans="7:7" ht="13.2">
      <c r="G436" s="17"/>
    </row>
    <row r="437" spans="7:7" ht="13.2">
      <c r="G437" s="17"/>
    </row>
    <row r="438" spans="7:7" ht="13.2">
      <c r="G438" s="17"/>
    </row>
    <row r="439" spans="7:7" ht="13.2">
      <c r="G439" s="17"/>
    </row>
    <row r="440" spans="7:7" ht="13.2">
      <c r="G440" s="17"/>
    </row>
    <row r="441" spans="7:7" ht="13.2">
      <c r="G441" s="17"/>
    </row>
    <row r="442" spans="7:7" ht="13.2">
      <c r="G442" s="17"/>
    </row>
    <row r="443" spans="7:7" ht="13.2">
      <c r="G443" s="17"/>
    </row>
    <row r="444" spans="7:7" ht="13.2">
      <c r="G444" s="17"/>
    </row>
    <row r="445" spans="7:7" ht="13.2">
      <c r="G445" s="17"/>
    </row>
    <row r="446" spans="7:7" ht="13.2">
      <c r="G446" s="17"/>
    </row>
    <row r="447" spans="7:7" ht="13.2">
      <c r="G447" s="17"/>
    </row>
    <row r="448" spans="7:7" ht="13.2">
      <c r="G448" s="17"/>
    </row>
    <row r="449" spans="7:7" ht="13.2">
      <c r="G449" s="17"/>
    </row>
    <row r="450" spans="7:7" ht="13.2">
      <c r="G450" s="17"/>
    </row>
    <row r="451" spans="7:7" ht="13.2">
      <c r="G451" s="17"/>
    </row>
    <row r="452" spans="7:7" ht="13.2">
      <c r="G452" s="17"/>
    </row>
    <row r="453" spans="7:7" ht="13.2">
      <c r="G453" s="17"/>
    </row>
    <row r="454" spans="7:7" ht="13.2">
      <c r="G454" s="17"/>
    </row>
    <row r="455" spans="7:7" ht="13.2">
      <c r="G455" s="17"/>
    </row>
    <row r="456" spans="7:7" ht="13.2">
      <c r="G456" s="17"/>
    </row>
    <row r="457" spans="7:7" ht="13.2">
      <c r="G457" s="17"/>
    </row>
    <row r="458" spans="7:7" ht="13.2">
      <c r="G458" s="17"/>
    </row>
    <row r="459" spans="7:7" ht="13.2">
      <c r="G459" s="17"/>
    </row>
    <row r="460" spans="7:7" ht="13.2">
      <c r="G460" s="17"/>
    </row>
    <row r="461" spans="7:7" ht="13.2">
      <c r="G461" s="17"/>
    </row>
    <row r="462" spans="7:7" ht="13.2">
      <c r="G462" s="17"/>
    </row>
    <row r="463" spans="7:7" ht="13.2">
      <c r="G463" s="17"/>
    </row>
    <row r="464" spans="7:7" ht="13.2">
      <c r="G464" s="17"/>
    </row>
    <row r="465" spans="7:7" ht="13.2">
      <c r="G465" s="17"/>
    </row>
    <row r="466" spans="7:7" ht="13.2">
      <c r="G466" s="17"/>
    </row>
    <row r="467" spans="7:7" ht="13.2">
      <c r="G467" s="17"/>
    </row>
    <row r="468" spans="7:7" ht="13.2">
      <c r="G468" s="17"/>
    </row>
    <row r="469" spans="7:7" ht="13.2">
      <c r="G469" s="17"/>
    </row>
    <row r="470" spans="7:7" ht="13.2">
      <c r="G470" s="17"/>
    </row>
    <row r="471" spans="7:7" ht="13.2">
      <c r="G471" s="17"/>
    </row>
    <row r="472" spans="7:7" ht="13.2">
      <c r="G472" s="17"/>
    </row>
    <row r="473" spans="7:7" ht="13.2">
      <c r="G473" s="17"/>
    </row>
    <row r="474" spans="7:7" ht="13.2">
      <c r="G474" s="17"/>
    </row>
    <row r="475" spans="7:7" ht="13.2">
      <c r="G475" s="17"/>
    </row>
    <row r="476" spans="7:7" ht="13.2">
      <c r="G476" s="17"/>
    </row>
    <row r="477" spans="7:7" ht="13.2">
      <c r="G477" s="17"/>
    </row>
    <row r="478" spans="7:7" ht="13.2">
      <c r="G478" s="17"/>
    </row>
    <row r="479" spans="7:7" ht="13.2">
      <c r="G479" s="17"/>
    </row>
    <row r="480" spans="7:7" ht="13.2">
      <c r="G480" s="17"/>
    </row>
    <row r="481" spans="7:7" ht="13.2">
      <c r="G481" s="17"/>
    </row>
    <row r="482" spans="7:7" ht="13.2">
      <c r="G482" s="17"/>
    </row>
    <row r="483" spans="7:7" ht="13.2">
      <c r="G483" s="17"/>
    </row>
    <row r="484" spans="7:7" ht="13.2">
      <c r="G484" s="17"/>
    </row>
    <row r="485" spans="7:7" ht="13.2">
      <c r="G485" s="17"/>
    </row>
    <row r="486" spans="7:7" ht="13.2">
      <c r="G486" s="17"/>
    </row>
    <row r="487" spans="7:7" ht="13.2">
      <c r="G487" s="17"/>
    </row>
    <row r="488" spans="7:7" ht="13.2">
      <c r="G488" s="17"/>
    </row>
    <row r="489" spans="7:7" ht="13.2">
      <c r="G489" s="17"/>
    </row>
    <row r="490" spans="7:7" ht="13.2">
      <c r="G490" s="17"/>
    </row>
    <row r="491" spans="7:7" ht="13.2">
      <c r="G491" s="17"/>
    </row>
    <row r="492" spans="7:7" ht="13.2">
      <c r="G492" s="17"/>
    </row>
    <row r="493" spans="7:7" ht="13.2">
      <c r="G493" s="17"/>
    </row>
    <row r="494" spans="7:7" ht="13.2">
      <c r="G494" s="17"/>
    </row>
    <row r="495" spans="7:7" ht="13.2">
      <c r="G495" s="17"/>
    </row>
    <row r="496" spans="7:7" ht="13.2">
      <c r="G496" s="17"/>
    </row>
    <row r="497" spans="7:7" ht="13.2">
      <c r="G497" s="17"/>
    </row>
    <row r="498" spans="7:7" ht="13.2">
      <c r="G498" s="17"/>
    </row>
    <row r="499" spans="7:7" ht="13.2">
      <c r="G499" s="17"/>
    </row>
    <row r="500" spans="7:7" ht="13.2">
      <c r="G500" s="17"/>
    </row>
    <row r="501" spans="7:7" ht="13.2">
      <c r="G501" s="17"/>
    </row>
    <row r="502" spans="7:7" ht="13.2">
      <c r="G502" s="17"/>
    </row>
    <row r="503" spans="7:7" ht="13.2">
      <c r="G503" s="17"/>
    </row>
    <row r="504" spans="7:7" ht="13.2">
      <c r="G504" s="17"/>
    </row>
    <row r="505" spans="7:7" ht="13.2">
      <c r="G505" s="17"/>
    </row>
    <row r="506" spans="7:7" ht="13.2">
      <c r="G506" s="17"/>
    </row>
    <row r="507" spans="7:7" ht="13.2">
      <c r="G507" s="17"/>
    </row>
    <row r="508" spans="7:7" ht="13.2">
      <c r="G508" s="17"/>
    </row>
    <row r="509" spans="7:7" ht="13.2">
      <c r="G509" s="17"/>
    </row>
    <row r="510" spans="7:7" ht="13.2">
      <c r="G510" s="17"/>
    </row>
    <row r="511" spans="7:7" ht="13.2">
      <c r="G511" s="17"/>
    </row>
    <row r="512" spans="7:7" ht="13.2">
      <c r="G512" s="17"/>
    </row>
    <row r="513" spans="7:7" ht="13.2">
      <c r="G513" s="17"/>
    </row>
    <row r="514" spans="7:7" ht="13.2">
      <c r="G514" s="17"/>
    </row>
    <row r="515" spans="7:7" ht="13.2">
      <c r="G515" s="17"/>
    </row>
    <row r="516" spans="7:7" ht="13.2">
      <c r="G516" s="17"/>
    </row>
    <row r="517" spans="7:7" ht="13.2">
      <c r="G517" s="17"/>
    </row>
    <row r="518" spans="7:7" ht="13.2">
      <c r="G518" s="17"/>
    </row>
    <row r="519" spans="7:7" ht="13.2">
      <c r="G519" s="17"/>
    </row>
    <row r="520" spans="7:7" ht="13.2">
      <c r="G520" s="17"/>
    </row>
    <row r="521" spans="7:7" ht="13.2">
      <c r="G521" s="17"/>
    </row>
    <row r="522" spans="7:7" ht="13.2">
      <c r="G522" s="17"/>
    </row>
    <row r="523" spans="7:7" ht="13.2">
      <c r="G523" s="17"/>
    </row>
    <row r="524" spans="7:7" ht="13.2">
      <c r="G524" s="17"/>
    </row>
    <row r="525" spans="7:7" ht="13.2">
      <c r="G525" s="17"/>
    </row>
    <row r="526" spans="7:7" ht="13.2">
      <c r="G526" s="17"/>
    </row>
    <row r="527" spans="7:7" ht="13.2">
      <c r="G527" s="17"/>
    </row>
    <row r="528" spans="7:7" ht="13.2">
      <c r="G528" s="17"/>
    </row>
    <row r="529" spans="7:7" ht="13.2">
      <c r="G529" s="17"/>
    </row>
    <row r="530" spans="7:7" ht="13.2">
      <c r="G530" s="17"/>
    </row>
    <row r="531" spans="7:7" ht="13.2">
      <c r="G531" s="17"/>
    </row>
    <row r="532" spans="7:7" ht="13.2">
      <c r="G532" s="17"/>
    </row>
    <row r="533" spans="7:7" ht="13.2">
      <c r="G533" s="17"/>
    </row>
    <row r="534" spans="7:7" ht="13.2">
      <c r="G534" s="17"/>
    </row>
    <row r="535" spans="7:7" ht="13.2">
      <c r="G535" s="17"/>
    </row>
    <row r="536" spans="7:7" ht="13.2">
      <c r="G536" s="17"/>
    </row>
    <row r="537" spans="7:7" ht="13.2">
      <c r="G537" s="17"/>
    </row>
    <row r="538" spans="7:7" ht="13.2">
      <c r="G538" s="17"/>
    </row>
    <row r="539" spans="7:7" ht="13.2">
      <c r="G539" s="17"/>
    </row>
    <row r="540" spans="7:7" ht="13.2">
      <c r="G540" s="17"/>
    </row>
    <row r="541" spans="7:7" ht="13.2">
      <c r="G541" s="17"/>
    </row>
    <row r="542" spans="7:7" ht="13.2">
      <c r="G542" s="17"/>
    </row>
    <row r="543" spans="7:7" ht="13.2">
      <c r="G543" s="17"/>
    </row>
    <row r="544" spans="7:7" ht="13.2">
      <c r="G544" s="17"/>
    </row>
    <row r="545" spans="7:7" ht="13.2">
      <c r="G545" s="17"/>
    </row>
    <row r="546" spans="7:7" ht="13.2">
      <c r="G546" s="17"/>
    </row>
    <row r="547" spans="7:7" ht="13.2">
      <c r="G547" s="17"/>
    </row>
    <row r="548" spans="7:7" ht="13.2">
      <c r="G548" s="17"/>
    </row>
    <row r="549" spans="7:7" ht="13.2">
      <c r="G549" s="17"/>
    </row>
    <row r="550" spans="7:7" ht="13.2">
      <c r="G550" s="17"/>
    </row>
    <row r="551" spans="7:7" ht="13.2">
      <c r="G551" s="17"/>
    </row>
    <row r="552" spans="7:7" ht="13.2">
      <c r="G552" s="17"/>
    </row>
    <row r="553" spans="7:7" ht="13.2">
      <c r="G553" s="17"/>
    </row>
    <row r="554" spans="7:7" ht="13.2">
      <c r="G554" s="17"/>
    </row>
    <row r="555" spans="7:7" ht="13.2">
      <c r="G555" s="17"/>
    </row>
    <row r="556" spans="7:7" ht="13.2">
      <c r="G556" s="17"/>
    </row>
    <row r="557" spans="7:7" ht="13.2">
      <c r="G557" s="17"/>
    </row>
    <row r="558" spans="7:7" ht="13.2">
      <c r="G558" s="17"/>
    </row>
    <row r="559" spans="7:7" ht="13.2">
      <c r="G559" s="17"/>
    </row>
    <row r="560" spans="7:7" ht="13.2">
      <c r="G560" s="17"/>
    </row>
    <row r="561" spans="7:7" ht="13.2">
      <c r="G561" s="17"/>
    </row>
    <row r="562" spans="7:7" ht="13.2">
      <c r="G562" s="17"/>
    </row>
    <row r="563" spans="7:7" ht="13.2">
      <c r="G563" s="17"/>
    </row>
    <row r="564" spans="7:7" ht="13.2">
      <c r="G564" s="17"/>
    </row>
    <row r="565" spans="7:7" ht="13.2">
      <c r="G565" s="17"/>
    </row>
    <row r="566" spans="7:7" ht="13.2">
      <c r="G566" s="17"/>
    </row>
    <row r="567" spans="7:7" ht="13.2">
      <c r="G567" s="17"/>
    </row>
    <row r="568" spans="7:7" ht="13.2">
      <c r="G568" s="17"/>
    </row>
    <row r="569" spans="7:7" ht="13.2">
      <c r="G569" s="17"/>
    </row>
    <row r="570" spans="7:7" ht="13.2">
      <c r="G570" s="17"/>
    </row>
    <row r="571" spans="7:7" ht="13.2">
      <c r="G571" s="17"/>
    </row>
    <row r="572" spans="7:7" ht="13.2">
      <c r="G572" s="17"/>
    </row>
    <row r="573" spans="7:7" ht="13.2">
      <c r="G573" s="17"/>
    </row>
    <row r="574" spans="7:7" ht="13.2">
      <c r="G574" s="17"/>
    </row>
    <row r="575" spans="7:7" ht="13.2">
      <c r="G575" s="17"/>
    </row>
    <row r="576" spans="7:7" ht="13.2">
      <c r="G576" s="17"/>
    </row>
    <row r="577" spans="7:7" ht="13.2">
      <c r="G577" s="17"/>
    </row>
    <row r="578" spans="7:7" ht="13.2">
      <c r="G578" s="17"/>
    </row>
    <row r="579" spans="7:7" ht="13.2">
      <c r="G579" s="17"/>
    </row>
    <row r="580" spans="7:7" ht="13.2">
      <c r="G580" s="17"/>
    </row>
    <row r="581" spans="7:7" ht="13.2">
      <c r="G581" s="17"/>
    </row>
    <row r="582" spans="7:7" ht="13.2">
      <c r="G582" s="17"/>
    </row>
    <row r="583" spans="7:7" ht="13.2">
      <c r="G583" s="17"/>
    </row>
    <row r="584" spans="7:7" ht="13.2">
      <c r="G584" s="17"/>
    </row>
    <row r="585" spans="7:7" ht="13.2">
      <c r="G585" s="17"/>
    </row>
    <row r="586" spans="7:7" ht="13.2">
      <c r="G586" s="17"/>
    </row>
    <row r="587" spans="7:7" ht="13.2">
      <c r="G587" s="17"/>
    </row>
    <row r="588" spans="7:7" ht="13.2">
      <c r="G588" s="17"/>
    </row>
    <row r="589" spans="7:7" ht="13.2">
      <c r="G589" s="17"/>
    </row>
    <row r="590" spans="7:7" ht="13.2">
      <c r="G590" s="17"/>
    </row>
    <row r="591" spans="7:7" ht="13.2">
      <c r="G591" s="17"/>
    </row>
    <row r="592" spans="7:7" ht="13.2">
      <c r="G592" s="17"/>
    </row>
    <row r="593" spans="7:7" ht="13.2">
      <c r="G593" s="17"/>
    </row>
    <row r="594" spans="7:7" ht="13.2">
      <c r="G594" s="17"/>
    </row>
    <row r="595" spans="7:7" ht="13.2">
      <c r="G595" s="17"/>
    </row>
    <row r="596" spans="7:7" ht="13.2">
      <c r="G596" s="17"/>
    </row>
    <row r="597" spans="7:7" ht="13.2">
      <c r="G597" s="17"/>
    </row>
    <row r="598" spans="7:7" ht="13.2">
      <c r="G598" s="17"/>
    </row>
    <row r="599" spans="7:7" ht="13.2">
      <c r="G599" s="17"/>
    </row>
    <row r="600" spans="7:7" ht="13.2">
      <c r="G600" s="17"/>
    </row>
    <row r="601" spans="7:7" ht="13.2">
      <c r="G601" s="17"/>
    </row>
    <row r="602" spans="7:7" ht="13.2">
      <c r="G602" s="17"/>
    </row>
    <row r="603" spans="7:7" ht="13.2">
      <c r="G603" s="17"/>
    </row>
    <row r="604" spans="7:7" ht="13.2">
      <c r="G604" s="17"/>
    </row>
    <row r="605" spans="7:7" ht="13.2">
      <c r="G605" s="17"/>
    </row>
    <row r="606" spans="7:7" ht="13.2">
      <c r="G606" s="17"/>
    </row>
    <row r="607" spans="7:7" ht="13.2">
      <c r="G607" s="17"/>
    </row>
    <row r="608" spans="7:7" ht="13.2">
      <c r="G608" s="17"/>
    </row>
    <row r="609" spans="7:7" ht="13.2">
      <c r="G609" s="17"/>
    </row>
    <row r="610" spans="7:7" ht="13.2">
      <c r="G610" s="17"/>
    </row>
    <row r="611" spans="7:7" ht="13.2">
      <c r="G611" s="17"/>
    </row>
    <row r="612" spans="7:7" ht="13.2">
      <c r="G612" s="17"/>
    </row>
    <row r="613" spans="7:7" ht="13.2">
      <c r="G613" s="17"/>
    </row>
    <row r="614" spans="7:7" ht="13.2">
      <c r="G614" s="17"/>
    </row>
    <row r="615" spans="7:7" ht="13.2">
      <c r="G615" s="17"/>
    </row>
    <row r="616" spans="7:7" ht="13.2">
      <c r="G616" s="17"/>
    </row>
    <row r="617" spans="7:7" ht="13.2">
      <c r="G617" s="17"/>
    </row>
    <row r="618" spans="7:7" ht="13.2">
      <c r="G618" s="17"/>
    </row>
    <row r="619" spans="7:7" ht="13.2">
      <c r="G619" s="17"/>
    </row>
    <row r="620" spans="7:7" ht="13.2">
      <c r="G620" s="17"/>
    </row>
    <row r="621" spans="7:7" ht="13.2">
      <c r="G621" s="17"/>
    </row>
    <row r="622" spans="7:7" ht="13.2">
      <c r="G622" s="17"/>
    </row>
    <row r="623" spans="7:7" ht="13.2">
      <c r="G623" s="17"/>
    </row>
    <row r="624" spans="7:7" ht="13.2">
      <c r="G624" s="17"/>
    </row>
    <row r="625" spans="7:7" ht="13.2">
      <c r="G625" s="17"/>
    </row>
    <row r="626" spans="7:7" ht="13.2">
      <c r="G626" s="17"/>
    </row>
    <row r="627" spans="7:7" ht="13.2">
      <c r="G627" s="17"/>
    </row>
    <row r="628" spans="7:7" ht="13.2">
      <c r="G628" s="17"/>
    </row>
    <row r="629" spans="7:7" ht="13.2">
      <c r="G629" s="17"/>
    </row>
    <row r="630" spans="7:7" ht="13.2">
      <c r="G630" s="17"/>
    </row>
    <row r="631" spans="7:7" ht="13.2">
      <c r="G631" s="17"/>
    </row>
    <row r="632" spans="7:7" ht="13.2">
      <c r="G632" s="17"/>
    </row>
    <row r="633" spans="7:7" ht="13.2">
      <c r="G633" s="17"/>
    </row>
    <row r="634" spans="7:7" ht="13.2">
      <c r="G634" s="17"/>
    </row>
    <row r="635" spans="7:7" ht="13.2">
      <c r="G635" s="17"/>
    </row>
    <row r="636" spans="7:7" ht="13.2">
      <c r="G636" s="17"/>
    </row>
    <row r="637" spans="7:7" ht="13.2">
      <c r="G637" s="17"/>
    </row>
    <row r="638" spans="7:7" ht="13.2">
      <c r="G638" s="17"/>
    </row>
    <row r="639" spans="7:7" ht="13.2">
      <c r="G639" s="17"/>
    </row>
    <row r="640" spans="7:7" ht="13.2">
      <c r="G640" s="17"/>
    </row>
    <row r="641" spans="7:7" ht="13.2">
      <c r="G641" s="17"/>
    </row>
    <row r="642" spans="7:7" ht="13.2">
      <c r="G642" s="17"/>
    </row>
    <row r="643" spans="7:7" ht="13.2">
      <c r="G643" s="17"/>
    </row>
    <row r="644" spans="7:7" ht="13.2">
      <c r="G644" s="17"/>
    </row>
    <row r="645" spans="7:7" ht="13.2">
      <c r="G645" s="17"/>
    </row>
    <row r="646" spans="7:7" ht="13.2">
      <c r="G646" s="17"/>
    </row>
    <row r="647" spans="7:7" ht="13.2">
      <c r="G647" s="17"/>
    </row>
    <row r="648" spans="7:7" ht="13.2">
      <c r="G648" s="17"/>
    </row>
    <row r="649" spans="7:7" ht="13.2">
      <c r="G649" s="17"/>
    </row>
    <row r="650" spans="7:7" ht="13.2">
      <c r="G650" s="17"/>
    </row>
    <row r="651" spans="7:7" ht="13.2">
      <c r="G651" s="17"/>
    </row>
    <row r="652" spans="7:7" ht="13.2">
      <c r="G652" s="17"/>
    </row>
    <row r="653" spans="7:7" ht="13.2">
      <c r="G653" s="17"/>
    </row>
    <row r="654" spans="7:7" ht="13.2">
      <c r="G654" s="17"/>
    </row>
    <row r="655" spans="7:7" ht="13.2">
      <c r="G655" s="17"/>
    </row>
    <row r="656" spans="7:7" ht="13.2">
      <c r="G656" s="17"/>
    </row>
    <row r="657" spans="7:7" ht="13.2">
      <c r="G657" s="17"/>
    </row>
    <row r="658" spans="7:7" ht="13.2">
      <c r="G658" s="17"/>
    </row>
    <row r="659" spans="7:7" ht="13.2">
      <c r="G659" s="17"/>
    </row>
    <row r="660" spans="7:7" ht="13.2">
      <c r="G660" s="17"/>
    </row>
    <row r="661" spans="7:7" ht="13.2">
      <c r="G661" s="17"/>
    </row>
    <row r="662" spans="7:7" ht="13.2">
      <c r="G662" s="17"/>
    </row>
    <row r="663" spans="7:7" ht="13.2">
      <c r="G663" s="17"/>
    </row>
    <row r="664" spans="7:7" ht="13.2">
      <c r="G664" s="17"/>
    </row>
    <row r="665" spans="7:7" ht="13.2">
      <c r="G665" s="17"/>
    </row>
    <row r="666" spans="7:7" ht="13.2">
      <c r="G666" s="17"/>
    </row>
    <row r="667" spans="7:7" ht="13.2">
      <c r="G667" s="17"/>
    </row>
    <row r="668" spans="7:7" ht="13.2">
      <c r="G668" s="17"/>
    </row>
    <row r="669" spans="7:7" ht="13.2">
      <c r="G669" s="17"/>
    </row>
    <row r="670" spans="7:7" ht="13.2">
      <c r="G670" s="17"/>
    </row>
    <row r="671" spans="7:7" ht="13.2">
      <c r="G671" s="17"/>
    </row>
    <row r="672" spans="7:7" ht="13.2">
      <c r="G672" s="17"/>
    </row>
    <row r="673" spans="7:7" ht="13.2">
      <c r="G673" s="17"/>
    </row>
    <row r="674" spans="7:7" ht="13.2">
      <c r="G674" s="17"/>
    </row>
    <row r="675" spans="7:7" ht="13.2">
      <c r="G675" s="17"/>
    </row>
    <row r="676" spans="7:7" ht="13.2">
      <c r="G676" s="17"/>
    </row>
    <row r="677" spans="7:7" ht="13.2">
      <c r="G677" s="17"/>
    </row>
    <row r="678" spans="7:7" ht="13.2">
      <c r="G678" s="17"/>
    </row>
    <row r="679" spans="7:7" ht="13.2">
      <c r="G679" s="17"/>
    </row>
    <row r="680" spans="7:7" ht="13.2">
      <c r="G680" s="17"/>
    </row>
    <row r="681" spans="7:7" ht="13.2">
      <c r="G681" s="17"/>
    </row>
    <row r="682" spans="7:7" ht="13.2">
      <c r="G682" s="17"/>
    </row>
    <row r="683" spans="7:7" ht="13.2">
      <c r="G683" s="17"/>
    </row>
    <row r="684" spans="7:7" ht="13.2">
      <c r="G684" s="17"/>
    </row>
    <row r="685" spans="7:7" ht="13.2">
      <c r="G685" s="17"/>
    </row>
    <row r="686" spans="7:7" ht="13.2">
      <c r="G686" s="17"/>
    </row>
    <row r="687" spans="7:7" ht="13.2">
      <c r="G687" s="17"/>
    </row>
    <row r="688" spans="7:7" ht="13.2">
      <c r="G688" s="17"/>
    </row>
    <row r="689" spans="7:7" ht="13.2">
      <c r="G689" s="17"/>
    </row>
    <row r="690" spans="7:7" ht="13.2">
      <c r="G690" s="17"/>
    </row>
    <row r="691" spans="7:7" ht="13.2">
      <c r="G691" s="17"/>
    </row>
    <row r="692" spans="7:7" ht="13.2">
      <c r="G692" s="17"/>
    </row>
    <row r="693" spans="7:7" ht="13.2">
      <c r="G693" s="17"/>
    </row>
    <row r="694" spans="7:7" ht="13.2">
      <c r="G694" s="17"/>
    </row>
    <row r="695" spans="7:7" ht="13.2">
      <c r="G695" s="17"/>
    </row>
    <row r="696" spans="7:7" ht="13.2">
      <c r="G696" s="17"/>
    </row>
    <row r="697" spans="7:7" ht="13.2">
      <c r="G697" s="17"/>
    </row>
    <row r="698" spans="7:7" ht="13.2">
      <c r="G698" s="17"/>
    </row>
    <row r="699" spans="7:7" ht="13.2">
      <c r="G699" s="17"/>
    </row>
    <row r="700" spans="7:7" ht="13.2">
      <c r="G700" s="17"/>
    </row>
    <row r="701" spans="7:7" ht="13.2">
      <c r="G701" s="17"/>
    </row>
    <row r="702" spans="7:7" ht="13.2">
      <c r="G702" s="17"/>
    </row>
    <row r="703" spans="7:7" ht="13.2">
      <c r="G703" s="17"/>
    </row>
    <row r="704" spans="7:7" ht="13.2">
      <c r="G704" s="17"/>
    </row>
    <row r="705" spans="7:7" ht="13.2">
      <c r="G705" s="17"/>
    </row>
    <row r="706" spans="7:7" ht="13.2">
      <c r="G706" s="17"/>
    </row>
    <row r="707" spans="7:7" ht="13.2">
      <c r="G707" s="17"/>
    </row>
    <row r="708" spans="7:7" ht="13.2">
      <c r="G708" s="17"/>
    </row>
    <row r="709" spans="7:7" ht="13.2">
      <c r="G709" s="17"/>
    </row>
    <row r="710" spans="7:7" ht="13.2">
      <c r="G710" s="17"/>
    </row>
    <row r="711" spans="7:7" ht="13.2">
      <c r="G711" s="17"/>
    </row>
    <row r="712" spans="7:7" ht="13.2">
      <c r="G712" s="17"/>
    </row>
    <row r="713" spans="7:7" ht="13.2">
      <c r="G713" s="17"/>
    </row>
    <row r="714" spans="7:7" ht="13.2">
      <c r="G714" s="17"/>
    </row>
    <row r="715" spans="7:7" ht="13.2">
      <c r="G715" s="17"/>
    </row>
    <row r="716" spans="7:7" ht="13.2">
      <c r="G716" s="17"/>
    </row>
    <row r="717" spans="7:7" ht="13.2">
      <c r="G717" s="17"/>
    </row>
    <row r="718" spans="7:7" ht="13.2">
      <c r="G718" s="17"/>
    </row>
    <row r="719" spans="7:7" ht="13.2">
      <c r="G719" s="17"/>
    </row>
    <row r="720" spans="7:7" ht="13.2">
      <c r="G720" s="17"/>
    </row>
    <row r="721" spans="7:7" ht="13.2">
      <c r="G721" s="17"/>
    </row>
    <row r="722" spans="7:7" ht="13.2">
      <c r="G722" s="17"/>
    </row>
    <row r="723" spans="7:7" ht="13.2">
      <c r="G723" s="17"/>
    </row>
    <row r="724" spans="7:7" ht="13.2">
      <c r="G724" s="17"/>
    </row>
    <row r="725" spans="7:7" ht="13.2">
      <c r="G725" s="17"/>
    </row>
    <row r="726" spans="7:7" ht="13.2">
      <c r="G726" s="17"/>
    </row>
    <row r="727" spans="7:7" ht="13.2">
      <c r="G727" s="17"/>
    </row>
    <row r="728" spans="7:7" ht="13.2">
      <c r="G728" s="17"/>
    </row>
    <row r="729" spans="7:7" ht="13.2">
      <c r="G729" s="17"/>
    </row>
    <row r="730" spans="7:7" ht="13.2">
      <c r="G730" s="17"/>
    </row>
    <row r="731" spans="7:7" ht="13.2">
      <c r="G731" s="17"/>
    </row>
    <row r="732" spans="7:7" ht="13.2">
      <c r="G732" s="17"/>
    </row>
    <row r="733" spans="7:7" ht="13.2">
      <c r="G733" s="17"/>
    </row>
    <row r="734" spans="7:7" ht="13.2">
      <c r="G734" s="17"/>
    </row>
    <row r="735" spans="7:7" ht="13.2">
      <c r="G735" s="17"/>
    </row>
    <row r="736" spans="7:7" ht="13.2">
      <c r="G736" s="17"/>
    </row>
    <row r="737" spans="7:7" ht="13.2">
      <c r="G737" s="17"/>
    </row>
    <row r="738" spans="7:7" ht="13.2">
      <c r="G738" s="17"/>
    </row>
    <row r="739" spans="7:7" ht="13.2">
      <c r="G739" s="17"/>
    </row>
    <row r="740" spans="7:7" ht="13.2">
      <c r="G740" s="17"/>
    </row>
    <row r="741" spans="7:7" ht="13.2">
      <c r="G741" s="17"/>
    </row>
    <row r="742" spans="7:7" ht="13.2">
      <c r="G742" s="17"/>
    </row>
    <row r="743" spans="7:7" ht="13.2">
      <c r="G743" s="17"/>
    </row>
    <row r="744" spans="7:7" ht="13.2">
      <c r="G744" s="17"/>
    </row>
    <row r="745" spans="7:7" ht="13.2">
      <c r="G745" s="17"/>
    </row>
    <row r="746" spans="7:7" ht="13.2">
      <c r="G746" s="17"/>
    </row>
    <row r="747" spans="7:7" ht="13.2">
      <c r="G747" s="17"/>
    </row>
    <row r="748" spans="7:7" ht="13.2">
      <c r="G748" s="17"/>
    </row>
    <row r="749" spans="7:7" ht="13.2">
      <c r="G749" s="17"/>
    </row>
    <row r="750" spans="7:7" ht="13.2">
      <c r="G750" s="17"/>
    </row>
    <row r="751" spans="7:7" ht="13.2">
      <c r="G751" s="17"/>
    </row>
    <row r="752" spans="7:7" ht="13.2">
      <c r="G752" s="17"/>
    </row>
    <row r="753" spans="7:7" ht="13.2">
      <c r="G753" s="17"/>
    </row>
    <row r="754" spans="7:7" ht="13.2">
      <c r="G754" s="17"/>
    </row>
    <row r="755" spans="7:7" ht="13.2">
      <c r="G755" s="17"/>
    </row>
    <row r="756" spans="7:7" ht="13.2">
      <c r="G756" s="17"/>
    </row>
    <row r="757" spans="7:7" ht="13.2">
      <c r="G757" s="17"/>
    </row>
    <row r="758" spans="7:7" ht="13.2">
      <c r="G758" s="17"/>
    </row>
    <row r="759" spans="7:7" ht="13.2">
      <c r="G759" s="17"/>
    </row>
    <row r="760" spans="7:7" ht="13.2">
      <c r="G760" s="17"/>
    </row>
    <row r="761" spans="7:7" ht="13.2">
      <c r="G761" s="17"/>
    </row>
    <row r="762" spans="7:7" ht="13.2">
      <c r="G762" s="17"/>
    </row>
    <row r="763" spans="7:7" ht="13.2">
      <c r="G763" s="17"/>
    </row>
    <row r="764" spans="7:7" ht="13.2">
      <c r="G764" s="17"/>
    </row>
    <row r="765" spans="7:7" ht="13.2">
      <c r="G765" s="17"/>
    </row>
    <row r="766" spans="7:7" ht="13.2">
      <c r="G766" s="17"/>
    </row>
    <row r="767" spans="7:7" ht="13.2">
      <c r="G767" s="17"/>
    </row>
    <row r="768" spans="7:7" ht="13.2">
      <c r="G768" s="17"/>
    </row>
    <row r="769" spans="7:7" ht="13.2">
      <c r="G769" s="17"/>
    </row>
    <row r="770" spans="7:7" ht="13.2">
      <c r="G770" s="17"/>
    </row>
    <row r="771" spans="7:7" ht="13.2">
      <c r="G771" s="17"/>
    </row>
    <row r="772" spans="7:7" ht="13.2">
      <c r="G772" s="17"/>
    </row>
    <row r="773" spans="7:7" ht="13.2">
      <c r="G773" s="17"/>
    </row>
    <row r="774" spans="7:7" ht="13.2">
      <c r="G774" s="17"/>
    </row>
    <row r="775" spans="7:7" ht="13.2">
      <c r="G775" s="17"/>
    </row>
    <row r="776" spans="7:7" ht="13.2">
      <c r="G776" s="17"/>
    </row>
    <row r="777" spans="7:7" ht="13.2">
      <c r="G777" s="17"/>
    </row>
    <row r="778" spans="7:7" ht="13.2">
      <c r="G778" s="17"/>
    </row>
    <row r="779" spans="7:7" ht="13.2">
      <c r="G779" s="17"/>
    </row>
    <row r="780" spans="7:7" ht="13.2">
      <c r="G780" s="17"/>
    </row>
    <row r="781" spans="7:7" ht="13.2">
      <c r="G781" s="17"/>
    </row>
    <row r="782" spans="7:7" ht="13.2">
      <c r="G782" s="17"/>
    </row>
    <row r="783" spans="7:7" ht="13.2">
      <c r="G783" s="17"/>
    </row>
    <row r="784" spans="7:7" ht="13.2">
      <c r="G784" s="17"/>
    </row>
    <row r="785" spans="7:7" ht="13.2">
      <c r="G785" s="17"/>
    </row>
    <row r="786" spans="7:7" ht="13.2">
      <c r="G786" s="17"/>
    </row>
    <row r="787" spans="7:7" ht="13.2">
      <c r="G787" s="17"/>
    </row>
    <row r="788" spans="7:7" ht="13.2">
      <c r="G788" s="17"/>
    </row>
    <row r="789" spans="7:7" ht="13.2">
      <c r="G789" s="17"/>
    </row>
    <row r="790" spans="7:7" ht="13.2">
      <c r="G790" s="17"/>
    </row>
    <row r="791" spans="7:7" ht="13.2">
      <c r="G791" s="17"/>
    </row>
    <row r="792" spans="7:7" ht="13.2">
      <c r="G792" s="17"/>
    </row>
    <row r="793" spans="7:7" ht="13.2">
      <c r="G793" s="17"/>
    </row>
    <row r="794" spans="7:7" ht="13.2">
      <c r="G794" s="17"/>
    </row>
    <row r="795" spans="7:7" ht="13.2">
      <c r="G795" s="17"/>
    </row>
    <row r="796" spans="7:7" ht="13.2">
      <c r="G796" s="17"/>
    </row>
    <row r="797" spans="7:7" ht="13.2">
      <c r="G797" s="17"/>
    </row>
    <row r="798" spans="7:7" ht="13.2">
      <c r="G798" s="17"/>
    </row>
    <row r="799" spans="7:7" ht="13.2">
      <c r="G799" s="17"/>
    </row>
    <row r="800" spans="7:7" ht="13.2">
      <c r="G800" s="17"/>
    </row>
    <row r="801" spans="7:7" ht="13.2">
      <c r="G801" s="17"/>
    </row>
    <row r="802" spans="7:7" ht="13.2">
      <c r="G802" s="17"/>
    </row>
    <row r="803" spans="7:7" ht="13.2">
      <c r="G803" s="17"/>
    </row>
    <row r="804" spans="7:7" ht="13.2">
      <c r="G804" s="17"/>
    </row>
    <row r="805" spans="7:7" ht="13.2">
      <c r="G805" s="17"/>
    </row>
    <row r="806" spans="7:7" ht="13.2">
      <c r="G806" s="17"/>
    </row>
    <row r="807" spans="7:7" ht="13.2">
      <c r="G807" s="17"/>
    </row>
    <row r="808" spans="7:7" ht="13.2">
      <c r="G808" s="17"/>
    </row>
    <row r="809" spans="7:7" ht="13.2">
      <c r="G809" s="17"/>
    </row>
    <row r="810" spans="7:7" ht="13.2">
      <c r="G810" s="17"/>
    </row>
    <row r="811" spans="7:7" ht="13.2">
      <c r="G811" s="17"/>
    </row>
    <row r="812" spans="7:7" ht="13.2">
      <c r="G812" s="17"/>
    </row>
    <row r="813" spans="7:7" ht="13.2">
      <c r="G813" s="17"/>
    </row>
    <row r="814" spans="7:7" ht="13.2">
      <c r="G814" s="17"/>
    </row>
    <row r="815" spans="7:7" ht="13.2">
      <c r="G815" s="17"/>
    </row>
    <row r="816" spans="7:7" ht="13.2">
      <c r="G816" s="17"/>
    </row>
    <row r="817" spans="7:7" ht="13.2">
      <c r="G817" s="17"/>
    </row>
    <row r="818" spans="7:7" ht="13.2">
      <c r="G818" s="17"/>
    </row>
    <row r="819" spans="7:7" ht="13.2">
      <c r="G819" s="17"/>
    </row>
    <row r="820" spans="7:7" ht="13.2">
      <c r="G820" s="17"/>
    </row>
    <row r="821" spans="7:7" ht="13.2">
      <c r="G821" s="17"/>
    </row>
    <row r="822" spans="7:7" ht="13.2">
      <c r="G822" s="17"/>
    </row>
    <row r="823" spans="7:7" ht="13.2">
      <c r="G823" s="17"/>
    </row>
    <row r="824" spans="7:7" ht="13.2">
      <c r="G824" s="17"/>
    </row>
    <row r="825" spans="7:7" ht="13.2">
      <c r="G825" s="17"/>
    </row>
    <row r="826" spans="7:7" ht="13.2">
      <c r="G826" s="17"/>
    </row>
    <row r="827" spans="7:7" ht="13.2">
      <c r="G827" s="17"/>
    </row>
    <row r="828" spans="7:7" ht="13.2">
      <c r="G828" s="17"/>
    </row>
    <row r="829" spans="7:7" ht="13.2">
      <c r="G829" s="17"/>
    </row>
    <row r="830" spans="7:7" ht="13.2">
      <c r="G830" s="17"/>
    </row>
    <row r="831" spans="7:7" ht="13.2">
      <c r="G831" s="17"/>
    </row>
    <row r="832" spans="7:7" ht="13.2">
      <c r="G832" s="17"/>
    </row>
    <row r="833" spans="7:7" ht="13.2">
      <c r="G833" s="17"/>
    </row>
    <row r="834" spans="7:7" ht="13.2">
      <c r="G834" s="17"/>
    </row>
    <row r="835" spans="7:7" ht="13.2">
      <c r="G835" s="17"/>
    </row>
    <row r="836" spans="7:7" ht="13.2">
      <c r="G836" s="17"/>
    </row>
    <row r="837" spans="7:7" ht="13.2">
      <c r="G837" s="17"/>
    </row>
    <row r="838" spans="7:7" ht="13.2">
      <c r="G838" s="17"/>
    </row>
    <row r="839" spans="7:7" ht="13.2">
      <c r="G839" s="17"/>
    </row>
    <row r="840" spans="7:7" ht="13.2">
      <c r="G840" s="17"/>
    </row>
    <row r="841" spans="7:7" ht="13.2">
      <c r="G841" s="17"/>
    </row>
    <row r="842" spans="7:7" ht="13.2">
      <c r="G842" s="17"/>
    </row>
    <row r="843" spans="7:7" ht="13.2">
      <c r="G843" s="17"/>
    </row>
    <row r="844" spans="7:7" ht="13.2">
      <c r="G844" s="17"/>
    </row>
    <row r="845" spans="7:7" ht="13.2">
      <c r="G845" s="17"/>
    </row>
    <row r="846" spans="7:7" ht="13.2">
      <c r="G846" s="17"/>
    </row>
    <row r="847" spans="7:7" ht="13.2">
      <c r="G847" s="17"/>
    </row>
    <row r="848" spans="7:7" ht="13.2">
      <c r="G848" s="17"/>
    </row>
    <row r="849" spans="7:7" ht="13.2">
      <c r="G849" s="17"/>
    </row>
    <row r="850" spans="7:7" ht="13.2">
      <c r="G850" s="17"/>
    </row>
    <row r="851" spans="7:7" ht="13.2">
      <c r="G851" s="17"/>
    </row>
    <row r="852" spans="7:7" ht="13.2">
      <c r="G852" s="17"/>
    </row>
    <row r="853" spans="7:7" ht="13.2">
      <c r="G853" s="17"/>
    </row>
    <row r="854" spans="7:7" ht="13.2">
      <c r="G854" s="17"/>
    </row>
    <row r="855" spans="7:7" ht="13.2">
      <c r="G855" s="17"/>
    </row>
    <row r="856" spans="7:7" ht="13.2">
      <c r="G856" s="17"/>
    </row>
    <row r="857" spans="7:7" ht="13.2">
      <c r="G857" s="17"/>
    </row>
    <row r="858" spans="7:7" ht="13.2">
      <c r="G858" s="17"/>
    </row>
    <row r="859" spans="7:7" ht="13.2">
      <c r="G859" s="17"/>
    </row>
    <row r="860" spans="7:7" ht="13.2">
      <c r="G860" s="17"/>
    </row>
    <row r="861" spans="7:7" ht="13.2">
      <c r="G861" s="17"/>
    </row>
    <row r="862" spans="7:7" ht="13.2">
      <c r="G862" s="17"/>
    </row>
    <row r="863" spans="7:7" ht="13.2">
      <c r="G863" s="17"/>
    </row>
    <row r="864" spans="7:7" ht="13.2">
      <c r="G864" s="17"/>
    </row>
    <row r="865" spans="7:7" ht="13.2">
      <c r="G865" s="17"/>
    </row>
    <row r="866" spans="7:7" ht="13.2">
      <c r="G866" s="17"/>
    </row>
    <row r="867" spans="7:7" ht="13.2">
      <c r="G867" s="17"/>
    </row>
    <row r="868" spans="7:7" ht="13.2">
      <c r="G868" s="17"/>
    </row>
    <row r="869" spans="7:7" ht="13.2">
      <c r="G869" s="17"/>
    </row>
    <row r="870" spans="7:7" ht="13.2">
      <c r="G870" s="17"/>
    </row>
    <row r="871" spans="7:7" ht="13.2">
      <c r="G871" s="17"/>
    </row>
    <row r="872" spans="7:7" ht="13.2">
      <c r="G872" s="17"/>
    </row>
    <row r="873" spans="7:7" ht="13.2">
      <c r="G873" s="17"/>
    </row>
    <row r="874" spans="7:7" ht="13.2">
      <c r="G874" s="17"/>
    </row>
    <row r="875" spans="7:7" ht="13.2">
      <c r="G875" s="17"/>
    </row>
    <row r="876" spans="7:7" ht="13.2">
      <c r="G876" s="17"/>
    </row>
    <row r="877" spans="7:7" ht="13.2">
      <c r="G877" s="17"/>
    </row>
    <row r="878" spans="7:7" ht="13.2">
      <c r="G878" s="17"/>
    </row>
    <row r="879" spans="7:7" ht="13.2">
      <c r="G879" s="17"/>
    </row>
    <row r="880" spans="7:7" ht="13.2">
      <c r="G880" s="17"/>
    </row>
    <row r="881" spans="7:7" ht="13.2">
      <c r="G881" s="17"/>
    </row>
    <row r="882" spans="7:7" ht="13.2">
      <c r="G882" s="17"/>
    </row>
    <row r="883" spans="7:7" ht="13.2">
      <c r="G883" s="17"/>
    </row>
    <row r="884" spans="7:7" ht="13.2">
      <c r="G884" s="17"/>
    </row>
    <row r="885" spans="7:7" ht="13.2">
      <c r="G885" s="17"/>
    </row>
    <row r="886" spans="7:7" ht="13.2">
      <c r="G886" s="17"/>
    </row>
    <row r="887" spans="7:7" ht="13.2">
      <c r="G887" s="17"/>
    </row>
    <row r="888" spans="7:7" ht="13.2">
      <c r="G888" s="17"/>
    </row>
    <row r="889" spans="7:7" ht="13.2">
      <c r="G889" s="17"/>
    </row>
    <row r="890" spans="7:7" ht="13.2">
      <c r="G890" s="17"/>
    </row>
    <row r="891" spans="7:7" ht="13.2">
      <c r="G891" s="17"/>
    </row>
    <row r="892" spans="7:7" ht="13.2">
      <c r="G892" s="17"/>
    </row>
    <row r="893" spans="7:7" ht="13.2">
      <c r="G893" s="17"/>
    </row>
    <row r="894" spans="7:7" ht="13.2">
      <c r="G894" s="17"/>
    </row>
    <row r="895" spans="7:7" ht="13.2">
      <c r="G895" s="17"/>
    </row>
    <row r="896" spans="7:7" ht="13.2">
      <c r="G896" s="17"/>
    </row>
    <row r="897" spans="7:7" ht="13.2">
      <c r="G897" s="17"/>
    </row>
    <row r="898" spans="7:7" ht="13.2">
      <c r="G898" s="17"/>
    </row>
    <row r="899" spans="7:7" ht="13.2">
      <c r="G899" s="17"/>
    </row>
    <row r="900" spans="7:7" ht="13.2">
      <c r="G900" s="17"/>
    </row>
    <row r="901" spans="7:7" ht="13.2">
      <c r="G901" s="17"/>
    </row>
    <row r="902" spans="7:7" ht="13.2">
      <c r="G902" s="17"/>
    </row>
    <row r="903" spans="7:7" ht="13.2">
      <c r="G903" s="17"/>
    </row>
    <row r="904" spans="7:7" ht="13.2">
      <c r="G904" s="17"/>
    </row>
    <row r="905" spans="7:7" ht="13.2">
      <c r="G905" s="17"/>
    </row>
    <row r="906" spans="7:7" ht="13.2">
      <c r="G906" s="17"/>
    </row>
    <row r="907" spans="7:7" ht="13.2">
      <c r="G907" s="17"/>
    </row>
    <row r="908" spans="7:7" ht="13.2">
      <c r="G908" s="17"/>
    </row>
    <row r="909" spans="7:7" ht="13.2">
      <c r="G909" s="17"/>
    </row>
    <row r="910" spans="7:7" ht="13.2">
      <c r="G910" s="17"/>
    </row>
    <row r="911" spans="7:7" ht="13.2">
      <c r="G911" s="17"/>
    </row>
    <row r="912" spans="7:7" ht="13.2">
      <c r="G912" s="17"/>
    </row>
    <row r="913" spans="7:7" ht="13.2">
      <c r="G913" s="17"/>
    </row>
    <row r="914" spans="7:7" ht="13.2">
      <c r="G914" s="17"/>
    </row>
    <row r="915" spans="7:7" ht="13.2">
      <c r="G915" s="17"/>
    </row>
    <row r="916" spans="7:7" ht="13.2">
      <c r="G916" s="17"/>
    </row>
    <row r="917" spans="7:7" ht="13.2">
      <c r="G917" s="17"/>
    </row>
    <row r="918" spans="7:7" ht="13.2">
      <c r="G918" s="17"/>
    </row>
    <row r="919" spans="7:7" ht="13.2">
      <c r="G919" s="17"/>
    </row>
    <row r="920" spans="7:7" ht="13.2">
      <c r="G920" s="17"/>
    </row>
    <row r="921" spans="7:7" ht="13.2">
      <c r="G921" s="17"/>
    </row>
    <row r="922" spans="7:7" ht="13.2">
      <c r="G922" s="17"/>
    </row>
    <row r="923" spans="7:7" ht="13.2">
      <c r="G923" s="17"/>
    </row>
    <row r="924" spans="7:7" ht="13.2">
      <c r="G924" s="17"/>
    </row>
    <row r="925" spans="7:7" ht="13.2">
      <c r="G925" s="17"/>
    </row>
    <row r="926" spans="7:7" ht="13.2">
      <c r="G926" s="17"/>
    </row>
    <row r="927" spans="7:7" ht="13.2">
      <c r="G927" s="17"/>
    </row>
    <row r="928" spans="7:7" ht="13.2">
      <c r="G928" s="17"/>
    </row>
    <row r="929" spans="7:7" ht="13.2">
      <c r="G929" s="17"/>
    </row>
    <row r="930" spans="7:7" ht="13.2">
      <c r="G930" s="17"/>
    </row>
    <row r="931" spans="7:7" ht="13.2">
      <c r="G931" s="17"/>
    </row>
    <row r="932" spans="7:7" ht="13.2">
      <c r="G932" s="17"/>
    </row>
    <row r="933" spans="7:7" ht="13.2">
      <c r="G933" s="17"/>
    </row>
    <row r="934" spans="7:7" ht="13.2">
      <c r="G934" s="17"/>
    </row>
    <row r="935" spans="7:7" ht="13.2">
      <c r="G935" s="17"/>
    </row>
    <row r="936" spans="7:7" ht="13.2">
      <c r="G936" s="17"/>
    </row>
    <row r="937" spans="7:7" ht="13.2">
      <c r="G937" s="17"/>
    </row>
    <row r="938" spans="7:7" ht="13.2">
      <c r="G938" s="17"/>
    </row>
    <row r="939" spans="7:7" ht="13.2">
      <c r="G939" s="17"/>
    </row>
    <row r="940" spans="7:7" ht="13.2">
      <c r="G940" s="17"/>
    </row>
    <row r="941" spans="7:7" ht="13.2">
      <c r="G941" s="17"/>
    </row>
    <row r="942" spans="7:7" ht="13.2">
      <c r="G942" s="17"/>
    </row>
    <row r="943" spans="7:7" ht="13.2">
      <c r="G943" s="17"/>
    </row>
    <row r="944" spans="7:7" ht="13.2">
      <c r="G944" s="17"/>
    </row>
    <row r="945" spans="7:7" ht="13.2">
      <c r="G945" s="17"/>
    </row>
    <row r="946" spans="7:7" ht="13.2">
      <c r="G946" s="17"/>
    </row>
    <row r="947" spans="7:7" ht="13.2">
      <c r="G947" s="17"/>
    </row>
    <row r="948" spans="7:7" ht="13.2">
      <c r="G948" s="17"/>
    </row>
    <row r="949" spans="7:7" ht="13.2">
      <c r="G949" s="17"/>
    </row>
    <row r="950" spans="7:7" ht="13.2">
      <c r="G950" s="17"/>
    </row>
    <row r="951" spans="7:7" ht="13.2">
      <c r="G951" s="17"/>
    </row>
    <row r="952" spans="7:7" ht="13.2">
      <c r="G952" s="17"/>
    </row>
    <row r="953" spans="7:7" ht="13.2">
      <c r="G953" s="17"/>
    </row>
    <row r="954" spans="7:7" ht="13.2">
      <c r="G954" s="17"/>
    </row>
    <row r="955" spans="7:7" ht="13.2">
      <c r="G955" s="17"/>
    </row>
    <row r="956" spans="7:7" ht="13.2">
      <c r="G956" s="17"/>
    </row>
    <row r="957" spans="7:7" ht="13.2">
      <c r="G957" s="17"/>
    </row>
    <row r="958" spans="7:7" ht="13.2">
      <c r="G958" s="17"/>
    </row>
    <row r="959" spans="7:7" ht="13.2">
      <c r="G959" s="17"/>
    </row>
    <row r="960" spans="7:7" ht="13.2">
      <c r="G960" s="17"/>
    </row>
    <row r="961" spans="7:7" ht="13.2">
      <c r="G961" s="17"/>
    </row>
    <row r="962" spans="7:7" ht="13.2">
      <c r="G962" s="17"/>
    </row>
    <row r="963" spans="7:7" ht="13.2">
      <c r="G963" s="17"/>
    </row>
    <row r="964" spans="7:7" ht="13.2">
      <c r="G964" s="17"/>
    </row>
    <row r="965" spans="7:7" ht="13.2">
      <c r="G965" s="17"/>
    </row>
    <row r="966" spans="7:7" ht="13.2">
      <c r="G966" s="17"/>
    </row>
    <row r="967" spans="7:7" ht="13.2">
      <c r="G967" s="17"/>
    </row>
    <row r="968" spans="7:7" ht="13.2">
      <c r="G968" s="17"/>
    </row>
    <row r="969" spans="7:7" ht="13.2">
      <c r="G969" s="17"/>
    </row>
    <row r="970" spans="7:7" ht="13.2">
      <c r="G970" s="17"/>
    </row>
    <row r="971" spans="7:7" ht="13.2">
      <c r="G971" s="17"/>
    </row>
    <row r="972" spans="7:7" ht="13.2">
      <c r="G972" s="17"/>
    </row>
    <row r="973" spans="7:7" ht="13.2">
      <c r="G973" s="17"/>
    </row>
    <row r="974" spans="7:7" ht="13.2">
      <c r="G974" s="17"/>
    </row>
    <row r="975" spans="7:7" ht="13.2">
      <c r="G975" s="17"/>
    </row>
    <row r="976" spans="7:7" ht="13.2">
      <c r="G976" s="17"/>
    </row>
    <row r="977" spans="7:7" ht="13.2">
      <c r="G977" s="17"/>
    </row>
    <row r="978" spans="7:7" ht="13.2">
      <c r="G978" s="17"/>
    </row>
    <row r="979" spans="7:7" ht="13.2">
      <c r="G979" s="17"/>
    </row>
    <row r="980" spans="7:7" ht="13.2">
      <c r="G980" s="17"/>
    </row>
    <row r="981" spans="7:7" ht="13.2">
      <c r="G981" s="17"/>
    </row>
    <row r="982" spans="7:7" ht="13.2">
      <c r="G982" s="17"/>
    </row>
    <row r="983" spans="7:7" ht="13.2">
      <c r="G983" s="17"/>
    </row>
    <row r="984" spans="7:7" ht="13.2">
      <c r="G984" s="17"/>
    </row>
    <row r="985" spans="7:7" ht="13.2">
      <c r="G985" s="17"/>
    </row>
    <row r="986" spans="7:7" ht="13.2">
      <c r="G986" s="17"/>
    </row>
    <row r="987" spans="7:7" ht="13.2">
      <c r="G987" s="17"/>
    </row>
    <row r="988" spans="7:7" ht="13.2">
      <c r="G988" s="17"/>
    </row>
    <row r="989" spans="7:7" ht="13.2">
      <c r="G989" s="17"/>
    </row>
    <row r="990" spans="7:7" ht="13.2">
      <c r="G990" s="17"/>
    </row>
    <row r="991" spans="7:7" ht="13.2">
      <c r="G991" s="17"/>
    </row>
    <row r="992" spans="7:7" ht="13.2">
      <c r="G992" s="17"/>
    </row>
    <row r="993" spans="7:7" ht="13.2">
      <c r="G993" s="17"/>
    </row>
    <row r="994" spans="7:7" ht="13.2">
      <c r="G994" s="17"/>
    </row>
    <row r="995" spans="7:7" ht="13.2">
      <c r="G995" s="17"/>
    </row>
    <row r="996" spans="7:7" ht="13.2">
      <c r="G996" s="17"/>
    </row>
    <row r="997" spans="7:7" ht="13.2">
      <c r="G997" s="17"/>
    </row>
    <row r="998" spans="7:7" ht="13.2">
      <c r="G998" s="17"/>
    </row>
    <row r="999" spans="7:7" ht="13.2">
      <c r="G999" s="17"/>
    </row>
    <row r="1000" spans="7:7" ht="13.2">
      <c r="G1000" s="17"/>
    </row>
    <row r="1001" spans="7:7" ht="13.2">
      <c r="G1001" s="17"/>
    </row>
    <row r="1002" spans="7:7" ht="13.2">
      <c r="G1002" s="17"/>
    </row>
    <row r="1003" spans="7:7" ht="13.2">
      <c r="G1003" s="17"/>
    </row>
    <row r="1004" spans="7:7" ht="13.2">
      <c r="G1004" s="17"/>
    </row>
    <row r="1005" spans="7:7" ht="13.2">
      <c r="G1005" s="17"/>
    </row>
    <row r="1006" spans="7:7" ht="13.2">
      <c r="G1006" s="17"/>
    </row>
    <row r="1007" spans="7:7" ht="13.2">
      <c r="G1007" s="17"/>
    </row>
  </sheetData>
  <autoFilter ref="A1:A1007"/>
  <hyperlinks>
    <hyperlink ref="H14" r:id="rId1"/>
    <hyperlink ref="H18" r:id="rId2"/>
    <hyperlink ref="H20" r:id="rId3"/>
    <hyperlink ref="H21" r:id="rId4"/>
    <hyperlink ref="H23" r:id="rId5"/>
    <hyperlink ref="H26" r:id="rId6"/>
    <hyperlink ref="H28" r:id="rId7"/>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65"/>
  <sheetViews>
    <sheetView topLeftCell="A43" workbookViewId="0">
      <selection activeCell="E24" sqref="E24"/>
    </sheetView>
  </sheetViews>
  <sheetFormatPr defaultColWidth="12.6640625" defaultRowHeight="15.75" customHeight="1"/>
  <cols>
    <col min="2" max="2" width="15.44140625" customWidth="1"/>
    <col min="3" max="3" width="11.77734375" customWidth="1"/>
    <col min="4" max="4" width="7.77734375" customWidth="1"/>
  </cols>
  <sheetData>
    <row r="1" spans="1:27" ht="13.2">
      <c r="A1" s="88" t="s">
        <v>157</v>
      </c>
    </row>
    <row r="2" spans="1:27" ht="13.2">
      <c r="B2" s="5"/>
      <c r="C2" s="5"/>
    </row>
    <row r="3" spans="1:27" ht="13.2">
      <c r="A3" s="20" t="s">
        <v>158</v>
      </c>
      <c r="B3" s="20"/>
      <c r="C3" s="20"/>
      <c r="D3" s="21"/>
      <c r="E3" s="21"/>
      <c r="F3" s="21"/>
      <c r="G3" s="21"/>
      <c r="H3" s="21"/>
      <c r="I3" s="21"/>
      <c r="J3" s="21"/>
      <c r="K3" s="21"/>
      <c r="L3" s="21"/>
      <c r="M3" s="21"/>
      <c r="N3" s="21"/>
      <c r="O3" s="21"/>
      <c r="P3" s="21"/>
      <c r="Q3" s="21"/>
      <c r="R3" s="21"/>
      <c r="S3" s="21"/>
      <c r="T3" s="21"/>
      <c r="U3" s="21"/>
      <c r="V3" s="21"/>
      <c r="W3" s="21"/>
      <c r="X3" s="21"/>
      <c r="Y3" s="21"/>
      <c r="Z3" s="21"/>
      <c r="AA3" s="21"/>
    </row>
    <row r="4" spans="1:27" ht="13.2">
      <c r="A4" s="5" t="s">
        <v>70</v>
      </c>
      <c r="B4" s="5" t="s">
        <v>71</v>
      </c>
      <c r="C4" s="5" t="s">
        <v>159</v>
      </c>
      <c r="D4" s="4" t="s">
        <v>160</v>
      </c>
      <c r="E4" s="4" t="s">
        <v>161</v>
      </c>
      <c r="F4" s="4" t="s">
        <v>162</v>
      </c>
      <c r="G4" s="4" t="s">
        <v>163</v>
      </c>
    </row>
    <row r="5" spans="1:27" ht="13.2">
      <c r="A5" s="6" t="s">
        <v>77</v>
      </c>
      <c r="B5" s="3" t="s">
        <v>78</v>
      </c>
      <c r="C5" s="22">
        <v>0</v>
      </c>
      <c r="D5" s="22">
        <v>0</v>
      </c>
      <c r="E5" s="22">
        <v>0</v>
      </c>
      <c r="F5" s="22">
        <v>0</v>
      </c>
      <c r="G5" s="22">
        <v>0</v>
      </c>
    </row>
    <row r="6" spans="1:27" ht="13.2">
      <c r="A6" s="86" t="s">
        <v>77</v>
      </c>
      <c r="B6" s="87" t="s">
        <v>80</v>
      </c>
      <c r="C6" s="89">
        <v>0</v>
      </c>
      <c r="D6" s="22">
        <v>0</v>
      </c>
      <c r="E6" s="22">
        <v>0</v>
      </c>
      <c r="F6" s="22">
        <v>0</v>
      </c>
      <c r="G6" s="22">
        <v>0</v>
      </c>
    </row>
    <row r="7" spans="1:27" ht="13.2">
      <c r="A7" s="84" t="s">
        <v>83</v>
      </c>
      <c r="B7" s="85" t="s">
        <v>84</v>
      </c>
      <c r="C7" s="89">
        <f t="shared" ref="C7:G7" si="0">$C38*$E50</f>
        <v>60000</v>
      </c>
      <c r="D7" s="22">
        <f t="shared" si="0"/>
        <v>60000</v>
      </c>
      <c r="E7" s="22">
        <f t="shared" si="0"/>
        <v>60000</v>
      </c>
      <c r="F7" s="22">
        <f t="shared" si="0"/>
        <v>60000</v>
      </c>
      <c r="G7" s="22">
        <f t="shared" si="0"/>
        <v>60000</v>
      </c>
    </row>
    <row r="8" spans="1:27" ht="13.2">
      <c r="A8" s="86" t="s">
        <v>77</v>
      </c>
      <c r="B8" s="86" t="s">
        <v>89</v>
      </c>
      <c r="C8" s="89">
        <f t="shared" ref="C8:G8" si="1">$C38*$E51</f>
        <v>31200</v>
      </c>
      <c r="D8" s="22">
        <f t="shared" si="1"/>
        <v>31200</v>
      </c>
      <c r="E8" s="22">
        <f t="shared" si="1"/>
        <v>31200</v>
      </c>
      <c r="F8" s="22">
        <f t="shared" si="1"/>
        <v>31200</v>
      </c>
      <c r="G8" s="22">
        <f t="shared" si="1"/>
        <v>31200</v>
      </c>
    </row>
    <row r="9" spans="1:27" ht="13.2">
      <c r="A9" s="86" t="s">
        <v>77</v>
      </c>
      <c r="B9" s="87" t="s">
        <v>91</v>
      </c>
      <c r="C9" s="89">
        <v>0</v>
      </c>
      <c r="D9" s="22">
        <v>0</v>
      </c>
      <c r="E9" s="22">
        <v>0</v>
      </c>
      <c r="F9" s="22">
        <v>0</v>
      </c>
      <c r="G9" s="22">
        <v>0</v>
      </c>
    </row>
    <row r="10" spans="1:27" ht="13.2">
      <c r="A10" s="6" t="s">
        <v>77</v>
      </c>
      <c r="B10" s="3" t="s">
        <v>93</v>
      </c>
      <c r="C10" s="23">
        <f t="shared" ref="C10:G10" si="2">$C40*$E52</f>
        <v>19.5</v>
      </c>
      <c r="D10" s="23">
        <f t="shared" si="2"/>
        <v>19.5</v>
      </c>
      <c r="E10" s="23">
        <f t="shared" si="2"/>
        <v>19.5</v>
      </c>
      <c r="F10" s="23">
        <f t="shared" si="2"/>
        <v>19.5</v>
      </c>
      <c r="G10" s="23">
        <f t="shared" si="2"/>
        <v>19.5</v>
      </c>
    </row>
    <row r="11" spans="1:27" ht="13.2">
      <c r="A11" s="6" t="s">
        <v>83</v>
      </c>
      <c r="B11" s="3" t="s">
        <v>94</v>
      </c>
      <c r="C11" s="22">
        <f t="shared" ref="C11:G11" si="3">$C40*$E53</f>
        <v>43.5</v>
      </c>
      <c r="D11" s="22">
        <f t="shared" si="3"/>
        <v>43.5</v>
      </c>
      <c r="E11" s="22">
        <f t="shared" si="3"/>
        <v>43.5</v>
      </c>
      <c r="F11" s="22">
        <f t="shared" si="3"/>
        <v>43.5</v>
      </c>
      <c r="G11" s="22">
        <f t="shared" si="3"/>
        <v>43.5</v>
      </c>
    </row>
    <row r="12" spans="1:27" ht="13.2">
      <c r="A12" s="6" t="s">
        <v>38</v>
      </c>
      <c r="B12" s="3" t="s">
        <v>99</v>
      </c>
      <c r="C12" s="22">
        <f t="shared" ref="C12:G12" si="4">$C40*$E54</f>
        <v>43.5</v>
      </c>
      <c r="D12" s="22">
        <f t="shared" si="4"/>
        <v>43.5</v>
      </c>
      <c r="E12" s="22">
        <f t="shared" si="4"/>
        <v>43.5</v>
      </c>
      <c r="F12" s="22">
        <f t="shared" si="4"/>
        <v>43.5</v>
      </c>
      <c r="G12" s="22">
        <f t="shared" si="4"/>
        <v>43.5</v>
      </c>
    </row>
    <row r="13" spans="1:27" ht="13.2">
      <c r="A13" s="6" t="s">
        <v>77</v>
      </c>
      <c r="B13" s="3" t="s">
        <v>103</v>
      </c>
      <c r="C13" s="22">
        <v>0</v>
      </c>
      <c r="D13" s="22">
        <v>0</v>
      </c>
      <c r="E13" s="22">
        <v>0</v>
      </c>
      <c r="F13" s="22">
        <v>0</v>
      </c>
      <c r="G13" s="22">
        <v>0</v>
      </c>
    </row>
    <row r="14" spans="1:27" ht="13.2">
      <c r="A14" s="6" t="s">
        <v>77</v>
      </c>
      <c r="B14" s="14" t="s">
        <v>104</v>
      </c>
      <c r="C14" s="22">
        <v>0</v>
      </c>
      <c r="D14" s="22">
        <v>0</v>
      </c>
      <c r="E14" s="22">
        <v>0</v>
      </c>
      <c r="F14" s="22">
        <v>0</v>
      </c>
      <c r="G14" s="22">
        <v>0</v>
      </c>
    </row>
    <row r="15" spans="1:27" ht="13.2">
      <c r="A15" s="6" t="s">
        <v>77</v>
      </c>
      <c r="B15" s="3" t="s">
        <v>106</v>
      </c>
      <c r="C15" s="23">
        <f t="shared" ref="C15:G15" si="5">$C41*$E55</f>
        <v>83.915999999999997</v>
      </c>
      <c r="D15" s="23">
        <f t="shared" si="5"/>
        <v>83.915999999999997</v>
      </c>
      <c r="E15" s="23">
        <f t="shared" si="5"/>
        <v>83.915999999999997</v>
      </c>
      <c r="F15" s="23">
        <f t="shared" si="5"/>
        <v>83.915999999999997</v>
      </c>
      <c r="G15" s="23">
        <f t="shared" si="5"/>
        <v>83.915999999999997</v>
      </c>
    </row>
    <row r="16" spans="1:27" ht="13.2">
      <c r="A16" s="6" t="s">
        <v>38</v>
      </c>
      <c r="B16" s="3" t="s">
        <v>107</v>
      </c>
      <c r="C16" s="23">
        <f t="shared" ref="C16:G16" si="6">$C41*$E56</f>
        <v>128.51999999999998</v>
      </c>
      <c r="D16" s="23">
        <f t="shared" si="6"/>
        <v>128.51999999999998</v>
      </c>
      <c r="E16" s="23">
        <f t="shared" si="6"/>
        <v>128.51999999999998</v>
      </c>
      <c r="F16" s="23">
        <f t="shared" si="6"/>
        <v>128.51999999999998</v>
      </c>
      <c r="G16" s="23">
        <f t="shared" si="6"/>
        <v>128.51999999999998</v>
      </c>
    </row>
    <row r="17" spans="1:7" ht="13.2">
      <c r="A17" s="6" t="s">
        <v>38</v>
      </c>
      <c r="B17" s="3" t="s">
        <v>111</v>
      </c>
      <c r="C17" s="22">
        <v>0</v>
      </c>
      <c r="D17" s="22">
        <v>0</v>
      </c>
      <c r="E17" s="22">
        <v>0</v>
      </c>
      <c r="F17" s="22">
        <v>0</v>
      </c>
      <c r="G17" s="22">
        <v>0</v>
      </c>
    </row>
    <row r="18" spans="1:7" ht="13.2">
      <c r="A18" s="6" t="s">
        <v>77</v>
      </c>
      <c r="B18" s="6" t="s">
        <v>116</v>
      </c>
      <c r="C18" s="22">
        <v>0</v>
      </c>
      <c r="D18" s="22">
        <v>0</v>
      </c>
      <c r="E18" s="22">
        <v>0</v>
      </c>
      <c r="F18" s="22">
        <v>0</v>
      </c>
      <c r="G18" s="22">
        <v>0</v>
      </c>
    </row>
    <row r="19" spans="1:7" ht="13.2">
      <c r="A19" s="86" t="s">
        <v>77</v>
      </c>
      <c r="B19" s="86" t="s">
        <v>117</v>
      </c>
      <c r="C19" s="22">
        <v>0</v>
      </c>
      <c r="D19" s="22">
        <v>0</v>
      </c>
      <c r="E19" s="22">
        <v>0</v>
      </c>
      <c r="F19" s="22">
        <v>0</v>
      </c>
      <c r="G19" s="22">
        <v>0</v>
      </c>
    </row>
    <row r="20" spans="1:7" ht="13.2">
      <c r="A20" s="84" t="s">
        <v>83</v>
      </c>
      <c r="B20" s="85" t="s">
        <v>119</v>
      </c>
      <c r="C20" s="22">
        <f t="shared" ref="C20:C24" si="7">$C$42*$E57</f>
        <v>4.8400000000000007</v>
      </c>
      <c r="D20" s="22">
        <f t="shared" ref="D20:D25" si="8">$E57*(0.53*$C$37+0.47*$C$42)</f>
        <v>2.2748000000000004</v>
      </c>
      <c r="E20" s="22">
        <f t="shared" ref="E20:E25" si="9">$E57*(0.576*$C$37+0.424*$C$42)</f>
        <v>2.0521600000000002</v>
      </c>
      <c r="F20" s="22">
        <f>$E57*(0.633*$C$37+0.367*$C$42)</f>
        <v>1.7762800000000001</v>
      </c>
      <c r="G20" s="22">
        <f t="shared" ref="G20:G25" si="10">$E57*(0.577*$C$37+0.423*$C$42)</f>
        <v>2.0473200000000005</v>
      </c>
    </row>
    <row r="21" spans="1:7" ht="13.2">
      <c r="A21" s="84" t="s">
        <v>38</v>
      </c>
      <c r="B21" s="85" t="s">
        <v>124</v>
      </c>
      <c r="C21" s="22">
        <f t="shared" si="7"/>
        <v>4.8400000000000007</v>
      </c>
      <c r="D21" s="22">
        <f t="shared" si="8"/>
        <v>2.2748000000000004</v>
      </c>
      <c r="E21" s="22">
        <f t="shared" si="9"/>
        <v>2.0521600000000002</v>
      </c>
      <c r="F21" s="22">
        <f>$E58*((0.633*$C$37+0.367*$C$42))</f>
        <v>1.7762800000000001</v>
      </c>
      <c r="G21" s="22">
        <f t="shared" si="10"/>
        <v>2.0473200000000005</v>
      </c>
    </row>
    <row r="22" spans="1:7" ht="13.2">
      <c r="A22" s="84" t="s">
        <v>83</v>
      </c>
      <c r="B22" s="85" t="s">
        <v>127</v>
      </c>
      <c r="C22" s="22">
        <f t="shared" si="7"/>
        <v>5.9400000000000013</v>
      </c>
      <c r="D22" s="22">
        <f t="shared" si="8"/>
        <v>2.7918000000000003</v>
      </c>
      <c r="E22" s="22">
        <f t="shared" si="9"/>
        <v>2.5185600000000004</v>
      </c>
      <c r="F22" s="22">
        <f t="shared" ref="F22:F25" si="11">$E59*(0.633*$C$37+0.367*$C$42)</f>
        <v>2.17998</v>
      </c>
      <c r="G22" s="22">
        <f t="shared" si="10"/>
        <v>2.5126200000000005</v>
      </c>
    </row>
    <row r="23" spans="1:7" ht="13.2">
      <c r="A23" s="86" t="s">
        <v>83</v>
      </c>
      <c r="B23" s="85" t="s">
        <v>129</v>
      </c>
      <c r="C23" s="22">
        <f t="shared" si="7"/>
        <v>7.26</v>
      </c>
      <c r="D23" s="22">
        <f t="shared" si="8"/>
        <v>3.4121999999999999</v>
      </c>
      <c r="E23" s="22">
        <f t="shared" si="9"/>
        <v>3.0782400000000001</v>
      </c>
      <c r="F23" s="22">
        <f t="shared" si="11"/>
        <v>2.6644199999999998</v>
      </c>
      <c r="G23" s="22">
        <f t="shared" si="10"/>
        <v>3.07098</v>
      </c>
    </row>
    <row r="24" spans="1:7" ht="13.2">
      <c r="A24" s="84" t="s">
        <v>38</v>
      </c>
      <c r="B24" s="87" t="s">
        <v>133</v>
      </c>
      <c r="C24" s="22">
        <f t="shared" si="7"/>
        <v>7.26</v>
      </c>
      <c r="D24" s="22">
        <f t="shared" si="8"/>
        <v>3.4121999999999999</v>
      </c>
      <c r="E24" s="22">
        <f t="shared" si="9"/>
        <v>3.0782400000000001</v>
      </c>
      <c r="F24" s="22">
        <f t="shared" si="11"/>
        <v>2.6644199999999998</v>
      </c>
      <c r="G24" s="22">
        <f t="shared" si="10"/>
        <v>3.07098</v>
      </c>
    </row>
    <row r="25" spans="1:7" ht="13.2">
      <c r="A25" s="86" t="s">
        <v>77</v>
      </c>
      <c r="B25" s="87" t="s">
        <v>137</v>
      </c>
      <c r="C25" s="22">
        <f t="shared" ref="C25:C26" si="12">$C42*$E62</f>
        <v>2.2000000000000002</v>
      </c>
      <c r="D25" s="22">
        <f t="shared" si="8"/>
        <v>1.034</v>
      </c>
      <c r="E25" s="22">
        <f t="shared" si="9"/>
        <v>0.93280000000000007</v>
      </c>
      <c r="F25" s="22">
        <f t="shared" si="11"/>
        <v>0.80740000000000001</v>
      </c>
      <c r="G25" s="22">
        <f t="shared" si="10"/>
        <v>0.93060000000000009</v>
      </c>
    </row>
    <row r="26" spans="1:7" ht="13.2">
      <c r="A26" s="86" t="s">
        <v>38</v>
      </c>
      <c r="B26" s="90" t="s">
        <v>138</v>
      </c>
      <c r="C26" s="22">
        <f t="shared" si="12"/>
        <v>62.62</v>
      </c>
      <c r="D26" s="22">
        <f t="shared" ref="D26:G26" si="13">$C43*$E63</f>
        <v>62.62</v>
      </c>
      <c r="E26" s="22">
        <f t="shared" si="13"/>
        <v>62.62</v>
      </c>
      <c r="F26" s="22">
        <f t="shared" si="13"/>
        <v>62.62</v>
      </c>
      <c r="G26" s="22">
        <f t="shared" si="13"/>
        <v>62.62</v>
      </c>
    </row>
    <row r="27" spans="1:7" ht="13.2">
      <c r="A27" s="86" t="s">
        <v>83</v>
      </c>
      <c r="B27" s="87" t="s">
        <v>143</v>
      </c>
      <c r="C27" s="22">
        <v>0</v>
      </c>
      <c r="D27" s="22">
        <v>0</v>
      </c>
      <c r="E27" s="22">
        <v>0</v>
      </c>
      <c r="F27" s="22">
        <v>0</v>
      </c>
      <c r="G27" s="22">
        <v>0</v>
      </c>
    </row>
    <row r="28" spans="1:7" ht="13.2">
      <c r="A28" s="6" t="s">
        <v>77</v>
      </c>
      <c r="B28" s="3" t="s">
        <v>144</v>
      </c>
      <c r="C28" s="22">
        <v>0</v>
      </c>
      <c r="D28" s="22">
        <v>0</v>
      </c>
      <c r="E28" s="22">
        <v>0</v>
      </c>
      <c r="F28" s="22">
        <v>0</v>
      </c>
      <c r="G28" s="22">
        <v>0</v>
      </c>
    </row>
    <row r="29" spans="1:7" ht="13.2">
      <c r="A29" s="6" t="s">
        <v>38</v>
      </c>
      <c r="B29" s="14" t="s">
        <v>146</v>
      </c>
      <c r="C29" s="22">
        <v>0</v>
      </c>
      <c r="D29" s="22">
        <v>0</v>
      </c>
      <c r="E29" s="22">
        <v>0</v>
      </c>
      <c r="F29" s="22">
        <v>0</v>
      </c>
      <c r="G29" s="22">
        <v>0</v>
      </c>
    </row>
    <row r="30" spans="1:7" ht="13.2">
      <c r="A30" s="6" t="s">
        <v>83</v>
      </c>
      <c r="B30" s="3" t="s">
        <v>149</v>
      </c>
      <c r="C30" s="22">
        <f t="shared" ref="C30:G30" si="14">$C39*$E64</f>
        <v>0</v>
      </c>
      <c r="D30" s="22">
        <f t="shared" si="14"/>
        <v>0</v>
      </c>
      <c r="E30" s="22">
        <f t="shared" si="14"/>
        <v>0</v>
      </c>
      <c r="F30" s="22">
        <f t="shared" si="14"/>
        <v>0</v>
      </c>
      <c r="G30" s="22">
        <f t="shared" si="14"/>
        <v>0</v>
      </c>
    </row>
    <row r="31" spans="1:7" ht="13.2">
      <c r="A31" s="6" t="s">
        <v>38</v>
      </c>
      <c r="B31" s="14" t="s">
        <v>151</v>
      </c>
      <c r="C31" s="22">
        <v>0</v>
      </c>
      <c r="D31" s="22">
        <v>0</v>
      </c>
      <c r="E31" s="22">
        <v>0</v>
      </c>
      <c r="F31" s="22">
        <v>0</v>
      </c>
      <c r="G31" s="22">
        <v>0</v>
      </c>
    </row>
    <row r="32" spans="1:7" ht="13.2">
      <c r="A32" s="6" t="s">
        <v>77</v>
      </c>
      <c r="B32" s="14" t="s">
        <v>156</v>
      </c>
      <c r="C32" s="22">
        <f t="shared" ref="C32:G32" si="15">$C38*$E65</f>
        <v>240000</v>
      </c>
      <c r="D32" s="22">
        <f t="shared" si="15"/>
        <v>240000</v>
      </c>
      <c r="E32" s="22">
        <f t="shared" si="15"/>
        <v>240000</v>
      </c>
      <c r="F32" s="22">
        <f t="shared" si="15"/>
        <v>240000</v>
      </c>
      <c r="G32" s="22">
        <f t="shared" si="15"/>
        <v>240000</v>
      </c>
    </row>
    <row r="34" spans="1:27" ht="13.2">
      <c r="A34" s="24" t="s">
        <v>164</v>
      </c>
      <c r="B34" s="21"/>
      <c r="C34" s="21"/>
      <c r="D34" s="21"/>
      <c r="E34" s="21"/>
      <c r="F34" s="21"/>
      <c r="G34" s="21"/>
      <c r="H34" s="21"/>
      <c r="I34" s="21"/>
      <c r="J34" s="21"/>
      <c r="K34" s="21"/>
      <c r="L34" s="21"/>
      <c r="M34" s="21"/>
      <c r="N34" s="21"/>
      <c r="O34" s="21"/>
      <c r="P34" s="21"/>
      <c r="Q34" s="21"/>
      <c r="R34" s="21"/>
      <c r="S34" s="21"/>
      <c r="T34" s="21"/>
      <c r="U34" s="21"/>
      <c r="V34" s="21"/>
      <c r="W34" s="21"/>
      <c r="X34" s="21"/>
      <c r="Y34" s="21"/>
      <c r="Z34" s="21"/>
      <c r="AA34" s="21"/>
    </row>
    <row r="36" spans="1:27" ht="13.2">
      <c r="A36" s="5" t="s">
        <v>165</v>
      </c>
      <c r="B36" s="5" t="s">
        <v>166</v>
      </c>
      <c r="C36" s="5" t="s">
        <v>167</v>
      </c>
      <c r="D36" s="5" t="s">
        <v>5</v>
      </c>
      <c r="E36" s="5" t="s">
        <v>168</v>
      </c>
    </row>
    <row r="37" spans="1:27" ht="15" customHeight="1">
      <c r="A37" s="6" t="s">
        <v>169</v>
      </c>
      <c r="B37" s="3" t="s">
        <v>170</v>
      </c>
      <c r="C37" s="22">
        <v>0</v>
      </c>
      <c r="D37" s="7" t="s">
        <v>171</v>
      </c>
      <c r="E37" s="25" t="s">
        <v>172</v>
      </c>
    </row>
    <row r="38" spans="1:27" ht="16.5" customHeight="1">
      <c r="A38" s="6" t="s">
        <v>173</v>
      </c>
      <c r="B38" s="3" t="s">
        <v>174</v>
      </c>
      <c r="C38" s="22">
        <v>24000</v>
      </c>
      <c r="D38" s="86" t="s">
        <v>175</v>
      </c>
      <c r="E38" s="91" t="s">
        <v>176</v>
      </c>
      <c r="F38" s="92"/>
    </row>
    <row r="39" spans="1:27" ht="13.2">
      <c r="A39" s="6" t="s">
        <v>177</v>
      </c>
      <c r="B39" s="3" t="s">
        <v>178</v>
      </c>
      <c r="C39" s="22">
        <v>0</v>
      </c>
      <c r="D39" s="86" t="s">
        <v>179</v>
      </c>
      <c r="E39" s="86"/>
      <c r="F39" s="92"/>
    </row>
    <row r="40" spans="1:27" ht="13.2">
      <c r="A40" s="6" t="s">
        <v>180</v>
      </c>
      <c r="B40" s="3" t="s">
        <v>181</v>
      </c>
      <c r="C40" s="22">
        <v>15</v>
      </c>
      <c r="D40" s="86" t="s">
        <v>182</v>
      </c>
      <c r="E40" s="93" t="s">
        <v>183</v>
      </c>
      <c r="F40" s="92"/>
    </row>
    <row r="41" spans="1:27" ht="13.2">
      <c r="A41" s="6" t="s">
        <v>184</v>
      </c>
      <c r="B41" s="3" t="s">
        <v>185</v>
      </c>
      <c r="C41" s="22">
        <v>75.599999999999994</v>
      </c>
      <c r="D41" s="94" t="s">
        <v>186</v>
      </c>
      <c r="E41" s="91" t="s">
        <v>187</v>
      </c>
      <c r="F41" s="92"/>
    </row>
    <row r="42" spans="1:27" ht="13.2">
      <c r="A42" s="6" t="s">
        <v>188</v>
      </c>
      <c r="B42" s="3" t="s">
        <v>189</v>
      </c>
      <c r="C42" s="22">
        <v>2.2000000000000002</v>
      </c>
      <c r="D42" s="86" t="s">
        <v>190</v>
      </c>
      <c r="E42" s="93" t="s">
        <v>191</v>
      </c>
      <c r="F42" s="92"/>
    </row>
    <row r="43" spans="1:27" ht="13.2">
      <c r="A43" s="6" t="s">
        <v>192</v>
      </c>
      <c r="B43" s="3" t="s">
        <v>193</v>
      </c>
      <c r="C43" s="22">
        <v>20.2</v>
      </c>
      <c r="D43" s="86" t="s">
        <v>194</v>
      </c>
      <c r="E43" s="93" t="s">
        <v>195</v>
      </c>
      <c r="F43" s="92"/>
    </row>
    <row r="44" spans="1:27" ht="13.2">
      <c r="A44" s="6"/>
      <c r="C44" s="22"/>
      <c r="D44" s="7"/>
      <c r="E44" s="6"/>
    </row>
    <row r="45" spans="1:27" ht="13.2">
      <c r="B45" s="22"/>
      <c r="C45" s="22"/>
    </row>
    <row r="46" spans="1:27" ht="13.2">
      <c r="A46" s="24" t="s">
        <v>196</v>
      </c>
      <c r="B46" s="21"/>
      <c r="C46" s="21"/>
      <c r="D46" s="21"/>
      <c r="E46" s="21"/>
      <c r="F46" s="21"/>
      <c r="G46" s="21"/>
      <c r="H46" s="21"/>
      <c r="I46" s="21"/>
      <c r="J46" s="21"/>
      <c r="K46" s="21"/>
      <c r="L46" s="21"/>
      <c r="M46" s="21"/>
      <c r="N46" s="21"/>
      <c r="O46" s="21"/>
      <c r="P46" s="21"/>
      <c r="Q46" s="21"/>
      <c r="R46" s="21"/>
      <c r="S46" s="21"/>
      <c r="T46" s="21"/>
      <c r="U46" s="21"/>
      <c r="V46" s="21"/>
      <c r="W46" s="21"/>
      <c r="X46" s="21"/>
      <c r="Y46" s="21"/>
      <c r="Z46" s="21"/>
      <c r="AA46" s="21"/>
    </row>
    <row r="47" spans="1:27" ht="13.2">
      <c r="A47" s="3" t="s">
        <v>197</v>
      </c>
    </row>
    <row r="48" spans="1:27" ht="13.2">
      <c r="E48" s="5"/>
      <c r="F48" s="5"/>
      <c r="G48" s="5"/>
    </row>
    <row r="49" spans="1:10" ht="13.2">
      <c r="A49" s="5" t="s">
        <v>70</v>
      </c>
      <c r="B49" s="5" t="s">
        <v>71</v>
      </c>
      <c r="C49" s="5" t="s">
        <v>198</v>
      </c>
      <c r="D49" s="5" t="s">
        <v>199</v>
      </c>
      <c r="E49" s="5" t="s">
        <v>200</v>
      </c>
      <c r="F49" s="5" t="s">
        <v>5</v>
      </c>
      <c r="G49" s="5" t="s">
        <v>76</v>
      </c>
    </row>
    <row r="50" spans="1:10" ht="13.2">
      <c r="A50" s="84" t="s">
        <v>83</v>
      </c>
      <c r="B50" s="84" t="s">
        <v>201</v>
      </c>
      <c r="C50" s="86" t="s">
        <v>202</v>
      </c>
      <c r="D50" s="87" t="s">
        <v>203</v>
      </c>
      <c r="E50" s="87">
        <v>2.5</v>
      </c>
      <c r="F50" s="95" t="s">
        <v>204</v>
      </c>
      <c r="G50" s="96" t="s">
        <v>205</v>
      </c>
    </row>
    <row r="51" spans="1:10" ht="13.2">
      <c r="A51" s="86" t="s">
        <v>77</v>
      </c>
      <c r="B51" s="86" t="s">
        <v>89</v>
      </c>
      <c r="C51" s="86" t="s">
        <v>202</v>
      </c>
      <c r="D51" s="86" t="s">
        <v>206</v>
      </c>
      <c r="E51" s="89">
        <v>1.3</v>
      </c>
      <c r="F51" s="95" t="s">
        <v>207</v>
      </c>
      <c r="G51" s="96" t="s">
        <v>208</v>
      </c>
    </row>
    <row r="52" spans="1:10" ht="13.2">
      <c r="A52" s="86" t="s">
        <v>77</v>
      </c>
      <c r="B52" s="87" t="s">
        <v>93</v>
      </c>
      <c r="C52" s="86" t="s">
        <v>209</v>
      </c>
      <c r="D52" s="89"/>
      <c r="E52" s="89">
        <v>1.3</v>
      </c>
      <c r="F52" s="95" t="s">
        <v>210</v>
      </c>
      <c r="G52" s="96" t="s">
        <v>211</v>
      </c>
      <c r="J52" s="10"/>
    </row>
    <row r="53" spans="1:10" ht="13.2">
      <c r="A53" s="86" t="s">
        <v>83</v>
      </c>
      <c r="B53" s="86" t="s">
        <v>94</v>
      </c>
      <c r="C53" s="86" t="s">
        <v>209</v>
      </c>
      <c r="D53" s="89"/>
      <c r="E53" s="89">
        <v>2.9</v>
      </c>
      <c r="F53" s="97"/>
      <c r="G53" s="98" t="s">
        <v>212</v>
      </c>
      <c r="J53" s="12"/>
    </row>
    <row r="54" spans="1:10" ht="13.2">
      <c r="A54" s="86" t="s">
        <v>38</v>
      </c>
      <c r="B54" s="86" t="s">
        <v>99</v>
      </c>
      <c r="C54" s="86" t="s">
        <v>180</v>
      </c>
      <c r="D54" s="89"/>
      <c r="E54" s="89">
        <v>2.9</v>
      </c>
      <c r="F54" s="99"/>
      <c r="G54" s="98" t="s">
        <v>212</v>
      </c>
    </row>
    <row r="55" spans="1:10" ht="13.2">
      <c r="A55" s="86" t="s">
        <v>77</v>
      </c>
      <c r="B55" s="86" t="s">
        <v>106</v>
      </c>
      <c r="C55" s="86" t="s">
        <v>184</v>
      </c>
      <c r="D55" s="89"/>
      <c r="E55" s="89">
        <v>1.1100000000000001</v>
      </c>
      <c r="F55" s="95" t="s">
        <v>213</v>
      </c>
      <c r="G55" s="96" t="s">
        <v>211</v>
      </c>
      <c r="J55" s="6"/>
    </row>
    <row r="56" spans="1:10" ht="13.2">
      <c r="A56" s="86" t="s">
        <v>38</v>
      </c>
      <c r="B56" s="87" t="s">
        <v>107</v>
      </c>
      <c r="C56" s="86" t="s">
        <v>184</v>
      </c>
      <c r="D56" s="89"/>
      <c r="E56" s="89">
        <v>1.7</v>
      </c>
      <c r="F56" s="98" t="s">
        <v>214</v>
      </c>
      <c r="G56" s="96" t="s">
        <v>211</v>
      </c>
      <c r="J56" s="15"/>
    </row>
    <row r="57" spans="1:10" ht="13.2">
      <c r="A57" s="84" t="s">
        <v>83</v>
      </c>
      <c r="B57" s="84" t="s">
        <v>119</v>
      </c>
      <c r="C57" s="86" t="s">
        <v>215</v>
      </c>
      <c r="D57" s="89"/>
      <c r="E57" s="89">
        <v>2.2000000000000002</v>
      </c>
      <c r="F57" s="95" t="s">
        <v>216</v>
      </c>
      <c r="G57" s="100" t="s">
        <v>171</v>
      </c>
      <c r="J57" s="10"/>
    </row>
    <row r="58" spans="1:10" ht="13.2">
      <c r="A58" s="84" t="s">
        <v>38</v>
      </c>
      <c r="B58" s="84" t="s">
        <v>124</v>
      </c>
      <c r="C58" s="86" t="s">
        <v>215</v>
      </c>
      <c r="D58" s="89"/>
      <c r="E58" s="89">
        <v>2.2000000000000002</v>
      </c>
      <c r="F58" s="95" t="s">
        <v>216</v>
      </c>
      <c r="G58" s="100" t="s">
        <v>217</v>
      </c>
      <c r="J58" s="10"/>
    </row>
    <row r="59" spans="1:10" ht="13.2">
      <c r="A59" s="84" t="s">
        <v>83</v>
      </c>
      <c r="B59" s="84" t="s">
        <v>127</v>
      </c>
      <c r="C59" s="86" t="s">
        <v>215</v>
      </c>
      <c r="D59" s="89"/>
      <c r="E59" s="89">
        <v>2.7</v>
      </c>
      <c r="F59" s="95" t="s">
        <v>216</v>
      </c>
      <c r="G59" s="100" t="s">
        <v>217</v>
      </c>
    </row>
    <row r="60" spans="1:10" ht="13.2">
      <c r="A60" s="84" t="s">
        <v>83</v>
      </c>
      <c r="B60" s="84" t="s">
        <v>129</v>
      </c>
      <c r="C60" s="86" t="s">
        <v>215</v>
      </c>
      <c r="D60" s="89"/>
      <c r="E60" s="89">
        <v>3.3</v>
      </c>
      <c r="F60" s="95" t="s">
        <v>216</v>
      </c>
      <c r="G60" s="100" t="s">
        <v>217</v>
      </c>
    </row>
    <row r="61" spans="1:10" ht="13.2">
      <c r="A61" s="84" t="s">
        <v>38</v>
      </c>
      <c r="B61" s="84" t="s">
        <v>133</v>
      </c>
      <c r="C61" s="86" t="s">
        <v>215</v>
      </c>
      <c r="D61" s="89"/>
      <c r="E61" s="89">
        <v>3.3</v>
      </c>
      <c r="F61" s="95" t="s">
        <v>216</v>
      </c>
      <c r="G61" s="100" t="s">
        <v>217</v>
      </c>
    </row>
    <row r="62" spans="1:10" ht="13.2">
      <c r="A62" s="86" t="s">
        <v>77</v>
      </c>
      <c r="B62" s="87" t="s">
        <v>137</v>
      </c>
      <c r="C62" s="86" t="s">
        <v>215</v>
      </c>
      <c r="D62" s="89"/>
      <c r="E62" s="89">
        <v>1</v>
      </c>
      <c r="F62" s="96" t="s">
        <v>218</v>
      </c>
      <c r="G62" s="101"/>
    </row>
    <row r="63" spans="1:10" ht="13.2">
      <c r="A63" s="86" t="s">
        <v>38</v>
      </c>
      <c r="B63" s="86" t="s">
        <v>138</v>
      </c>
      <c r="C63" s="86" t="s">
        <v>219</v>
      </c>
      <c r="D63" s="89"/>
      <c r="E63" s="89">
        <v>3.1</v>
      </c>
      <c r="F63" s="99"/>
      <c r="G63" s="100" t="s">
        <v>212</v>
      </c>
    </row>
    <row r="64" spans="1:10" ht="15" customHeight="1">
      <c r="A64" s="86" t="s">
        <v>83</v>
      </c>
      <c r="B64" s="86" t="s">
        <v>220</v>
      </c>
      <c r="C64" s="86" t="s">
        <v>221</v>
      </c>
      <c r="D64" s="86" t="s">
        <v>222</v>
      </c>
      <c r="E64" s="89">
        <v>2.5</v>
      </c>
      <c r="F64" s="96"/>
      <c r="G64" s="96" t="s">
        <v>205</v>
      </c>
    </row>
    <row r="65" spans="1:7" ht="13.2">
      <c r="A65" s="86" t="s">
        <v>77</v>
      </c>
      <c r="B65" s="86" t="s">
        <v>156</v>
      </c>
      <c r="C65" s="86" t="s">
        <v>223</v>
      </c>
      <c r="D65" s="89"/>
      <c r="E65" s="89">
        <v>10</v>
      </c>
      <c r="F65" s="96"/>
      <c r="G65" s="96" t="s">
        <v>208</v>
      </c>
    </row>
  </sheetData>
  <autoFilter ref="A49:A65"/>
  <hyperlinks>
    <hyperlink ref="E37" r:id="rId1"/>
    <hyperlink ref="E38" r:id="rId2"/>
    <hyperlink ref="E40" r:id="rId3"/>
    <hyperlink ref="E41" r:id="rId4"/>
    <hyperlink ref="E42" r:id="rId5"/>
    <hyperlink ref="E43" r:id="rId6"/>
  </hyperlinks>
  <pageMargins left="0.7" right="0.7" top="0.75" bottom="0.75" header="0.3" footer="0.3"/>
  <ignoredErrors>
    <ignoredError sqref="F21"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E1013"/>
  <sheetViews>
    <sheetView workbookViewId="0">
      <pane xSplit="1" ySplit="1" topLeftCell="B2" activePane="bottomRight" state="frozen"/>
      <selection pane="topRight" activeCell="B1" sqref="B1"/>
      <selection pane="bottomLeft" activeCell="A2" sqref="A2"/>
      <selection pane="bottomRight" activeCell="A47" sqref="A47:C50"/>
    </sheetView>
  </sheetViews>
  <sheetFormatPr defaultColWidth="12.6640625" defaultRowHeight="15.75" customHeight="1"/>
  <cols>
    <col min="1" max="1" width="14.88671875" customWidth="1"/>
  </cols>
  <sheetData>
    <row r="1" spans="1:15" ht="13.2">
      <c r="A1" s="27" t="s">
        <v>224</v>
      </c>
      <c r="B1" s="27" t="s">
        <v>225</v>
      </c>
      <c r="C1" s="27" t="s">
        <v>226</v>
      </c>
      <c r="D1" s="27" t="s">
        <v>227</v>
      </c>
      <c r="E1" s="27" t="s">
        <v>228</v>
      </c>
      <c r="F1" s="27" t="s">
        <v>229</v>
      </c>
      <c r="G1" s="27" t="s">
        <v>230</v>
      </c>
      <c r="H1" s="27" t="s">
        <v>231</v>
      </c>
      <c r="I1" s="27" t="s">
        <v>232</v>
      </c>
      <c r="J1" s="27" t="s">
        <v>233</v>
      </c>
      <c r="K1" s="27" t="s">
        <v>234</v>
      </c>
      <c r="L1" s="27" t="s">
        <v>235</v>
      </c>
      <c r="M1" s="27" t="s">
        <v>236</v>
      </c>
      <c r="N1" s="27" t="s">
        <v>237</v>
      </c>
      <c r="O1" s="27" t="s">
        <v>238</v>
      </c>
    </row>
    <row r="2" spans="1:15" ht="13.2">
      <c r="A2" s="28" t="s">
        <v>78</v>
      </c>
      <c r="B2" s="29">
        <v>3.6900000000000001E-3</v>
      </c>
      <c r="C2" s="29">
        <v>0</v>
      </c>
      <c r="D2" s="30">
        <v>4.0486401079999998E-2</v>
      </c>
      <c r="E2" s="30">
        <v>0</v>
      </c>
      <c r="F2" s="30">
        <v>6.3686149009999998E-2</v>
      </c>
      <c r="G2" s="30">
        <v>0</v>
      </c>
      <c r="H2" s="30">
        <v>6.8421784599999994E-2</v>
      </c>
      <c r="I2" s="30">
        <v>0</v>
      </c>
      <c r="J2" s="30">
        <v>0.12387120190000001</v>
      </c>
      <c r="K2" s="30">
        <v>0</v>
      </c>
      <c r="L2" s="30">
        <v>0</v>
      </c>
      <c r="M2" s="30">
        <v>0</v>
      </c>
      <c r="N2" s="30">
        <v>0.15</v>
      </c>
      <c r="O2" s="30">
        <v>0</v>
      </c>
    </row>
    <row r="3" spans="1:15" ht="13.2">
      <c r="A3" s="28" t="s">
        <v>80</v>
      </c>
      <c r="B3" s="29">
        <v>3.98E-3</v>
      </c>
      <c r="C3" s="29">
        <v>0</v>
      </c>
      <c r="D3" s="30">
        <v>0.1025324199</v>
      </c>
      <c r="E3" s="30">
        <v>0</v>
      </c>
      <c r="F3" s="30">
        <v>0.1240347344</v>
      </c>
      <c r="G3" s="30">
        <v>0</v>
      </c>
      <c r="H3" s="30">
        <v>0.1106226439</v>
      </c>
      <c r="I3" s="30">
        <v>0</v>
      </c>
      <c r="J3" s="30">
        <v>0.1105591579</v>
      </c>
      <c r="K3" s="30">
        <v>0</v>
      </c>
      <c r="L3" s="30">
        <v>7.3800000000000003E-3</v>
      </c>
      <c r="M3" s="30">
        <v>0</v>
      </c>
      <c r="N3" s="30">
        <v>7.0000000000000007E-2</v>
      </c>
      <c r="O3" s="30">
        <v>0</v>
      </c>
    </row>
    <row r="4" spans="1:15" ht="13.2">
      <c r="A4" s="31" t="s">
        <v>84</v>
      </c>
      <c r="B4" s="29">
        <v>1.58E-3</v>
      </c>
      <c r="C4" s="29">
        <v>1.2869999999999999E-2</v>
      </c>
      <c r="D4" s="30">
        <v>0</v>
      </c>
      <c r="E4" s="30">
        <v>0</v>
      </c>
      <c r="F4" s="30">
        <v>0</v>
      </c>
      <c r="G4" s="30">
        <v>0</v>
      </c>
      <c r="H4" s="30">
        <v>0</v>
      </c>
      <c r="I4" s="30">
        <v>0</v>
      </c>
      <c r="J4" s="30">
        <v>0</v>
      </c>
      <c r="K4" s="30">
        <v>0</v>
      </c>
      <c r="L4" s="30">
        <v>0</v>
      </c>
      <c r="M4" s="30">
        <v>0</v>
      </c>
      <c r="N4" s="30">
        <v>0.2</v>
      </c>
      <c r="O4" s="30">
        <v>0.2</v>
      </c>
    </row>
    <row r="5" spans="1:15" ht="13.2">
      <c r="A5" s="32" t="s">
        <v>89</v>
      </c>
      <c r="B5" s="29">
        <v>9.3900000000000008E-3</v>
      </c>
      <c r="C5" s="29">
        <v>0</v>
      </c>
      <c r="D5" s="30">
        <v>2.9938391929999999E-2</v>
      </c>
      <c r="E5" s="30">
        <v>0</v>
      </c>
      <c r="F5" s="30">
        <v>3.3767398230000002E-2</v>
      </c>
      <c r="G5" s="30">
        <v>0</v>
      </c>
      <c r="H5" s="30">
        <v>1.2477246690000001E-2</v>
      </c>
      <c r="I5" s="30">
        <v>0</v>
      </c>
      <c r="J5" s="30">
        <v>5.1658817740000001E-2</v>
      </c>
      <c r="K5" s="30">
        <v>0</v>
      </c>
      <c r="L5" s="30">
        <v>3.8100000000000002E-2</v>
      </c>
      <c r="M5" s="30">
        <v>0</v>
      </c>
      <c r="N5" s="30">
        <v>0</v>
      </c>
      <c r="O5" s="30">
        <v>0</v>
      </c>
    </row>
    <row r="6" spans="1:15" ht="13.2">
      <c r="A6" s="28" t="s">
        <v>91</v>
      </c>
      <c r="B6" s="29">
        <v>1.32E-3</v>
      </c>
      <c r="C6" s="29">
        <v>0</v>
      </c>
      <c r="D6" s="30">
        <v>0.1025324199</v>
      </c>
      <c r="E6" s="30">
        <v>0</v>
      </c>
      <c r="F6" s="30">
        <v>0.1240347344</v>
      </c>
      <c r="G6" s="30">
        <v>0</v>
      </c>
      <c r="H6" s="30">
        <v>0.1106226439</v>
      </c>
      <c r="I6" s="30">
        <v>0</v>
      </c>
      <c r="J6" s="30">
        <v>0.1105591579</v>
      </c>
      <c r="K6" s="30">
        <v>0</v>
      </c>
      <c r="L6" s="30">
        <v>2.4599999999999999E-3</v>
      </c>
      <c r="M6" s="30">
        <v>0</v>
      </c>
      <c r="N6" s="30">
        <v>0.03</v>
      </c>
      <c r="O6" s="30">
        <v>0</v>
      </c>
    </row>
    <row r="7" spans="1:15" ht="13.2">
      <c r="A7" s="28" t="s">
        <v>93</v>
      </c>
      <c r="B7" s="28">
        <v>0</v>
      </c>
      <c r="C7" s="28">
        <v>0</v>
      </c>
      <c r="D7" s="30">
        <v>2.5379343599999998E-3</v>
      </c>
      <c r="E7" s="30">
        <v>0</v>
      </c>
      <c r="F7" s="30">
        <v>1.448415709E-3</v>
      </c>
      <c r="G7" s="30">
        <v>0</v>
      </c>
      <c r="H7" s="30">
        <v>1.8793406679999999E-3</v>
      </c>
      <c r="I7" s="30">
        <v>0</v>
      </c>
      <c r="J7" s="30">
        <v>2.0377415899999998E-3</v>
      </c>
      <c r="K7" s="30">
        <v>0</v>
      </c>
      <c r="L7" s="30">
        <v>0</v>
      </c>
      <c r="M7" s="30">
        <v>0</v>
      </c>
      <c r="N7" s="30">
        <v>0</v>
      </c>
      <c r="O7" s="30">
        <v>0</v>
      </c>
    </row>
    <row r="8" spans="1:15" ht="13.2">
      <c r="A8" s="28" t="s">
        <v>94</v>
      </c>
      <c r="B8" s="29">
        <v>3.2000000000000002E-3</v>
      </c>
      <c r="C8" s="29">
        <v>6.3640000000000002E-2</v>
      </c>
      <c r="D8" s="30">
        <v>0</v>
      </c>
      <c r="E8" s="30">
        <v>0</v>
      </c>
      <c r="F8" s="30">
        <v>0</v>
      </c>
      <c r="G8" s="30">
        <v>0</v>
      </c>
      <c r="H8" s="30">
        <v>0</v>
      </c>
      <c r="I8" s="30">
        <v>0</v>
      </c>
      <c r="J8" s="30">
        <v>0</v>
      </c>
      <c r="K8" s="30">
        <v>0</v>
      </c>
      <c r="L8" s="30">
        <v>0</v>
      </c>
      <c r="M8" s="30">
        <v>0</v>
      </c>
      <c r="N8" s="30">
        <v>0</v>
      </c>
      <c r="O8" s="30">
        <v>0</v>
      </c>
    </row>
    <row r="9" spans="1:15" ht="13.2">
      <c r="A9" s="28" t="s">
        <v>99</v>
      </c>
      <c r="B9" s="29">
        <v>0</v>
      </c>
      <c r="C9" s="29">
        <v>0.30003000000000002</v>
      </c>
      <c r="D9" s="30">
        <v>0</v>
      </c>
      <c r="E9" s="30">
        <v>0.3539054479</v>
      </c>
      <c r="F9" s="30">
        <v>0</v>
      </c>
      <c r="G9" s="30">
        <v>0.3297029695</v>
      </c>
      <c r="H9" s="30">
        <v>0</v>
      </c>
      <c r="I9" s="30">
        <v>0</v>
      </c>
      <c r="J9" s="30">
        <v>0</v>
      </c>
      <c r="K9" s="30">
        <v>0</v>
      </c>
      <c r="L9" s="30">
        <v>0</v>
      </c>
      <c r="M9" s="30">
        <v>0</v>
      </c>
      <c r="N9" s="29">
        <v>0</v>
      </c>
      <c r="O9" s="29">
        <v>0</v>
      </c>
    </row>
    <row r="10" spans="1:15" ht="13.2">
      <c r="A10" s="28" t="s">
        <v>103</v>
      </c>
      <c r="B10" s="28">
        <v>0</v>
      </c>
      <c r="C10" s="28">
        <v>0</v>
      </c>
      <c r="D10" s="30">
        <v>2.1910363079999998E-2</v>
      </c>
      <c r="E10" s="30">
        <v>0</v>
      </c>
      <c r="F10" s="30">
        <v>1.6059481609999999E-2</v>
      </c>
      <c r="G10" s="30">
        <v>0</v>
      </c>
      <c r="H10" s="30">
        <v>0.17966226020000001</v>
      </c>
      <c r="I10" s="30">
        <v>0</v>
      </c>
      <c r="J10" s="30">
        <v>0.1457245459</v>
      </c>
      <c r="K10" s="30">
        <v>0</v>
      </c>
      <c r="L10" s="30">
        <v>0</v>
      </c>
      <c r="M10" s="30">
        <v>0</v>
      </c>
      <c r="N10" s="29">
        <v>0</v>
      </c>
      <c r="O10" s="29">
        <v>0</v>
      </c>
    </row>
    <row r="11" spans="1:15" ht="13.2">
      <c r="A11" s="33" t="s">
        <v>104</v>
      </c>
      <c r="B11" s="29">
        <v>2.64E-3</v>
      </c>
      <c r="C11" s="29">
        <v>0</v>
      </c>
      <c r="D11" s="30">
        <v>0</v>
      </c>
      <c r="E11" s="30">
        <v>0</v>
      </c>
      <c r="F11" s="30">
        <v>0</v>
      </c>
      <c r="G11" s="30">
        <v>0</v>
      </c>
      <c r="H11" s="30">
        <v>1.1930797930000001E-2</v>
      </c>
      <c r="I11" s="30">
        <v>0</v>
      </c>
      <c r="J11" s="30">
        <v>8.9559209939999995E-2</v>
      </c>
      <c r="K11" s="30">
        <v>0</v>
      </c>
      <c r="L11" s="30">
        <v>0</v>
      </c>
      <c r="M11" s="30">
        <v>0</v>
      </c>
      <c r="N11" s="30">
        <v>0.02</v>
      </c>
      <c r="O11" s="30">
        <v>0.05</v>
      </c>
    </row>
    <row r="12" spans="1:15" ht="13.2">
      <c r="A12" s="28" t="s">
        <v>106</v>
      </c>
      <c r="B12" s="29">
        <v>0</v>
      </c>
      <c r="C12" s="29">
        <v>0</v>
      </c>
      <c r="D12" s="30">
        <v>2.023422351E-2</v>
      </c>
      <c r="E12" s="30">
        <v>0</v>
      </c>
      <c r="F12" s="30">
        <v>0.27083994319999999</v>
      </c>
      <c r="G12" s="30">
        <v>0</v>
      </c>
      <c r="H12" s="30">
        <v>0.27138688449999998</v>
      </c>
      <c r="I12" s="30">
        <v>0</v>
      </c>
      <c r="J12" s="30">
        <v>9.4712948000000005E-2</v>
      </c>
      <c r="K12" s="30">
        <v>0</v>
      </c>
      <c r="L12" s="30">
        <v>0</v>
      </c>
      <c r="M12" s="30">
        <v>0</v>
      </c>
      <c r="N12" s="30">
        <v>0.03</v>
      </c>
      <c r="O12" s="30">
        <v>0</v>
      </c>
    </row>
    <row r="13" spans="1:15" ht="13.2">
      <c r="A13" s="28" t="s">
        <v>107</v>
      </c>
      <c r="B13" s="28">
        <v>0</v>
      </c>
      <c r="C13" s="28">
        <v>0</v>
      </c>
      <c r="D13" s="30">
        <v>0</v>
      </c>
      <c r="E13" s="30">
        <v>1.2405346689999999E-2</v>
      </c>
      <c r="F13" s="30">
        <v>0</v>
      </c>
      <c r="G13" s="30">
        <v>8.8611819600000006E-3</v>
      </c>
      <c r="H13" s="30">
        <v>0</v>
      </c>
      <c r="I13" s="30">
        <v>7.5560002600000005E-4</v>
      </c>
      <c r="J13" s="30">
        <v>0</v>
      </c>
      <c r="K13" s="30">
        <v>4.0026657719999997E-2</v>
      </c>
      <c r="L13" s="30">
        <v>0</v>
      </c>
      <c r="M13" s="30">
        <v>0</v>
      </c>
      <c r="N13" s="30">
        <v>0</v>
      </c>
      <c r="O13" s="30">
        <v>0</v>
      </c>
    </row>
    <row r="14" spans="1:15" ht="13.2">
      <c r="A14" s="28" t="s">
        <v>111</v>
      </c>
      <c r="B14" s="29">
        <v>0</v>
      </c>
      <c r="C14" s="29">
        <v>8.5999999999999998E-4</v>
      </c>
      <c r="D14" s="30">
        <v>0</v>
      </c>
      <c r="E14" s="30">
        <v>0</v>
      </c>
      <c r="F14" s="30">
        <v>0</v>
      </c>
      <c r="G14" s="30">
        <v>0</v>
      </c>
      <c r="H14" s="30">
        <v>0</v>
      </c>
      <c r="I14" s="30">
        <v>0</v>
      </c>
      <c r="J14" s="30">
        <v>0</v>
      </c>
      <c r="K14" s="30">
        <v>0</v>
      </c>
      <c r="L14" s="30">
        <v>0</v>
      </c>
      <c r="M14" s="30">
        <v>0</v>
      </c>
      <c r="N14" s="30">
        <v>0</v>
      </c>
      <c r="O14" s="30">
        <v>0</v>
      </c>
    </row>
    <row r="15" spans="1:15" ht="13.2">
      <c r="A15" s="27" t="s">
        <v>116</v>
      </c>
      <c r="B15" s="29">
        <v>0</v>
      </c>
      <c r="C15" s="29">
        <v>0</v>
      </c>
      <c r="D15" s="30">
        <v>0</v>
      </c>
      <c r="E15" s="30">
        <v>0</v>
      </c>
      <c r="F15" s="30">
        <v>0</v>
      </c>
      <c r="G15" s="30">
        <v>0</v>
      </c>
      <c r="H15" s="30">
        <v>0</v>
      </c>
      <c r="I15" s="30">
        <v>0</v>
      </c>
      <c r="J15" s="30">
        <v>0</v>
      </c>
      <c r="K15" s="30">
        <v>0</v>
      </c>
      <c r="L15" s="30">
        <v>0</v>
      </c>
      <c r="M15" s="30">
        <v>0</v>
      </c>
      <c r="N15" s="30">
        <v>0.02</v>
      </c>
      <c r="O15" s="30">
        <v>0</v>
      </c>
    </row>
    <row r="16" spans="1:15" ht="13.2">
      <c r="A16" s="34" t="s">
        <v>117</v>
      </c>
      <c r="B16" s="29">
        <v>0</v>
      </c>
      <c r="C16" s="29">
        <v>0</v>
      </c>
      <c r="D16" s="30">
        <v>0</v>
      </c>
      <c r="E16" s="30">
        <v>0</v>
      </c>
      <c r="F16" s="30">
        <v>0</v>
      </c>
      <c r="G16" s="30">
        <v>0</v>
      </c>
      <c r="H16" s="30">
        <v>0</v>
      </c>
      <c r="I16" s="30">
        <v>0</v>
      </c>
      <c r="J16" s="30">
        <v>0</v>
      </c>
      <c r="K16" s="30">
        <v>0</v>
      </c>
      <c r="L16" s="30">
        <v>0</v>
      </c>
      <c r="M16" s="30">
        <v>0</v>
      </c>
      <c r="N16" s="30">
        <v>0</v>
      </c>
      <c r="O16" s="30">
        <v>0.03</v>
      </c>
    </row>
    <row r="17" spans="1:31" ht="13.2">
      <c r="A17" s="35" t="s">
        <v>119</v>
      </c>
      <c r="B17" s="29">
        <v>7.5610000000000011E-2</v>
      </c>
      <c r="C17" s="29">
        <v>0.15563000000000002</v>
      </c>
      <c r="D17" s="30">
        <v>0</v>
      </c>
      <c r="E17" s="30">
        <v>3.3481625510000002E-2</v>
      </c>
      <c r="F17" s="30">
        <v>3.786572497E-2</v>
      </c>
      <c r="G17" s="30">
        <v>2.597731042E-2</v>
      </c>
      <c r="H17" s="30">
        <v>6.0558583860000001E-2</v>
      </c>
      <c r="I17" s="30">
        <v>2.172926931E-2</v>
      </c>
      <c r="J17" s="30">
        <v>9.6051425280000005E-2</v>
      </c>
      <c r="K17" s="30">
        <v>3.8102664020000003E-2</v>
      </c>
      <c r="L17" s="30">
        <v>0</v>
      </c>
      <c r="M17" s="30">
        <v>4.0567748819999999E-2</v>
      </c>
      <c r="N17" s="30">
        <v>0</v>
      </c>
      <c r="O17" s="30">
        <v>0</v>
      </c>
    </row>
    <row r="18" spans="1:31" ht="13.2">
      <c r="A18" s="31" t="s">
        <v>124</v>
      </c>
      <c r="B18" s="29">
        <v>0</v>
      </c>
      <c r="C18" s="29">
        <v>0.15348999999999999</v>
      </c>
      <c r="D18" s="30">
        <v>0</v>
      </c>
      <c r="E18" s="30">
        <v>0.18052920140000001</v>
      </c>
      <c r="F18" s="30">
        <v>0</v>
      </c>
      <c r="G18" s="30">
        <v>0.12808043250000001</v>
      </c>
      <c r="H18" s="30">
        <v>0</v>
      </c>
      <c r="I18" s="30">
        <v>2.0991754929999999E-2</v>
      </c>
      <c r="J18" s="30">
        <v>0</v>
      </c>
      <c r="K18" s="30">
        <v>2.5459788470000001E-2</v>
      </c>
      <c r="L18" s="30">
        <v>0</v>
      </c>
      <c r="M18" s="30">
        <v>0</v>
      </c>
      <c r="N18" s="30">
        <v>0</v>
      </c>
      <c r="O18" s="30">
        <v>0</v>
      </c>
    </row>
    <row r="19" spans="1:31" ht="13.2">
      <c r="A19" s="31" t="s">
        <v>127</v>
      </c>
      <c r="B19" s="29">
        <v>5.6370000000000003E-2</v>
      </c>
      <c r="C19" s="29">
        <v>0.10699</v>
      </c>
      <c r="D19" s="30">
        <v>0</v>
      </c>
      <c r="E19" s="30">
        <v>0</v>
      </c>
      <c r="F19" s="30">
        <v>0</v>
      </c>
      <c r="G19" s="30">
        <v>0</v>
      </c>
      <c r="H19" s="30">
        <v>0</v>
      </c>
      <c r="I19" s="30">
        <v>2.392221558E-2</v>
      </c>
      <c r="J19" s="30">
        <v>0</v>
      </c>
      <c r="K19" s="30">
        <v>0</v>
      </c>
      <c r="L19" s="30">
        <v>0</v>
      </c>
      <c r="M19" s="30">
        <v>0</v>
      </c>
      <c r="N19" s="30">
        <v>0</v>
      </c>
      <c r="O19" s="30">
        <v>0</v>
      </c>
    </row>
    <row r="20" spans="1:31" ht="13.2">
      <c r="A20" s="31" t="s">
        <v>129</v>
      </c>
      <c r="B20" s="29">
        <v>4.6519999999999999E-2</v>
      </c>
      <c r="C20" s="29">
        <v>4.4490000000000002E-2</v>
      </c>
      <c r="D20" s="30">
        <v>0</v>
      </c>
      <c r="E20" s="30">
        <v>0</v>
      </c>
      <c r="F20" s="30">
        <v>0</v>
      </c>
      <c r="G20" s="30">
        <v>0</v>
      </c>
      <c r="H20" s="30">
        <v>0</v>
      </c>
      <c r="I20" s="30">
        <v>0</v>
      </c>
      <c r="J20" s="30">
        <v>0</v>
      </c>
      <c r="K20" s="30">
        <v>0</v>
      </c>
      <c r="L20" s="30">
        <v>0</v>
      </c>
      <c r="M20" s="30">
        <v>6.1155064390000001E-3</v>
      </c>
      <c r="N20" s="30">
        <v>0</v>
      </c>
      <c r="O20" s="30">
        <v>0</v>
      </c>
    </row>
    <row r="21" spans="1:31" ht="13.2">
      <c r="A21" s="28" t="s">
        <v>133</v>
      </c>
      <c r="B21" s="29">
        <v>0</v>
      </c>
      <c r="C21" s="29">
        <v>0</v>
      </c>
      <c r="D21" s="30">
        <v>0</v>
      </c>
      <c r="E21" s="30">
        <v>2.403659612E-2</v>
      </c>
      <c r="F21" s="30">
        <v>0</v>
      </c>
      <c r="G21" s="30">
        <v>3.3591385729999999E-2</v>
      </c>
      <c r="H21" s="30">
        <v>0</v>
      </c>
      <c r="I21" s="30">
        <v>9.4691714010000008E-3</v>
      </c>
      <c r="J21" s="30">
        <v>0</v>
      </c>
      <c r="K21" s="30">
        <v>1.7319815119999998E-2</v>
      </c>
      <c r="L21" s="30">
        <v>0</v>
      </c>
      <c r="M21" s="30">
        <v>0</v>
      </c>
      <c r="N21" s="30">
        <v>0</v>
      </c>
      <c r="O21" s="30">
        <v>0</v>
      </c>
    </row>
    <row r="22" spans="1:31" ht="13.2">
      <c r="A22" s="27" t="s">
        <v>137</v>
      </c>
      <c r="B22" s="33">
        <v>0.69120000000000004</v>
      </c>
      <c r="C22" s="33">
        <v>0</v>
      </c>
      <c r="D22" s="33">
        <v>0.53583245270000002</v>
      </c>
      <c r="E22" s="33">
        <v>0</v>
      </c>
      <c r="F22" s="33">
        <v>0.28090850150000002</v>
      </c>
      <c r="G22" s="33">
        <v>0</v>
      </c>
      <c r="H22" s="33">
        <v>0.1305249477</v>
      </c>
      <c r="I22" s="33">
        <v>0</v>
      </c>
      <c r="J22" s="33">
        <v>0.13219831879999999</v>
      </c>
      <c r="K22" s="33">
        <v>0</v>
      </c>
      <c r="L22" s="33">
        <v>0.87621000000000004</v>
      </c>
      <c r="M22" s="33">
        <v>0</v>
      </c>
      <c r="N22" s="33">
        <v>0.1</v>
      </c>
      <c r="O22" s="33">
        <v>0</v>
      </c>
      <c r="P22" s="36"/>
    </row>
    <row r="23" spans="1:31" ht="13.2">
      <c r="A23" s="33" t="s">
        <v>138</v>
      </c>
      <c r="B23" s="29">
        <v>0</v>
      </c>
      <c r="C23" s="29">
        <v>3.7510000000000002E-2</v>
      </c>
      <c r="D23" s="30">
        <v>0</v>
      </c>
      <c r="E23" s="30">
        <v>0</v>
      </c>
      <c r="F23" s="30">
        <v>0</v>
      </c>
      <c r="G23" s="30">
        <v>0</v>
      </c>
      <c r="H23" s="30">
        <v>0</v>
      </c>
      <c r="I23" s="30">
        <v>0</v>
      </c>
      <c r="J23" s="30">
        <v>0</v>
      </c>
      <c r="K23" s="30">
        <v>0</v>
      </c>
      <c r="L23" s="30">
        <v>0</v>
      </c>
      <c r="M23" s="30">
        <v>0</v>
      </c>
      <c r="N23" s="30">
        <v>0</v>
      </c>
      <c r="O23" s="30">
        <v>0</v>
      </c>
    </row>
    <row r="24" spans="1:31" ht="13.2">
      <c r="A24" s="28" t="s">
        <v>143</v>
      </c>
      <c r="B24" s="29">
        <v>7.0580000000000004E-2</v>
      </c>
      <c r="C24" s="29">
        <v>2.6349999999999998E-2</v>
      </c>
      <c r="D24" s="30">
        <v>0.1292256158</v>
      </c>
      <c r="E24" s="30">
        <v>9.0937660769999996E-4</v>
      </c>
      <c r="F24" s="30">
        <v>2.3782985940000001E-2</v>
      </c>
      <c r="G24" s="30">
        <v>1.0061528169999999E-3</v>
      </c>
      <c r="H24" s="30">
        <v>3.4892722510000002E-2</v>
      </c>
      <c r="I24" s="30">
        <v>7.6372475750000003E-4</v>
      </c>
      <c r="J24" s="30">
        <v>3.7833668510000001E-2</v>
      </c>
      <c r="K24" s="30">
        <v>2.449009642E-4</v>
      </c>
      <c r="L24" s="30">
        <v>0</v>
      </c>
      <c r="M24" s="30">
        <v>0</v>
      </c>
      <c r="N24" s="30">
        <v>0</v>
      </c>
      <c r="O24" s="30">
        <v>0</v>
      </c>
    </row>
    <row r="25" spans="1:31" ht="13.2">
      <c r="A25" s="28" t="s">
        <v>144</v>
      </c>
      <c r="B25" s="29">
        <v>1.23E-3</v>
      </c>
      <c r="C25" s="29">
        <v>0</v>
      </c>
      <c r="D25" s="30">
        <v>1.2003570290000001E-3</v>
      </c>
      <c r="E25" s="30">
        <v>0</v>
      </c>
      <c r="F25" s="30">
        <v>1.3366807829999999E-3</v>
      </c>
      <c r="G25" s="30">
        <v>0</v>
      </c>
      <c r="H25" s="30">
        <v>3.3857669790000001E-3</v>
      </c>
      <c r="I25" s="30">
        <v>0</v>
      </c>
      <c r="J25" s="30">
        <v>1.2931051740000001E-3</v>
      </c>
      <c r="K25" s="30">
        <v>0</v>
      </c>
      <c r="L25" s="30">
        <v>0</v>
      </c>
      <c r="M25" s="30">
        <v>0</v>
      </c>
      <c r="N25" s="30">
        <v>0</v>
      </c>
      <c r="O25" s="30">
        <v>0</v>
      </c>
    </row>
    <row r="26" spans="1:31" ht="13.2">
      <c r="A26" s="33" t="s">
        <v>146</v>
      </c>
      <c r="B26" s="29">
        <v>0</v>
      </c>
      <c r="C26" s="29">
        <v>1.0319999999999999E-2</v>
      </c>
      <c r="D26" s="30">
        <v>0</v>
      </c>
      <c r="E26" s="30">
        <v>0.1330601679</v>
      </c>
      <c r="F26" s="30">
        <v>0</v>
      </c>
      <c r="G26" s="30">
        <v>0.1239331439</v>
      </c>
      <c r="H26" s="30">
        <v>0</v>
      </c>
      <c r="I26" s="30">
        <v>9.8390498009999994E-2</v>
      </c>
      <c r="J26" s="30">
        <v>0</v>
      </c>
      <c r="K26" s="30">
        <v>0.2929477244</v>
      </c>
      <c r="L26" s="30">
        <v>0</v>
      </c>
      <c r="M26" s="30">
        <v>0</v>
      </c>
      <c r="N26" s="30">
        <v>0</v>
      </c>
      <c r="O26" s="30">
        <v>0</v>
      </c>
    </row>
    <row r="27" spans="1:31" ht="13.2">
      <c r="A27" s="28" t="s">
        <v>149</v>
      </c>
      <c r="B27" s="29">
        <v>1.461E-2</v>
      </c>
      <c r="C27" s="29">
        <v>1.8370000000000001E-2</v>
      </c>
      <c r="D27" s="30">
        <v>0</v>
      </c>
      <c r="E27" s="30">
        <v>0</v>
      </c>
      <c r="F27" s="30">
        <v>0</v>
      </c>
      <c r="G27" s="30">
        <v>0</v>
      </c>
      <c r="H27" s="30">
        <v>0</v>
      </c>
      <c r="I27" s="30">
        <v>0</v>
      </c>
      <c r="J27" s="30">
        <v>0</v>
      </c>
      <c r="K27" s="30">
        <v>0</v>
      </c>
      <c r="L27" s="30">
        <v>2.1270000000000001E-2</v>
      </c>
      <c r="M27" s="30">
        <v>0</v>
      </c>
      <c r="N27" s="30">
        <v>0.1</v>
      </c>
      <c r="O27" s="30">
        <v>0</v>
      </c>
    </row>
    <row r="28" spans="1:31" ht="13.2">
      <c r="A28" s="33" t="s">
        <v>151</v>
      </c>
      <c r="B28" s="29">
        <v>0</v>
      </c>
      <c r="C28" s="29">
        <v>6.9449999999999998E-2</v>
      </c>
      <c r="D28" s="30">
        <v>0</v>
      </c>
      <c r="E28" s="30">
        <v>0.26167223779999998</v>
      </c>
      <c r="F28" s="30">
        <v>0</v>
      </c>
      <c r="G28" s="30">
        <v>0.34884742320000001</v>
      </c>
      <c r="H28" s="30">
        <v>0</v>
      </c>
      <c r="I28" s="30">
        <v>0.82397776599999994</v>
      </c>
      <c r="J28" s="30">
        <v>0</v>
      </c>
      <c r="K28" s="30">
        <v>0.58589844940000002</v>
      </c>
      <c r="L28" s="30">
        <v>0</v>
      </c>
      <c r="M28" s="30">
        <v>0</v>
      </c>
      <c r="N28" s="30">
        <v>0</v>
      </c>
      <c r="O28" s="30">
        <v>0</v>
      </c>
    </row>
    <row r="29" spans="1:31" ht="13.2">
      <c r="A29" s="33" t="s">
        <v>156</v>
      </c>
      <c r="B29" s="29">
        <v>1.8089999999999998E-2</v>
      </c>
      <c r="C29" s="29">
        <v>0</v>
      </c>
      <c r="D29" s="30">
        <v>1.356942065E-2</v>
      </c>
      <c r="E29" s="30">
        <v>0</v>
      </c>
      <c r="F29" s="30">
        <v>2.2235250299999999E-2</v>
      </c>
      <c r="G29" s="30">
        <v>0</v>
      </c>
      <c r="H29" s="30">
        <v>3.6343765499999999E-3</v>
      </c>
      <c r="I29" s="30">
        <v>0</v>
      </c>
      <c r="J29" s="30">
        <v>3.9407013189999996E-3</v>
      </c>
      <c r="K29" s="30">
        <v>0</v>
      </c>
      <c r="L29" s="30">
        <v>6.1000000000000004E-3</v>
      </c>
      <c r="M29" s="30">
        <v>0</v>
      </c>
      <c r="N29" s="30">
        <v>0</v>
      </c>
      <c r="O29" s="30">
        <v>0</v>
      </c>
    </row>
    <row r="30" spans="1:31" ht="13.2">
      <c r="A30" s="37" t="s">
        <v>239</v>
      </c>
      <c r="B30" s="38">
        <f t="shared" ref="B30:N30" si="0">SUM(B2:B29)</f>
        <v>1.0000100000000001</v>
      </c>
      <c r="C30" s="38">
        <f t="shared" si="0"/>
        <v>1</v>
      </c>
      <c r="D30" s="39">
        <f t="shared" si="0"/>
        <v>0.99999999993900002</v>
      </c>
      <c r="E30" s="39">
        <f t="shared" si="0"/>
        <v>0.99999999992769983</v>
      </c>
      <c r="F30" s="39">
        <f t="shared" si="0"/>
        <v>1.000000000052</v>
      </c>
      <c r="G30" s="39">
        <f t="shared" si="0"/>
        <v>1.000000000027</v>
      </c>
      <c r="H30" s="39">
        <f t="shared" si="0"/>
        <v>0.99999999998699995</v>
      </c>
      <c r="I30" s="39">
        <f t="shared" si="0"/>
        <v>1.0000000000145</v>
      </c>
      <c r="J30" s="39">
        <f t="shared" si="0"/>
        <v>0.99999999995299993</v>
      </c>
      <c r="K30" s="39">
        <f t="shared" si="0"/>
        <v>1.0000000000942</v>
      </c>
      <c r="L30" s="39">
        <f t="shared" si="0"/>
        <v>0.95152000000000003</v>
      </c>
      <c r="M30" s="39">
        <f t="shared" si="0"/>
        <v>4.6683255259000002E-2</v>
      </c>
      <c r="N30" s="39">
        <f t="shared" si="0"/>
        <v>0.72000000000000008</v>
      </c>
      <c r="O30" s="39">
        <v>0.28000000000000003</v>
      </c>
    </row>
    <row r="31" spans="1:31" ht="13.2">
      <c r="A31" s="37" t="s">
        <v>240</v>
      </c>
      <c r="B31" s="40">
        <v>926271.26261999994</v>
      </c>
      <c r="C31" s="40">
        <v>391380.5</v>
      </c>
      <c r="D31" s="40">
        <v>779768</v>
      </c>
      <c r="E31" s="40">
        <v>473577.61</v>
      </c>
      <c r="F31" s="40">
        <v>724930</v>
      </c>
      <c r="G31" s="40">
        <v>450416.98</v>
      </c>
      <c r="H31" s="40">
        <v>812519</v>
      </c>
      <c r="I31" s="40">
        <v>1229879.9099999999</v>
      </c>
      <c r="J31" s="40">
        <v>749359</v>
      </c>
      <c r="K31" s="40">
        <v>991759.49</v>
      </c>
      <c r="L31" s="41">
        <v>26414</v>
      </c>
      <c r="M31" s="41">
        <v>1293</v>
      </c>
      <c r="N31" s="37">
        <v>13964</v>
      </c>
      <c r="O31" s="37">
        <v>5431</v>
      </c>
      <c r="P31" s="36"/>
    </row>
    <row r="32" spans="1:31" ht="13.2">
      <c r="A32" s="10"/>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row>
    <row r="33" spans="1:31" ht="13.2">
      <c r="A33" s="1" t="s">
        <v>168</v>
      </c>
      <c r="B33" s="2"/>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row>
    <row r="34" spans="1:31" ht="13.2">
      <c r="A34" s="3" t="s">
        <v>241</v>
      </c>
      <c r="B34" s="43" t="s">
        <v>242</v>
      </c>
    </row>
    <row r="35" spans="1:31" ht="13.2">
      <c r="A35" s="44"/>
      <c r="B35" s="45" t="s">
        <v>243</v>
      </c>
      <c r="C35" s="46"/>
      <c r="D35" s="46"/>
      <c r="E35" s="46"/>
      <c r="F35" s="46"/>
      <c r="G35" s="47"/>
      <c r="H35" s="46"/>
      <c r="I35" s="46"/>
      <c r="J35" s="46"/>
      <c r="K35" s="46"/>
      <c r="L35" s="42"/>
      <c r="M35" s="42"/>
      <c r="N35" s="46"/>
      <c r="O35" s="46"/>
      <c r="P35" s="46"/>
      <c r="Q35" s="42"/>
      <c r="R35" s="42"/>
      <c r="S35" s="42"/>
      <c r="T35" s="42"/>
      <c r="U35" s="42"/>
      <c r="V35" s="42"/>
      <c r="W35" s="42"/>
      <c r="X35" s="42"/>
      <c r="Y35" s="42"/>
      <c r="Z35" s="42"/>
      <c r="AA35" s="42"/>
      <c r="AB35" s="42"/>
      <c r="AC35" s="42"/>
      <c r="AD35" s="42"/>
      <c r="AE35" s="42"/>
    </row>
    <row r="36" spans="1:31" ht="13.2">
      <c r="A36" s="36"/>
      <c r="B36" s="45" t="s">
        <v>244</v>
      </c>
      <c r="C36" s="36"/>
      <c r="D36" s="11"/>
      <c r="E36" s="48"/>
      <c r="F36" s="6"/>
      <c r="G36" s="36"/>
      <c r="H36" s="6"/>
      <c r="I36" s="36"/>
      <c r="J36" s="6"/>
      <c r="K36" s="36"/>
      <c r="N36" s="36"/>
      <c r="O36" s="36"/>
      <c r="P36" s="36"/>
    </row>
    <row r="37" spans="1:31" ht="16.5" customHeight="1">
      <c r="A37" s="6"/>
      <c r="B37" s="49" t="s">
        <v>245</v>
      </c>
      <c r="C37" s="6"/>
      <c r="D37" s="6"/>
      <c r="E37" s="50"/>
      <c r="F37" s="6"/>
      <c r="G37" s="6"/>
      <c r="H37" s="6"/>
      <c r="I37" s="6"/>
      <c r="J37" s="6"/>
      <c r="K37" s="6"/>
      <c r="N37" s="36"/>
      <c r="O37" s="36"/>
      <c r="P37" s="36"/>
    </row>
    <row r="38" spans="1:31" ht="13.2">
      <c r="A38" s="3" t="s">
        <v>246</v>
      </c>
      <c r="B38" s="51" t="s">
        <v>247</v>
      </c>
      <c r="C38" s="36"/>
      <c r="E38" s="52"/>
      <c r="G38" s="22"/>
      <c r="H38" s="52"/>
      <c r="I38" s="22"/>
      <c r="J38" s="22"/>
      <c r="K38" s="22"/>
      <c r="N38" s="36"/>
      <c r="O38" s="36"/>
      <c r="P38" s="36"/>
    </row>
    <row r="39" spans="1:31" ht="15.75" customHeight="1">
      <c r="A39" s="3" t="s">
        <v>12</v>
      </c>
      <c r="B39" s="49" t="s">
        <v>248</v>
      </c>
      <c r="C39" s="36"/>
      <c r="E39" s="52"/>
      <c r="F39" s="22"/>
      <c r="G39" s="22"/>
      <c r="H39" s="22"/>
      <c r="I39" s="22"/>
      <c r="J39" s="22"/>
      <c r="K39" s="22"/>
      <c r="N39" s="36"/>
      <c r="O39" s="36"/>
      <c r="P39" s="36"/>
    </row>
    <row r="40" spans="1:31" ht="15.75" customHeight="1">
      <c r="B40" s="53" t="s">
        <v>249</v>
      </c>
      <c r="C40" s="36"/>
      <c r="E40" s="52"/>
      <c r="F40" s="52"/>
      <c r="G40" s="22"/>
      <c r="H40" s="22"/>
      <c r="I40" s="22"/>
      <c r="J40" s="22"/>
      <c r="K40" s="22"/>
      <c r="N40" s="36"/>
      <c r="O40" s="36"/>
      <c r="P40" s="36"/>
    </row>
    <row r="41" spans="1:31" ht="13.2">
      <c r="A41" s="10"/>
      <c r="B41" s="54" t="s">
        <v>250</v>
      </c>
      <c r="C41" s="36"/>
      <c r="E41" s="52"/>
      <c r="F41" s="52"/>
      <c r="G41" s="22"/>
      <c r="H41" s="22"/>
      <c r="I41" s="22"/>
      <c r="J41" s="22"/>
      <c r="K41" s="22"/>
      <c r="N41" s="36"/>
      <c r="O41" s="36"/>
      <c r="P41" s="36"/>
    </row>
    <row r="42" spans="1:31" ht="13.2">
      <c r="A42" s="6"/>
      <c r="B42" s="53" t="s">
        <v>251</v>
      </c>
      <c r="C42" s="36"/>
      <c r="E42" s="52"/>
      <c r="F42" s="22"/>
      <c r="G42" s="22"/>
      <c r="H42" s="22"/>
      <c r="I42" s="22"/>
      <c r="J42" s="22"/>
      <c r="K42" s="22"/>
      <c r="N42" s="36"/>
      <c r="O42" s="36"/>
      <c r="P42" s="36"/>
    </row>
    <row r="43" spans="1:31" ht="13.2">
      <c r="B43" s="55" t="s">
        <v>252</v>
      </c>
      <c r="C43" s="36"/>
      <c r="E43" s="52"/>
      <c r="F43" s="22"/>
      <c r="G43" s="22"/>
      <c r="H43" s="22"/>
      <c r="I43" s="22"/>
      <c r="J43" s="22"/>
      <c r="K43" s="22"/>
      <c r="N43" s="36"/>
      <c r="O43" s="36"/>
      <c r="P43" s="36"/>
    </row>
    <row r="44" spans="1:31" ht="13.2">
      <c r="B44" s="53" t="s">
        <v>253</v>
      </c>
      <c r="C44" s="36"/>
      <c r="E44" s="52"/>
      <c r="F44" s="22"/>
      <c r="G44" s="22"/>
      <c r="H44" s="26"/>
      <c r="I44" s="22"/>
      <c r="J44" s="22"/>
      <c r="K44" s="22"/>
      <c r="N44" s="36"/>
      <c r="O44" s="36"/>
      <c r="P44" s="36"/>
    </row>
    <row r="45" spans="1:31" ht="13.2">
      <c r="B45" s="56" t="str">
        <f>HYPERLINK("https://klimaatmonitor.databank.nl/dashboard/dashboard/hernieuwbare-energie/","Rijkswaterstaat Klimaatbank database, hernieuwbare Energy Amsterdam vergeleken met Nederland.")</f>
        <v>Rijkswaterstaat Klimaatbank database, hernieuwbare Energy Amsterdam vergeleken met Nederland.</v>
      </c>
      <c r="C45" s="36"/>
      <c r="E45" s="52"/>
      <c r="F45" s="52"/>
      <c r="G45" s="22"/>
      <c r="H45" s="22"/>
      <c r="I45" s="22"/>
      <c r="J45" s="22"/>
      <c r="K45" s="22"/>
      <c r="N45" s="36"/>
      <c r="O45" s="36"/>
      <c r="P45" s="36"/>
    </row>
    <row r="46" spans="1:31" ht="13.2">
      <c r="A46" s="3" t="s">
        <v>14</v>
      </c>
      <c r="B46" s="57" t="s">
        <v>254</v>
      </c>
      <c r="C46" s="36"/>
      <c r="E46" s="52"/>
      <c r="F46" s="52"/>
      <c r="G46" s="22"/>
      <c r="H46" s="22"/>
      <c r="I46" s="22"/>
      <c r="J46" s="22"/>
      <c r="K46" s="22"/>
      <c r="N46" s="36"/>
      <c r="O46" s="36"/>
      <c r="P46" s="36"/>
    </row>
    <row r="47" spans="1:31" ht="13.2">
      <c r="A47" s="92"/>
      <c r="B47" s="92"/>
      <c r="C47" s="86"/>
      <c r="E47" s="52"/>
      <c r="F47" s="22"/>
      <c r="G47" s="22"/>
      <c r="H47" s="22"/>
      <c r="I47" s="22"/>
      <c r="J47" s="58"/>
      <c r="K47" s="22"/>
      <c r="N47" s="36"/>
      <c r="O47" s="36"/>
      <c r="P47" s="36"/>
    </row>
    <row r="48" spans="1:31" ht="13.2">
      <c r="A48" s="92"/>
      <c r="B48" s="100"/>
      <c r="C48" s="102"/>
      <c r="E48" s="52"/>
      <c r="F48" s="22"/>
      <c r="G48" s="22"/>
      <c r="H48" s="52"/>
      <c r="I48" s="22"/>
      <c r="J48" s="22"/>
      <c r="K48" s="22"/>
      <c r="N48" s="36"/>
      <c r="O48" s="36"/>
      <c r="P48" s="36"/>
    </row>
    <row r="49" spans="1:16" ht="13.2">
      <c r="A49" s="92"/>
      <c r="B49" s="103"/>
      <c r="C49" s="86"/>
      <c r="E49" s="52"/>
      <c r="F49" s="22"/>
      <c r="G49" s="22"/>
      <c r="H49" s="22"/>
      <c r="I49" s="22"/>
      <c r="J49" s="22"/>
      <c r="K49" s="22"/>
      <c r="N49" s="36"/>
      <c r="O49" s="36"/>
      <c r="P49" s="36"/>
    </row>
    <row r="50" spans="1:16" ht="13.2">
      <c r="A50" s="92"/>
      <c r="B50" s="104"/>
      <c r="C50" s="86"/>
      <c r="E50" s="52"/>
      <c r="F50" s="22"/>
      <c r="G50" s="22"/>
      <c r="H50" s="22"/>
      <c r="I50" s="22"/>
      <c r="J50" s="22"/>
      <c r="K50" s="22"/>
      <c r="N50" s="36"/>
      <c r="O50" s="36"/>
      <c r="P50" s="36"/>
    </row>
    <row r="51" spans="1:16" ht="13.2">
      <c r="B51" s="59"/>
      <c r="C51" s="36"/>
      <c r="E51" s="52"/>
      <c r="F51" s="22"/>
      <c r="G51" s="22"/>
      <c r="H51" s="22"/>
      <c r="I51" s="22"/>
      <c r="J51" s="22"/>
      <c r="K51" s="22"/>
      <c r="N51" s="36"/>
      <c r="O51" s="36"/>
      <c r="P51" s="36"/>
    </row>
    <row r="52" spans="1:16" ht="13.2">
      <c r="C52" s="29"/>
      <c r="D52" s="30"/>
      <c r="E52" s="30"/>
      <c r="F52" s="30"/>
      <c r="G52" s="30"/>
      <c r="H52" s="30"/>
      <c r="I52" s="30"/>
      <c r="J52" s="30"/>
      <c r="K52" s="30"/>
      <c r="L52" s="30"/>
      <c r="M52" s="30"/>
      <c r="N52" s="30"/>
      <c r="O52" s="30"/>
    </row>
    <row r="53" spans="1:16" ht="13.2">
      <c r="B53" s="30"/>
      <c r="C53" s="30"/>
      <c r="D53" s="30"/>
      <c r="E53" s="30"/>
      <c r="F53" s="30"/>
      <c r="G53" s="30"/>
      <c r="H53" s="30"/>
      <c r="I53" s="30"/>
      <c r="J53" s="30"/>
      <c r="K53" s="30"/>
      <c r="L53" s="30"/>
      <c r="M53" s="30"/>
      <c r="N53" s="30"/>
      <c r="O53" s="30"/>
    </row>
    <row r="55" spans="1:16" ht="13.2">
      <c r="A55" s="60"/>
      <c r="B55" s="59"/>
      <c r="C55" s="36"/>
      <c r="E55" s="52"/>
      <c r="F55" s="22"/>
      <c r="G55" s="22"/>
      <c r="H55" s="22"/>
      <c r="I55" s="22"/>
      <c r="J55" s="22"/>
      <c r="K55" s="22"/>
      <c r="N55" s="36"/>
      <c r="O55" s="36"/>
      <c r="P55" s="36"/>
    </row>
    <row r="56" spans="1:16" ht="13.2">
      <c r="A56" s="10"/>
      <c r="B56" s="59"/>
      <c r="C56" s="36"/>
      <c r="E56" s="52"/>
      <c r="F56" s="22"/>
      <c r="G56" s="22"/>
      <c r="H56" s="22"/>
      <c r="J56" s="22"/>
      <c r="K56" s="22"/>
      <c r="N56" s="36"/>
      <c r="O56" s="36"/>
      <c r="P56" s="36"/>
    </row>
    <row r="57" spans="1:16" ht="13.2">
      <c r="A57" s="10"/>
      <c r="B57" s="59"/>
      <c r="C57" s="36"/>
      <c r="E57" s="52"/>
      <c r="F57" s="22"/>
      <c r="G57" s="22"/>
      <c r="H57" s="22"/>
      <c r="I57" s="22"/>
      <c r="J57" s="22"/>
      <c r="K57" s="22"/>
      <c r="N57" s="36"/>
      <c r="O57" s="36"/>
      <c r="P57" s="36"/>
    </row>
    <row r="58" spans="1:16" ht="13.2">
      <c r="A58" s="10"/>
      <c r="B58" s="59"/>
      <c r="C58" s="36"/>
      <c r="E58" s="52"/>
      <c r="F58" s="22"/>
      <c r="G58" s="22"/>
      <c r="H58" s="22"/>
      <c r="I58" s="22"/>
      <c r="J58" s="22"/>
      <c r="K58" s="22"/>
      <c r="N58" s="36"/>
      <c r="O58" s="36"/>
      <c r="P58" s="36"/>
    </row>
    <row r="59" spans="1:16" ht="13.2">
      <c r="A59" s="10"/>
      <c r="B59" s="59"/>
      <c r="C59" s="36"/>
      <c r="E59" s="52"/>
      <c r="H59" s="22"/>
      <c r="I59" s="22"/>
      <c r="J59" s="22"/>
      <c r="K59" s="22"/>
      <c r="N59" s="36"/>
      <c r="O59" s="36"/>
      <c r="P59" s="36"/>
    </row>
    <row r="60" spans="1:16" ht="13.2">
      <c r="B60" s="59"/>
      <c r="C60" s="36"/>
      <c r="E60" s="52"/>
      <c r="F60" s="22"/>
      <c r="G60" s="22"/>
      <c r="H60" s="22"/>
      <c r="I60" s="22"/>
      <c r="J60" s="22"/>
      <c r="K60" s="22"/>
      <c r="N60" s="36"/>
      <c r="O60" s="36"/>
      <c r="P60" s="36"/>
    </row>
    <row r="61" spans="1:16" ht="13.2">
      <c r="B61" s="59"/>
      <c r="C61" s="36"/>
      <c r="E61" s="52"/>
      <c r="F61" s="22"/>
      <c r="G61" s="22"/>
      <c r="H61" s="22"/>
      <c r="I61" s="22"/>
      <c r="J61" s="22"/>
      <c r="K61" s="22"/>
      <c r="N61" s="36"/>
      <c r="O61" s="36"/>
      <c r="P61" s="36"/>
    </row>
    <row r="62" spans="1:16" ht="13.2">
      <c r="B62" s="59"/>
      <c r="C62" s="36"/>
      <c r="E62" s="52"/>
      <c r="F62" s="22"/>
      <c r="G62" s="22"/>
      <c r="H62" s="22"/>
      <c r="I62" s="22"/>
      <c r="J62" s="22"/>
      <c r="K62" s="22"/>
      <c r="N62" s="36"/>
      <c r="O62" s="36"/>
      <c r="P62" s="36"/>
    </row>
    <row r="63" spans="1:16" ht="13.2">
      <c r="B63" s="59"/>
      <c r="C63" s="36"/>
      <c r="E63" s="52"/>
      <c r="F63" s="22"/>
      <c r="G63" s="22"/>
      <c r="H63" s="22"/>
      <c r="I63" s="22"/>
      <c r="J63" s="22"/>
      <c r="K63" s="22"/>
      <c r="N63" s="36"/>
      <c r="O63" s="36"/>
      <c r="P63" s="36"/>
    </row>
    <row r="64" spans="1:16" ht="13.2">
      <c r="B64" s="59"/>
      <c r="C64" s="36"/>
      <c r="E64" s="52"/>
      <c r="F64" s="22"/>
      <c r="G64" s="22"/>
      <c r="H64" s="22"/>
      <c r="I64" s="22"/>
      <c r="J64" s="22"/>
      <c r="K64" s="22"/>
      <c r="N64" s="36"/>
      <c r="O64" s="36"/>
      <c r="P64" s="36"/>
    </row>
    <row r="65" spans="1:16" ht="13.2">
      <c r="B65" s="59"/>
      <c r="C65" s="36"/>
      <c r="E65" s="52"/>
      <c r="F65" s="22"/>
      <c r="G65" s="22"/>
      <c r="H65" s="22"/>
      <c r="I65" s="22"/>
      <c r="J65" s="22"/>
      <c r="K65" s="22"/>
      <c r="N65" s="36"/>
      <c r="O65" s="36"/>
      <c r="P65" s="36"/>
    </row>
    <row r="66" spans="1:16" ht="13.2">
      <c r="B66" s="59"/>
      <c r="C66" s="36"/>
      <c r="E66" s="52"/>
      <c r="F66" s="22"/>
      <c r="G66" s="22"/>
      <c r="H66" s="22"/>
      <c r="I66" s="22"/>
      <c r="J66" s="22"/>
      <c r="K66" s="22"/>
      <c r="N66" s="36"/>
      <c r="O66" s="36"/>
      <c r="P66" s="36"/>
    </row>
    <row r="67" spans="1:16" ht="13.2">
      <c r="B67" s="59"/>
      <c r="C67" s="36"/>
      <c r="E67" s="52"/>
      <c r="F67" s="22"/>
      <c r="G67" s="22"/>
      <c r="H67" s="22"/>
      <c r="I67" s="22"/>
      <c r="J67" s="22"/>
      <c r="K67" s="22"/>
      <c r="N67" s="36"/>
      <c r="O67" s="36"/>
      <c r="P67" s="36"/>
    </row>
    <row r="68" spans="1:16" ht="13.2">
      <c r="A68" s="4"/>
      <c r="B68" s="59"/>
      <c r="C68" s="59"/>
      <c r="D68" s="61"/>
      <c r="E68" s="61"/>
      <c r="F68" s="61"/>
      <c r="G68" s="61"/>
      <c r="H68" s="61"/>
      <c r="I68" s="61"/>
      <c r="J68" s="61"/>
      <c r="K68" s="61"/>
      <c r="N68" s="36"/>
      <c r="O68" s="36"/>
      <c r="P68" s="36"/>
    </row>
    <row r="69" spans="1:16" ht="13.2">
      <c r="C69" s="36"/>
      <c r="N69" s="36"/>
      <c r="O69" s="36"/>
      <c r="P69" s="36"/>
    </row>
    <row r="70" spans="1:16" ht="13.2">
      <c r="A70" s="4"/>
      <c r="C70" s="36"/>
      <c r="D70" s="62"/>
      <c r="E70" s="62"/>
      <c r="F70" s="62"/>
      <c r="G70" s="62"/>
      <c r="H70" s="63"/>
      <c r="I70" s="62"/>
      <c r="J70" s="63"/>
      <c r="K70" s="62"/>
      <c r="N70" s="36"/>
      <c r="O70" s="36"/>
      <c r="P70" s="36"/>
    </row>
    <row r="71" spans="1:16" ht="13.2">
      <c r="C71" s="36"/>
      <c r="E71" s="62"/>
      <c r="H71" s="36"/>
      <c r="I71" s="36"/>
      <c r="J71" s="36"/>
      <c r="K71" s="36"/>
      <c r="N71" s="36"/>
      <c r="O71" s="36"/>
      <c r="P71" s="36"/>
    </row>
    <row r="72" spans="1:16" ht="13.2">
      <c r="C72" s="36"/>
      <c r="E72" s="62"/>
      <c r="H72" s="6"/>
      <c r="J72" s="6"/>
      <c r="K72" s="36"/>
      <c r="N72" s="36"/>
      <c r="O72" s="36"/>
      <c r="P72" s="36"/>
    </row>
    <row r="73" spans="1:16" ht="13.2">
      <c r="C73" s="36"/>
      <c r="E73" s="62"/>
      <c r="H73" s="36"/>
      <c r="J73" s="36"/>
      <c r="K73" s="36"/>
      <c r="N73" s="36"/>
      <c r="O73" s="36"/>
      <c r="P73" s="36"/>
    </row>
    <row r="74" spans="1:16" ht="13.2">
      <c r="C74" s="36"/>
      <c r="E74" s="62"/>
      <c r="H74" s="36"/>
      <c r="I74" s="36"/>
      <c r="J74" s="36"/>
      <c r="K74" s="36"/>
      <c r="N74" s="36"/>
      <c r="O74" s="36"/>
      <c r="P74" s="36"/>
    </row>
    <row r="75" spans="1:16" ht="13.2">
      <c r="C75" s="36"/>
      <c r="E75" s="62"/>
      <c r="I75" s="36"/>
      <c r="K75" s="36"/>
      <c r="N75" s="36"/>
      <c r="O75" s="36"/>
      <c r="P75" s="36"/>
    </row>
    <row r="76" spans="1:16" ht="13.2">
      <c r="C76" s="36"/>
      <c r="E76" s="62"/>
      <c r="K76" s="36"/>
      <c r="N76" s="36"/>
      <c r="O76" s="36"/>
      <c r="P76" s="36"/>
    </row>
    <row r="77" spans="1:16" ht="13.2">
      <c r="C77" s="36"/>
      <c r="E77" s="62"/>
      <c r="I77" s="36"/>
      <c r="K77" s="36"/>
      <c r="N77" s="36"/>
      <c r="O77" s="36"/>
      <c r="P77" s="36"/>
    </row>
    <row r="78" spans="1:16" ht="13.2">
      <c r="C78" s="52"/>
      <c r="D78" s="22"/>
      <c r="E78" s="22"/>
      <c r="F78" s="22"/>
      <c r="G78" s="22"/>
      <c r="H78" s="22"/>
      <c r="I78" s="22"/>
      <c r="J78" s="36"/>
      <c r="K78" s="36"/>
      <c r="N78" s="36"/>
      <c r="O78" s="36"/>
      <c r="P78" s="36"/>
    </row>
    <row r="79" spans="1:16" ht="13.2">
      <c r="C79" s="36"/>
      <c r="E79" s="62"/>
      <c r="H79" s="36"/>
      <c r="I79" s="36"/>
      <c r="J79" s="36"/>
      <c r="K79" s="36"/>
      <c r="N79" s="36"/>
      <c r="O79" s="36"/>
      <c r="P79" s="36"/>
    </row>
    <row r="80" spans="1:16" ht="13.2">
      <c r="C80" s="36"/>
      <c r="E80" s="62"/>
      <c r="H80" s="36"/>
      <c r="I80" s="36"/>
      <c r="J80" s="36"/>
      <c r="K80" s="36"/>
      <c r="N80" s="36"/>
      <c r="O80" s="36"/>
      <c r="P80" s="36"/>
    </row>
    <row r="81" spans="3:16" ht="13.2">
      <c r="C81" s="36"/>
      <c r="E81" s="62"/>
      <c r="H81" s="36"/>
      <c r="I81" s="36"/>
      <c r="J81" s="36"/>
      <c r="K81" s="36"/>
      <c r="N81" s="36"/>
      <c r="O81" s="36"/>
      <c r="P81" s="36"/>
    </row>
    <row r="82" spans="3:16" ht="13.2">
      <c r="C82" s="36"/>
      <c r="E82" s="62"/>
      <c r="H82" s="36"/>
      <c r="I82" s="36"/>
      <c r="J82" s="36"/>
      <c r="K82" s="36"/>
      <c r="N82" s="36"/>
      <c r="O82" s="36"/>
      <c r="P82" s="36"/>
    </row>
    <row r="83" spans="3:16" ht="13.2">
      <c r="C83" s="36"/>
      <c r="E83" s="62"/>
      <c r="H83" s="36"/>
      <c r="I83" s="36"/>
      <c r="J83" s="36"/>
      <c r="K83" s="36"/>
      <c r="N83" s="36"/>
      <c r="O83" s="36"/>
      <c r="P83" s="36"/>
    </row>
    <row r="84" spans="3:16" ht="13.2">
      <c r="C84" s="36"/>
      <c r="E84" s="62"/>
      <c r="H84" s="36"/>
      <c r="I84" s="36"/>
      <c r="J84" s="36"/>
      <c r="K84" s="36"/>
      <c r="N84" s="36"/>
      <c r="O84" s="36"/>
      <c r="P84" s="36"/>
    </row>
    <row r="85" spans="3:16" ht="13.2">
      <c r="C85" s="36"/>
      <c r="D85" s="22"/>
      <c r="E85" s="62"/>
      <c r="H85" s="36"/>
      <c r="I85" s="36"/>
      <c r="J85" s="36"/>
      <c r="K85" s="36"/>
      <c r="N85" s="36"/>
      <c r="O85" s="36"/>
      <c r="P85" s="36"/>
    </row>
    <row r="86" spans="3:16" ht="13.2">
      <c r="C86" s="36"/>
      <c r="D86" s="22"/>
      <c r="E86" s="62"/>
      <c r="H86" s="36"/>
      <c r="I86" s="36"/>
      <c r="J86" s="36"/>
      <c r="K86" s="36"/>
      <c r="N86" s="36"/>
      <c r="O86" s="36"/>
      <c r="P86" s="36"/>
    </row>
    <row r="87" spans="3:16" ht="13.2">
      <c r="C87" s="36"/>
      <c r="D87" s="22"/>
      <c r="E87" s="62"/>
      <c r="H87" s="36"/>
      <c r="I87" s="36"/>
      <c r="J87" s="36"/>
      <c r="K87" s="36"/>
      <c r="N87" s="36"/>
      <c r="O87" s="36"/>
      <c r="P87" s="36"/>
    </row>
    <row r="88" spans="3:16" ht="13.2">
      <c r="C88" s="36"/>
      <c r="D88" s="22"/>
      <c r="E88" s="62"/>
      <c r="H88" s="36"/>
      <c r="I88" s="36"/>
      <c r="J88" s="36"/>
      <c r="K88" s="36"/>
      <c r="N88" s="36"/>
      <c r="O88" s="36"/>
      <c r="P88" s="36"/>
    </row>
    <row r="89" spans="3:16" ht="13.2">
      <c r="C89" s="36"/>
      <c r="D89" s="22"/>
      <c r="E89" s="62"/>
      <c r="H89" s="36"/>
      <c r="I89" s="36"/>
      <c r="J89" s="36"/>
      <c r="K89" s="36"/>
      <c r="N89" s="36"/>
      <c r="O89" s="36"/>
      <c r="P89" s="36"/>
    </row>
    <row r="90" spans="3:16" ht="13.2">
      <c r="C90" s="36"/>
      <c r="D90" s="22"/>
      <c r="E90" s="62"/>
      <c r="H90" s="36"/>
      <c r="I90" s="36"/>
      <c r="J90" s="36"/>
      <c r="K90" s="36"/>
      <c r="N90" s="36"/>
      <c r="O90" s="36"/>
      <c r="P90" s="36"/>
    </row>
    <row r="91" spans="3:16" ht="13.2">
      <c r="C91" s="36"/>
      <c r="D91" s="22"/>
      <c r="E91" s="62"/>
      <c r="H91" s="36"/>
      <c r="I91" s="36"/>
      <c r="J91" s="36"/>
      <c r="K91" s="36"/>
      <c r="N91" s="36"/>
      <c r="O91" s="36"/>
      <c r="P91" s="36"/>
    </row>
    <row r="92" spans="3:16" ht="13.2">
      <c r="C92" s="36"/>
      <c r="D92" s="22"/>
      <c r="E92" s="62"/>
      <c r="H92" s="36"/>
      <c r="I92" s="36"/>
      <c r="J92" s="36"/>
      <c r="K92" s="36"/>
      <c r="N92" s="36"/>
      <c r="O92" s="36"/>
      <c r="P92" s="36"/>
    </row>
    <row r="93" spans="3:16" ht="13.2">
      <c r="C93" s="36"/>
      <c r="D93" s="22"/>
      <c r="E93" s="62"/>
      <c r="H93" s="36"/>
      <c r="I93" s="36"/>
      <c r="J93" s="36"/>
      <c r="K93" s="36"/>
      <c r="N93" s="36"/>
      <c r="O93" s="36"/>
      <c r="P93" s="36"/>
    </row>
    <row r="94" spans="3:16" ht="13.2">
      <c r="C94" s="36"/>
      <c r="D94" s="22"/>
      <c r="E94" s="62"/>
      <c r="H94" s="36"/>
      <c r="I94" s="36"/>
      <c r="J94" s="36"/>
      <c r="K94" s="36"/>
      <c r="N94" s="36"/>
      <c r="O94" s="36"/>
      <c r="P94" s="36"/>
    </row>
    <row r="95" spans="3:16" ht="13.2">
      <c r="C95" s="36"/>
      <c r="D95" s="22"/>
      <c r="E95" s="62"/>
      <c r="H95" s="36"/>
      <c r="I95" s="36"/>
      <c r="J95" s="36"/>
      <c r="K95" s="36"/>
      <c r="N95" s="36"/>
      <c r="O95" s="36"/>
      <c r="P95" s="36"/>
    </row>
    <row r="96" spans="3:16" ht="13.2">
      <c r="C96" s="36"/>
      <c r="D96" s="22"/>
      <c r="E96" s="62"/>
      <c r="H96" s="36"/>
      <c r="I96" s="36"/>
      <c r="J96" s="36"/>
      <c r="K96" s="36"/>
      <c r="N96" s="36"/>
      <c r="O96" s="36"/>
      <c r="P96" s="36"/>
    </row>
    <row r="97" spans="3:16" ht="13.2">
      <c r="C97" s="36"/>
      <c r="D97" s="22"/>
      <c r="E97" s="62"/>
      <c r="H97" s="36"/>
      <c r="I97" s="36"/>
      <c r="J97" s="36"/>
      <c r="K97" s="36"/>
      <c r="N97" s="36"/>
      <c r="O97" s="36"/>
      <c r="P97" s="36"/>
    </row>
    <row r="98" spans="3:16" ht="13.2">
      <c r="C98" s="36"/>
      <c r="D98" s="22"/>
      <c r="E98" s="62"/>
      <c r="H98" s="36"/>
      <c r="I98" s="36"/>
      <c r="J98" s="36"/>
      <c r="K98" s="36"/>
      <c r="N98" s="36"/>
      <c r="O98" s="36"/>
      <c r="P98" s="36"/>
    </row>
    <row r="99" spans="3:16" ht="13.2">
      <c r="C99" s="36"/>
      <c r="D99" s="22"/>
      <c r="E99" s="62"/>
      <c r="H99" s="36"/>
      <c r="I99" s="36"/>
      <c r="J99" s="36"/>
      <c r="K99" s="36"/>
      <c r="N99" s="36"/>
      <c r="O99" s="36"/>
      <c r="P99" s="36"/>
    </row>
    <row r="100" spans="3:16" ht="13.2">
      <c r="C100" s="36"/>
      <c r="D100" s="22"/>
      <c r="E100" s="62"/>
      <c r="H100" s="36"/>
      <c r="I100" s="36"/>
      <c r="J100" s="36"/>
      <c r="K100" s="36"/>
      <c r="N100" s="36"/>
      <c r="O100" s="36"/>
      <c r="P100" s="36"/>
    </row>
    <row r="101" spans="3:16" ht="13.2">
      <c r="C101" s="36"/>
      <c r="D101" s="22"/>
      <c r="E101" s="62"/>
      <c r="H101" s="36"/>
      <c r="I101" s="36"/>
      <c r="J101" s="36"/>
      <c r="K101" s="36"/>
      <c r="N101" s="36"/>
      <c r="O101" s="36"/>
      <c r="P101" s="36"/>
    </row>
    <row r="102" spans="3:16" ht="13.2">
      <c r="C102" s="36"/>
      <c r="D102" s="22"/>
      <c r="E102" s="62"/>
      <c r="H102" s="36"/>
      <c r="I102" s="36"/>
      <c r="J102" s="36"/>
      <c r="K102" s="36"/>
      <c r="N102" s="36"/>
      <c r="O102" s="36"/>
      <c r="P102" s="36"/>
    </row>
    <row r="103" spans="3:16" ht="13.2">
      <c r="C103" s="36"/>
      <c r="D103" s="22"/>
      <c r="E103" s="62"/>
      <c r="H103" s="36"/>
      <c r="I103" s="36"/>
      <c r="J103" s="36"/>
      <c r="K103" s="36"/>
      <c r="N103" s="36"/>
      <c r="O103" s="36"/>
      <c r="P103" s="36"/>
    </row>
    <row r="104" spans="3:16" ht="13.2">
      <c r="C104" s="36"/>
      <c r="D104" s="36"/>
      <c r="E104" s="62"/>
      <c r="H104" s="36"/>
      <c r="I104" s="36"/>
      <c r="J104" s="36"/>
      <c r="K104" s="36"/>
      <c r="N104" s="36"/>
      <c r="O104" s="36"/>
      <c r="P104" s="36"/>
    </row>
    <row r="105" spans="3:16" ht="13.2">
      <c r="C105" s="36"/>
      <c r="D105" s="36"/>
      <c r="E105" s="62"/>
      <c r="H105" s="36"/>
      <c r="I105" s="36"/>
      <c r="J105" s="36"/>
      <c r="K105" s="36"/>
      <c r="N105" s="36"/>
      <c r="O105" s="36"/>
      <c r="P105" s="36"/>
    </row>
    <row r="106" spans="3:16" ht="13.2">
      <c r="C106" s="36"/>
      <c r="D106" s="6"/>
      <c r="E106" s="62"/>
      <c r="H106" s="36"/>
      <c r="I106" s="36"/>
      <c r="J106" s="36"/>
      <c r="K106" s="36"/>
      <c r="N106" s="36"/>
      <c r="O106" s="36"/>
      <c r="P106" s="36"/>
    </row>
    <row r="107" spans="3:16" ht="13.2">
      <c r="C107" s="36"/>
      <c r="D107" s="6"/>
      <c r="E107" s="62"/>
      <c r="H107" s="36"/>
      <c r="I107" s="36"/>
      <c r="J107" s="36"/>
      <c r="K107" s="36"/>
      <c r="N107" s="36"/>
      <c r="O107" s="36"/>
      <c r="P107" s="36"/>
    </row>
    <row r="108" spans="3:16" ht="13.2">
      <c r="C108" s="36"/>
      <c r="D108" s="6"/>
      <c r="E108" s="62"/>
      <c r="H108" s="36"/>
      <c r="I108" s="36"/>
      <c r="J108" s="36"/>
      <c r="K108" s="36"/>
      <c r="N108" s="36"/>
      <c r="O108" s="36"/>
      <c r="P108" s="36"/>
    </row>
    <row r="109" spans="3:16" ht="13.2">
      <c r="C109" s="36"/>
      <c r="D109" s="6"/>
      <c r="E109" s="62"/>
      <c r="H109" s="36"/>
      <c r="I109" s="36"/>
      <c r="J109" s="36"/>
      <c r="K109" s="36"/>
      <c r="N109" s="36"/>
      <c r="O109" s="36"/>
      <c r="P109" s="36"/>
    </row>
    <row r="110" spans="3:16" ht="13.2">
      <c r="C110" s="36"/>
      <c r="D110" s="6"/>
      <c r="E110" s="62"/>
      <c r="H110" s="36"/>
      <c r="I110" s="36"/>
      <c r="J110" s="36"/>
      <c r="K110" s="36"/>
      <c r="N110" s="36"/>
      <c r="O110" s="36"/>
      <c r="P110" s="36"/>
    </row>
    <row r="111" spans="3:16" ht="13.2">
      <c r="C111" s="36"/>
      <c r="E111" s="62"/>
      <c r="H111" s="36"/>
      <c r="I111" s="36"/>
      <c r="J111" s="36"/>
      <c r="K111" s="36"/>
      <c r="N111" s="36"/>
      <c r="O111" s="36"/>
      <c r="P111" s="36"/>
    </row>
    <row r="112" spans="3:16" ht="13.2">
      <c r="C112" s="36"/>
      <c r="E112" s="62"/>
      <c r="H112" s="36"/>
      <c r="I112" s="36"/>
      <c r="J112" s="36"/>
      <c r="K112" s="36"/>
      <c r="N112" s="36"/>
      <c r="O112" s="36"/>
      <c r="P112" s="36"/>
    </row>
    <row r="113" spans="3:16" ht="13.2">
      <c r="C113" s="36"/>
      <c r="E113" s="62"/>
      <c r="H113" s="36"/>
      <c r="I113" s="36"/>
      <c r="J113" s="36"/>
      <c r="K113" s="36"/>
      <c r="N113" s="36"/>
      <c r="O113" s="36"/>
      <c r="P113" s="36"/>
    </row>
    <row r="114" spans="3:16" ht="13.2">
      <c r="C114" s="36"/>
      <c r="E114" s="62"/>
      <c r="H114" s="36"/>
      <c r="I114" s="36"/>
      <c r="J114" s="36"/>
      <c r="K114" s="36"/>
      <c r="N114" s="36"/>
      <c r="O114" s="36"/>
      <c r="P114" s="36"/>
    </row>
    <row r="115" spans="3:16" ht="13.2">
      <c r="C115" s="36"/>
      <c r="E115" s="62"/>
      <c r="H115" s="36"/>
      <c r="I115" s="36"/>
      <c r="J115" s="36"/>
      <c r="K115" s="36"/>
      <c r="N115" s="36"/>
      <c r="O115" s="36"/>
      <c r="P115" s="36"/>
    </row>
    <row r="116" spans="3:16" ht="13.2">
      <c r="C116" s="36"/>
      <c r="E116" s="62"/>
      <c r="H116" s="36"/>
      <c r="I116" s="36"/>
      <c r="J116" s="36"/>
      <c r="K116" s="36"/>
      <c r="N116" s="36"/>
      <c r="O116" s="36"/>
      <c r="P116" s="36"/>
    </row>
    <row r="117" spans="3:16" ht="13.2">
      <c r="C117" s="36"/>
      <c r="E117" s="62"/>
      <c r="H117" s="36"/>
      <c r="I117" s="36"/>
      <c r="J117" s="36"/>
      <c r="K117" s="36"/>
      <c r="N117" s="36"/>
      <c r="O117" s="36"/>
      <c r="P117" s="36"/>
    </row>
    <row r="118" spans="3:16" ht="13.2">
      <c r="C118" s="36"/>
      <c r="E118" s="62"/>
      <c r="H118" s="36"/>
      <c r="I118" s="36"/>
      <c r="J118" s="36"/>
      <c r="K118" s="36"/>
      <c r="N118" s="36"/>
      <c r="O118" s="36"/>
      <c r="P118" s="36"/>
    </row>
    <row r="119" spans="3:16" ht="13.2">
      <c r="C119" s="36"/>
      <c r="E119" s="62"/>
      <c r="H119" s="36"/>
      <c r="I119" s="36"/>
      <c r="J119" s="36"/>
      <c r="K119" s="36"/>
      <c r="N119" s="36"/>
      <c r="O119" s="36"/>
      <c r="P119" s="36"/>
    </row>
    <row r="120" spans="3:16" ht="13.2">
      <c r="C120" s="36"/>
      <c r="E120" s="62"/>
      <c r="H120" s="36"/>
      <c r="I120" s="36"/>
      <c r="J120" s="36"/>
      <c r="K120" s="36"/>
      <c r="N120" s="36"/>
      <c r="O120" s="36"/>
      <c r="P120" s="36"/>
    </row>
    <row r="121" spans="3:16" ht="13.2">
      <c r="C121" s="36"/>
      <c r="E121" s="62"/>
      <c r="H121" s="36"/>
      <c r="I121" s="36"/>
      <c r="J121" s="36"/>
      <c r="K121" s="36"/>
      <c r="N121" s="36"/>
      <c r="O121" s="36"/>
      <c r="P121" s="36"/>
    </row>
    <row r="122" spans="3:16" ht="13.2">
      <c r="C122" s="36"/>
      <c r="E122" s="62"/>
      <c r="H122" s="36"/>
      <c r="I122" s="36"/>
      <c r="J122" s="36"/>
      <c r="K122" s="36"/>
      <c r="N122" s="36"/>
      <c r="O122" s="36"/>
      <c r="P122" s="36"/>
    </row>
    <row r="123" spans="3:16" ht="13.2">
      <c r="C123" s="36"/>
      <c r="E123" s="62"/>
      <c r="H123" s="36"/>
      <c r="I123" s="36"/>
      <c r="J123" s="36"/>
      <c r="K123" s="36"/>
      <c r="N123" s="36"/>
      <c r="O123" s="36"/>
      <c r="P123" s="36"/>
    </row>
    <row r="124" spans="3:16" ht="13.2">
      <c r="C124" s="36"/>
      <c r="E124" s="62"/>
      <c r="H124" s="36"/>
      <c r="I124" s="36"/>
      <c r="J124" s="36"/>
      <c r="K124" s="36"/>
      <c r="N124" s="36"/>
      <c r="O124" s="36"/>
      <c r="P124" s="36"/>
    </row>
    <row r="125" spans="3:16" ht="13.2">
      <c r="C125" s="36"/>
      <c r="E125" s="62"/>
      <c r="H125" s="36"/>
      <c r="I125" s="36"/>
      <c r="J125" s="36"/>
      <c r="K125" s="36"/>
      <c r="N125" s="36"/>
      <c r="O125" s="36"/>
      <c r="P125" s="36"/>
    </row>
    <row r="126" spans="3:16" ht="13.2">
      <c r="C126" s="36"/>
      <c r="E126" s="62"/>
      <c r="H126" s="36"/>
      <c r="I126" s="36"/>
      <c r="J126" s="36"/>
      <c r="K126" s="36"/>
      <c r="N126" s="36"/>
      <c r="O126" s="36"/>
      <c r="P126" s="36"/>
    </row>
    <row r="127" spans="3:16" ht="13.2">
      <c r="C127" s="36"/>
      <c r="E127" s="62"/>
      <c r="H127" s="36"/>
      <c r="I127" s="36"/>
      <c r="J127" s="36"/>
      <c r="K127" s="36"/>
      <c r="N127" s="36"/>
      <c r="O127" s="36"/>
      <c r="P127" s="36"/>
    </row>
    <row r="128" spans="3:16" ht="13.2">
      <c r="C128" s="36"/>
      <c r="E128" s="62"/>
      <c r="H128" s="36"/>
      <c r="I128" s="36"/>
      <c r="J128" s="36"/>
      <c r="K128" s="36"/>
      <c r="N128" s="36"/>
      <c r="O128" s="36"/>
      <c r="P128" s="36"/>
    </row>
    <row r="129" spans="3:16" ht="13.2">
      <c r="C129" s="36"/>
      <c r="E129" s="62"/>
      <c r="H129" s="36"/>
      <c r="I129" s="36"/>
      <c r="J129" s="36"/>
      <c r="K129" s="36"/>
      <c r="N129" s="36"/>
      <c r="O129" s="36"/>
      <c r="P129" s="36"/>
    </row>
    <row r="130" spans="3:16" ht="13.2">
      <c r="C130" s="36"/>
      <c r="E130" s="62"/>
      <c r="H130" s="36"/>
      <c r="I130" s="36"/>
      <c r="J130" s="36"/>
      <c r="K130" s="36"/>
      <c r="N130" s="36"/>
      <c r="O130" s="36"/>
      <c r="P130" s="36"/>
    </row>
    <row r="131" spans="3:16" ht="13.2">
      <c r="C131" s="36"/>
      <c r="E131" s="62"/>
      <c r="H131" s="36"/>
      <c r="I131" s="36"/>
      <c r="J131" s="36"/>
      <c r="K131" s="36"/>
      <c r="N131" s="36"/>
      <c r="O131" s="36"/>
      <c r="P131" s="36"/>
    </row>
    <row r="132" spans="3:16" ht="13.2">
      <c r="C132" s="36"/>
      <c r="E132" s="62"/>
      <c r="H132" s="36"/>
      <c r="I132" s="36"/>
      <c r="J132" s="36"/>
      <c r="K132" s="36"/>
      <c r="N132" s="36"/>
      <c r="O132" s="36"/>
      <c r="P132" s="36"/>
    </row>
    <row r="133" spans="3:16" ht="13.2">
      <c r="C133" s="36"/>
      <c r="E133" s="62"/>
      <c r="H133" s="36"/>
      <c r="I133" s="36"/>
      <c r="J133" s="36"/>
      <c r="K133" s="36"/>
      <c r="N133" s="36"/>
      <c r="O133" s="36"/>
      <c r="P133" s="36"/>
    </row>
    <row r="134" spans="3:16" ht="13.2">
      <c r="C134" s="36"/>
      <c r="E134" s="62"/>
      <c r="H134" s="36"/>
      <c r="I134" s="36"/>
      <c r="J134" s="36"/>
      <c r="K134" s="36"/>
      <c r="N134" s="36"/>
      <c r="O134" s="36"/>
      <c r="P134" s="36"/>
    </row>
    <row r="135" spans="3:16" ht="13.2">
      <c r="C135" s="36"/>
      <c r="E135" s="62"/>
      <c r="H135" s="36"/>
      <c r="I135" s="36"/>
      <c r="J135" s="36"/>
      <c r="K135" s="36"/>
      <c r="N135" s="36"/>
      <c r="O135" s="36"/>
      <c r="P135" s="36"/>
    </row>
    <row r="136" spans="3:16" ht="13.2">
      <c r="C136" s="36"/>
      <c r="E136" s="62"/>
      <c r="H136" s="36"/>
      <c r="I136" s="36"/>
      <c r="J136" s="36"/>
      <c r="K136" s="36"/>
      <c r="N136" s="36"/>
      <c r="O136" s="36"/>
      <c r="P136" s="36"/>
    </row>
    <row r="137" spans="3:16" ht="13.2">
      <c r="C137" s="36"/>
      <c r="E137" s="62"/>
      <c r="H137" s="36"/>
      <c r="I137" s="36"/>
      <c r="J137" s="36"/>
      <c r="K137" s="36"/>
      <c r="N137" s="36"/>
      <c r="O137" s="36"/>
      <c r="P137" s="36"/>
    </row>
    <row r="138" spans="3:16" ht="13.2">
      <c r="C138" s="36"/>
      <c r="E138" s="62"/>
      <c r="H138" s="36"/>
      <c r="I138" s="36"/>
      <c r="J138" s="36"/>
      <c r="K138" s="36"/>
      <c r="N138" s="36"/>
      <c r="O138" s="36"/>
      <c r="P138" s="36"/>
    </row>
    <row r="139" spans="3:16" ht="13.2">
      <c r="C139" s="36"/>
      <c r="E139" s="62"/>
      <c r="H139" s="36"/>
      <c r="I139" s="36"/>
      <c r="J139" s="36"/>
      <c r="K139" s="36"/>
      <c r="N139" s="36"/>
      <c r="O139" s="36"/>
      <c r="P139" s="36"/>
    </row>
    <row r="140" spans="3:16" ht="13.2">
      <c r="C140" s="36"/>
      <c r="E140" s="62"/>
      <c r="H140" s="36"/>
      <c r="I140" s="36"/>
      <c r="J140" s="36"/>
      <c r="K140" s="36"/>
      <c r="N140" s="36"/>
      <c r="O140" s="36"/>
      <c r="P140" s="36"/>
    </row>
    <row r="141" spans="3:16" ht="13.2">
      <c r="C141" s="36"/>
      <c r="E141" s="62"/>
      <c r="H141" s="36"/>
      <c r="I141" s="36"/>
      <c r="J141" s="36"/>
      <c r="K141" s="36"/>
      <c r="N141" s="36"/>
      <c r="O141" s="36"/>
      <c r="P141" s="36"/>
    </row>
    <row r="142" spans="3:16" ht="13.2">
      <c r="C142" s="36"/>
      <c r="E142" s="62"/>
      <c r="H142" s="36"/>
      <c r="I142" s="36"/>
      <c r="J142" s="36"/>
      <c r="K142" s="36"/>
      <c r="N142" s="36"/>
      <c r="O142" s="36"/>
      <c r="P142" s="36"/>
    </row>
    <row r="143" spans="3:16" ht="13.2">
      <c r="C143" s="36"/>
      <c r="E143" s="62"/>
      <c r="H143" s="36"/>
      <c r="I143" s="36"/>
      <c r="J143" s="36"/>
      <c r="K143" s="36"/>
      <c r="N143" s="36"/>
      <c r="O143" s="36"/>
      <c r="P143" s="36"/>
    </row>
    <row r="144" spans="3:16" ht="13.2">
      <c r="C144" s="36"/>
      <c r="E144" s="62"/>
      <c r="H144" s="36"/>
      <c r="I144" s="36"/>
      <c r="J144" s="36"/>
      <c r="K144" s="36"/>
      <c r="N144" s="36"/>
      <c r="O144" s="36"/>
      <c r="P144" s="36"/>
    </row>
    <row r="145" spans="3:16" ht="13.2">
      <c r="C145" s="36"/>
      <c r="E145" s="62"/>
      <c r="H145" s="36"/>
      <c r="I145" s="36"/>
      <c r="J145" s="36"/>
      <c r="K145" s="36"/>
      <c r="N145" s="36"/>
      <c r="O145" s="36"/>
      <c r="P145" s="36"/>
    </row>
    <row r="146" spans="3:16" ht="13.2">
      <c r="C146" s="36"/>
      <c r="E146" s="62"/>
      <c r="H146" s="36"/>
      <c r="I146" s="36"/>
      <c r="J146" s="36"/>
      <c r="K146" s="36"/>
      <c r="N146" s="36"/>
      <c r="O146" s="36"/>
      <c r="P146" s="36"/>
    </row>
    <row r="147" spans="3:16" ht="13.2">
      <c r="C147" s="36"/>
      <c r="E147" s="62"/>
      <c r="H147" s="36"/>
      <c r="I147" s="36"/>
      <c r="J147" s="36"/>
      <c r="K147" s="36"/>
      <c r="N147" s="36"/>
      <c r="O147" s="36"/>
      <c r="P147" s="36"/>
    </row>
    <row r="148" spans="3:16" ht="13.2">
      <c r="C148" s="36"/>
      <c r="E148" s="62"/>
      <c r="H148" s="36"/>
      <c r="I148" s="36"/>
      <c r="J148" s="36"/>
      <c r="K148" s="36"/>
      <c r="N148" s="36"/>
      <c r="O148" s="36"/>
      <c r="P148" s="36"/>
    </row>
    <row r="149" spans="3:16" ht="13.2">
      <c r="C149" s="36"/>
      <c r="E149" s="62"/>
      <c r="H149" s="36"/>
      <c r="I149" s="36"/>
      <c r="J149" s="36"/>
      <c r="K149" s="36"/>
      <c r="N149" s="36"/>
      <c r="O149" s="36"/>
      <c r="P149" s="36"/>
    </row>
    <row r="150" spans="3:16" ht="13.2">
      <c r="C150" s="36"/>
      <c r="E150" s="62"/>
      <c r="H150" s="36"/>
      <c r="I150" s="36"/>
      <c r="J150" s="36"/>
      <c r="K150" s="36"/>
      <c r="N150" s="36"/>
      <c r="O150" s="36"/>
      <c r="P150" s="36"/>
    </row>
    <row r="151" spans="3:16" ht="13.2">
      <c r="C151" s="36"/>
      <c r="E151" s="62"/>
      <c r="H151" s="36"/>
      <c r="I151" s="36"/>
      <c r="J151" s="36"/>
      <c r="K151" s="36"/>
      <c r="N151" s="36"/>
      <c r="O151" s="36"/>
      <c r="P151" s="36"/>
    </row>
    <row r="152" spans="3:16" ht="13.2">
      <c r="C152" s="36"/>
      <c r="E152" s="62"/>
      <c r="H152" s="36"/>
      <c r="I152" s="36"/>
      <c r="J152" s="36"/>
      <c r="K152" s="36"/>
      <c r="N152" s="36"/>
      <c r="O152" s="36"/>
      <c r="P152" s="36"/>
    </row>
    <row r="153" spans="3:16" ht="13.2">
      <c r="C153" s="36"/>
      <c r="E153" s="62"/>
      <c r="H153" s="36"/>
      <c r="I153" s="36"/>
      <c r="J153" s="36"/>
      <c r="K153" s="36"/>
      <c r="N153" s="36"/>
      <c r="O153" s="36"/>
      <c r="P153" s="36"/>
    </row>
    <row r="154" spans="3:16" ht="13.2">
      <c r="C154" s="36"/>
      <c r="E154" s="62"/>
      <c r="H154" s="36"/>
      <c r="I154" s="36"/>
      <c r="J154" s="36"/>
      <c r="K154" s="36"/>
      <c r="N154" s="36"/>
      <c r="O154" s="36"/>
      <c r="P154" s="36"/>
    </row>
    <row r="155" spans="3:16" ht="13.2">
      <c r="C155" s="36"/>
      <c r="E155" s="62"/>
      <c r="H155" s="36"/>
      <c r="I155" s="36"/>
      <c r="J155" s="36"/>
      <c r="K155" s="36"/>
      <c r="N155" s="36"/>
      <c r="O155" s="36"/>
      <c r="P155" s="36"/>
    </row>
    <row r="156" spans="3:16" ht="13.2">
      <c r="C156" s="36"/>
      <c r="E156" s="62"/>
      <c r="H156" s="36"/>
      <c r="I156" s="36"/>
      <c r="J156" s="36"/>
      <c r="K156" s="36"/>
      <c r="N156" s="36"/>
      <c r="O156" s="36"/>
      <c r="P156" s="36"/>
    </row>
    <row r="157" spans="3:16" ht="13.2">
      <c r="C157" s="36"/>
      <c r="E157" s="62"/>
      <c r="H157" s="36"/>
      <c r="I157" s="36"/>
      <c r="J157" s="36"/>
      <c r="K157" s="36"/>
      <c r="N157" s="36"/>
      <c r="O157" s="36"/>
      <c r="P157" s="36"/>
    </row>
    <row r="158" spans="3:16" ht="13.2">
      <c r="C158" s="36"/>
      <c r="E158" s="62"/>
      <c r="H158" s="36"/>
      <c r="I158" s="36"/>
      <c r="J158" s="36"/>
      <c r="K158" s="36"/>
      <c r="N158" s="36"/>
      <c r="O158" s="36"/>
      <c r="P158" s="36"/>
    </row>
    <row r="159" spans="3:16" ht="13.2">
      <c r="C159" s="36"/>
      <c r="E159" s="62"/>
      <c r="H159" s="36"/>
      <c r="I159" s="36"/>
      <c r="J159" s="36"/>
      <c r="K159" s="36"/>
      <c r="N159" s="36"/>
      <c r="O159" s="36"/>
      <c r="P159" s="36"/>
    </row>
    <row r="160" spans="3:16" ht="13.2">
      <c r="C160" s="36"/>
      <c r="E160" s="62"/>
      <c r="H160" s="36"/>
      <c r="I160" s="36"/>
      <c r="J160" s="36"/>
      <c r="K160" s="36"/>
      <c r="N160" s="36"/>
      <c r="O160" s="36"/>
      <c r="P160" s="36"/>
    </row>
    <row r="161" spans="3:16" ht="13.2">
      <c r="C161" s="36"/>
      <c r="E161" s="62"/>
      <c r="H161" s="36"/>
      <c r="I161" s="36"/>
      <c r="J161" s="36"/>
      <c r="K161" s="36"/>
      <c r="N161" s="36"/>
      <c r="O161" s="36"/>
      <c r="P161" s="36"/>
    </row>
    <row r="162" spans="3:16" ht="13.2">
      <c r="C162" s="36"/>
      <c r="E162" s="62"/>
      <c r="H162" s="36"/>
      <c r="I162" s="36"/>
      <c r="J162" s="36"/>
      <c r="K162" s="36"/>
      <c r="N162" s="36"/>
      <c r="O162" s="36"/>
      <c r="P162" s="36"/>
    </row>
    <row r="163" spans="3:16" ht="13.2">
      <c r="C163" s="36"/>
      <c r="E163" s="62"/>
      <c r="H163" s="36"/>
      <c r="I163" s="36"/>
      <c r="J163" s="36"/>
      <c r="K163" s="36"/>
      <c r="N163" s="36"/>
      <c r="O163" s="36"/>
      <c r="P163" s="36"/>
    </row>
    <row r="164" spans="3:16" ht="13.2">
      <c r="C164" s="36"/>
      <c r="E164" s="62"/>
      <c r="H164" s="36"/>
      <c r="I164" s="36"/>
      <c r="J164" s="36"/>
      <c r="K164" s="36"/>
      <c r="N164" s="36"/>
      <c r="O164" s="36"/>
      <c r="P164" s="36"/>
    </row>
    <row r="165" spans="3:16" ht="13.2">
      <c r="C165" s="36"/>
      <c r="E165" s="62"/>
      <c r="H165" s="36"/>
      <c r="I165" s="36"/>
      <c r="J165" s="36"/>
      <c r="K165" s="36"/>
      <c r="N165" s="36"/>
      <c r="O165" s="36"/>
      <c r="P165" s="36"/>
    </row>
    <row r="166" spans="3:16" ht="13.2">
      <c r="C166" s="36"/>
      <c r="E166" s="62"/>
      <c r="H166" s="36"/>
      <c r="I166" s="36"/>
      <c r="J166" s="36"/>
      <c r="K166" s="36"/>
      <c r="N166" s="36"/>
      <c r="O166" s="36"/>
      <c r="P166" s="36"/>
    </row>
    <row r="167" spans="3:16" ht="13.2">
      <c r="C167" s="36"/>
      <c r="E167" s="62"/>
      <c r="H167" s="36"/>
      <c r="I167" s="36"/>
      <c r="J167" s="36"/>
      <c r="K167" s="36"/>
      <c r="N167" s="36"/>
      <c r="O167" s="36"/>
      <c r="P167" s="36"/>
    </row>
    <row r="168" spans="3:16" ht="13.2">
      <c r="C168" s="36"/>
      <c r="E168" s="62"/>
      <c r="H168" s="36"/>
      <c r="I168" s="36"/>
      <c r="J168" s="36"/>
      <c r="K168" s="36"/>
      <c r="N168" s="36"/>
      <c r="O168" s="36"/>
      <c r="P168" s="36"/>
    </row>
    <row r="169" spans="3:16" ht="13.2">
      <c r="C169" s="36"/>
      <c r="E169" s="62"/>
      <c r="H169" s="36"/>
      <c r="I169" s="36"/>
      <c r="J169" s="36"/>
      <c r="K169" s="36"/>
      <c r="N169" s="36"/>
      <c r="O169" s="36"/>
      <c r="P169" s="36"/>
    </row>
    <row r="170" spans="3:16" ht="13.2">
      <c r="C170" s="36"/>
      <c r="E170" s="62"/>
      <c r="H170" s="36"/>
      <c r="I170" s="36"/>
      <c r="J170" s="36"/>
      <c r="K170" s="36"/>
      <c r="N170" s="36"/>
      <c r="O170" s="36"/>
      <c r="P170" s="36"/>
    </row>
    <row r="171" spans="3:16" ht="13.2">
      <c r="C171" s="36"/>
      <c r="E171" s="62"/>
      <c r="H171" s="36"/>
      <c r="I171" s="36"/>
      <c r="J171" s="36"/>
      <c r="K171" s="36"/>
      <c r="N171" s="36"/>
      <c r="O171" s="36"/>
      <c r="P171" s="36"/>
    </row>
    <row r="172" spans="3:16" ht="13.2">
      <c r="C172" s="36"/>
      <c r="E172" s="62"/>
      <c r="H172" s="36"/>
      <c r="I172" s="36"/>
      <c r="J172" s="36"/>
      <c r="K172" s="36"/>
      <c r="N172" s="36"/>
      <c r="O172" s="36"/>
      <c r="P172" s="36"/>
    </row>
    <row r="173" spans="3:16" ht="13.2">
      <c r="C173" s="36"/>
      <c r="E173" s="62"/>
      <c r="H173" s="36"/>
      <c r="I173" s="36"/>
      <c r="J173" s="36"/>
      <c r="K173" s="36"/>
      <c r="N173" s="36"/>
      <c r="O173" s="36"/>
      <c r="P173" s="36"/>
    </row>
    <row r="174" spans="3:16" ht="13.2">
      <c r="C174" s="36"/>
      <c r="E174" s="62"/>
      <c r="H174" s="36"/>
      <c r="I174" s="36"/>
      <c r="J174" s="36"/>
      <c r="K174" s="36"/>
      <c r="N174" s="36"/>
      <c r="O174" s="36"/>
      <c r="P174" s="36"/>
    </row>
    <row r="175" spans="3:16" ht="13.2">
      <c r="C175" s="36"/>
      <c r="E175" s="62"/>
      <c r="H175" s="36"/>
      <c r="I175" s="36"/>
      <c r="J175" s="36"/>
      <c r="K175" s="36"/>
      <c r="N175" s="36"/>
      <c r="O175" s="36"/>
      <c r="P175" s="36"/>
    </row>
    <row r="176" spans="3:16" ht="13.2">
      <c r="C176" s="36"/>
      <c r="E176" s="62"/>
      <c r="H176" s="36"/>
      <c r="I176" s="36"/>
      <c r="J176" s="36"/>
      <c r="K176" s="36"/>
      <c r="N176" s="36"/>
      <c r="O176" s="36"/>
      <c r="P176" s="36"/>
    </row>
    <row r="177" spans="3:16" ht="13.2">
      <c r="C177" s="36"/>
      <c r="E177" s="62"/>
      <c r="H177" s="36"/>
      <c r="I177" s="36"/>
      <c r="J177" s="36"/>
      <c r="K177" s="36"/>
      <c r="N177" s="36"/>
      <c r="O177" s="36"/>
      <c r="P177" s="36"/>
    </row>
    <row r="178" spans="3:16" ht="13.2">
      <c r="C178" s="36"/>
      <c r="E178" s="62"/>
      <c r="H178" s="36"/>
      <c r="I178" s="36"/>
      <c r="J178" s="36"/>
      <c r="K178" s="36"/>
      <c r="N178" s="36"/>
      <c r="O178" s="36"/>
      <c r="P178" s="36"/>
    </row>
    <row r="179" spans="3:16" ht="13.2">
      <c r="C179" s="36"/>
      <c r="E179" s="62"/>
      <c r="H179" s="36"/>
      <c r="I179" s="36"/>
      <c r="J179" s="36"/>
      <c r="K179" s="36"/>
      <c r="N179" s="36"/>
      <c r="O179" s="36"/>
      <c r="P179" s="36"/>
    </row>
    <row r="180" spans="3:16" ht="13.2">
      <c r="C180" s="36"/>
      <c r="E180" s="62"/>
      <c r="H180" s="36"/>
      <c r="I180" s="36"/>
      <c r="J180" s="36"/>
      <c r="K180" s="36"/>
      <c r="N180" s="36"/>
      <c r="O180" s="36"/>
      <c r="P180" s="36"/>
    </row>
    <row r="181" spans="3:16" ht="13.2">
      <c r="C181" s="36"/>
      <c r="E181" s="62"/>
      <c r="H181" s="36"/>
      <c r="I181" s="36"/>
      <c r="J181" s="36"/>
      <c r="K181" s="36"/>
      <c r="N181" s="36"/>
      <c r="O181" s="36"/>
      <c r="P181" s="36"/>
    </row>
    <row r="182" spans="3:16" ht="13.2">
      <c r="C182" s="36"/>
      <c r="E182" s="62"/>
      <c r="H182" s="36"/>
      <c r="I182" s="36"/>
      <c r="J182" s="36"/>
      <c r="K182" s="36"/>
      <c r="N182" s="36"/>
      <c r="O182" s="36"/>
      <c r="P182" s="36"/>
    </row>
    <row r="183" spans="3:16" ht="13.2">
      <c r="C183" s="36"/>
      <c r="E183" s="62"/>
      <c r="H183" s="36"/>
      <c r="I183" s="36"/>
      <c r="J183" s="36"/>
      <c r="K183" s="36"/>
      <c r="N183" s="36"/>
      <c r="O183" s="36"/>
      <c r="P183" s="36"/>
    </row>
    <row r="184" spans="3:16" ht="13.2">
      <c r="C184" s="36"/>
      <c r="E184" s="62"/>
      <c r="H184" s="36"/>
      <c r="I184" s="36"/>
      <c r="J184" s="36"/>
      <c r="K184" s="36"/>
      <c r="N184" s="36"/>
      <c r="O184" s="36"/>
      <c r="P184" s="36"/>
    </row>
    <row r="185" spans="3:16" ht="13.2">
      <c r="C185" s="36"/>
      <c r="E185" s="62"/>
      <c r="H185" s="36"/>
      <c r="I185" s="36"/>
      <c r="J185" s="36"/>
      <c r="K185" s="36"/>
      <c r="N185" s="36"/>
      <c r="O185" s="36"/>
      <c r="P185" s="36"/>
    </row>
    <row r="186" spans="3:16" ht="13.2">
      <c r="C186" s="36"/>
      <c r="E186" s="62"/>
      <c r="H186" s="36"/>
      <c r="I186" s="36"/>
      <c r="J186" s="36"/>
      <c r="K186" s="36"/>
      <c r="N186" s="36"/>
      <c r="O186" s="36"/>
      <c r="P186" s="36"/>
    </row>
    <row r="187" spans="3:16" ht="13.2">
      <c r="C187" s="36"/>
      <c r="E187" s="62"/>
      <c r="H187" s="36"/>
      <c r="I187" s="36"/>
      <c r="J187" s="36"/>
      <c r="K187" s="36"/>
      <c r="N187" s="36"/>
      <c r="O187" s="36"/>
      <c r="P187" s="36"/>
    </row>
    <row r="188" spans="3:16" ht="13.2">
      <c r="C188" s="36"/>
      <c r="E188" s="62"/>
      <c r="H188" s="36"/>
      <c r="I188" s="36"/>
      <c r="J188" s="36"/>
      <c r="K188" s="36"/>
      <c r="N188" s="36"/>
      <c r="O188" s="36"/>
      <c r="P188" s="36"/>
    </row>
    <row r="189" spans="3:16" ht="13.2">
      <c r="C189" s="36"/>
      <c r="E189" s="62"/>
      <c r="H189" s="36"/>
      <c r="I189" s="36"/>
      <c r="J189" s="36"/>
      <c r="K189" s="36"/>
      <c r="N189" s="36"/>
      <c r="O189" s="36"/>
      <c r="P189" s="36"/>
    </row>
    <row r="190" spans="3:16" ht="13.2">
      <c r="C190" s="36"/>
      <c r="E190" s="62"/>
      <c r="H190" s="36"/>
      <c r="I190" s="36"/>
      <c r="J190" s="36"/>
      <c r="K190" s="36"/>
      <c r="N190" s="36"/>
      <c r="O190" s="36"/>
      <c r="P190" s="36"/>
    </row>
    <row r="191" spans="3:16" ht="13.2">
      <c r="C191" s="36"/>
      <c r="E191" s="62"/>
      <c r="H191" s="36"/>
      <c r="I191" s="36"/>
      <c r="J191" s="36"/>
      <c r="K191" s="36"/>
      <c r="N191" s="36"/>
      <c r="O191" s="36"/>
      <c r="P191" s="36"/>
    </row>
    <row r="192" spans="3:16" ht="13.2">
      <c r="C192" s="36"/>
      <c r="E192" s="62"/>
      <c r="H192" s="36"/>
      <c r="I192" s="36"/>
      <c r="J192" s="36"/>
      <c r="K192" s="36"/>
      <c r="N192" s="36"/>
      <c r="O192" s="36"/>
      <c r="P192" s="36"/>
    </row>
    <row r="193" spans="3:16" ht="13.2">
      <c r="C193" s="36"/>
      <c r="E193" s="62"/>
      <c r="H193" s="36"/>
      <c r="I193" s="36"/>
      <c r="J193" s="36"/>
      <c r="K193" s="36"/>
      <c r="N193" s="36"/>
      <c r="O193" s="36"/>
      <c r="P193" s="36"/>
    </row>
    <row r="194" spans="3:16" ht="13.2">
      <c r="C194" s="36"/>
      <c r="E194" s="62"/>
      <c r="H194" s="36"/>
      <c r="I194" s="36"/>
      <c r="J194" s="36"/>
      <c r="K194" s="36"/>
      <c r="N194" s="36"/>
      <c r="O194" s="36"/>
      <c r="P194" s="36"/>
    </row>
    <row r="195" spans="3:16" ht="13.2">
      <c r="C195" s="36"/>
      <c r="E195" s="62"/>
      <c r="H195" s="36"/>
      <c r="I195" s="36"/>
      <c r="J195" s="36"/>
      <c r="K195" s="36"/>
      <c r="N195" s="36"/>
      <c r="O195" s="36"/>
      <c r="P195" s="36"/>
    </row>
    <row r="196" spans="3:16" ht="13.2">
      <c r="C196" s="36"/>
      <c r="E196" s="62"/>
      <c r="H196" s="36"/>
      <c r="I196" s="36"/>
      <c r="J196" s="36"/>
      <c r="K196" s="36"/>
      <c r="N196" s="36"/>
      <c r="O196" s="36"/>
      <c r="P196" s="36"/>
    </row>
    <row r="197" spans="3:16" ht="13.2">
      <c r="C197" s="36"/>
      <c r="E197" s="62"/>
      <c r="H197" s="36"/>
      <c r="I197" s="36"/>
      <c r="J197" s="36"/>
      <c r="K197" s="36"/>
      <c r="N197" s="36"/>
      <c r="O197" s="36"/>
      <c r="P197" s="36"/>
    </row>
    <row r="198" spans="3:16" ht="13.2">
      <c r="C198" s="36"/>
      <c r="E198" s="62"/>
      <c r="H198" s="36"/>
      <c r="I198" s="36"/>
      <c r="J198" s="36"/>
      <c r="K198" s="36"/>
      <c r="N198" s="36"/>
      <c r="O198" s="36"/>
      <c r="P198" s="36"/>
    </row>
    <row r="199" spans="3:16" ht="13.2">
      <c r="C199" s="36"/>
      <c r="E199" s="62"/>
      <c r="H199" s="36"/>
      <c r="I199" s="36"/>
      <c r="J199" s="36"/>
      <c r="K199" s="36"/>
      <c r="N199" s="36"/>
      <c r="O199" s="36"/>
      <c r="P199" s="36"/>
    </row>
    <row r="200" spans="3:16" ht="13.2">
      <c r="C200" s="36"/>
      <c r="E200" s="62"/>
      <c r="H200" s="36"/>
      <c r="I200" s="36"/>
      <c r="J200" s="36"/>
      <c r="K200" s="36"/>
      <c r="N200" s="36"/>
      <c r="O200" s="36"/>
      <c r="P200" s="36"/>
    </row>
    <row r="201" spans="3:16" ht="13.2">
      <c r="C201" s="36"/>
      <c r="E201" s="62"/>
      <c r="H201" s="36"/>
      <c r="I201" s="36"/>
      <c r="J201" s="36"/>
      <c r="K201" s="36"/>
      <c r="N201" s="36"/>
      <c r="O201" s="36"/>
      <c r="P201" s="36"/>
    </row>
    <row r="202" spans="3:16" ht="13.2">
      <c r="C202" s="36"/>
      <c r="E202" s="62"/>
      <c r="H202" s="36"/>
      <c r="I202" s="36"/>
      <c r="J202" s="36"/>
      <c r="K202" s="36"/>
      <c r="N202" s="36"/>
      <c r="O202" s="36"/>
      <c r="P202" s="36"/>
    </row>
    <row r="203" spans="3:16" ht="13.2">
      <c r="C203" s="36"/>
      <c r="E203" s="62"/>
      <c r="H203" s="36"/>
      <c r="I203" s="36"/>
      <c r="J203" s="36"/>
      <c r="K203" s="36"/>
      <c r="N203" s="36"/>
      <c r="O203" s="36"/>
      <c r="P203" s="36"/>
    </row>
    <row r="204" spans="3:16" ht="13.2">
      <c r="C204" s="36"/>
      <c r="E204" s="62"/>
      <c r="H204" s="36"/>
      <c r="I204" s="36"/>
      <c r="J204" s="36"/>
      <c r="K204" s="36"/>
      <c r="N204" s="36"/>
      <c r="O204" s="36"/>
      <c r="P204" s="36"/>
    </row>
    <row r="205" spans="3:16" ht="13.2">
      <c r="C205" s="36"/>
      <c r="E205" s="62"/>
      <c r="H205" s="36"/>
      <c r="I205" s="36"/>
      <c r="J205" s="36"/>
      <c r="K205" s="36"/>
      <c r="N205" s="36"/>
      <c r="O205" s="36"/>
      <c r="P205" s="36"/>
    </row>
    <row r="206" spans="3:16" ht="13.2">
      <c r="C206" s="36"/>
      <c r="E206" s="62"/>
      <c r="H206" s="36"/>
      <c r="I206" s="36"/>
      <c r="J206" s="36"/>
      <c r="K206" s="36"/>
      <c r="N206" s="36"/>
      <c r="O206" s="36"/>
      <c r="P206" s="36"/>
    </row>
    <row r="207" spans="3:16" ht="13.2">
      <c r="C207" s="36"/>
      <c r="E207" s="62"/>
      <c r="H207" s="36"/>
      <c r="I207" s="36"/>
      <c r="J207" s="36"/>
      <c r="K207" s="36"/>
      <c r="N207" s="36"/>
      <c r="O207" s="36"/>
      <c r="P207" s="36"/>
    </row>
    <row r="208" spans="3:16" ht="13.2">
      <c r="C208" s="36"/>
      <c r="E208" s="62"/>
      <c r="H208" s="36"/>
      <c r="I208" s="36"/>
      <c r="J208" s="36"/>
      <c r="K208" s="36"/>
      <c r="N208" s="36"/>
      <c r="O208" s="36"/>
      <c r="P208" s="36"/>
    </row>
    <row r="209" spans="3:16" ht="13.2">
      <c r="C209" s="36"/>
      <c r="E209" s="62"/>
      <c r="H209" s="36"/>
      <c r="I209" s="36"/>
      <c r="J209" s="36"/>
      <c r="K209" s="36"/>
      <c r="N209" s="36"/>
      <c r="O209" s="36"/>
      <c r="P209" s="36"/>
    </row>
    <row r="210" spans="3:16" ht="13.2">
      <c r="C210" s="36"/>
      <c r="E210" s="62"/>
      <c r="H210" s="36"/>
      <c r="I210" s="36"/>
      <c r="J210" s="36"/>
      <c r="K210" s="36"/>
      <c r="N210" s="36"/>
      <c r="O210" s="36"/>
      <c r="P210" s="36"/>
    </row>
    <row r="211" spans="3:16" ht="13.2">
      <c r="C211" s="36"/>
      <c r="E211" s="62"/>
      <c r="H211" s="36"/>
      <c r="I211" s="36"/>
      <c r="J211" s="36"/>
      <c r="K211" s="36"/>
      <c r="N211" s="36"/>
      <c r="O211" s="36"/>
      <c r="P211" s="36"/>
    </row>
    <row r="212" spans="3:16" ht="13.2">
      <c r="C212" s="36"/>
      <c r="E212" s="62"/>
      <c r="H212" s="36"/>
      <c r="I212" s="36"/>
      <c r="J212" s="36"/>
      <c r="K212" s="36"/>
      <c r="N212" s="36"/>
      <c r="O212" s="36"/>
      <c r="P212" s="36"/>
    </row>
    <row r="213" spans="3:16" ht="13.2">
      <c r="C213" s="36"/>
      <c r="E213" s="62"/>
      <c r="H213" s="36"/>
      <c r="I213" s="36"/>
      <c r="J213" s="36"/>
      <c r="K213" s="36"/>
      <c r="N213" s="36"/>
      <c r="O213" s="36"/>
      <c r="P213" s="36"/>
    </row>
    <row r="214" spans="3:16" ht="13.2">
      <c r="C214" s="36"/>
      <c r="E214" s="62"/>
      <c r="H214" s="36"/>
      <c r="I214" s="36"/>
      <c r="J214" s="36"/>
      <c r="K214" s="36"/>
      <c r="N214" s="36"/>
      <c r="O214" s="36"/>
      <c r="P214" s="36"/>
    </row>
    <row r="215" spans="3:16" ht="13.2">
      <c r="C215" s="36"/>
      <c r="E215" s="62"/>
      <c r="H215" s="36"/>
      <c r="I215" s="36"/>
      <c r="J215" s="36"/>
      <c r="K215" s="36"/>
      <c r="N215" s="36"/>
      <c r="O215" s="36"/>
      <c r="P215" s="36"/>
    </row>
    <row r="216" spans="3:16" ht="13.2">
      <c r="C216" s="36"/>
      <c r="E216" s="62"/>
      <c r="H216" s="36"/>
      <c r="I216" s="36"/>
      <c r="J216" s="36"/>
      <c r="K216" s="36"/>
      <c r="N216" s="36"/>
      <c r="O216" s="36"/>
      <c r="P216" s="36"/>
    </row>
    <row r="217" spans="3:16" ht="13.2">
      <c r="C217" s="36"/>
      <c r="E217" s="62"/>
      <c r="H217" s="36"/>
      <c r="I217" s="36"/>
      <c r="J217" s="36"/>
      <c r="K217" s="36"/>
      <c r="N217" s="36"/>
      <c r="O217" s="36"/>
      <c r="P217" s="36"/>
    </row>
    <row r="218" spans="3:16" ht="13.2">
      <c r="C218" s="36"/>
      <c r="E218" s="62"/>
      <c r="H218" s="36"/>
      <c r="I218" s="36"/>
      <c r="J218" s="36"/>
      <c r="K218" s="36"/>
      <c r="N218" s="36"/>
      <c r="O218" s="36"/>
      <c r="P218" s="36"/>
    </row>
    <row r="219" spans="3:16" ht="13.2">
      <c r="C219" s="36"/>
      <c r="E219" s="62"/>
      <c r="H219" s="36"/>
      <c r="I219" s="36"/>
      <c r="J219" s="36"/>
      <c r="K219" s="36"/>
      <c r="N219" s="36"/>
      <c r="O219" s="36"/>
      <c r="P219" s="36"/>
    </row>
    <row r="220" spans="3:16" ht="13.2">
      <c r="C220" s="36"/>
      <c r="E220" s="62"/>
      <c r="H220" s="36"/>
      <c r="I220" s="36"/>
      <c r="J220" s="36"/>
      <c r="K220" s="36"/>
      <c r="N220" s="36"/>
      <c r="O220" s="36"/>
      <c r="P220" s="36"/>
    </row>
    <row r="221" spans="3:16" ht="13.2">
      <c r="C221" s="36"/>
      <c r="E221" s="62"/>
      <c r="H221" s="36"/>
      <c r="I221" s="36"/>
      <c r="J221" s="36"/>
      <c r="K221" s="36"/>
      <c r="N221" s="36"/>
      <c r="O221" s="36"/>
      <c r="P221" s="36"/>
    </row>
    <row r="222" spans="3:16" ht="13.2">
      <c r="C222" s="36"/>
      <c r="E222" s="62"/>
      <c r="H222" s="36"/>
      <c r="I222" s="36"/>
      <c r="J222" s="36"/>
      <c r="K222" s="36"/>
      <c r="N222" s="36"/>
      <c r="O222" s="36"/>
      <c r="P222" s="36"/>
    </row>
    <row r="223" spans="3:16" ht="13.2">
      <c r="C223" s="36"/>
      <c r="E223" s="62"/>
      <c r="H223" s="36"/>
      <c r="I223" s="36"/>
      <c r="J223" s="36"/>
      <c r="K223" s="36"/>
      <c r="N223" s="36"/>
      <c r="O223" s="36"/>
      <c r="P223" s="36"/>
    </row>
    <row r="224" spans="3:16" ht="13.2">
      <c r="C224" s="36"/>
      <c r="E224" s="62"/>
      <c r="H224" s="36"/>
      <c r="I224" s="36"/>
      <c r="J224" s="36"/>
      <c r="K224" s="36"/>
      <c r="N224" s="36"/>
      <c r="O224" s="36"/>
      <c r="P224" s="36"/>
    </row>
    <row r="225" spans="3:16" ht="13.2">
      <c r="C225" s="36"/>
      <c r="E225" s="62"/>
      <c r="H225" s="36"/>
      <c r="I225" s="36"/>
      <c r="J225" s="36"/>
      <c r="K225" s="36"/>
      <c r="N225" s="36"/>
      <c r="O225" s="36"/>
      <c r="P225" s="36"/>
    </row>
    <row r="226" spans="3:16" ht="13.2">
      <c r="C226" s="36"/>
      <c r="E226" s="62"/>
      <c r="H226" s="36"/>
      <c r="I226" s="36"/>
      <c r="J226" s="36"/>
      <c r="K226" s="36"/>
      <c r="N226" s="36"/>
      <c r="O226" s="36"/>
      <c r="P226" s="36"/>
    </row>
    <row r="227" spans="3:16" ht="13.2">
      <c r="C227" s="36"/>
      <c r="E227" s="62"/>
      <c r="H227" s="36"/>
      <c r="I227" s="36"/>
      <c r="J227" s="36"/>
      <c r="K227" s="36"/>
      <c r="N227" s="36"/>
      <c r="O227" s="36"/>
      <c r="P227" s="36"/>
    </row>
    <row r="228" spans="3:16" ht="13.2">
      <c r="C228" s="36"/>
      <c r="E228" s="62"/>
      <c r="H228" s="36"/>
      <c r="I228" s="36"/>
      <c r="J228" s="36"/>
      <c r="K228" s="36"/>
      <c r="N228" s="36"/>
      <c r="O228" s="36"/>
      <c r="P228" s="36"/>
    </row>
    <row r="229" spans="3:16" ht="13.2">
      <c r="C229" s="36"/>
      <c r="E229" s="62"/>
      <c r="H229" s="36"/>
      <c r="I229" s="36"/>
      <c r="J229" s="36"/>
      <c r="K229" s="36"/>
      <c r="N229" s="36"/>
      <c r="O229" s="36"/>
      <c r="P229" s="36"/>
    </row>
    <row r="230" spans="3:16" ht="13.2">
      <c r="C230" s="36"/>
      <c r="E230" s="62"/>
      <c r="H230" s="36"/>
      <c r="I230" s="36"/>
      <c r="J230" s="36"/>
      <c r="K230" s="36"/>
      <c r="N230" s="36"/>
      <c r="O230" s="36"/>
      <c r="P230" s="36"/>
    </row>
    <row r="231" spans="3:16" ht="13.2">
      <c r="C231" s="36"/>
      <c r="E231" s="62"/>
      <c r="H231" s="36"/>
      <c r="I231" s="36"/>
      <c r="J231" s="36"/>
      <c r="K231" s="36"/>
      <c r="N231" s="36"/>
      <c r="O231" s="36"/>
      <c r="P231" s="36"/>
    </row>
    <row r="232" spans="3:16" ht="13.2">
      <c r="C232" s="36"/>
      <c r="E232" s="62"/>
      <c r="H232" s="36"/>
      <c r="I232" s="36"/>
      <c r="J232" s="36"/>
      <c r="K232" s="36"/>
      <c r="N232" s="36"/>
      <c r="O232" s="36"/>
      <c r="P232" s="36"/>
    </row>
    <row r="233" spans="3:16" ht="13.2">
      <c r="C233" s="36"/>
      <c r="E233" s="62"/>
      <c r="H233" s="36"/>
      <c r="I233" s="36"/>
      <c r="J233" s="36"/>
      <c r="K233" s="36"/>
      <c r="N233" s="36"/>
      <c r="O233" s="36"/>
      <c r="P233" s="36"/>
    </row>
    <row r="234" spans="3:16" ht="13.2">
      <c r="C234" s="36"/>
      <c r="E234" s="62"/>
      <c r="H234" s="36"/>
      <c r="I234" s="36"/>
      <c r="J234" s="36"/>
      <c r="K234" s="36"/>
      <c r="N234" s="36"/>
      <c r="O234" s="36"/>
      <c r="P234" s="36"/>
    </row>
    <row r="235" spans="3:16" ht="13.2">
      <c r="C235" s="36"/>
      <c r="E235" s="62"/>
      <c r="H235" s="36"/>
      <c r="I235" s="36"/>
      <c r="J235" s="36"/>
      <c r="K235" s="36"/>
      <c r="N235" s="36"/>
      <c r="O235" s="36"/>
      <c r="P235" s="36"/>
    </row>
    <row r="236" spans="3:16" ht="13.2">
      <c r="C236" s="36"/>
      <c r="E236" s="62"/>
      <c r="H236" s="36"/>
      <c r="I236" s="36"/>
      <c r="J236" s="36"/>
      <c r="K236" s="36"/>
      <c r="N236" s="36"/>
      <c r="O236" s="36"/>
      <c r="P236" s="36"/>
    </row>
    <row r="237" spans="3:16" ht="13.2">
      <c r="C237" s="36"/>
      <c r="E237" s="62"/>
      <c r="H237" s="36"/>
      <c r="I237" s="36"/>
      <c r="J237" s="36"/>
      <c r="K237" s="36"/>
      <c r="N237" s="36"/>
      <c r="O237" s="36"/>
      <c r="P237" s="36"/>
    </row>
    <row r="238" spans="3:16" ht="13.2">
      <c r="C238" s="36"/>
      <c r="E238" s="62"/>
      <c r="H238" s="36"/>
      <c r="I238" s="36"/>
      <c r="J238" s="36"/>
      <c r="K238" s="36"/>
      <c r="N238" s="36"/>
      <c r="O238" s="36"/>
      <c r="P238" s="36"/>
    </row>
    <row r="239" spans="3:16" ht="13.2">
      <c r="C239" s="36"/>
      <c r="E239" s="62"/>
      <c r="H239" s="36"/>
      <c r="I239" s="36"/>
      <c r="J239" s="36"/>
      <c r="K239" s="36"/>
      <c r="N239" s="36"/>
      <c r="O239" s="36"/>
      <c r="P239" s="36"/>
    </row>
    <row r="240" spans="3:16" ht="13.2">
      <c r="C240" s="36"/>
      <c r="E240" s="62"/>
      <c r="H240" s="36"/>
      <c r="I240" s="36"/>
      <c r="J240" s="36"/>
      <c r="K240" s="36"/>
      <c r="N240" s="36"/>
      <c r="O240" s="36"/>
      <c r="P240" s="36"/>
    </row>
    <row r="241" spans="3:16" ht="13.2">
      <c r="C241" s="36"/>
      <c r="E241" s="62"/>
      <c r="H241" s="36"/>
      <c r="I241" s="36"/>
      <c r="J241" s="36"/>
      <c r="K241" s="36"/>
      <c r="N241" s="36"/>
      <c r="O241" s="36"/>
      <c r="P241" s="36"/>
    </row>
    <row r="242" spans="3:16" ht="13.2">
      <c r="C242" s="36"/>
      <c r="E242" s="62"/>
      <c r="H242" s="36"/>
      <c r="I242" s="36"/>
      <c r="J242" s="36"/>
      <c r="K242" s="36"/>
      <c r="N242" s="36"/>
      <c r="O242" s="36"/>
      <c r="P242" s="36"/>
    </row>
    <row r="243" spans="3:16" ht="13.2">
      <c r="C243" s="36"/>
      <c r="E243" s="62"/>
      <c r="H243" s="36"/>
      <c r="I243" s="36"/>
      <c r="J243" s="36"/>
      <c r="K243" s="36"/>
      <c r="N243" s="36"/>
      <c r="O243" s="36"/>
      <c r="P243" s="36"/>
    </row>
    <row r="244" spans="3:16" ht="13.2">
      <c r="C244" s="36"/>
      <c r="E244" s="62"/>
      <c r="H244" s="36"/>
      <c r="I244" s="36"/>
      <c r="J244" s="36"/>
      <c r="K244" s="36"/>
      <c r="N244" s="36"/>
      <c r="O244" s="36"/>
      <c r="P244" s="36"/>
    </row>
    <row r="245" spans="3:16" ht="13.2">
      <c r="C245" s="36"/>
      <c r="E245" s="62"/>
      <c r="H245" s="36"/>
      <c r="I245" s="36"/>
      <c r="J245" s="36"/>
      <c r="K245" s="36"/>
      <c r="N245" s="36"/>
      <c r="O245" s="36"/>
      <c r="P245" s="36"/>
    </row>
    <row r="246" spans="3:16" ht="13.2">
      <c r="C246" s="36"/>
      <c r="E246" s="62"/>
      <c r="H246" s="36"/>
      <c r="I246" s="36"/>
      <c r="J246" s="36"/>
      <c r="K246" s="36"/>
      <c r="N246" s="36"/>
      <c r="O246" s="36"/>
      <c r="P246" s="36"/>
    </row>
    <row r="247" spans="3:16" ht="13.2">
      <c r="C247" s="36"/>
      <c r="E247" s="62"/>
      <c r="H247" s="36"/>
      <c r="I247" s="36"/>
      <c r="J247" s="36"/>
      <c r="K247" s="36"/>
      <c r="N247" s="36"/>
      <c r="O247" s="36"/>
      <c r="P247" s="36"/>
    </row>
    <row r="248" spans="3:16" ht="13.2">
      <c r="C248" s="36"/>
      <c r="E248" s="62"/>
      <c r="H248" s="36"/>
      <c r="I248" s="36"/>
      <c r="J248" s="36"/>
      <c r="K248" s="36"/>
      <c r="N248" s="36"/>
      <c r="O248" s="36"/>
      <c r="P248" s="36"/>
    </row>
    <row r="249" spans="3:16" ht="13.2">
      <c r="C249" s="36"/>
      <c r="E249" s="62"/>
      <c r="H249" s="36"/>
      <c r="I249" s="36"/>
      <c r="J249" s="36"/>
      <c r="K249" s="36"/>
      <c r="N249" s="36"/>
      <c r="O249" s="36"/>
      <c r="P249" s="36"/>
    </row>
    <row r="250" spans="3:16" ht="13.2">
      <c r="C250" s="36"/>
      <c r="E250" s="62"/>
      <c r="H250" s="36"/>
      <c r="I250" s="36"/>
      <c r="J250" s="36"/>
      <c r="K250" s="36"/>
      <c r="N250" s="36"/>
      <c r="O250" s="36"/>
      <c r="P250" s="36"/>
    </row>
    <row r="251" spans="3:16" ht="13.2">
      <c r="C251" s="36"/>
      <c r="E251" s="62"/>
      <c r="H251" s="36"/>
      <c r="I251" s="36"/>
      <c r="J251" s="36"/>
      <c r="K251" s="36"/>
      <c r="N251" s="36"/>
      <c r="O251" s="36"/>
      <c r="P251" s="36"/>
    </row>
    <row r="252" spans="3:16" ht="13.2">
      <c r="C252" s="36"/>
      <c r="E252" s="62"/>
      <c r="H252" s="36"/>
      <c r="I252" s="36"/>
      <c r="J252" s="36"/>
      <c r="K252" s="36"/>
      <c r="N252" s="36"/>
      <c r="O252" s="36"/>
      <c r="P252" s="36"/>
    </row>
    <row r="253" spans="3:16" ht="13.2">
      <c r="C253" s="36"/>
      <c r="E253" s="62"/>
      <c r="H253" s="36"/>
      <c r="I253" s="36"/>
      <c r="J253" s="36"/>
      <c r="K253" s="36"/>
      <c r="N253" s="36"/>
      <c r="O253" s="36"/>
      <c r="P253" s="36"/>
    </row>
    <row r="254" spans="3:16" ht="13.2">
      <c r="C254" s="36"/>
      <c r="E254" s="62"/>
      <c r="H254" s="36"/>
      <c r="I254" s="36"/>
      <c r="J254" s="36"/>
      <c r="K254" s="36"/>
      <c r="N254" s="36"/>
      <c r="O254" s="36"/>
      <c r="P254" s="36"/>
    </row>
    <row r="255" spans="3:16" ht="13.2">
      <c r="C255" s="36"/>
      <c r="E255" s="62"/>
      <c r="H255" s="36"/>
      <c r="I255" s="36"/>
      <c r="J255" s="36"/>
      <c r="K255" s="36"/>
      <c r="N255" s="36"/>
      <c r="O255" s="36"/>
      <c r="P255" s="36"/>
    </row>
    <row r="256" spans="3:16" ht="13.2">
      <c r="C256" s="36"/>
      <c r="E256" s="62"/>
      <c r="H256" s="36"/>
      <c r="I256" s="36"/>
      <c r="J256" s="36"/>
      <c r="K256" s="36"/>
      <c r="N256" s="36"/>
      <c r="O256" s="36"/>
      <c r="P256" s="36"/>
    </row>
    <row r="257" spans="3:16" ht="13.2">
      <c r="C257" s="36"/>
      <c r="E257" s="62"/>
      <c r="H257" s="36"/>
      <c r="I257" s="36"/>
      <c r="J257" s="36"/>
      <c r="K257" s="36"/>
      <c r="N257" s="36"/>
      <c r="O257" s="36"/>
      <c r="P257" s="36"/>
    </row>
    <row r="258" spans="3:16" ht="13.2">
      <c r="C258" s="36"/>
      <c r="E258" s="62"/>
      <c r="H258" s="36"/>
      <c r="I258" s="36"/>
      <c r="J258" s="36"/>
      <c r="K258" s="36"/>
      <c r="N258" s="36"/>
      <c r="O258" s="36"/>
      <c r="P258" s="36"/>
    </row>
    <row r="259" spans="3:16" ht="13.2">
      <c r="C259" s="36"/>
      <c r="E259" s="62"/>
      <c r="H259" s="36"/>
      <c r="I259" s="36"/>
      <c r="J259" s="36"/>
      <c r="K259" s="36"/>
      <c r="N259" s="36"/>
      <c r="O259" s="36"/>
      <c r="P259" s="36"/>
    </row>
    <row r="260" spans="3:16" ht="13.2">
      <c r="C260" s="36"/>
      <c r="E260" s="62"/>
      <c r="H260" s="36"/>
      <c r="I260" s="36"/>
      <c r="J260" s="36"/>
      <c r="K260" s="36"/>
      <c r="N260" s="36"/>
      <c r="O260" s="36"/>
      <c r="P260" s="36"/>
    </row>
    <row r="261" spans="3:16" ht="13.2">
      <c r="C261" s="36"/>
      <c r="E261" s="62"/>
      <c r="H261" s="36"/>
      <c r="I261" s="36"/>
      <c r="J261" s="36"/>
      <c r="K261" s="36"/>
      <c r="N261" s="36"/>
      <c r="O261" s="36"/>
      <c r="P261" s="36"/>
    </row>
    <row r="262" spans="3:16" ht="13.2">
      <c r="C262" s="36"/>
      <c r="E262" s="62"/>
      <c r="H262" s="36"/>
      <c r="I262" s="36"/>
      <c r="J262" s="36"/>
      <c r="K262" s="36"/>
      <c r="N262" s="36"/>
      <c r="O262" s="36"/>
      <c r="P262" s="36"/>
    </row>
    <row r="263" spans="3:16" ht="13.2">
      <c r="C263" s="36"/>
      <c r="E263" s="62"/>
      <c r="H263" s="36"/>
      <c r="I263" s="36"/>
      <c r="J263" s="36"/>
      <c r="K263" s="36"/>
      <c r="N263" s="36"/>
      <c r="O263" s="36"/>
      <c r="P263" s="36"/>
    </row>
    <row r="264" spans="3:16" ht="13.2">
      <c r="C264" s="36"/>
      <c r="E264" s="62"/>
      <c r="H264" s="36"/>
      <c r="I264" s="36"/>
      <c r="J264" s="36"/>
      <c r="K264" s="36"/>
      <c r="N264" s="36"/>
      <c r="O264" s="36"/>
      <c r="P264" s="36"/>
    </row>
    <row r="265" spans="3:16" ht="13.2">
      <c r="C265" s="36"/>
      <c r="E265" s="62"/>
      <c r="H265" s="36"/>
      <c r="I265" s="36"/>
      <c r="J265" s="36"/>
      <c r="K265" s="36"/>
      <c r="N265" s="36"/>
      <c r="O265" s="36"/>
      <c r="P265" s="36"/>
    </row>
    <row r="266" spans="3:16" ht="13.2">
      <c r="C266" s="36"/>
      <c r="E266" s="62"/>
      <c r="H266" s="36"/>
      <c r="I266" s="36"/>
      <c r="J266" s="36"/>
      <c r="K266" s="36"/>
      <c r="N266" s="36"/>
      <c r="O266" s="36"/>
      <c r="P266" s="36"/>
    </row>
    <row r="267" spans="3:16" ht="13.2">
      <c r="C267" s="36"/>
      <c r="E267" s="62"/>
      <c r="H267" s="36"/>
      <c r="I267" s="36"/>
      <c r="J267" s="36"/>
      <c r="K267" s="36"/>
      <c r="N267" s="36"/>
      <c r="O267" s="36"/>
      <c r="P267" s="36"/>
    </row>
    <row r="268" spans="3:16" ht="13.2">
      <c r="C268" s="36"/>
      <c r="E268" s="62"/>
      <c r="H268" s="36"/>
      <c r="I268" s="36"/>
      <c r="J268" s="36"/>
      <c r="K268" s="36"/>
      <c r="N268" s="36"/>
      <c r="O268" s="36"/>
      <c r="P268" s="36"/>
    </row>
    <row r="269" spans="3:16" ht="13.2">
      <c r="C269" s="36"/>
      <c r="E269" s="62"/>
      <c r="H269" s="36"/>
      <c r="I269" s="36"/>
      <c r="J269" s="36"/>
      <c r="K269" s="36"/>
      <c r="N269" s="36"/>
      <c r="O269" s="36"/>
      <c r="P269" s="36"/>
    </row>
    <row r="270" spans="3:16" ht="13.2">
      <c r="C270" s="36"/>
      <c r="E270" s="62"/>
      <c r="H270" s="36"/>
      <c r="I270" s="36"/>
      <c r="J270" s="36"/>
      <c r="K270" s="36"/>
      <c r="N270" s="36"/>
      <c r="O270" s="36"/>
      <c r="P270" s="36"/>
    </row>
    <row r="271" spans="3:16" ht="13.2">
      <c r="C271" s="36"/>
      <c r="E271" s="62"/>
      <c r="H271" s="36"/>
      <c r="I271" s="36"/>
      <c r="J271" s="36"/>
      <c r="K271" s="36"/>
      <c r="N271" s="36"/>
      <c r="O271" s="36"/>
      <c r="P271" s="36"/>
    </row>
    <row r="272" spans="3:16" ht="13.2">
      <c r="C272" s="36"/>
      <c r="E272" s="62"/>
      <c r="H272" s="36"/>
      <c r="I272" s="36"/>
      <c r="J272" s="36"/>
      <c r="K272" s="36"/>
      <c r="N272" s="36"/>
      <c r="O272" s="36"/>
      <c r="P272" s="36"/>
    </row>
    <row r="273" spans="3:16" ht="13.2">
      <c r="C273" s="36"/>
      <c r="E273" s="62"/>
      <c r="H273" s="36"/>
      <c r="I273" s="36"/>
      <c r="J273" s="36"/>
      <c r="K273" s="36"/>
      <c r="N273" s="36"/>
      <c r="O273" s="36"/>
      <c r="P273" s="36"/>
    </row>
    <row r="274" spans="3:16" ht="13.2">
      <c r="C274" s="36"/>
      <c r="E274" s="62"/>
      <c r="H274" s="36"/>
      <c r="I274" s="36"/>
      <c r="J274" s="36"/>
      <c r="K274" s="36"/>
      <c r="N274" s="36"/>
      <c r="O274" s="36"/>
      <c r="P274" s="36"/>
    </row>
    <row r="275" spans="3:16" ht="13.2">
      <c r="C275" s="36"/>
      <c r="E275" s="62"/>
      <c r="H275" s="36"/>
      <c r="I275" s="36"/>
      <c r="J275" s="36"/>
      <c r="K275" s="36"/>
      <c r="N275" s="36"/>
      <c r="O275" s="36"/>
      <c r="P275" s="36"/>
    </row>
    <row r="276" spans="3:16" ht="13.2">
      <c r="C276" s="36"/>
      <c r="E276" s="62"/>
      <c r="H276" s="36"/>
      <c r="I276" s="36"/>
      <c r="J276" s="36"/>
      <c r="K276" s="36"/>
      <c r="N276" s="36"/>
      <c r="O276" s="36"/>
      <c r="P276" s="36"/>
    </row>
    <row r="277" spans="3:16" ht="13.2">
      <c r="C277" s="36"/>
      <c r="E277" s="62"/>
      <c r="H277" s="36"/>
      <c r="I277" s="36"/>
      <c r="J277" s="36"/>
      <c r="K277" s="36"/>
      <c r="N277" s="36"/>
      <c r="O277" s="36"/>
      <c r="P277" s="36"/>
    </row>
    <row r="278" spans="3:16" ht="13.2">
      <c r="C278" s="36"/>
      <c r="E278" s="62"/>
      <c r="H278" s="36"/>
      <c r="I278" s="36"/>
      <c r="J278" s="36"/>
      <c r="K278" s="36"/>
      <c r="N278" s="36"/>
      <c r="O278" s="36"/>
      <c r="P278" s="36"/>
    </row>
    <row r="279" spans="3:16" ht="13.2">
      <c r="C279" s="36"/>
      <c r="E279" s="62"/>
      <c r="H279" s="36"/>
      <c r="I279" s="36"/>
      <c r="J279" s="36"/>
      <c r="K279" s="36"/>
      <c r="N279" s="36"/>
      <c r="O279" s="36"/>
      <c r="P279" s="36"/>
    </row>
    <row r="280" spans="3:16" ht="13.2">
      <c r="C280" s="36"/>
      <c r="E280" s="62"/>
      <c r="H280" s="36"/>
      <c r="I280" s="36"/>
      <c r="J280" s="36"/>
      <c r="K280" s="36"/>
      <c r="N280" s="36"/>
      <c r="O280" s="36"/>
      <c r="P280" s="36"/>
    </row>
    <row r="281" spans="3:16" ht="13.2">
      <c r="C281" s="36"/>
      <c r="E281" s="62"/>
      <c r="H281" s="36"/>
      <c r="I281" s="36"/>
      <c r="J281" s="36"/>
      <c r="K281" s="36"/>
      <c r="N281" s="36"/>
      <c r="O281" s="36"/>
      <c r="P281" s="36"/>
    </row>
    <row r="282" spans="3:16" ht="13.2">
      <c r="C282" s="36"/>
      <c r="E282" s="62"/>
      <c r="H282" s="36"/>
      <c r="I282" s="36"/>
      <c r="J282" s="36"/>
      <c r="K282" s="36"/>
      <c r="N282" s="36"/>
      <c r="O282" s="36"/>
      <c r="P282" s="36"/>
    </row>
    <row r="283" spans="3:16" ht="13.2">
      <c r="C283" s="36"/>
      <c r="E283" s="62"/>
      <c r="H283" s="36"/>
      <c r="I283" s="36"/>
      <c r="J283" s="36"/>
      <c r="K283" s="36"/>
      <c r="N283" s="36"/>
      <c r="O283" s="36"/>
      <c r="P283" s="36"/>
    </row>
    <row r="284" spans="3:16" ht="13.2">
      <c r="C284" s="36"/>
      <c r="E284" s="62"/>
      <c r="H284" s="36"/>
      <c r="I284" s="36"/>
      <c r="J284" s="36"/>
      <c r="K284" s="36"/>
      <c r="N284" s="36"/>
      <c r="O284" s="36"/>
      <c r="P284" s="36"/>
    </row>
    <row r="285" spans="3:16" ht="13.2">
      <c r="C285" s="36"/>
      <c r="E285" s="62"/>
      <c r="H285" s="36"/>
      <c r="I285" s="36"/>
      <c r="J285" s="36"/>
      <c r="K285" s="36"/>
      <c r="N285" s="36"/>
      <c r="O285" s="36"/>
      <c r="P285" s="36"/>
    </row>
    <row r="286" spans="3:16" ht="13.2">
      <c r="C286" s="36"/>
      <c r="E286" s="62"/>
      <c r="H286" s="36"/>
      <c r="I286" s="36"/>
      <c r="J286" s="36"/>
      <c r="K286" s="36"/>
      <c r="N286" s="36"/>
      <c r="O286" s="36"/>
      <c r="P286" s="36"/>
    </row>
    <row r="287" spans="3:16" ht="13.2">
      <c r="C287" s="36"/>
      <c r="E287" s="62"/>
      <c r="H287" s="36"/>
      <c r="I287" s="36"/>
      <c r="J287" s="36"/>
      <c r="K287" s="36"/>
      <c r="N287" s="36"/>
      <c r="O287" s="36"/>
      <c r="P287" s="36"/>
    </row>
    <row r="288" spans="3:16" ht="13.2">
      <c r="C288" s="36"/>
      <c r="E288" s="62"/>
      <c r="H288" s="36"/>
      <c r="I288" s="36"/>
      <c r="J288" s="36"/>
      <c r="K288" s="36"/>
      <c r="N288" s="36"/>
      <c r="O288" s="36"/>
      <c r="P288" s="36"/>
    </row>
    <row r="289" spans="3:16" ht="13.2">
      <c r="C289" s="36"/>
      <c r="E289" s="62"/>
      <c r="H289" s="36"/>
      <c r="I289" s="36"/>
      <c r="J289" s="36"/>
      <c r="K289" s="36"/>
      <c r="N289" s="36"/>
      <c r="O289" s="36"/>
      <c r="P289" s="36"/>
    </row>
    <row r="290" spans="3:16" ht="13.2">
      <c r="C290" s="36"/>
      <c r="E290" s="62"/>
      <c r="H290" s="36"/>
      <c r="I290" s="36"/>
      <c r="J290" s="36"/>
      <c r="K290" s="36"/>
      <c r="N290" s="36"/>
      <c r="O290" s="36"/>
      <c r="P290" s="36"/>
    </row>
    <row r="291" spans="3:16" ht="13.2">
      <c r="C291" s="36"/>
      <c r="E291" s="62"/>
      <c r="H291" s="36"/>
      <c r="I291" s="36"/>
      <c r="J291" s="36"/>
      <c r="K291" s="36"/>
      <c r="N291" s="36"/>
      <c r="O291" s="36"/>
      <c r="P291" s="36"/>
    </row>
    <row r="292" spans="3:16" ht="13.2">
      <c r="C292" s="36"/>
      <c r="E292" s="62"/>
      <c r="H292" s="36"/>
      <c r="I292" s="36"/>
      <c r="J292" s="36"/>
      <c r="K292" s="36"/>
      <c r="N292" s="36"/>
      <c r="O292" s="36"/>
      <c r="P292" s="36"/>
    </row>
    <row r="293" spans="3:16" ht="13.2">
      <c r="C293" s="36"/>
      <c r="E293" s="62"/>
      <c r="H293" s="36"/>
      <c r="I293" s="36"/>
      <c r="J293" s="36"/>
      <c r="K293" s="36"/>
      <c r="N293" s="36"/>
      <c r="O293" s="36"/>
      <c r="P293" s="36"/>
    </row>
    <row r="294" spans="3:16" ht="13.2">
      <c r="C294" s="36"/>
      <c r="E294" s="62"/>
      <c r="H294" s="36"/>
      <c r="I294" s="36"/>
      <c r="J294" s="36"/>
      <c r="K294" s="36"/>
      <c r="N294" s="36"/>
      <c r="O294" s="36"/>
      <c r="P294" s="36"/>
    </row>
    <row r="295" spans="3:16" ht="13.2">
      <c r="C295" s="36"/>
      <c r="E295" s="62"/>
      <c r="H295" s="36"/>
      <c r="I295" s="36"/>
      <c r="J295" s="36"/>
      <c r="K295" s="36"/>
      <c r="N295" s="36"/>
      <c r="O295" s="36"/>
      <c r="P295" s="36"/>
    </row>
    <row r="296" spans="3:16" ht="13.2">
      <c r="C296" s="36"/>
      <c r="E296" s="62"/>
      <c r="H296" s="36"/>
      <c r="I296" s="36"/>
      <c r="J296" s="36"/>
      <c r="K296" s="36"/>
      <c r="N296" s="36"/>
      <c r="O296" s="36"/>
      <c r="P296" s="36"/>
    </row>
    <row r="297" spans="3:16" ht="13.2">
      <c r="C297" s="36"/>
      <c r="E297" s="62"/>
      <c r="H297" s="36"/>
      <c r="I297" s="36"/>
      <c r="J297" s="36"/>
      <c r="K297" s="36"/>
      <c r="N297" s="36"/>
      <c r="O297" s="36"/>
      <c r="P297" s="36"/>
    </row>
    <row r="298" spans="3:16" ht="13.2">
      <c r="C298" s="36"/>
      <c r="E298" s="62"/>
      <c r="H298" s="36"/>
      <c r="I298" s="36"/>
      <c r="J298" s="36"/>
      <c r="K298" s="36"/>
      <c r="N298" s="36"/>
      <c r="O298" s="36"/>
      <c r="P298" s="36"/>
    </row>
    <row r="299" spans="3:16" ht="13.2">
      <c r="C299" s="36"/>
      <c r="E299" s="62"/>
      <c r="H299" s="36"/>
      <c r="I299" s="36"/>
      <c r="J299" s="36"/>
      <c r="K299" s="36"/>
      <c r="N299" s="36"/>
      <c r="O299" s="36"/>
      <c r="P299" s="36"/>
    </row>
    <row r="300" spans="3:16" ht="13.2">
      <c r="C300" s="36"/>
      <c r="E300" s="62"/>
      <c r="H300" s="36"/>
      <c r="I300" s="36"/>
      <c r="J300" s="36"/>
      <c r="K300" s="36"/>
      <c r="N300" s="36"/>
      <c r="O300" s="36"/>
      <c r="P300" s="36"/>
    </row>
    <row r="301" spans="3:16" ht="13.2">
      <c r="C301" s="36"/>
      <c r="E301" s="62"/>
      <c r="H301" s="36"/>
      <c r="I301" s="36"/>
      <c r="J301" s="36"/>
      <c r="K301" s="36"/>
      <c r="N301" s="36"/>
      <c r="O301" s="36"/>
      <c r="P301" s="36"/>
    </row>
    <row r="302" spans="3:16" ht="13.2">
      <c r="C302" s="36"/>
      <c r="E302" s="62"/>
      <c r="H302" s="36"/>
      <c r="I302" s="36"/>
      <c r="J302" s="36"/>
      <c r="K302" s="36"/>
      <c r="N302" s="36"/>
      <c r="O302" s="36"/>
      <c r="P302" s="36"/>
    </row>
    <row r="303" spans="3:16" ht="13.2">
      <c r="C303" s="36"/>
      <c r="E303" s="62"/>
      <c r="H303" s="36"/>
      <c r="I303" s="36"/>
      <c r="J303" s="36"/>
      <c r="K303" s="36"/>
      <c r="N303" s="36"/>
      <c r="O303" s="36"/>
      <c r="P303" s="36"/>
    </row>
    <row r="304" spans="3:16" ht="13.2">
      <c r="C304" s="36"/>
      <c r="E304" s="62"/>
      <c r="H304" s="36"/>
      <c r="I304" s="36"/>
      <c r="J304" s="36"/>
      <c r="K304" s="36"/>
      <c r="N304" s="36"/>
      <c r="O304" s="36"/>
      <c r="P304" s="36"/>
    </row>
    <row r="305" spans="3:16" ht="13.2">
      <c r="C305" s="36"/>
      <c r="E305" s="62"/>
      <c r="H305" s="36"/>
      <c r="I305" s="36"/>
      <c r="J305" s="36"/>
      <c r="K305" s="36"/>
      <c r="N305" s="36"/>
      <c r="O305" s="36"/>
      <c r="P305" s="36"/>
    </row>
    <row r="306" spans="3:16" ht="13.2">
      <c r="C306" s="36"/>
      <c r="E306" s="62"/>
      <c r="H306" s="36"/>
      <c r="I306" s="36"/>
      <c r="J306" s="36"/>
      <c r="K306" s="36"/>
      <c r="N306" s="36"/>
      <c r="O306" s="36"/>
      <c r="P306" s="36"/>
    </row>
    <row r="307" spans="3:16" ht="13.2">
      <c r="C307" s="36"/>
      <c r="E307" s="62"/>
      <c r="H307" s="36"/>
      <c r="I307" s="36"/>
      <c r="J307" s="36"/>
      <c r="K307" s="36"/>
      <c r="N307" s="36"/>
      <c r="O307" s="36"/>
      <c r="P307" s="36"/>
    </row>
    <row r="308" spans="3:16" ht="13.2">
      <c r="C308" s="36"/>
      <c r="E308" s="62"/>
      <c r="H308" s="36"/>
      <c r="I308" s="36"/>
      <c r="J308" s="36"/>
      <c r="K308" s="36"/>
      <c r="N308" s="36"/>
      <c r="O308" s="36"/>
      <c r="P308" s="36"/>
    </row>
    <row r="309" spans="3:16" ht="13.2">
      <c r="C309" s="36"/>
      <c r="E309" s="62"/>
      <c r="H309" s="36"/>
      <c r="I309" s="36"/>
      <c r="J309" s="36"/>
      <c r="K309" s="36"/>
      <c r="N309" s="36"/>
      <c r="O309" s="36"/>
      <c r="P309" s="36"/>
    </row>
    <row r="310" spans="3:16" ht="13.2">
      <c r="C310" s="36"/>
      <c r="E310" s="62"/>
      <c r="H310" s="36"/>
      <c r="I310" s="36"/>
      <c r="J310" s="36"/>
      <c r="K310" s="36"/>
      <c r="N310" s="36"/>
      <c r="O310" s="36"/>
      <c r="P310" s="36"/>
    </row>
    <row r="311" spans="3:16" ht="13.2">
      <c r="C311" s="36"/>
      <c r="E311" s="62"/>
      <c r="H311" s="36"/>
      <c r="I311" s="36"/>
      <c r="J311" s="36"/>
      <c r="K311" s="36"/>
      <c r="N311" s="36"/>
      <c r="O311" s="36"/>
      <c r="P311" s="36"/>
    </row>
    <row r="312" spans="3:16" ht="13.2">
      <c r="C312" s="36"/>
      <c r="E312" s="62"/>
      <c r="H312" s="36"/>
      <c r="I312" s="36"/>
      <c r="J312" s="36"/>
      <c r="K312" s="36"/>
      <c r="N312" s="36"/>
      <c r="O312" s="36"/>
      <c r="P312" s="36"/>
    </row>
    <row r="313" spans="3:16" ht="13.2">
      <c r="C313" s="36"/>
      <c r="E313" s="62"/>
      <c r="H313" s="36"/>
      <c r="I313" s="36"/>
      <c r="J313" s="36"/>
      <c r="K313" s="36"/>
      <c r="N313" s="36"/>
      <c r="O313" s="36"/>
      <c r="P313" s="36"/>
    </row>
    <row r="314" spans="3:16" ht="13.2">
      <c r="C314" s="36"/>
      <c r="E314" s="62"/>
      <c r="H314" s="36"/>
      <c r="I314" s="36"/>
      <c r="J314" s="36"/>
      <c r="K314" s="36"/>
      <c r="N314" s="36"/>
      <c r="O314" s="36"/>
      <c r="P314" s="36"/>
    </row>
    <row r="315" spans="3:16" ht="13.2">
      <c r="C315" s="36"/>
      <c r="E315" s="62"/>
      <c r="H315" s="36"/>
      <c r="I315" s="36"/>
      <c r="J315" s="36"/>
      <c r="K315" s="36"/>
      <c r="N315" s="36"/>
      <c r="O315" s="36"/>
      <c r="P315" s="36"/>
    </row>
    <row r="316" spans="3:16" ht="13.2">
      <c r="C316" s="36"/>
      <c r="E316" s="62"/>
      <c r="H316" s="36"/>
      <c r="I316" s="36"/>
      <c r="J316" s="36"/>
      <c r="K316" s="36"/>
      <c r="N316" s="36"/>
      <c r="O316" s="36"/>
      <c r="P316" s="36"/>
    </row>
    <row r="317" spans="3:16" ht="13.2">
      <c r="C317" s="36"/>
      <c r="E317" s="62"/>
      <c r="H317" s="36"/>
      <c r="I317" s="36"/>
      <c r="J317" s="36"/>
      <c r="K317" s="36"/>
      <c r="N317" s="36"/>
      <c r="O317" s="36"/>
      <c r="P317" s="36"/>
    </row>
    <row r="318" spans="3:16" ht="13.2">
      <c r="C318" s="36"/>
      <c r="E318" s="62"/>
      <c r="H318" s="36"/>
      <c r="I318" s="36"/>
      <c r="J318" s="36"/>
      <c r="K318" s="36"/>
      <c r="N318" s="36"/>
      <c r="O318" s="36"/>
      <c r="P318" s="36"/>
    </row>
    <row r="319" spans="3:16" ht="13.2">
      <c r="C319" s="36"/>
      <c r="E319" s="62"/>
      <c r="H319" s="36"/>
      <c r="I319" s="36"/>
      <c r="J319" s="36"/>
      <c r="K319" s="36"/>
      <c r="N319" s="36"/>
      <c r="O319" s="36"/>
      <c r="P319" s="36"/>
    </row>
    <row r="320" spans="3:16" ht="13.2">
      <c r="C320" s="36"/>
      <c r="E320" s="62"/>
      <c r="H320" s="36"/>
      <c r="I320" s="36"/>
      <c r="J320" s="36"/>
      <c r="K320" s="36"/>
      <c r="N320" s="36"/>
      <c r="O320" s="36"/>
      <c r="P320" s="36"/>
    </row>
    <row r="321" spans="3:16" ht="13.2">
      <c r="C321" s="36"/>
      <c r="E321" s="62"/>
      <c r="H321" s="36"/>
      <c r="I321" s="36"/>
      <c r="J321" s="36"/>
      <c r="K321" s="36"/>
      <c r="N321" s="36"/>
      <c r="O321" s="36"/>
      <c r="P321" s="36"/>
    </row>
    <row r="322" spans="3:16" ht="13.2">
      <c r="C322" s="36"/>
      <c r="E322" s="62"/>
      <c r="H322" s="36"/>
      <c r="I322" s="36"/>
      <c r="J322" s="36"/>
      <c r="K322" s="36"/>
      <c r="N322" s="36"/>
      <c r="O322" s="36"/>
      <c r="P322" s="36"/>
    </row>
    <row r="323" spans="3:16" ht="13.2">
      <c r="C323" s="36"/>
      <c r="E323" s="62"/>
      <c r="H323" s="36"/>
      <c r="I323" s="36"/>
      <c r="J323" s="36"/>
      <c r="K323" s="36"/>
      <c r="N323" s="36"/>
      <c r="O323" s="36"/>
      <c r="P323" s="36"/>
    </row>
    <row r="324" spans="3:16" ht="13.2">
      <c r="C324" s="36"/>
      <c r="E324" s="62"/>
      <c r="H324" s="36"/>
      <c r="I324" s="36"/>
      <c r="J324" s="36"/>
      <c r="K324" s="36"/>
      <c r="N324" s="36"/>
      <c r="O324" s="36"/>
      <c r="P324" s="36"/>
    </row>
    <row r="325" spans="3:16" ht="13.2">
      <c r="C325" s="36"/>
      <c r="E325" s="62"/>
      <c r="H325" s="36"/>
      <c r="I325" s="36"/>
      <c r="J325" s="36"/>
      <c r="K325" s="36"/>
      <c r="N325" s="36"/>
      <c r="O325" s="36"/>
      <c r="P325" s="36"/>
    </row>
    <row r="326" spans="3:16" ht="13.2">
      <c r="C326" s="36"/>
      <c r="E326" s="62"/>
      <c r="H326" s="36"/>
      <c r="I326" s="36"/>
      <c r="J326" s="36"/>
      <c r="K326" s="36"/>
      <c r="N326" s="36"/>
      <c r="O326" s="36"/>
      <c r="P326" s="36"/>
    </row>
    <row r="327" spans="3:16" ht="13.2">
      <c r="C327" s="36"/>
      <c r="E327" s="62"/>
      <c r="H327" s="36"/>
      <c r="I327" s="36"/>
      <c r="J327" s="36"/>
      <c r="K327" s="36"/>
      <c r="N327" s="36"/>
      <c r="O327" s="36"/>
      <c r="P327" s="36"/>
    </row>
    <row r="328" spans="3:16" ht="13.2">
      <c r="C328" s="36"/>
      <c r="E328" s="62"/>
      <c r="H328" s="36"/>
      <c r="I328" s="36"/>
      <c r="J328" s="36"/>
      <c r="K328" s="36"/>
      <c r="N328" s="36"/>
      <c r="O328" s="36"/>
      <c r="P328" s="36"/>
    </row>
    <row r="329" spans="3:16" ht="13.2">
      <c r="C329" s="36"/>
      <c r="E329" s="62"/>
      <c r="H329" s="36"/>
      <c r="I329" s="36"/>
      <c r="J329" s="36"/>
      <c r="K329" s="36"/>
      <c r="N329" s="36"/>
      <c r="O329" s="36"/>
      <c r="P329" s="36"/>
    </row>
    <row r="330" spans="3:16" ht="13.2">
      <c r="C330" s="36"/>
      <c r="E330" s="62"/>
      <c r="H330" s="36"/>
      <c r="I330" s="36"/>
      <c r="J330" s="36"/>
      <c r="K330" s="36"/>
      <c r="N330" s="36"/>
      <c r="O330" s="36"/>
      <c r="P330" s="36"/>
    </row>
    <row r="331" spans="3:16" ht="13.2">
      <c r="C331" s="36"/>
      <c r="E331" s="62"/>
      <c r="H331" s="36"/>
      <c r="I331" s="36"/>
      <c r="J331" s="36"/>
      <c r="K331" s="36"/>
      <c r="N331" s="36"/>
      <c r="O331" s="36"/>
      <c r="P331" s="36"/>
    </row>
    <row r="332" spans="3:16" ht="13.2">
      <c r="C332" s="36"/>
      <c r="E332" s="62"/>
      <c r="H332" s="36"/>
      <c r="I332" s="36"/>
      <c r="J332" s="36"/>
      <c r="K332" s="36"/>
      <c r="N332" s="36"/>
      <c r="O332" s="36"/>
      <c r="P332" s="36"/>
    </row>
    <row r="333" spans="3:16" ht="13.2">
      <c r="C333" s="36"/>
      <c r="E333" s="62"/>
      <c r="H333" s="36"/>
      <c r="I333" s="36"/>
      <c r="J333" s="36"/>
      <c r="K333" s="36"/>
      <c r="N333" s="36"/>
      <c r="O333" s="36"/>
      <c r="P333" s="36"/>
    </row>
    <row r="334" spans="3:16" ht="13.2">
      <c r="C334" s="36"/>
      <c r="E334" s="62"/>
      <c r="H334" s="36"/>
      <c r="I334" s="36"/>
      <c r="J334" s="36"/>
      <c r="K334" s="36"/>
      <c r="N334" s="36"/>
      <c r="O334" s="36"/>
      <c r="P334" s="36"/>
    </row>
    <row r="335" spans="3:16" ht="13.2">
      <c r="C335" s="36"/>
      <c r="E335" s="62"/>
      <c r="H335" s="36"/>
      <c r="I335" s="36"/>
      <c r="J335" s="36"/>
      <c r="K335" s="36"/>
      <c r="N335" s="36"/>
      <c r="O335" s="36"/>
      <c r="P335" s="36"/>
    </row>
    <row r="336" spans="3:16" ht="13.2">
      <c r="C336" s="36"/>
      <c r="E336" s="62"/>
      <c r="H336" s="36"/>
      <c r="I336" s="36"/>
      <c r="J336" s="36"/>
      <c r="K336" s="36"/>
      <c r="N336" s="36"/>
      <c r="O336" s="36"/>
      <c r="P336" s="36"/>
    </row>
    <row r="337" spans="3:16" ht="13.2">
      <c r="C337" s="36"/>
      <c r="E337" s="62"/>
      <c r="H337" s="36"/>
      <c r="I337" s="36"/>
      <c r="J337" s="36"/>
      <c r="K337" s="36"/>
      <c r="N337" s="36"/>
      <c r="O337" s="36"/>
      <c r="P337" s="36"/>
    </row>
    <row r="338" spans="3:16" ht="13.2">
      <c r="C338" s="36"/>
      <c r="E338" s="62"/>
      <c r="H338" s="36"/>
      <c r="I338" s="36"/>
      <c r="J338" s="36"/>
      <c r="K338" s="36"/>
      <c r="N338" s="36"/>
      <c r="O338" s="36"/>
      <c r="P338" s="36"/>
    </row>
    <row r="339" spans="3:16" ht="13.2">
      <c r="C339" s="36"/>
      <c r="E339" s="62"/>
      <c r="H339" s="36"/>
      <c r="I339" s="36"/>
      <c r="J339" s="36"/>
      <c r="K339" s="36"/>
      <c r="N339" s="36"/>
      <c r="O339" s="36"/>
      <c r="P339" s="36"/>
    </row>
    <row r="340" spans="3:16" ht="13.2">
      <c r="C340" s="36"/>
      <c r="E340" s="62"/>
      <c r="H340" s="36"/>
      <c r="I340" s="36"/>
      <c r="J340" s="36"/>
      <c r="K340" s="36"/>
      <c r="N340" s="36"/>
      <c r="O340" s="36"/>
      <c r="P340" s="36"/>
    </row>
    <row r="341" spans="3:16" ht="13.2">
      <c r="C341" s="36"/>
      <c r="E341" s="62"/>
      <c r="H341" s="36"/>
      <c r="I341" s="36"/>
      <c r="J341" s="36"/>
      <c r="K341" s="36"/>
      <c r="N341" s="36"/>
      <c r="O341" s="36"/>
      <c r="P341" s="36"/>
    </row>
    <row r="342" spans="3:16" ht="13.2">
      <c r="C342" s="36"/>
      <c r="E342" s="62"/>
      <c r="H342" s="36"/>
      <c r="I342" s="36"/>
      <c r="J342" s="36"/>
      <c r="K342" s="36"/>
      <c r="N342" s="36"/>
      <c r="O342" s="36"/>
      <c r="P342" s="36"/>
    </row>
    <row r="343" spans="3:16" ht="13.2">
      <c r="C343" s="36"/>
      <c r="E343" s="62"/>
      <c r="H343" s="36"/>
      <c r="I343" s="36"/>
      <c r="J343" s="36"/>
      <c r="K343" s="36"/>
      <c r="N343" s="36"/>
      <c r="O343" s="36"/>
      <c r="P343" s="36"/>
    </row>
    <row r="344" spans="3:16" ht="13.2">
      <c r="C344" s="36"/>
      <c r="E344" s="62"/>
      <c r="H344" s="36"/>
      <c r="I344" s="36"/>
      <c r="J344" s="36"/>
      <c r="K344" s="36"/>
      <c r="N344" s="36"/>
      <c r="O344" s="36"/>
      <c r="P344" s="36"/>
    </row>
    <row r="345" spans="3:16" ht="13.2">
      <c r="C345" s="36"/>
      <c r="E345" s="62"/>
      <c r="H345" s="36"/>
      <c r="I345" s="36"/>
      <c r="J345" s="36"/>
      <c r="K345" s="36"/>
      <c r="N345" s="36"/>
      <c r="O345" s="36"/>
      <c r="P345" s="36"/>
    </row>
    <row r="346" spans="3:16" ht="13.2">
      <c r="C346" s="36"/>
      <c r="E346" s="62"/>
      <c r="H346" s="36"/>
      <c r="I346" s="36"/>
      <c r="J346" s="36"/>
      <c r="K346" s="36"/>
      <c r="N346" s="36"/>
      <c r="O346" s="36"/>
      <c r="P346" s="36"/>
    </row>
    <row r="347" spans="3:16" ht="13.2">
      <c r="C347" s="36"/>
      <c r="E347" s="62"/>
      <c r="H347" s="36"/>
      <c r="I347" s="36"/>
      <c r="J347" s="36"/>
      <c r="K347" s="36"/>
      <c r="N347" s="36"/>
      <c r="O347" s="36"/>
      <c r="P347" s="36"/>
    </row>
    <row r="348" spans="3:16" ht="13.2">
      <c r="C348" s="36"/>
      <c r="E348" s="62"/>
      <c r="H348" s="36"/>
      <c r="I348" s="36"/>
      <c r="J348" s="36"/>
      <c r="K348" s="36"/>
      <c r="N348" s="36"/>
      <c r="O348" s="36"/>
      <c r="P348" s="36"/>
    </row>
    <row r="349" spans="3:16" ht="13.2">
      <c r="C349" s="36"/>
      <c r="E349" s="62"/>
      <c r="H349" s="36"/>
      <c r="I349" s="36"/>
      <c r="J349" s="36"/>
      <c r="K349" s="36"/>
      <c r="N349" s="36"/>
      <c r="O349" s="36"/>
      <c r="P349" s="36"/>
    </row>
    <row r="350" spans="3:16" ht="13.2">
      <c r="C350" s="36"/>
      <c r="E350" s="62"/>
      <c r="H350" s="36"/>
      <c r="I350" s="36"/>
      <c r="J350" s="36"/>
      <c r="K350" s="36"/>
      <c r="N350" s="36"/>
      <c r="O350" s="36"/>
      <c r="P350" s="36"/>
    </row>
    <row r="351" spans="3:16" ht="13.2">
      <c r="C351" s="36"/>
      <c r="E351" s="62"/>
      <c r="H351" s="36"/>
      <c r="I351" s="36"/>
      <c r="J351" s="36"/>
      <c r="K351" s="36"/>
      <c r="N351" s="36"/>
      <c r="O351" s="36"/>
      <c r="P351" s="36"/>
    </row>
    <row r="352" spans="3:16" ht="13.2">
      <c r="C352" s="36"/>
      <c r="E352" s="62"/>
      <c r="H352" s="36"/>
      <c r="I352" s="36"/>
      <c r="J352" s="36"/>
      <c r="K352" s="36"/>
      <c r="N352" s="36"/>
      <c r="O352" s="36"/>
      <c r="P352" s="36"/>
    </row>
    <row r="353" spans="3:16" ht="13.2">
      <c r="C353" s="36"/>
      <c r="E353" s="62"/>
      <c r="H353" s="36"/>
      <c r="I353" s="36"/>
      <c r="J353" s="36"/>
      <c r="K353" s="36"/>
      <c r="N353" s="36"/>
      <c r="O353" s="36"/>
      <c r="P353" s="36"/>
    </row>
    <row r="354" spans="3:16" ht="13.2">
      <c r="C354" s="36"/>
      <c r="E354" s="62"/>
      <c r="H354" s="36"/>
      <c r="I354" s="36"/>
      <c r="J354" s="36"/>
      <c r="K354" s="36"/>
      <c r="N354" s="36"/>
      <c r="O354" s="36"/>
      <c r="P354" s="36"/>
    </row>
    <row r="355" spans="3:16" ht="13.2">
      <c r="C355" s="36"/>
      <c r="E355" s="62"/>
      <c r="H355" s="36"/>
      <c r="I355" s="36"/>
      <c r="J355" s="36"/>
      <c r="K355" s="36"/>
      <c r="N355" s="36"/>
      <c r="O355" s="36"/>
      <c r="P355" s="36"/>
    </row>
    <row r="356" spans="3:16" ht="13.2">
      <c r="C356" s="36"/>
      <c r="E356" s="62"/>
      <c r="H356" s="36"/>
      <c r="I356" s="36"/>
      <c r="J356" s="36"/>
      <c r="K356" s="36"/>
      <c r="N356" s="36"/>
      <c r="O356" s="36"/>
      <c r="P356" s="36"/>
    </row>
    <row r="357" spans="3:16" ht="13.2">
      <c r="C357" s="36"/>
      <c r="E357" s="62"/>
      <c r="H357" s="36"/>
      <c r="I357" s="36"/>
      <c r="J357" s="36"/>
      <c r="K357" s="36"/>
      <c r="N357" s="36"/>
      <c r="O357" s="36"/>
      <c r="P357" s="36"/>
    </row>
    <row r="358" spans="3:16" ht="13.2">
      <c r="C358" s="36"/>
      <c r="E358" s="62"/>
      <c r="H358" s="36"/>
      <c r="I358" s="36"/>
      <c r="J358" s="36"/>
      <c r="K358" s="36"/>
      <c r="N358" s="36"/>
      <c r="O358" s="36"/>
      <c r="P358" s="36"/>
    </row>
    <row r="359" spans="3:16" ht="13.2">
      <c r="C359" s="36"/>
      <c r="E359" s="62"/>
      <c r="H359" s="36"/>
      <c r="I359" s="36"/>
      <c r="J359" s="36"/>
      <c r="K359" s="36"/>
      <c r="N359" s="36"/>
      <c r="O359" s="36"/>
      <c r="P359" s="36"/>
    </row>
    <row r="360" spans="3:16" ht="13.2">
      <c r="C360" s="36"/>
      <c r="E360" s="62"/>
      <c r="H360" s="36"/>
      <c r="I360" s="36"/>
      <c r="J360" s="36"/>
      <c r="K360" s="36"/>
      <c r="N360" s="36"/>
      <c r="O360" s="36"/>
      <c r="P360" s="36"/>
    </row>
    <row r="361" spans="3:16" ht="13.2">
      <c r="C361" s="36"/>
      <c r="E361" s="62"/>
      <c r="H361" s="36"/>
      <c r="I361" s="36"/>
      <c r="J361" s="36"/>
      <c r="K361" s="36"/>
      <c r="N361" s="36"/>
      <c r="O361" s="36"/>
      <c r="P361" s="36"/>
    </row>
    <row r="362" spans="3:16" ht="13.2">
      <c r="C362" s="36"/>
      <c r="E362" s="62"/>
      <c r="H362" s="36"/>
      <c r="I362" s="36"/>
      <c r="J362" s="36"/>
      <c r="K362" s="36"/>
      <c r="N362" s="36"/>
      <c r="O362" s="36"/>
      <c r="P362" s="36"/>
    </row>
    <row r="363" spans="3:16" ht="13.2">
      <c r="C363" s="36"/>
      <c r="E363" s="62"/>
      <c r="H363" s="36"/>
      <c r="I363" s="36"/>
      <c r="J363" s="36"/>
      <c r="K363" s="36"/>
      <c r="N363" s="36"/>
      <c r="O363" s="36"/>
      <c r="P363" s="36"/>
    </row>
    <row r="364" spans="3:16" ht="13.2">
      <c r="C364" s="36"/>
      <c r="E364" s="62"/>
      <c r="H364" s="36"/>
      <c r="I364" s="36"/>
      <c r="J364" s="36"/>
      <c r="K364" s="36"/>
      <c r="N364" s="36"/>
      <c r="O364" s="36"/>
      <c r="P364" s="36"/>
    </row>
    <row r="365" spans="3:16" ht="13.2">
      <c r="C365" s="36"/>
      <c r="E365" s="62"/>
      <c r="H365" s="36"/>
      <c r="I365" s="36"/>
      <c r="J365" s="36"/>
      <c r="K365" s="36"/>
      <c r="N365" s="36"/>
      <c r="O365" s="36"/>
      <c r="P365" s="36"/>
    </row>
    <row r="366" spans="3:16" ht="13.2">
      <c r="C366" s="36"/>
      <c r="E366" s="62"/>
      <c r="H366" s="36"/>
      <c r="I366" s="36"/>
      <c r="J366" s="36"/>
      <c r="K366" s="36"/>
      <c r="N366" s="36"/>
      <c r="O366" s="36"/>
      <c r="P366" s="36"/>
    </row>
    <row r="367" spans="3:16" ht="13.2">
      <c r="C367" s="36"/>
      <c r="E367" s="62"/>
      <c r="H367" s="36"/>
      <c r="I367" s="36"/>
      <c r="J367" s="36"/>
      <c r="K367" s="36"/>
      <c r="N367" s="36"/>
      <c r="O367" s="36"/>
      <c r="P367" s="36"/>
    </row>
    <row r="368" spans="3:16" ht="13.2">
      <c r="C368" s="36"/>
      <c r="E368" s="62"/>
      <c r="H368" s="36"/>
      <c r="I368" s="36"/>
      <c r="J368" s="36"/>
      <c r="K368" s="36"/>
      <c r="N368" s="36"/>
      <c r="O368" s="36"/>
      <c r="P368" s="36"/>
    </row>
    <row r="369" spans="3:16" ht="13.2">
      <c r="C369" s="36"/>
      <c r="E369" s="62"/>
      <c r="H369" s="36"/>
      <c r="I369" s="36"/>
      <c r="J369" s="36"/>
      <c r="K369" s="36"/>
      <c r="N369" s="36"/>
      <c r="O369" s="36"/>
      <c r="P369" s="36"/>
    </row>
    <row r="370" spans="3:16" ht="13.2">
      <c r="C370" s="36"/>
      <c r="E370" s="62"/>
      <c r="H370" s="36"/>
      <c r="I370" s="36"/>
      <c r="J370" s="36"/>
      <c r="K370" s="36"/>
      <c r="N370" s="36"/>
      <c r="O370" s="36"/>
      <c r="P370" s="36"/>
    </row>
    <row r="371" spans="3:16" ht="13.2">
      <c r="C371" s="36"/>
      <c r="E371" s="62"/>
      <c r="H371" s="36"/>
      <c r="I371" s="36"/>
      <c r="J371" s="36"/>
      <c r="K371" s="36"/>
      <c r="N371" s="36"/>
      <c r="O371" s="36"/>
      <c r="P371" s="36"/>
    </row>
    <row r="372" spans="3:16" ht="13.2">
      <c r="C372" s="36"/>
      <c r="E372" s="62"/>
      <c r="H372" s="36"/>
      <c r="I372" s="36"/>
      <c r="J372" s="36"/>
      <c r="K372" s="36"/>
      <c r="N372" s="36"/>
      <c r="O372" s="36"/>
      <c r="P372" s="36"/>
    </row>
    <row r="373" spans="3:16" ht="13.2">
      <c r="C373" s="36"/>
      <c r="E373" s="62"/>
      <c r="H373" s="36"/>
      <c r="I373" s="36"/>
      <c r="J373" s="36"/>
      <c r="K373" s="36"/>
      <c r="N373" s="36"/>
      <c r="O373" s="36"/>
      <c r="P373" s="36"/>
    </row>
    <row r="374" spans="3:16" ht="13.2">
      <c r="C374" s="36"/>
      <c r="E374" s="62"/>
      <c r="H374" s="36"/>
      <c r="I374" s="36"/>
      <c r="J374" s="36"/>
      <c r="K374" s="36"/>
      <c r="N374" s="36"/>
      <c r="O374" s="36"/>
      <c r="P374" s="36"/>
    </row>
    <row r="375" spans="3:16" ht="13.2">
      <c r="C375" s="36"/>
      <c r="E375" s="62"/>
      <c r="H375" s="36"/>
      <c r="I375" s="36"/>
      <c r="J375" s="36"/>
      <c r="K375" s="36"/>
      <c r="N375" s="36"/>
      <c r="O375" s="36"/>
      <c r="P375" s="36"/>
    </row>
    <row r="376" spans="3:16" ht="13.2">
      <c r="C376" s="36"/>
      <c r="E376" s="62"/>
      <c r="H376" s="36"/>
      <c r="I376" s="36"/>
      <c r="J376" s="36"/>
      <c r="K376" s="36"/>
      <c r="N376" s="36"/>
      <c r="O376" s="36"/>
      <c r="P376" s="36"/>
    </row>
    <row r="377" spans="3:16" ht="13.2">
      <c r="C377" s="36"/>
      <c r="E377" s="62"/>
      <c r="H377" s="36"/>
      <c r="I377" s="36"/>
      <c r="J377" s="36"/>
      <c r="K377" s="36"/>
      <c r="N377" s="36"/>
      <c r="O377" s="36"/>
      <c r="P377" s="36"/>
    </row>
    <row r="378" spans="3:16" ht="13.2">
      <c r="C378" s="36"/>
      <c r="E378" s="62"/>
      <c r="H378" s="36"/>
      <c r="I378" s="36"/>
      <c r="J378" s="36"/>
      <c r="K378" s="36"/>
      <c r="N378" s="36"/>
      <c r="O378" s="36"/>
      <c r="P378" s="36"/>
    </row>
    <row r="379" spans="3:16" ht="13.2">
      <c r="C379" s="36"/>
      <c r="E379" s="62"/>
      <c r="H379" s="36"/>
      <c r="I379" s="36"/>
      <c r="J379" s="36"/>
      <c r="K379" s="36"/>
      <c r="N379" s="36"/>
      <c r="O379" s="36"/>
      <c r="P379" s="36"/>
    </row>
    <row r="380" spans="3:16" ht="13.2">
      <c r="C380" s="36"/>
      <c r="E380" s="62"/>
      <c r="H380" s="36"/>
      <c r="I380" s="36"/>
      <c r="J380" s="36"/>
      <c r="K380" s="36"/>
      <c r="N380" s="36"/>
      <c r="O380" s="36"/>
      <c r="P380" s="36"/>
    </row>
    <row r="381" spans="3:16" ht="13.2">
      <c r="C381" s="36"/>
      <c r="E381" s="62"/>
      <c r="H381" s="36"/>
      <c r="I381" s="36"/>
      <c r="J381" s="36"/>
      <c r="K381" s="36"/>
      <c r="N381" s="36"/>
      <c r="O381" s="36"/>
      <c r="P381" s="36"/>
    </row>
    <row r="382" spans="3:16" ht="13.2">
      <c r="C382" s="36"/>
      <c r="E382" s="62"/>
      <c r="H382" s="36"/>
      <c r="I382" s="36"/>
      <c r="J382" s="36"/>
      <c r="K382" s="36"/>
      <c r="N382" s="36"/>
      <c r="O382" s="36"/>
      <c r="P382" s="36"/>
    </row>
    <row r="383" spans="3:16" ht="13.2">
      <c r="C383" s="36"/>
      <c r="E383" s="62"/>
      <c r="H383" s="36"/>
      <c r="I383" s="36"/>
      <c r="J383" s="36"/>
      <c r="K383" s="36"/>
      <c r="N383" s="36"/>
      <c r="O383" s="36"/>
      <c r="P383" s="36"/>
    </row>
    <row r="384" spans="3:16" ht="13.2">
      <c r="C384" s="36"/>
      <c r="E384" s="62"/>
      <c r="H384" s="36"/>
      <c r="I384" s="36"/>
      <c r="J384" s="36"/>
      <c r="K384" s="36"/>
      <c r="N384" s="36"/>
      <c r="O384" s="36"/>
      <c r="P384" s="36"/>
    </row>
    <row r="385" spans="3:16" ht="13.2">
      <c r="C385" s="36"/>
      <c r="E385" s="62"/>
      <c r="H385" s="36"/>
      <c r="I385" s="36"/>
      <c r="J385" s="36"/>
      <c r="K385" s="36"/>
      <c r="N385" s="36"/>
      <c r="O385" s="36"/>
      <c r="P385" s="36"/>
    </row>
    <row r="386" spans="3:16" ht="13.2">
      <c r="C386" s="36"/>
      <c r="E386" s="62"/>
      <c r="H386" s="36"/>
      <c r="I386" s="36"/>
      <c r="J386" s="36"/>
      <c r="K386" s="36"/>
      <c r="N386" s="36"/>
      <c r="O386" s="36"/>
      <c r="P386" s="36"/>
    </row>
    <row r="387" spans="3:16" ht="13.2">
      <c r="C387" s="36"/>
      <c r="E387" s="62"/>
      <c r="H387" s="36"/>
      <c r="I387" s="36"/>
      <c r="J387" s="36"/>
      <c r="K387" s="36"/>
      <c r="N387" s="36"/>
      <c r="O387" s="36"/>
      <c r="P387" s="36"/>
    </row>
    <row r="388" spans="3:16" ht="13.2">
      <c r="C388" s="36"/>
      <c r="E388" s="62"/>
      <c r="H388" s="36"/>
      <c r="I388" s="36"/>
      <c r="J388" s="36"/>
      <c r="K388" s="36"/>
      <c r="N388" s="36"/>
      <c r="O388" s="36"/>
      <c r="P388" s="36"/>
    </row>
    <row r="389" spans="3:16" ht="13.2">
      <c r="C389" s="36"/>
      <c r="E389" s="62"/>
      <c r="H389" s="36"/>
      <c r="I389" s="36"/>
      <c r="J389" s="36"/>
      <c r="K389" s="36"/>
      <c r="N389" s="36"/>
      <c r="O389" s="36"/>
      <c r="P389" s="36"/>
    </row>
    <row r="390" spans="3:16" ht="13.2">
      <c r="C390" s="36"/>
      <c r="E390" s="62"/>
      <c r="H390" s="36"/>
      <c r="I390" s="36"/>
      <c r="J390" s="36"/>
      <c r="K390" s="36"/>
      <c r="N390" s="36"/>
      <c r="O390" s="36"/>
      <c r="P390" s="36"/>
    </row>
    <row r="391" spans="3:16" ht="13.2">
      <c r="C391" s="36"/>
      <c r="E391" s="62"/>
      <c r="H391" s="36"/>
      <c r="I391" s="36"/>
      <c r="J391" s="36"/>
      <c r="K391" s="36"/>
      <c r="N391" s="36"/>
      <c r="O391" s="36"/>
      <c r="P391" s="36"/>
    </row>
    <row r="392" spans="3:16" ht="13.2">
      <c r="C392" s="36"/>
      <c r="E392" s="62"/>
      <c r="H392" s="36"/>
      <c r="I392" s="36"/>
      <c r="J392" s="36"/>
      <c r="K392" s="36"/>
      <c r="N392" s="36"/>
      <c r="O392" s="36"/>
      <c r="P392" s="36"/>
    </row>
    <row r="393" spans="3:16" ht="13.2">
      <c r="C393" s="36"/>
      <c r="E393" s="62"/>
      <c r="H393" s="36"/>
      <c r="I393" s="36"/>
      <c r="J393" s="36"/>
      <c r="K393" s="36"/>
      <c r="N393" s="36"/>
      <c r="O393" s="36"/>
      <c r="P393" s="36"/>
    </row>
    <row r="394" spans="3:16" ht="13.2">
      <c r="C394" s="36"/>
      <c r="E394" s="62"/>
      <c r="H394" s="36"/>
      <c r="I394" s="36"/>
      <c r="J394" s="36"/>
      <c r="K394" s="36"/>
      <c r="N394" s="36"/>
      <c r="O394" s="36"/>
      <c r="P394" s="36"/>
    </row>
    <row r="395" spans="3:16" ht="13.2">
      <c r="C395" s="36"/>
      <c r="E395" s="62"/>
      <c r="H395" s="36"/>
      <c r="I395" s="36"/>
      <c r="J395" s="36"/>
      <c r="K395" s="36"/>
      <c r="N395" s="36"/>
      <c r="O395" s="36"/>
      <c r="P395" s="36"/>
    </row>
    <row r="396" spans="3:16" ht="13.2">
      <c r="C396" s="36"/>
      <c r="E396" s="62"/>
      <c r="H396" s="36"/>
      <c r="I396" s="36"/>
      <c r="J396" s="36"/>
      <c r="K396" s="36"/>
      <c r="N396" s="36"/>
      <c r="O396" s="36"/>
      <c r="P396" s="36"/>
    </row>
    <row r="397" spans="3:16" ht="13.2">
      <c r="C397" s="36"/>
      <c r="E397" s="62"/>
      <c r="H397" s="36"/>
      <c r="I397" s="36"/>
      <c r="J397" s="36"/>
      <c r="K397" s="36"/>
      <c r="N397" s="36"/>
      <c r="O397" s="36"/>
      <c r="P397" s="36"/>
    </row>
    <row r="398" spans="3:16" ht="13.2">
      <c r="C398" s="36"/>
      <c r="E398" s="62"/>
      <c r="H398" s="36"/>
      <c r="I398" s="36"/>
      <c r="J398" s="36"/>
      <c r="K398" s="36"/>
      <c r="N398" s="36"/>
      <c r="O398" s="36"/>
      <c r="P398" s="36"/>
    </row>
    <row r="399" spans="3:16" ht="13.2">
      <c r="C399" s="36"/>
      <c r="E399" s="62"/>
      <c r="H399" s="36"/>
      <c r="I399" s="36"/>
      <c r="J399" s="36"/>
      <c r="K399" s="36"/>
      <c r="N399" s="36"/>
      <c r="O399" s="36"/>
      <c r="P399" s="36"/>
    </row>
    <row r="400" spans="3:16" ht="13.2">
      <c r="C400" s="36"/>
      <c r="E400" s="62"/>
      <c r="H400" s="36"/>
      <c r="I400" s="36"/>
      <c r="J400" s="36"/>
      <c r="K400" s="36"/>
      <c r="N400" s="36"/>
      <c r="O400" s="36"/>
      <c r="P400" s="36"/>
    </row>
    <row r="401" spans="3:16" ht="13.2">
      <c r="C401" s="36"/>
      <c r="E401" s="62"/>
      <c r="H401" s="36"/>
      <c r="I401" s="36"/>
      <c r="J401" s="36"/>
      <c r="K401" s="36"/>
      <c r="N401" s="36"/>
      <c r="O401" s="36"/>
      <c r="P401" s="36"/>
    </row>
    <row r="402" spans="3:16" ht="13.2">
      <c r="C402" s="36"/>
      <c r="E402" s="62"/>
      <c r="H402" s="36"/>
      <c r="I402" s="36"/>
      <c r="J402" s="36"/>
      <c r="K402" s="36"/>
      <c r="N402" s="36"/>
      <c r="O402" s="36"/>
      <c r="P402" s="36"/>
    </row>
    <row r="403" spans="3:16" ht="13.2">
      <c r="C403" s="36"/>
      <c r="E403" s="62"/>
      <c r="H403" s="36"/>
      <c r="I403" s="36"/>
      <c r="J403" s="36"/>
      <c r="K403" s="36"/>
      <c r="N403" s="36"/>
      <c r="O403" s="36"/>
      <c r="P403" s="36"/>
    </row>
    <row r="404" spans="3:16" ht="13.2">
      <c r="C404" s="36"/>
      <c r="E404" s="62"/>
      <c r="H404" s="36"/>
      <c r="I404" s="36"/>
      <c r="J404" s="36"/>
      <c r="K404" s="36"/>
      <c r="N404" s="36"/>
      <c r="O404" s="36"/>
      <c r="P404" s="36"/>
    </row>
    <row r="405" spans="3:16" ht="13.2">
      <c r="C405" s="36"/>
      <c r="E405" s="62"/>
      <c r="H405" s="36"/>
      <c r="I405" s="36"/>
      <c r="J405" s="36"/>
      <c r="K405" s="36"/>
      <c r="N405" s="36"/>
      <c r="O405" s="36"/>
      <c r="P405" s="36"/>
    </row>
    <row r="406" spans="3:16" ht="13.2">
      <c r="C406" s="36"/>
      <c r="E406" s="62"/>
      <c r="H406" s="36"/>
      <c r="I406" s="36"/>
      <c r="J406" s="36"/>
      <c r="K406" s="36"/>
      <c r="N406" s="36"/>
      <c r="O406" s="36"/>
      <c r="P406" s="36"/>
    </row>
    <row r="407" spans="3:16" ht="13.2">
      <c r="C407" s="36"/>
      <c r="E407" s="62"/>
      <c r="H407" s="36"/>
      <c r="I407" s="36"/>
      <c r="J407" s="36"/>
      <c r="K407" s="36"/>
      <c r="N407" s="36"/>
      <c r="O407" s="36"/>
      <c r="P407" s="36"/>
    </row>
    <row r="408" spans="3:16" ht="13.2">
      <c r="C408" s="36"/>
      <c r="E408" s="62"/>
      <c r="H408" s="36"/>
      <c r="I408" s="36"/>
      <c r="J408" s="36"/>
      <c r="K408" s="36"/>
      <c r="N408" s="36"/>
      <c r="O408" s="36"/>
      <c r="P408" s="36"/>
    </row>
    <row r="409" spans="3:16" ht="13.2">
      <c r="C409" s="36"/>
      <c r="E409" s="62"/>
      <c r="H409" s="36"/>
      <c r="I409" s="36"/>
      <c r="J409" s="36"/>
      <c r="K409" s="36"/>
      <c r="N409" s="36"/>
      <c r="O409" s="36"/>
      <c r="P409" s="36"/>
    </row>
    <row r="410" spans="3:16" ht="13.2">
      <c r="C410" s="36"/>
      <c r="E410" s="62"/>
      <c r="H410" s="36"/>
      <c r="I410" s="36"/>
      <c r="J410" s="36"/>
      <c r="K410" s="36"/>
      <c r="N410" s="36"/>
      <c r="O410" s="36"/>
      <c r="P410" s="36"/>
    </row>
    <row r="411" spans="3:16" ht="13.2">
      <c r="C411" s="36"/>
      <c r="E411" s="62"/>
      <c r="H411" s="36"/>
      <c r="I411" s="36"/>
      <c r="J411" s="36"/>
      <c r="K411" s="36"/>
      <c r="N411" s="36"/>
      <c r="O411" s="36"/>
      <c r="P411" s="36"/>
    </row>
    <row r="412" spans="3:16" ht="13.2">
      <c r="C412" s="36"/>
      <c r="E412" s="62"/>
      <c r="H412" s="36"/>
      <c r="I412" s="36"/>
      <c r="J412" s="36"/>
      <c r="K412" s="36"/>
      <c r="N412" s="36"/>
      <c r="O412" s="36"/>
      <c r="P412" s="36"/>
    </row>
    <row r="413" spans="3:16" ht="13.2">
      <c r="C413" s="36"/>
      <c r="E413" s="62"/>
      <c r="H413" s="36"/>
      <c r="I413" s="36"/>
      <c r="J413" s="36"/>
      <c r="K413" s="36"/>
      <c r="N413" s="36"/>
      <c r="O413" s="36"/>
      <c r="P413" s="36"/>
    </row>
    <row r="414" spans="3:16" ht="13.2">
      <c r="C414" s="36"/>
      <c r="E414" s="62"/>
      <c r="H414" s="36"/>
      <c r="I414" s="36"/>
      <c r="J414" s="36"/>
      <c r="K414" s="36"/>
      <c r="N414" s="36"/>
      <c r="O414" s="36"/>
      <c r="P414" s="36"/>
    </row>
    <row r="415" spans="3:16" ht="13.2">
      <c r="C415" s="36"/>
      <c r="E415" s="62"/>
      <c r="H415" s="36"/>
      <c r="I415" s="36"/>
      <c r="J415" s="36"/>
      <c r="K415" s="36"/>
      <c r="N415" s="36"/>
      <c r="O415" s="36"/>
      <c r="P415" s="36"/>
    </row>
    <row r="416" spans="3:16" ht="13.2">
      <c r="C416" s="36"/>
      <c r="E416" s="62"/>
      <c r="H416" s="36"/>
      <c r="I416" s="36"/>
      <c r="J416" s="36"/>
      <c r="K416" s="36"/>
      <c r="N416" s="36"/>
      <c r="O416" s="36"/>
      <c r="P416" s="36"/>
    </row>
    <row r="417" spans="3:16" ht="13.2">
      <c r="C417" s="36"/>
      <c r="E417" s="62"/>
      <c r="H417" s="36"/>
      <c r="I417" s="36"/>
      <c r="J417" s="36"/>
      <c r="K417" s="36"/>
      <c r="N417" s="36"/>
      <c r="O417" s="36"/>
      <c r="P417" s="36"/>
    </row>
    <row r="418" spans="3:16" ht="13.2">
      <c r="C418" s="36"/>
      <c r="E418" s="62"/>
      <c r="H418" s="36"/>
      <c r="I418" s="36"/>
      <c r="J418" s="36"/>
      <c r="K418" s="36"/>
      <c r="N418" s="36"/>
      <c r="O418" s="36"/>
      <c r="P418" s="36"/>
    </row>
    <row r="419" spans="3:16" ht="13.2">
      <c r="C419" s="36"/>
      <c r="E419" s="62"/>
      <c r="H419" s="36"/>
      <c r="I419" s="36"/>
      <c r="J419" s="36"/>
      <c r="K419" s="36"/>
      <c r="N419" s="36"/>
      <c r="O419" s="36"/>
      <c r="P419" s="36"/>
    </row>
    <row r="420" spans="3:16" ht="13.2">
      <c r="C420" s="36"/>
      <c r="E420" s="62"/>
      <c r="H420" s="36"/>
      <c r="I420" s="36"/>
      <c r="J420" s="36"/>
      <c r="K420" s="36"/>
      <c r="N420" s="36"/>
      <c r="O420" s="36"/>
      <c r="P420" s="36"/>
    </row>
    <row r="421" spans="3:16" ht="13.2">
      <c r="C421" s="36"/>
      <c r="E421" s="62"/>
      <c r="H421" s="36"/>
      <c r="I421" s="36"/>
      <c r="J421" s="36"/>
      <c r="K421" s="36"/>
      <c r="N421" s="36"/>
      <c r="O421" s="36"/>
      <c r="P421" s="36"/>
    </row>
    <row r="422" spans="3:16" ht="13.2">
      <c r="C422" s="36"/>
      <c r="E422" s="62"/>
      <c r="H422" s="36"/>
      <c r="I422" s="36"/>
      <c r="J422" s="36"/>
      <c r="K422" s="36"/>
      <c r="N422" s="36"/>
      <c r="O422" s="36"/>
      <c r="P422" s="36"/>
    </row>
    <row r="423" spans="3:16" ht="13.2">
      <c r="C423" s="36"/>
      <c r="E423" s="62"/>
      <c r="H423" s="36"/>
      <c r="I423" s="36"/>
      <c r="J423" s="36"/>
      <c r="K423" s="36"/>
      <c r="N423" s="36"/>
      <c r="O423" s="36"/>
      <c r="P423" s="36"/>
    </row>
    <row r="424" spans="3:16" ht="13.2">
      <c r="C424" s="36"/>
      <c r="E424" s="62"/>
      <c r="H424" s="36"/>
      <c r="I424" s="36"/>
      <c r="J424" s="36"/>
      <c r="K424" s="36"/>
      <c r="N424" s="36"/>
      <c r="O424" s="36"/>
      <c r="P424" s="36"/>
    </row>
    <row r="425" spans="3:16" ht="13.2">
      <c r="C425" s="36"/>
      <c r="E425" s="62"/>
      <c r="H425" s="36"/>
      <c r="I425" s="36"/>
      <c r="J425" s="36"/>
      <c r="K425" s="36"/>
      <c r="N425" s="36"/>
      <c r="O425" s="36"/>
      <c r="P425" s="36"/>
    </row>
    <row r="426" spans="3:16" ht="13.2">
      <c r="C426" s="36"/>
      <c r="E426" s="62"/>
      <c r="H426" s="36"/>
      <c r="I426" s="36"/>
      <c r="J426" s="36"/>
      <c r="K426" s="36"/>
      <c r="N426" s="36"/>
      <c r="O426" s="36"/>
      <c r="P426" s="36"/>
    </row>
    <row r="427" spans="3:16" ht="13.2">
      <c r="C427" s="36"/>
      <c r="E427" s="62"/>
      <c r="H427" s="36"/>
      <c r="I427" s="36"/>
      <c r="J427" s="36"/>
      <c r="K427" s="36"/>
      <c r="N427" s="36"/>
      <c r="O427" s="36"/>
      <c r="P427" s="36"/>
    </row>
    <row r="428" spans="3:16" ht="13.2">
      <c r="C428" s="36"/>
      <c r="E428" s="62"/>
      <c r="H428" s="36"/>
      <c r="I428" s="36"/>
      <c r="J428" s="36"/>
      <c r="K428" s="36"/>
      <c r="N428" s="36"/>
      <c r="O428" s="36"/>
      <c r="P428" s="36"/>
    </row>
    <row r="429" spans="3:16" ht="13.2">
      <c r="C429" s="36"/>
      <c r="E429" s="62"/>
      <c r="H429" s="36"/>
      <c r="I429" s="36"/>
      <c r="J429" s="36"/>
      <c r="K429" s="36"/>
      <c r="N429" s="36"/>
      <c r="O429" s="36"/>
      <c r="P429" s="36"/>
    </row>
    <row r="430" spans="3:16" ht="13.2">
      <c r="C430" s="36"/>
      <c r="E430" s="62"/>
      <c r="H430" s="36"/>
      <c r="I430" s="36"/>
      <c r="J430" s="36"/>
      <c r="K430" s="36"/>
      <c r="N430" s="36"/>
      <c r="O430" s="36"/>
      <c r="P430" s="36"/>
    </row>
    <row r="431" spans="3:16" ht="13.2">
      <c r="C431" s="36"/>
      <c r="E431" s="62"/>
      <c r="H431" s="36"/>
      <c r="I431" s="36"/>
      <c r="J431" s="36"/>
      <c r="K431" s="36"/>
      <c r="N431" s="36"/>
      <c r="O431" s="36"/>
      <c r="P431" s="36"/>
    </row>
    <row r="432" spans="3:16" ht="13.2">
      <c r="C432" s="36"/>
      <c r="E432" s="62"/>
      <c r="H432" s="36"/>
      <c r="I432" s="36"/>
      <c r="J432" s="36"/>
      <c r="K432" s="36"/>
      <c r="N432" s="36"/>
      <c r="O432" s="36"/>
      <c r="P432" s="36"/>
    </row>
    <row r="433" spans="3:16" ht="13.2">
      <c r="C433" s="36"/>
      <c r="E433" s="62"/>
      <c r="H433" s="36"/>
      <c r="I433" s="36"/>
      <c r="J433" s="36"/>
      <c r="K433" s="36"/>
      <c r="N433" s="36"/>
      <c r="O433" s="36"/>
      <c r="P433" s="36"/>
    </row>
    <row r="434" spans="3:16" ht="13.2">
      <c r="C434" s="36"/>
      <c r="E434" s="62"/>
      <c r="H434" s="36"/>
      <c r="I434" s="36"/>
      <c r="J434" s="36"/>
      <c r="K434" s="36"/>
      <c r="N434" s="36"/>
      <c r="O434" s="36"/>
      <c r="P434" s="36"/>
    </row>
    <row r="435" spans="3:16" ht="13.2">
      <c r="C435" s="36"/>
      <c r="E435" s="62"/>
      <c r="H435" s="36"/>
      <c r="I435" s="36"/>
      <c r="J435" s="36"/>
      <c r="K435" s="36"/>
      <c r="N435" s="36"/>
      <c r="O435" s="36"/>
      <c r="P435" s="36"/>
    </row>
    <row r="436" spans="3:16" ht="13.2">
      <c r="C436" s="36"/>
      <c r="E436" s="62"/>
      <c r="H436" s="36"/>
      <c r="I436" s="36"/>
      <c r="J436" s="36"/>
      <c r="K436" s="36"/>
      <c r="N436" s="36"/>
      <c r="O436" s="36"/>
      <c r="P436" s="36"/>
    </row>
    <row r="437" spans="3:16" ht="13.2">
      <c r="C437" s="36"/>
      <c r="E437" s="62"/>
      <c r="H437" s="36"/>
      <c r="I437" s="36"/>
      <c r="J437" s="36"/>
      <c r="K437" s="36"/>
      <c r="N437" s="36"/>
      <c r="O437" s="36"/>
      <c r="P437" s="36"/>
    </row>
    <row r="438" spans="3:16" ht="13.2">
      <c r="C438" s="36"/>
      <c r="E438" s="62"/>
      <c r="H438" s="36"/>
      <c r="I438" s="36"/>
      <c r="J438" s="36"/>
      <c r="K438" s="36"/>
      <c r="N438" s="36"/>
      <c r="O438" s="36"/>
      <c r="P438" s="36"/>
    </row>
    <row r="439" spans="3:16" ht="13.2">
      <c r="C439" s="36"/>
      <c r="E439" s="62"/>
      <c r="H439" s="36"/>
      <c r="I439" s="36"/>
      <c r="J439" s="36"/>
      <c r="K439" s="36"/>
      <c r="N439" s="36"/>
      <c r="O439" s="36"/>
      <c r="P439" s="36"/>
    </row>
    <row r="440" spans="3:16" ht="13.2">
      <c r="C440" s="36"/>
      <c r="E440" s="62"/>
      <c r="H440" s="36"/>
      <c r="I440" s="36"/>
      <c r="J440" s="36"/>
      <c r="K440" s="36"/>
      <c r="N440" s="36"/>
      <c r="O440" s="36"/>
      <c r="P440" s="36"/>
    </row>
    <row r="441" spans="3:16" ht="13.2">
      <c r="C441" s="36"/>
      <c r="E441" s="62"/>
      <c r="H441" s="36"/>
      <c r="I441" s="36"/>
      <c r="J441" s="36"/>
      <c r="K441" s="36"/>
      <c r="N441" s="36"/>
      <c r="O441" s="36"/>
      <c r="P441" s="36"/>
    </row>
    <row r="442" spans="3:16" ht="13.2">
      <c r="C442" s="36"/>
      <c r="E442" s="62"/>
      <c r="H442" s="36"/>
      <c r="I442" s="36"/>
      <c r="J442" s="36"/>
      <c r="K442" s="36"/>
      <c r="N442" s="36"/>
      <c r="O442" s="36"/>
      <c r="P442" s="36"/>
    </row>
    <row r="443" spans="3:16" ht="13.2">
      <c r="C443" s="36"/>
      <c r="E443" s="62"/>
      <c r="H443" s="36"/>
      <c r="I443" s="36"/>
      <c r="J443" s="36"/>
      <c r="K443" s="36"/>
      <c r="N443" s="36"/>
      <c r="O443" s="36"/>
      <c r="P443" s="36"/>
    </row>
    <row r="444" spans="3:16" ht="13.2">
      <c r="C444" s="36"/>
      <c r="E444" s="62"/>
      <c r="H444" s="36"/>
      <c r="I444" s="36"/>
      <c r="J444" s="36"/>
      <c r="K444" s="36"/>
      <c r="N444" s="36"/>
      <c r="O444" s="36"/>
      <c r="P444" s="36"/>
    </row>
    <row r="445" spans="3:16" ht="13.2">
      <c r="C445" s="36"/>
      <c r="E445" s="62"/>
      <c r="H445" s="36"/>
      <c r="I445" s="36"/>
      <c r="J445" s="36"/>
      <c r="K445" s="36"/>
      <c r="N445" s="36"/>
      <c r="O445" s="36"/>
      <c r="P445" s="36"/>
    </row>
    <row r="446" spans="3:16" ht="13.2">
      <c r="C446" s="36"/>
      <c r="E446" s="62"/>
      <c r="H446" s="36"/>
      <c r="I446" s="36"/>
      <c r="J446" s="36"/>
      <c r="K446" s="36"/>
      <c r="N446" s="36"/>
      <c r="O446" s="36"/>
      <c r="P446" s="36"/>
    </row>
    <row r="447" spans="3:16" ht="13.2">
      <c r="C447" s="36"/>
      <c r="E447" s="62"/>
      <c r="H447" s="36"/>
      <c r="I447" s="36"/>
      <c r="J447" s="36"/>
      <c r="K447" s="36"/>
      <c r="N447" s="36"/>
      <c r="O447" s="36"/>
      <c r="P447" s="36"/>
    </row>
    <row r="448" spans="3:16" ht="13.2">
      <c r="C448" s="36"/>
      <c r="E448" s="62"/>
      <c r="H448" s="36"/>
      <c r="I448" s="36"/>
      <c r="J448" s="36"/>
      <c r="K448" s="36"/>
      <c r="N448" s="36"/>
      <c r="O448" s="36"/>
      <c r="P448" s="36"/>
    </row>
    <row r="449" spans="3:16" ht="13.2">
      <c r="C449" s="36"/>
      <c r="E449" s="62"/>
      <c r="H449" s="36"/>
      <c r="I449" s="36"/>
      <c r="J449" s="36"/>
      <c r="K449" s="36"/>
      <c r="N449" s="36"/>
      <c r="O449" s="36"/>
      <c r="P449" s="36"/>
    </row>
    <row r="450" spans="3:16" ht="13.2">
      <c r="C450" s="36"/>
      <c r="E450" s="62"/>
      <c r="H450" s="36"/>
      <c r="I450" s="36"/>
      <c r="J450" s="36"/>
      <c r="K450" s="36"/>
      <c r="N450" s="36"/>
      <c r="O450" s="36"/>
      <c r="P450" s="36"/>
    </row>
    <row r="451" spans="3:16" ht="13.2">
      <c r="C451" s="36"/>
      <c r="E451" s="62"/>
      <c r="H451" s="36"/>
      <c r="I451" s="36"/>
      <c r="J451" s="36"/>
      <c r="K451" s="36"/>
      <c r="N451" s="36"/>
      <c r="O451" s="36"/>
      <c r="P451" s="36"/>
    </row>
    <row r="452" spans="3:16" ht="13.2">
      <c r="C452" s="36"/>
      <c r="E452" s="62"/>
      <c r="H452" s="36"/>
      <c r="I452" s="36"/>
      <c r="J452" s="36"/>
      <c r="K452" s="36"/>
      <c r="N452" s="36"/>
      <c r="O452" s="36"/>
      <c r="P452" s="36"/>
    </row>
    <row r="453" spans="3:16" ht="13.2">
      <c r="C453" s="36"/>
      <c r="E453" s="62"/>
      <c r="H453" s="36"/>
      <c r="I453" s="36"/>
      <c r="J453" s="36"/>
      <c r="K453" s="36"/>
      <c r="N453" s="36"/>
      <c r="O453" s="36"/>
      <c r="P453" s="36"/>
    </row>
    <row r="454" spans="3:16" ht="13.2">
      <c r="C454" s="36"/>
      <c r="E454" s="62"/>
      <c r="H454" s="36"/>
      <c r="I454" s="36"/>
      <c r="J454" s="36"/>
      <c r="K454" s="36"/>
      <c r="N454" s="36"/>
      <c r="O454" s="36"/>
      <c r="P454" s="36"/>
    </row>
    <row r="455" spans="3:16" ht="13.2">
      <c r="C455" s="36"/>
      <c r="E455" s="62"/>
      <c r="H455" s="36"/>
      <c r="I455" s="36"/>
      <c r="J455" s="36"/>
      <c r="K455" s="36"/>
      <c r="N455" s="36"/>
      <c r="O455" s="36"/>
      <c r="P455" s="36"/>
    </row>
    <row r="456" spans="3:16" ht="13.2">
      <c r="C456" s="36"/>
      <c r="E456" s="62"/>
      <c r="H456" s="36"/>
      <c r="I456" s="36"/>
      <c r="J456" s="36"/>
      <c r="K456" s="36"/>
      <c r="N456" s="36"/>
      <c r="O456" s="36"/>
      <c r="P456" s="36"/>
    </row>
    <row r="457" spans="3:16" ht="13.2">
      <c r="C457" s="36"/>
      <c r="E457" s="62"/>
      <c r="H457" s="36"/>
      <c r="I457" s="36"/>
      <c r="J457" s="36"/>
      <c r="K457" s="36"/>
      <c r="N457" s="36"/>
      <c r="O457" s="36"/>
      <c r="P457" s="36"/>
    </row>
    <row r="458" spans="3:16" ht="13.2">
      <c r="C458" s="36"/>
      <c r="E458" s="62"/>
      <c r="H458" s="36"/>
      <c r="I458" s="36"/>
      <c r="J458" s="36"/>
      <c r="K458" s="36"/>
      <c r="N458" s="36"/>
      <c r="O458" s="36"/>
      <c r="P458" s="36"/>
    </row>
    <row r="459" spans="3:16" ht="13.2">
      <c r="C459" s="36"/>
      <c r="E459" s="62"/>
      <c r="H459" s="36"/>
      <c r="I459" s="36"/>
      <c r="J459" s="36"/>
      <c r="K459" s="36"/>
      <c r="N459" s="36"/>
      <c r="O459" s="36"/>
      <c r="P459" s="36"/>
    </row>
    <row r="460" spans="3:16" ht="13.2">
      <c r="C460" s="36"/>
      <c r="E460" s="62"/>
      <c r="H460" s="36"/>
      <c r="I460" s="36"/>
      <c r="J460" s="36"/>
      <c r="K460" s="36"/>
      <c r="N460" s="36"/>
      <c r="O460" s="36"/>
      <c r="P460" s="36"/>
    </row>
    <row r="461" spans="3:16" ht="13.2">
      <c r="C461" s="36"/>
      <c r="E461" s="62"/>
      <c r="H461" s="36"/>
      <c r="I461" s="36"/>
      <c r="J461" s="36"/>
      <c r="K461" s="36"/>
      <c r="N461" s="36"/>
      <c r="O461" s="36"/>
      <c r="P461" s="36"/>
    </row>
    <row r="462" spans="3:16" ht="13.2">
      <c r="C462" s="36"/>
      <c r="E462" s="62"/>
      <c r="H462" s="36"/>
      <c r="I462" s="36"/>
      <c r="J462" s="36"/>
      <c r="K462" s="36"/>
      <c r="N462" s="36"/>
      <c r="O462" s="36"/>
      <c r="P462" s="36"/>
    </row>
    <row r="463" spans="3:16" ht="13.2">
      <c r="C463" s="36"/>
      <c r="E463" s="62"/>
      <c r="H463" s="36"/>
      <c r="I463" s="36"/>
      <c r="J463" s="36"/>
      <c r="K463" s="36"/>
      <c r="N463" s="36"/>
      <c r="O463" s="36"/>
      <c r="P463" s="36"/>
    </row>
    <row r="464" spans="3:16" ht="13.2">
      <c r="C464" s="36"/>
      <c r="E464" s="62"/>
      <c r="H464" s="36"/>
      <c r="I464" s="36"/>
      <c r="J464" s="36"/>
      <c r="K464" s="36"/>
      <c r="N464" s="36"/>
      <c r="O464" s="36"/>
      <c r="P464" s="36"/>
    </row>
    <row r="465" spans="3:16" ht="13.2">
      <c r="C465" s="36"/>
      <c r="E465" s="62"/>
      <c r="H465" s="36"/>
      <c r="I465" s="36"/>
      <c r="J465" s="36"/>
      <c r="K465" s="36"/>
      <c r="N465" s="36"/>
      <c r="O465" s="36"/>
      <c r="P465" s="36"/>
    </row>
    <row r="466" spans="3:16" ht="13.2">
      <c r="C466" s="36"/>
      <c r="E466" s="62"/>
      <c r="H466" s="36"/>
      <c r="I466" s="36"/>
      <c r="J466" s="36"/>
      <c r="K466" s="36"/>
      <c r="N466" s="36"/>
      <c r="O466" s="36"/>
      <c r="P466" s="36"/>
    </row>
    <row r="467" spans="3:16" ht="13.2">
      <c r="C467" s="36"/>
      <c r="E467" s="62"/>
      <c r="H467" s="36"/>
      <c r="I467" s="36"/>
      <c r="J467" s="36"/>
      <c r="K467" s="36"/>
      <c r="N467" s="36"/>
      <c r="O467" s="36"/>
      <c r="P467" s="36"/>
    </row>
    <row r="468" spans="3:16" ht="13.2">
      <c r="C468" s="36"/>
      <c r="E468" s="62"/>
      <c r="H468" s="36"/>
      <c r="I468" s="36"/>
      <c r="J468" s="36"/>
      <c r="K468" s="36"/>
      <c r="N468" s="36"/>
      <c r="O468" s="36"/>
      <c r="P468" s="36"/>
    </row>
    <row r="469" spans="3:16" ht="13.2">
      <c r="C469" s="36"/>
      <c r="E469" s="62"/>
      <c r="H469" s="36"/>
      <c r="I469" s="36"/>
      <c r="J469" s="36"/>
      <c r="K469" s="36"/>
      <c r="N469" s="36"/>
      <c r="O469" s="36"/>
      <c r="P469" s="36"/>
    </row>
    <row r="470" spans="3:16" ht="13.2">
      <c r="C470" s="36"/>
      <c r="E470" s="62"/>
      <c r="H470" s="36"/>
      <c r="I470" s="36"/>
      <c r="J470" s="36"/>
      <c r="K470" s="36"/>
      <c r="N470" s="36"/>
      <c r="O470" s="36"/>
      <c r="P470" s="36"/>
    </row>
    <row r="471" spans="3:16" ht="13.2">
      <c r="C471" s="36"/>
      <c r="E471" s="62"/>
      <c r="H471" s="36"/>
      <c r="I471" s="36"/>
      <c r="J471" s="36"/>
      <c r="K471" s="36"/>
      <c r="N471" s="36"/>
      <c r="O471" s="36"/>
      <c r="P471" s="36"/>
    </row>
    <row r="472" spans="3:16" ht="13.2">
      <c r="C472" s="36"/>
      <c r="E472" s="62"/>
      <c r="H472" s="36"/>
      <c r="I472" s="36"/>
      <c r="J472" s="36"/>
      <c r="K472" s="36"/>
      <c r="N472" s="36"/>
      <c r="O472" s="36"/>
      <c r="P472" s="36"/>
    </row>
    <row r="473" spans="3:16" ht="13.2">
      <c r="C473" s="36"/>
      <c r="E473" s="62"/>
      <c r="H473" s="36"/>
      <c r="I473" s="36"/>
      <c r="J473" s="36"/>
      <c r="K473" s="36"/>
      <c r="N473" s="36"/>
      <c r="O473" s="36"/>
      <c r="P473" s="36"/>
    </row>
    <row r="474" spans="3:16" ht="13.2">
      <c r="C474" s="36"/>
      <c r="E474" s="62"/>
      <c r="H474" s="36"/>
      <c r="I474" s="36"/>
      <c r="J474" s="36"/>
      <c r="K474" s="36"/>
      <c r="N474" s="36"/>
      <c r="O474" s="36"/>
      <c r="P474" s="36"/>
    </row>
    <row r="475" spans="3:16" ht="13.2">
      <c r="C475" s="36"/>
      <c r="E475" s="62"/>
      <c r="H475" s="36"/>
      <c r="I475" s="36"/>
      <c r="J475" s="36"/>
      <c r="K475" s="36"/>
      <c r="N475" s="36"/>
      <c r="O475" s="36"/>
      <c r="P475" s="36"/>
    </row>
    <row r="476" spans="3:16" ht="13.2">
      <c r="C476" s="36"/>
      <c r="E476" s="62"/>
      <c r="H476" s="36"/>
      <c r="I476" s="36"/>
      <c r="J476" s="36"/>
      <c r="K476" s="36"/>
      <c r="N476" s="36"/>
      <c r="O476" s="36"/>
      <c r="P476" s="36"/>
    </row>
    <row r="477" spans="3:16" ht="13.2">
      <c r="C477" s="36"/>
      <c r="E477" s="62"/>
      <c r="H477" s="36"/>
      <c r="I477" s="36"/>
      <c r="J477" s="36"/>
      <c r="K477" s="36"/>
      <c r="N477" s="36"/>
      <c r="O477" s="36"/>
      <c r="P477" s="36"/>
    </row>
    <row r="478" spans="3:16" ht="13.2">
      <c r="C478" s="36"/>
      <c r="E478" s="62"/>
      <c r="H478" s="36"/>
      <c r="I478" s="36"/>
      <c r="J478" s="36"/>
      <c r="K478" s="36"/>
      <c r="N478" s="36"/>
      <c r="O478" s="36"/>
      <c r="P478" s="36"/>
    </row>
    <row r="479" spans="3:16" ht="13.2">
      <c r="C479" s="36"/>
      <c r="E479" s="62"/>
      <c r="H479" s="36"/>
      <c r="I479" s="36"/>
      <c r="J479" s="36"/>
      <c r="K479" s="36"/>
      <c r="N479" s="36"/>
      <c r="O479" s="36"/>
      <c r="P479" s="36"/>
    </row>
    <row r="480" spans="3:16" ht="13.2">
      <c r="C480" s="36"/>
      <c r="E480" s="62"/>
      <c r="H480" s="36"/>
      <c r="I480" s="36"/>
      <c r="J480" s="36"/>
      <c r="K480" s="36"/>
      <c r="N480" s="36"/>
      <c r="O480" s="36"/>
      <c r="P480" s="36"/>
    </row>
    <row r="481" spans="3:16" ht="13.2">
      <c r="C481" s="36"/>
      <c r="E481" s="62"/>
      <c r="H481" s="36"/>
      <c r="I481" s="36"/>
      <c r="J481" s="36"/>
      <c r="K481" s="36"/>
      <c r="N481" s="36"/>
      <c r="O481" s="36"/>
      <c r="P481" s="36"/>
    </row>
    <row r="482" spans="3:16" ht="13.2">
      <c r="C482" s="36"/>
      <c r="E482" s="62"/>
      <c r="H482" s="36"/>
      <c r="I482" s="36"/>
      <c r="J482" s="36"/>
      <c r="K482" s="36"/>
      <c r="N482" s="36"/>
      <c r="O482" s="36"/>
      <c r="P482" s="36"/>
    </row>
    <row r="483" spans="3:16" ht="13.2">
      <c r="C483" s="36"/>
      <c r="E483" s="62"/>
      <c r="H483" s="36"/>
      <c r="I483" s="36"/>
      <c r="J483" s="36"/>
      <c r="K483" s="36"/>
      <c r="N483" s="36"/>
      <c r="O483" s="36"/>
      <c r="P483" s="36"/>
    </row>
    <row r="484" spans="3:16" ht="13.2">
      <c r="C484" s="36"/>
      <c r="E484" s="62"/>
      <c r="H484" s="36"/>
      <c r="I484" s="36"/>
      <c r="J484" s="36"/>
      <c r="K484" s="36"/>
      <c r="N484" s="36"/>
      <c r="O484" s="36"/>
      <c r="P484" s="36"/>
    </row>
    <row r="485" spans="3:16" ht="13.2">
      <c r="C485" s="36"/>
      <c r="E485" s="62"/>
      <c r="H485" s="36"/>
      <c r="I485" s="36"/>
      <c r="J485" s="36"/>
      <c r="K485" s="36"/>
      <c r="N485" s="36"/>
      <c r="O485" s="36"/>
      <c r="P485" s="36"/>
    </row>
    <row r="486" spans="3:16" ht="13.2">
      <c r="C486" s="36"/>
      <c r="E486" s="62"/>
      <c r="H486" s="36"/>
      <c r="I486" s="36"/>
      <c r="J486" s="36"/>
      <c r="K486" s="36"/>
      <c r="N486" s="36"/>
      <c r="O486" s="36"/>
      <c r="P486" s="36"/>
    </row>
    <row r="487" spans="3:16" ht="13.2">
      <c r="C487" s="36"/>
      <c r="E487" s="62"/>
      <c r="H487" s="36"/>
      <c r="I487" s="36"/>
      <c r="J487" s="36"/>
      <c r="K487" s="36"/>
      <c r="N487" s="36"/>
      <c r="O487" s="36"/>
      <c r="P487" s="36"/>
    </row>
    <row r="488" spans="3:16" ht="13.2">
      <c r="C488" s="36"/>
      <c r="E488" s="62"/>
      <c r="H488" s="36"/>
      <c r="I488" s="36"/>
      <c r="J488" s="36"/>
      <c r="K488" s="36"/>
      <c r="N488" s="36"/>
      <c r="O488" s="36"/>
      <c r="P488" s="36"/>
    </row>
    <row r="489" spans="3:16" ht="13.2">
      <c r="C489" s="36"/>
      <c r="E489" s="62"/>
      <c r="H489" s="36"/>
      <c r="I489" s="36"/>
      <c r="J489" s="36"/>
      <c r="K489" s="36"/>
      <c r="N489" s="36"/>
      <c r="O489" s="36"/>
      <c r="P489" s="36"/>
    </row>
    <row r="490" spans="3:16" ht="13.2">
      <c r="C490" s="36"/>
      <c r="E490" s="62"/>
      <c r="H490" s="36"/>
      <c r="I490" s="36"/>
      <c r="J490" s="36"/>
      <c r="K490" s="36"/>
      <c r="N490" s="36"/>
      <c r="O490" s="36"/>
      <c r="P490" s="36"/>
    </row>
    <row r="491" spans="3:16" ht="13.2">
      <c r="C491" s="36"/>
      <c r="E491" s="62"/>
      <c r="H491" s="36"/>
      <c r="I491" s="36"/>
      <c r="J491" s="36"/>
      <c r="K491" s="36"/>
      <c r="N491" s="36"/>
      <c r="O491" s="36"/>
      <c r="P491" s="36"/>
    </row>
    <row r="492" spans="3:16" ht="13.2">
      <c r="C492" s="36"/>
      <c r="E492" s="62"/>
      <c r="H492" s="36"/>
      <c r="I492" s="36"/>
      <c r="J492" s="36"/>
      <c r="K492" s="36"/>
      <c r="N492" s="36"/>
      <c r="O492" s="36"/>
      <c r="P492" s="36"/>
    </row>
    <row r="493" spans="3:16" ht="13.2">
      <c r="C493" s="36"/>
      <c r="E493" s="62"/>
      <c r="H493" s="36"/>
      <c r="I493" s="36"/>
      <c r="J493" s="36"/>
      <c r="K493" s="36"/>
      <c r="N493" s="36"/>
      <c r="O493" s="36"/>
      <c r="P493" s="36"/>
    </row>
    <row r="494" spans="3:16" ht="13.2">
      <c r="C494" s="36"/>
      <c r="E494" s="62"/>
      <c r="H494" s="36"/>
      <c r="I494" s="36"/>
      <c r="J494" s="36"/>
      <c r="K494" s="36"/>
      <c r="N494" s="36"/>
      <c r="O494" s="36"/>
      <c r="P494" s="36"/>
    </row>
    <row r="495" spans="3:16" ht="13.2">
      <c r="C495" s="36"/>
      <c r="E495" s="62"/>
      <c r="H495" s="36"/>
      <c r="I495" s="36"/>
      <c r="J495" s="36"/>
      <c r="K495" s="36"/>
      <c r="N495" s="36"/>
      <c r="O495" s="36"/>
      <c r="P495" s="36"/>
    </row>
    <row r="496" spans="3:16" ht="13.2">
      <c r="C496" s="36"/>
      <c r="E496" s="62"/>
      <c r="H496" s="36"/>
      <c r="I496" s="36"/>
      <c r="J496" s="36"/>
      <c r="K496" s="36"/>
      <c r="N496" s="36"/>
      <c r="O496" s="36"/>
      <c r="P496" s="36"/>
    </row>
    <row r="497" spans="3:16" ht="13.2">
      <c r="C497" s="36"/>
      <c r="E497" s="62"/>
      <c r="H497" s="36"/>
      <c r="I497" s="36"/>
      <c r="J497" s="36"/>
      <c r="K497" s="36"/>
      <c r="N497" s="36"/>
      <c r="O497" s="36"/>
      <c r="P497" s="36"/>
    </row>
    <row r="498" spans="3:16" ht="13.2">
      <c r="C498" s="36"/>
      <c r="E498" s="62"/>
      <c r="H498" s="36"/>
      <c r="I498" s="36"/>
      <c r="J498" s="36"/>
      <c r="K498" s="36"/>
      <c r="N498" s="36"/>
      <c r="O498" s="36"/>
      <c r="P498" s="36"/>
    </row>
    <row r="499" spans="3:16" ht="13.2">
      <c r="C499" s="36"/>
      <c r="E499" s="62"/>
      <c r="H499" s="36"/>
      <c r="I499" s="36"/>
      <c r="J499" s="36"/>
      <c r="K499" s="36"/>
      <c r="N499" s="36"/>
      <c r="O499" s="36"/>
      <c r="P499" s="36"/>
    </row>
    <row r="500" spans="3:16" ht="13.2">
      <c r="C500" s="36"/>
      <c r="E500" s="62"/>
      <c r="H500" s="36"/>
      <c r="I500" s="36"/>
      <c r="J500" s="36"/>
      <c r="K500" s="36"/>
      <c r="N500" s="36"/>
      <c r="O500" s="36"/>
      <c r="P500" s="36"/>
    </row>
    <row r="501" spans="3:16" ht="13.2">
      <c r="C501" s="36"/>
      <c r="E501" s="62"/>
      <c r="H501" s="36"/>
      <c r="I501" s="36"/>
      <c r="J501" s="36"/>
      <c r="K501" s="36"/>
      <c r="N501" s="36"/>
      <c r="O501" s="36"/>
      <c r="P501" s="36"/>
    </row>
    <row r="502" spans="3:16" ht="13.2">
      <c r="C502" s="36"/>
      <c r="E502" s="62"/>
      <c r="H502" s="36"/>
      <c r="I502" s="36"/>
      <c r="J502" s="36"/>
      <c r="K502" s="36"/>
      <c r="N502" s="36"/>
      <c r="O502" s="36"/>
      <c r="P502" s="36"/>
    </row>
    <row r="503" spans="3:16" ht="13.2">
      <c r="C503" s="36"/>
      <c r="E503" s="62"/>
      <c r="H503" s="36"/>
      <c r="I503" s="36"/>
      <c r="J503" s="36"/>
      <c r="K503" s="36"/>
      <c r="N503" s="36"/>
      <c r="O503" s="36"/>
      <c r="P503" s="36"/>
    </row>
    <row r="504" spans="3:16" ht="13.2">
      <c r="C504" s="36"/>
      <c r="E504" s="62"/>
      <c r="H504" s="36"/>
      <c r="I504" s="36"/>
      <c r="J504" s="36"/>
      <c r="K504" s="36"/>
      <c r="N504" s="36"/>
      <c r="O504" s="36"/>
      <c r="P504" s="36"/>
    </row>
    <row r="505" spans="3:16" ht="13.2">
      <c r="C505" s="36"/>
      <c r="E505" s="62"/>
      <c r="H505" s="36"/>
      <c r="I505" s="36"/>
      <c r="J505" s="36"/>
      <c r="K505" s="36"/>
      <c r="N505" s="36"/>
      <c r="O505" s="36"/>
      <c r="P505" s="36"/>
    </row>
    <row r="506" spans="3:16" ht="13.2">
      <c r="C506" s="36"/>
      <c r="E506" s="62"/>
      <c r="H506" s="36"/>
      <c r="I506" s="36"/>
      <c r="J506" s="36"/>
      <c r="K506" s="36"/>
      <c r="N506" s="36"/>
      <c r="O506" s="36"/>
      <c r="P506" s="36"/>
    </row>
    <row r="507" spans="3:16" ht="13.2">
      <c r="C507" s="36"/>
      <c r="E507" s="62"/>
      <c r="H507" s="36"/>
      <c r="I507" s="36"/>
      <c r="J507" s="36"/>
      <c r="K507" s="36"/>
      <c r="N507" s="36"/>
      <c r="O507" s="36"/>
      <c r="P507" s="36"/>
    </row>
    <row r="508" spans="3:16" ht="13.2">
      <c r="C508" s="36"/>
      <c r="E508" s="62"/>
      <c r="H508" s="36"/>
      <c r="I508" s="36"/>
      <c r="J508" s="36"/>
      <c r="K508" s="36"/>
      <c r="N508" s="36"/>
      <c r="O508" s="36"/>
      <c r="P508" s="36"/>
    </row>
    <row r="509" spans="3:16" ht="13.2">
      <c r="C509" s="36"/>
      <c r="E509" s="62"/>
      <c r="H509" s="36"/>
      <c r="I509" s="36"/>
      <c r="J509" s="36"/>
      <c r="K509" s="36"/>
      <c r="N509" s="36"/>
      <c r="O509" s="36"/>
      <c r="P509" s="36"/>
    </row>
    <row r="510" spans="3:16" ht="13.2">
      <c r="C510" s="36"/>
      <c r="E510" s="62"/>
      <c r="H510" s="36"/>
      <c r="I510" s="36"/>
      <c r="J510" s="36"/>
      <c r="K510" s="36"/>
      <c r="N510" s="36"/>
      <c r="O510" s="36"/>
      <c r="P510" s="36"/>
    </row>
    <row r="511" spans="3:16" ht="13.2">
      <c r="C511" s="36"/>
      <c r="E511" s="62"/>
      <c r="H511" s="36"/>
      <c r="I511" s="36"/>
      <c r="J511" s="36"/>
      <c r="K511" s="36"/>
      <c r="N511" s="36"/>
      <c r="O511" s="36"/>
      <c r="P511" s="36"/>
    </row>
    <row r="512" spans="3:16" ht="13.2">
      <c r="C512" s="36"/>
      <c r="E512" s="62"/>
      <c r="H512" s="36"/>
      <c r="I512" s="36"/>
      <c r="J512" s="36"/>
      <c r="K512" s="36"/>
      <c r="N512" s="36"/>
      <c r="O512" s="36"/>
      <c r="P512" s="36"/>
    </row>
    <row r="513" spans="3:16" ht="13.2">
      <c r="C513" s="36"/>
      <c r="E513" s="62"/>
      <c r="H513" s="36"/>
      <c r="I513" s="36"/>
      <c r="J513" s="36"/>
      <c r="K513" s="36"/>
      <c r="N513" s="36"/>
      <c r="O513" s="36"/>
      <c r="P513" s="36"/>
    </row>
    <row r="514" spans="3:16" ht="13.2">
      <c r="C514" s="36"/>
      <c r="E514" s="62"/>
      <c r="H514" s="36"/>
      <c r="I514" s="36"/>
      <c r="J514" s="36"/>
      <c r="K514" s="36"/>
      <c r="N514" s="36"/>
      <c r="O514" s="36"/>
      <c r="P514" s="36"/>
    </row>
    <row r="515" spans="3:16" ht="13.2">
      <c r="C515" s="36"/>
      <c r="E515" s="62"/>
      <c r="H515" s="36"/>
      <c r="I515" s="36"/>
      <c r="J515" s="36"/>
      <c r="K515" s="36"/>
      <c r="N515" s="36"/>
      <c r="O515" s="36"/>
      <c r="P515" s="36"/>
    </row>
    <row r="516" spans="3:16" ht="13.2">
      <c r="C516" s="36"/>
      <c r="E516" s="62"/>
      <c r="H516" s="36"/>
      <c r="I516" s="36"/>
      <c r="J516" s="36"/>
      <c r="K516" s="36"/>
      <c r="N516" s="36"/>
      <c r="O516" s="36"/>
      <c r="P516" s="36"/>
    </row>
    <row r="517" spans="3:16" ht="13.2">
      <c r="C517" s="36"/>
      <c r="E517" s="62"/>
      <c r="H517" s="36"/>
      <c r="I517" s="36"/>
      <c r="J517" s="36"/>
      <c r="K517" s="36"/>
      <c r="N517" s="36"/>
      <c r="O517" s="36"/>
      <c r="P517" s="36"/>
    </row>
    <row r="518" spans="3:16" ht="13.2">
      <c r="C518" s="36"/>
      <c r="E518" s="62"/>
      <c r="H518" s="36"/>
      <c r="I518" s="36"/>
      <c r="J518" s="36"/>
      <c r="K518" s="36"/>
      <c r="N518" s="36"/>
      <c r="O518" s="36"/>
      <c r="P518" s="36"/>
    </row>
    <row r="519" spans="3:16" ht="13.2">
      <c r="C519" s="36"/>
      <c r="E519" s="62"/>
      <c r="H519" s="36"/>
      <c r="I519" s="36"/>
      <c r="J519" s="36"/>
      <c r="K519" s="36"/>
      <c r="N519" s="36"/>
      <c r="O519" s="36"/>
      <c r="P519" s="36"/>
    </row>
    <row r="520" spans="3:16" ht="13.2">
      <c r="C520" s="36"/>
      <c r="E520" s="62"/>
      <c r="H520" s="36"/>
      <c r="I520" s="36"/>
      <c r="J520" s="36"/>
      <c r="K520" s="36"/>
      <c r="N520" s="36"/>
      <c r="O520" s="36"/>
      <c r="P520" s="36"/>
    </row>
    <row r="521" spans="3:16" ht="13.2">
      <c r="C521" s="36"/>
      <c r="E521" s="62"/>
      <c r="H521" s="36"/>
      <c r="I521" s="36"/>
      <c r="J521" s="36"/>
      <c r="K521" s="36"/>
      <c r="N521" s="36"/>
      <c r="O521" s="36"/>
      <c r="P521" s="36"/>
    </row>
    <row r="522" spans="3:16" ht="13.2">
      <c r="C522" s="36"/>
      <c r="E522" s="62"/>
      <c r="H522" s="36"/>
      <c r="I522" s="36"/>
      <c r="J522" s="36"/>
      <c r="K522" s="36"/>
      <c r="N522" s="36"/>
      <c r="O522" s="36"/>
      <c r="P522" s="36"/>
    </row>
    <row r="523" spans="3:16" ht="13.2">
      <c r="C523" s="36"/>
      <c r="E523" s="62"/>
      <c r="H523" s="36"/>
      <c r="I523" s="36"/>
      <c r="J523" s="36"/>
      <c r="K523" s="36"/>
      <c r="N523" s="36"/>
      <c r="O523" s="36"/>
      <c r="P523" s="36"/>
    </row>
    <row r="524" spans="3:16" ht="13.2">
      <c r="C524" s="36"/>
      <c r="E524" s="62"/>
      <c r="H524" s="36"/>
      <c r="I524" s="36"/>
      <c r="J524" s="36"/>
      <c r="K524" s="36"/>
      <c r="N524" s="36"/>
      <c r="O524" s="36"/>
      <c r="P524" s="36"/>
    </row>
    <row r="525" spans="3:16" ht="13.2">
      <c r="C525" s="36"/>
      <c r="E525" s="62"/>
      <c r="H525" s="36"/>
      <c r="I525" s="36"/>
      <c r="J525" s="36"/>
      <c r="K525" s="36"/>
      <c r="N525" s="36"/>
      <c r="O525" s="36"/>
      <c r="P525" s="36"/>
    </row>
    <row r="526" spans="3:16" ht="13.2">
      <c r="C526" s="36"/>
      <c r="E526" s="62"/>
      <c r="H526" s="36"/>
      <c r="I526" s="36"/>
      <c r="J526" s="36"/>
      <c r="K526" s="36"/>
      <c r="N526" s="36"/>
      <c r="O526" s="36"/>
      <c r="P526" s="36"/>
    </row>
    <row r="527" spans="3:16" ht="13.2">
      <c r="C527" s="36"/>
      <c r="E527" s="62"/>
      <c r="H527" s="36"/>
      <c r="I527" s="36"/>
      <c r="J527" s="36"/>
      <c r="K527" s="36"/>
      <c r="N527" s="36"/>
      <c r="O527" s="36"/>
      <c r="P527" s="36"/>
    </row>
    <row r="528" spans="3:16" ht="13.2">
      <c r="C528" s="36"/>
      <c r="E528" s="62"/>
      <c r="H528" s="36"/>
      <c r="I528" s="36"/>
      <c r="J528" s="36"/>
      <c r="K528" s="36"/>
      <c r="N528" s="36"/>
      <c r="O528" s="36"/>
      <c r="P528" s="36"/>
    </row>
    <row r="529" spans="3:16" ht="13.2">
      <c r="C529" s="36"/>
      <c r="E529" s="62"/>
      <c r="H529" s="36"/>
      <c r="I529" s="36"/>
      <c r="J529" s="36"/>
      <c r="K529" s="36"/>
      <c r="N529" s="36"/>
      <c r="O529" s="36"/>
      <c r="P529" s="36"/>
    </row>
    <row r="530" spans="3:16" ht="13.2">
      <c r="C530" s="36"/>
      <c r="E530" s="62"/>
      <c r="H530" s="36"/>
      <c r="I530" s="36"/>
      <c r="J530" s="36"/>
      <c r="K530" s="36"/>
      <c r="N530" s="36"/>
      <c r="O530" s="36"/>
      <c r="P530" s="36"/>
    </row>
    <row r="531" spans="3:16" ht="13.2">
      <c r="C531" s="36"/>
      <c r="E531" s="62"/>
      <c r="H531" s="36"/>
      <c r="I531" s="36"/>
      <c r="J531" s="36"/>
      <c r="K531" s="36"/>
      <c r="N531" s="36"/>
      <c r="O531" s="36"/>
      <c r="P531" s="36"/>
    </row>
    <row r="532" spans="3:16" ht="13.2">
      <c r="C532" s="36"/>
      <c r="E532" s="62"/>
      <c r="H532" s="36"/>
      <c r="I532" s="36"/>
      <c r="J532" s="36"/>
      <c r="K532" s="36"/>
      <c r="N532" s="36"/>
      <c r="O532" s="36"/>
      <c r="P532" s="36"/>
    </row>
    <row r="533" spans="3:16" ht="13.2">
      <c r="C533" s="36"/>
      <c r="E533" s="62"/>
      <c r="H533" s="36"/>
      <c r="I533" s="36"/>
      <c r="J533" s="36"/>
      <c r="K533" s="36"/>
      <c r="N533" s="36"/>
      <c r="O533" s="36"/>
      <c r="P533" s="36"/>
    </row>
    <row r="534" spans="3:16" ht="13.2">
      <c r="C534" s="36"/>
      <c r="E534" s="62"/>
      <c r="H534" s="36"/>
      <c r="I534" s="36"/>
      <c r="J534" s="36"/>
      <c r="K534" s="36"/>
      <c r="N534" s="36"/>
      <c r="O534" s="36"/>
      <c r="P534" s="36"/>
    </row>
    <row r="535" spans="3:16" ht="13.2">
      <c r="C535" s="36"/>
      <c r="E535" s="62"/>
      <c r="H535" s="36"/>
      <c r="I535" s="36"/>
      <c r="J535" s="36"/>
      <c r="K535" s="36"/>
      <c r="N535" s="36"/>
      <c r="O535" s="36"/>
      <c r="P535" s="36"/>
    </row>
    <row r="536" spans="3:16" ht="13.2">
      <c r="C536" s="36"/>
      <c r="E536" s="62"/>
      <c r="H536" s="36"/>
      <c r="I536" s="36"/>
      <c r="J536" s="36"/>
      <c r="K536" s="36"/>
      <c r="N536" s="36"/>
      <c r="O536" s="36"/>
      <c r="P536" s="36"/>
    </row>
    <row r="537" spans="3:16" ht="13.2">
      <c r="C537" s="36"/>
      <c r="E537" s="62"/>
      <c r="H537" s="36"/>
      <c r="I537" s="36"/>
      <c r="J537" s="36"/>
      <c r="K537" s="36"/>
      <c r="N537" s="36"/>
      <c r="O537" s="36"/>
      <c r="P537" s="36"/>
    </row>
    <row r="538" spans="3:16" ht="13.2">
      <c r="C538" s="36"/>
      <c r="E538" s="62"/>
      <c r="H538" s="36"/>
      <c r="I538" s="36"/>
      <c r="J538" s="36"/>
      <c r="K538" s="36"/>
      <c r="N538" s="36"/>
      <c r="O538" s="36"/>
      <c r="P538" s="36"/>
    </row>
    <row r="539" spans="3:16" ht="13.2">
      <c r="C539" s="36"/>
      <c r="E539" s="62"/>
      <c r="H539" s="36"/>
      <c r="I539" s="36"/>
      <c r="J539" s="36"/>
      <c r="K539" s="36"/>
      <c r="N539" s="36"/>
      <c r="O539" s="36"/>
      <c r="P539" s="36"/>
    </row>
    <row r="540" spans="3:16" ht="13.2">
      <c r="C540" s="36"/>
      <c r="E540" s="62"/>
      <c r="H540" s="36"/>
      <c r="I540" s="36"/>
      <c r="J540" s="36"/>
      <c r="K540" s="36"/>
      <c r="N540" s="36"/>
      <c r="O540" s="36"/>
      <c r="P540" s="36"/>
    </row>
    <row r="541" spans="3:16" ht="13.2">
      <c r="C541" s="36"/>
      <c r="E541" s="62"/>
      <c r="H541" s="36"/>
      <c r="I541" s="36"/>
      <c r="J541" s="36"/>
      <c r="K541" s="36"/>
      <c r="N541" s="36"/>
      <c r="O541" s="36"/>
      <c r="P541" s="36"/>
    </row>
    <row r="542" spans="3:16" ht="13.2">
      <c r="C542" s="36"/>
      <c r="E542" s="62"/>
      <c r="H542" s="36"/>
      <c r="I542" s="36"/>
      <c r="J542" s="36"/>
      <c r="K542" s="36"/>
      <c r="N542" s="36"/>
      <c r="O542" s="36"/>
      <c r="P542" s="36"/>
    </row>
    <row r="543" spans="3:16" ht="13.2">
      <c r="C543" s="36"/>
      <c r="E543" s="62"/>
      <c r="H543" s="36"/>
      <c r="I543" s="36"/>
      <c r="J543" s="36"/>
      <c r="K543" s="36"/>
      <c r="N543" s="36"/>
      <c r="O543" s="36"/>
      <c r="P543" s="36"/>
    </row>
    <row r="544" spans="3:16" ht="13.2">
      <c r="C544" s="36"/>
      <c r="E544" s="62"/>
      <c r="H544" s="36"/>
      <c r="I544" s="36"/>
      <c r="J544" s="36"/>
      <c r="K544" s="36"/>
      <c r="N544" s="36"/>
      <c r="O544" s="36"/>
      <c r="P544" s="36"/>
    </row>
    <row r="545" spans="3:16" ht="13.2">
      <c r="C545" s="36"/>
      <c r="E545" s="62"/>
      <c r="H545" s="36"/>
      <c r="I545" s="36"/>
      <c r="J545" s="36"/>
      <c r="K545" s="36"/>
      <c r="N545" s="36"/>
      <c r="O545" s="36"/>
      <c r="P545" s="36"/>
    </row>
    <row r="546" spans="3:16" ht="13.2">
      <c r="C546" s="36"/>
      <c r="E546" s="62"/>
      <c r="H546" s="36"/>
      <c r="I546" s="36"/>
      <c r="J546" s="36"/>
      <c r="K546" s="36"/>
      <c r="N546" s="36"/>
      <c r="O546" s="36"/>
      <c r="P546" s="36"/>
    </row>
    <row r="547" spans="3:16" ht="13.2">
      <c r="C547" s="36"/>
      <c r="E547" s="62"/>
      <c r="H547" s="36"/>
      <c r="I547" s="36"/>
      <c r="J547" s="36"/>
      <c r="K547" s="36"/>
      <c r="N547" s="36"/>
      <c r="O547" s="36"/>
      <c r="P547" s="36"/>
    </row>
    <row r="548" spans="3:16" ht="13.2">
      <c r="C548" s="36"/>
      <c r="E548" s="62"/>
      <c r="H548" s="36"/>
      <c r="I548" s="36"/>
      <c r="J548" s="36"/>
      <c r="K548" s="36"/>
      <c r="N548" s="36"/>
      <c r="O548" s="36"/>
      <c r="P548" s="36"/>
    </row>
    <row r="549" spans="3:16" ht="13.2">
      <c r="C549" s="36"/>
      <c r="E549" s="62"/>
      <c r="H549" s="36"/>
      <c r="I549" s="36"/>
      <c r="J549" s="36"/>
      <c r="K549" s="36"/>
      <c r="N549" s="36"/>
      <c r="O549" s="36"/>
      <c r="P549" s="36"/>
    </row>
    <row r="550" spans="3:16" ht="13.2">
      <c r="C550" s="36"/>
      <c r="E550" s="62"/>
      <c r="H550" s="36"/>
      <c r="I550" s="36"/>
      <c r="J550" s="36"/>
      <c r="K550" s="36"/>
      <c r="N550" s="36"/>
      <c r="O550" s="36"/>
      <c r="P550" s="36"/>
    </row>
    <row r="551" spans="3:16" ht="13.2">
      <c r="C551" s="36"/>
      <c r="E551" s="62"/>
      <c r="H551" s="36"/>
      <c r="I551" s="36"/>
      <c r="J551" s="36"/>
      <c r="K551" s="36"/>
      <c r="N551" s="36"/>
      <c r="O551" s="36"/>
      <c r="P551" s="36"/>
    </row>
    <row r="552" spans="3:16" ht="13.2">
      <c r="C552" s="36"/>
      <c r="E552" s="62"/>
      <c r="H552" s="36"/>
      <c r="I552" s="36"/>
      <c r="J552" s="36"/>
      <c r="K552" s="36"/>
      <c r="N552" s="36"/>
      <c r="O552" s="36"/>
      <c r="P552" s="36"/>
    </row>
    <row r="553" spans="3:16" ht="13.2">
      <c r="C553" s="36"/>
      <c r="E553" s="62"/>
      <c r="H553" s="36"/>
      <c r="I553" s="36"/>
      <c r="J553" s="36"/>
      <c r="K553" s="36"/>
      <c r="N553" s="36"/>
      <c r="O553" s="36"/>
      <c r="P553" s="36"/>
    </row>
    <row r="554" spans="3:16" ht="13.2">
      <c r="C554" s="36"/>
      <c r="E554" s="62"/>
      <c r="H554" s="36"/>
      <c r="I554" s="36"/>
      <c r="J554" s="36"/>
      <c r="K554" s="36"/>
      <c r="N554" s="36"/>
      <c r="O554" s="36"/>
      <c r="P554" s="36"/>
    </row>
    <row r="555" spans="3:16" ht="13.2">
      <c r="C555" s="36"/>
      <c r="E555" s="62"/>
      <c r="H555" s="36"/>
      <c r="I555" s="36"/>
      <c r="J555" s="36"/>
      <c r="K555" s="36"/>
      <c r="N555" s="36"/>
      <c r="O555" s="36"/>
      <c r="P555" s="36"/>
    </row>
    <row r="556" spans="3:16" ht="13.2">
      <c r="C556" s="36"/>
      <c r="E556" s="62"/>
      <c r="H556" s="36"/>
      <c r="I556" s="36"/>
      <c r="J556" s="36"/>
      <c r="K556" s="36"/>
      <c r="N556" s="36"/>
      <c r="O556" s="36"/>
      <c r="P556" s="36"/>
    </row>
    <row r="557" spans="3:16" ht="13.2">
      <c r="C557" s="36"/>
      <c r="E557" s="62"/>
      <c r="H557" s="36"/>
      <c r="I557" s="36"/>
      <c r="J557" s="36"/>
      <c r="K557" s="36"/>
      <c r="N557" s="36"/>
      <c r="O557" s="36"/>
      <c r="P557" s="36"/>
    </row>
    <row r="558" spans="3:16" ht="13.2">
      <c r="C558" s="36"/>
      <c r="E558" s="62"/>
      <c r="H558" s="36"/>
      <c r="I558" s="36"/>
      <c r="J558" s="36"/>
      <c r="K558" s="36"/>
      <c r="N558" s="36"/>
      <c r="O558" s="36"/>
      <c r="P558" s="36"/>
    </row>
    <row r="559" spans="3:16" ht="13.2">
      <c r="C559" s="36"/>
      <c r="E559" s="62"/>
      <c r="H559" s="36"/>
      <c r="I559" s="36"/>
      <c r="J559" s="36"/>
      <c r="K559" s="36"/>
      <c r="N559" s="36"/>
      <c r="O559" s="36"/>
      <c r="P559" s="36"/>
    </row>
    <row r="560" spans="3:16" ht="13.2">
      <c r="C560" s="36"/>
      <c r="E560" s="62"/>
      <c r="H560" s="36"/>
      <c r="I560" s="36"/>
      <c r="J560" s="36"/>
      <c r="K560" s="36"/>
      <c r="N560" s="36"/>
      <c r="O560" s="36"/>
      <c r="P560" s="36"/>
    </row>
    <row r="561" spans="3:16" ht="13.2">
      <c r="C561" s="36"/>
      <c r="E561" s="62"/>
      <c r="H561" s="36"/>
      <c r="I561" s="36"/>
      <c r="J561" s="36"/>
      <c r="K561" s="36"/>
      <c r="N561" s="36"/>
      <c r="O561" s="36"/>
      <c r="P561" s="36"/>
    </row>
    <row r="562" spans="3:16" ht="13.2">
      <c r="C562" s="36"/>
      <c r="E562" s="62"/>
      <c r="H562" s="36"/>
      <c r="I562" s="36"/>
      <c r="J562" s="36"/>
      <c r="K562" s="36"/>
      <c r="N562" s="36"/>
      <c r="O562" s="36"/>
      <c r="P562" s="36"/>
    </row>
    <row r="563" spans="3:16" ht="13.2">
      <c r="C563" s="36"/>
      <c r="E563" s="62"/>
      <c r="H563" s="36"/>
      <c r="I563" s="36"/>
      <c r="J563" s="36"/>
      <c r="K563" s="36"/>
      <c r="N563" s="36"/>
      <c r="O563" s="36"/>
      <c r="P563" s="36"/>
    </row>
    <row r="564" spans="3:16" ht="13.2">
      <c r="C564" s="36"/>
      <c r="E564" s="62"/>
      <c r="H564" s="36"/>
      <c r="I564" s="36"/>
      <c r="J564" s="36"/>
      <c r="K564" s="36"/>
      <c r="N564" s="36"/>
      <c r="O564" s="36"/>
      <c r="P564" s="36"/>
    </row>
    <row r="565" spans="3:16" ht="13.2">
      <c r="C565" s="36"/>
      <c r="E565" s="62"/>
      <c r="H565" s="36"/>
      <c r="I565" s="36"/>
      <c r="J565" s="36"/>
      <c r="K565" s="36"/>
      <c r="N565" s="36"/>
      <c r="O565" s="36"/>
      <c r="P565" s="36"/>
    </row>
    <row r="566" spans="3:16" ht="13.2">
      <c r="C566" s="36"/>
      <c r="E566" s="62"/>
      <c r="H566" s="36"/>
      <c r="I566" s="36"/>
      <c r="J566" s="36"/>
      <c r="K566" s="36"/>
      <c r="N566" s="36"/>
      <c r="O566" s="36"/>
      <c r="P566" s="36"/>
    </row>
    <row r="567" spans="3:16" ht="13.2">
      <c r="C567" s="36"/>
      <c r="E567" s="62"/>
      <c r="H567" s="36"/>
      <c r="I567" s="36"/>
      <c r="J567" s="36"/>
      <c r="K567" s="36"/>
      <c r="N567" s="36"/>
      <c r="O567" s="36"/>
      <c r="P567" s="36"/>
    </row>
    <row r="568" spans="3:16" ht="13.2">
      <c r="C568" s="36"/>
      <c r="E568" s="62"/>
      <c r="H568" s="36"/>
      <c r="I568" s="36"/>
      <c r="J568" s="36"/>
      <c r="K568" s="36"/>
      <c r="N568" s="36"/>
      <c r="O568" s="36"/>
      <c r="P568" s="36"/>
    </row>
    <row r="569" spans="3:16" ht="13.2">
      <c r="C569" s="36"/>
      <c r="E569" s="62"/>
      <c r="H569" s="36"/>
      <c r="I569" s="36"/>
      <c r="J569" s="36"/>
      <c r="K569" s="36"/>
      <c r="N569" s="36"/>
      <c r="O569" s="36"/>
      <c r="P569" s="36"/>
    </row>
    <row r="570" spans="3:16" ht="13.2">
      <c r="C570" s="36"/>
      <c r="E570" s="62"/>
      <c r="H570" s="36"/>
      <c r="I570" s="36"/>
      <c r="J570" s="36"/>
      <c r="K570" s="36"/>
      <c r="N570" s="36"/>
      <c r="O570" s="36"/>
      <c r="P570" s="36"/>
    </row>
    <row r="571" spans="3:16" ht="13.2">
      <c r="C571" s="36"/>
      <c r="E571" s="62"/>
      <c r="H571" s="36"/>
      <c r="I571" s="36"/>
      <c r="J571" s="36"/>
      <c r="K571" s="36"/>
      <c r="N571" s="36"/>
      <c r="O571" s="36"/>
      <c r="P571" s="36"/>
    </row>
    <row r="572" spans="3:16" ht="13.2">
      <c r="C572" s="36"/>
      <c r="E572" s="62"/>
      <c r="H572" s="36"/>
      <c r="I572" s="36"/>
      <c r="J572" s="36"/>
      <c r="K572" s="36"/>
      <c r="N572" s="36"/>
      <c r="O572" s="36"/>
      <c r="P572" s="36"/>
    </row>
    <row r="573" spans="3:16" ht="13.2">
      <c r="C573" s="36"/>
      <c r="E573" s="62"/>
      <c r="H573" s="36"/>
      <c r="I573" s="36"/>
      <c r="J573" s="36"/>
      <c r="K573" s="36"/>
      <c r="N573" s="36"/>
      <c r="O573" s="36"/>
      <c r="P573" s="36"/>
    </row>
    <row r="574" spans="3:16" ht="13.2">
      <c r="C574" s="36"/>
      <c r="E574" s="62"/>
      <c r="H574" s="36"/>
      <c r="I574" s="36"/>
      <c r="J574" s="36"/>
      <c r="K574" s="36"/>
      <c r="N574" s="36"/>
      <c r="O574" s="36"/>
      <c r="P574" s="36"/>
    </row>
    <row r="575" spans="3:16" ht="13.2">
      <c r="C575" s="36"/>
      <c r="E575" s="62"/>
      <c r="H575" s="36"/>
      <c r="I575" s="36"/>
      <c r="J575" s="36"/>
      <c r="K575" s="36"/>
      <c r="N575" s="36"/>
      <c r="O575" s="36"/>
      <c r="P575" s="36"/>
    </row>
    <row r="576" spans="3:16" ht="13.2">
      <c r="C576" s="36"/>
      <c r="E576" s="62"/>
      <c r="H576" s="36"/>
      <c r="I576" s="36"/>
      <c r="J576" s="36"/>
      <c r="K576" s="36"/>
      <c r="N576" s="36"/>
      <c r="O576" s="36"/>
      <c r="P576" s="36"/>
    </row>
    <row r="577" spans="3:16" ht="13.2">
      <c r="C577" s="36"/>
      <c r="E577" s="62"/>
      <c r="H577" s="36"/>
      <c r="I577" s="36"/>
      <c r="J577" s="36"/>
      <c r="K577" s="36"/>
      <c r="N577" s="36"/>
      <c r="O577" s="36"/>
      <c r="P577" s="36"/>
    </row>
    <row r="578" spans="3:16" ht="13.2">
      <c r="C578" s="36"/>
      <c r="E578" s="62"/>
      <c r="H578" s="36"/>
      <c r="I578" s="36"/>
      <c r="J578" s="36"/>
      <c r="K578" s="36"/>
      <c r="N578" s="36"/>
      <c r="O578" s="36"/>
      <c r="P578" s="36"/>
    </row>
    <row r="579" spans="3:16" ht="13.2">
      <c r="C579" s="36"/>
      <c r="E579" s="62"/>
      <c r="H579" s="36"/>
      <c r="I579" s="36"/>
      <c r="J579" s="36"/>
      <c r="K579" s="36"/>
      <c r="N579" s="36"/>
      <c r="O579" s="36"/>
      <c r="P579" s="36"/>
    </row>
    <row r="580" spans="3:16" ht="13.2">
      <c r="C580" s="36"/>
      <c r="E580" s="62"/>
      <c r="H580" s="36"/>
      <c r="I580" s="36"/>
      <c r="J580" s="36"/>
      <c r="K580" s="36"/>
      <c r="N580" s="36"/>
      <c r="O580" s="36"/>
      <c r="P580" s="36"/>
    </row>
    <row r="581" spans="3:16" ht="13.2">
      <c r="C581" s="36"/>
      <c r="E581" s="62"/>
      <c r="H581" s="36"/>
      <c r="I581" s="36"/>
      <c r="J581" s="36"/>
      <c r="K581" s="36"/>
      <c r="N581" s="36"/>
      <c r="O581" s="36"/>
      <c r="P581" s="36"/>
    </row>
    <row r="582" spans="3:16" ht="13.2">
      <c r="C582" s="36"/>
      <c r="E582" s="62"/>
      <c r="H582" s="36"/>
      <c r="I582" s="36"/>
      <c r="J582" s="36"/>
      <c r="K582" s="36"/>
      <c r="N582" s="36"/>
      <c r="O582" s="36"/>
      <c r="P582" s="36"/>
    </row>
    <row r="583" spans="3:16" ht="13.2">
      <c r="C583" s="36"/>
      <c r="E583" s="62"/>
      <c r="H583" s="36"/>
      <c r="I583" s="36"/>
      <c r="J583" s="36"/>
      <c r="K583" s="36"/>
      <c r="N583" s="36"/>
      <c r="O583" s="36"/>
      <c r="P583" s="36"/>
    </row>
    <row r="584" spans="3:16" ht="13.2">
      <c r="C584" s="36"/>
      <c r="E584" s="62"/>
      <c r="H584" s="36"/>
      <c r="I584" s="36"/>
      <c r="J584" s="36"/>
      <c r="K584" s="36"/>
      <c r="N584" s="36"/>
      <c r="O584" s="36"/>
      <c r="P584" s="36"/>
    </row>
    <row r="585" spans="3:16" ht="13.2">
      <c r="C585" s="36"/>
      <c r="E585" s="62"/>
      <c r="H585" s="36"/>
      <c r="I585" s="36"/>
      <c r="J585" s="36"/>
      <c r="K585" s="36"/>
      <c r="N585" s="36"/>
      <c r="O585" s="36"/>
      <c r="P585" s="36"/>
    </row>
    <row r="586" spans="3:16" ht="13.2">
      <c r="C586" s="36"/>
      <c r="E586" s="62"/>
      <c r="H586" s="36"/>
      <c r="I586" s="36"/>
      <c r="J586" s="36"/>
      <c r="K586" s="36"/>
      <c r="N586" s="36"/>
      <c r="O586" s="36"/>
      <c r="P586" s="36"/>
    </row>
    <row r="587" spans="3:16" ht="13.2">
      <c r="C587" s="36"/>
      <c r="E587" s="62"/>
      <c r="H587" s="36"/>
      <c r="I587" s="36"/>
      <c r="J587" s="36"/>
      <c r="K587" s="36"/>
      <c r="N587" s="36"/>
      <c r="O587" s="36"/>
      <c r="P587" s="36"/>
    </row>
    <row r="588" spans="3:16" ht="13.2">
      <c r="C588" s="36"/>
      <c r="E588" s="62"/>
      <c r="H588" s="36"/>
      <c r="I588" s="36"/>
      <c r="J588" s="36"/>
      <c r="K588" s="36"/>
      <c r="N588" s="36"/>
      <c r="O588" s="36"/>
      <c r="P588" s="36"/>
    </row>
    <row r="589" spans="3:16" ht="13.2">
      <c r="C589" s="36"/>
      <c r="E589" s="62"/>
      <c r="H589" s="36"/>
      <c r="I589" s="36"/>
      <c r="J589" s="36"/>
      <c r="K589" s="36"/>
      <c r="N589" s="36"/>
      <c r="O589" s="36"/>
      <c r="P589" s="36"/>
    </row>
    <row r="590" spans="3:16" ht="13.2">
      <c r="C590" s="36"/>
      <c r="E590" s="62"/>
      <c r="H590" s="36"/>
      <c r="I590" s="36"/>
      <c r="J590" s="36"/>
      <c r="K590" s="36"/>
      <c r="N590" s="36"/>
      <c r="O590" s="36"/>
      <c r="P590" s="36"/>
    </row>
    <row r="591" spans="3:16" ht="13.2">
      <c r="C591" s="36"/>
      <c r="E591" s="62"/>
      <c r="H591" s="36"/>
      <c r="I591" s="36"/>
      <c r="J591" s="36"/>
      <c r="K591" s="36"/>
      <c r="N591" s="36"/>
      <c r="O591" s="36"/>
      <c r="P591" s="36"/>
    </row>
    <row r="592" spans="3:16" ht="13.2">
      <c r="C592" s="36"/>
      <c r="E592" s="62"/>
      <c r="H592" s="36"/>
      <c r="I592" s="36"/>
      <c r="J592" s="36"/>
      <c r="K592" s="36"/>
      <c r="N592" s="36"/>
      <c r="O592" s="36"/>
      <c r="P592" s="36"/>
    </row>
    <row r="593" spans="3:16" ht="13.2">
      <c r="C593" s="36"/>
      <c r="E593" s="62"/>
      <c r="H593" s="36"/>
      <c r="I593" s="36"/>
      <c r="J593" s="36"/>
      <c r="K593" s="36"/>
      <c r="N593" s="36"/>
      <c r="O593" s="36"/>
      <c r="P593" s="36"/>
    </row>
    <row r="594" spans="3:16" ht="13.2">
      <c r="C594" s="36"/>
      <c r="E594" s="62"/>
      <c r="H594" s="36"/>
      <c r="I594" s="36"/>
      <c r="J594" s="36"/>
      <c r="K594" s="36"/>
      <c r="N594" s="36"/>
      <c r="O594" s="36"/>
      <c r="P594" s="36"/>
    </row>
    <row r="595" spans="3:16" ht="13.2">
      <c r="C595" s="36"/>
      <c r="E595" s="62"/>
      <c r="H595" s="36"/>
      <c r="I595" s="36"/>
      <c r="J595" s="36"/>
      <c r="K595" s="36"/>
      <c r="N595" s="36"/>
      <c r="O595" s="36"/>
      <c r="P595" s="36"/>
    </row>
    <row r="596" spans="3:16" ht="13.2">
      <c r="C596" s="36"/>
      <c r="E596" s="62"/>
      <c r="H596" s="36"/>
      <c r="I596" s="36"/>
      <c r="J596" s="36"/>
      <c r="K596" s="36"/>
      <c r="N596" s="36"/>
      <c r="O596" s="36"/>
      <c r="P596" s="36"/>
    </row>
    <row r="597" spans="3:16" ht="13.2">
      <c r="C597" s="36"/>
      <c r="E597" s="62"/>
      <c r="H597" s="36"/>
      <c r="I597" s="36"/>
      <c r="J597" s="36"/>
      <c r="K597" s="36"/>
      <c r="N597" s="36"/>
      <c r="O597" s="36"/>
      <c r="P597" s="36"/>
    </row>
    <row r="598" spans="3:16" ht="13.2">
      <c r="C598" s="36"/>
      <c r="E598" s="62"/>
      <c r="H598" s="36"/>
      <c r="I598" s="36"/>
      <c r="J598" s="36"/>
      <c r="K598" s="36"/>
      <c r="N598" s="36"/>
      <c r="O598" s="36"/>
      <c r="P598" s="36"/>
    </row>
    <row r="599" spans="3:16" ht="13.2">
      <c r="C599" s="36"/>
      <c r="E599" s="62"/>
      <c r="H599" s="36"/>
      <c r="I599" s="36"/>
      <c r="J599" s="36"/>
      <c r="K599" s="36"/>
      <c r="N599" s="36"/>
      <c r="O599" s="36"/>
      <c r="P599" s="36"/>
    </row>
    <row r="600" spans="3:16" ht="13.2">
      <c r="C600" s="36"/>
      <c r="E600" s="62"/>
      <c r="H600" s="36"/>
      <c r="I600" s="36"/>
      <c r="J600" s="36"/>
      <c r="K600" s="36"/>
      <c r="N600" s="36"/>
      <c r="O600" s="36"/>
      <c r="P600" s="36"/>
    </row>
    <row r="601" spans="3:16" ht="13.2">
      <c r="C601" s="36"/>
      <c r="E601" s="62"/>
      <c r="H601" s="36"/>
      <c r="I601" s="36"/>
      <c r="J601" s="36"/>
      <c r="K601" s="36"/>
      <c r="N601" s="36"/>
      <c r="O601" s="36"/>
      <c r="P601" s="36"/>
    </row>
    <row r="602" spans="3:16" ht="13.2">
      <c r="C602" s="36"/>
      <c r="E602" s="62"/>
      <c r="H602" s="36"/>
      <c r="I602" s="36"/>
      <c r="J602" s="36"/>
      <c r="K602" s="36"/>
      <c r="N602" s="36"/>
      <c r="O602" s="36"/>
      <c r="P602" s="36"/>
    </row>
    <row r="603" spans="3:16" ht="13.2">
      <c r="C603" s="36"/>
      <c r="E603" s="62"/>
      <c r="H603" s="36"/>
      <c r="I603" s="36"/>
      <c r="J603" s="36"/>
      <c r="K603" s="36"/>
      <c r="N603" s="36"/>
      <c r="O603" s="36"/>
      <c r="P603" s="36"/>
    </row>
    <row r="604" spans="3:16" ht="13.2">
      <c r="C604" s="36"/>
      <c r="E604" s="62"/>
      <c r="H604" s="36"/>
      <c r="I604" s="36"/>
      <c r="J604" s="36"/>
      <c r="K604" s="36"/>
      <c r="N604" s="36"/>
      <c r="O604" s="36"/>
      <c r="P604" s="36"/>
    </row>
    <row r="605" spans="3:16" ht="13.2">
      <c r="C605" s="36"/>
      <c r="E605" s="62"/>
      <c r="H605" s="36"/>
      <c r="I605" s="36"/>
      <c r="J605" s="36"/>
      <c r="K605" s="36"/>
      <c r="N605" s="36"/>
      <c r="O605" s="36"/>
      <c r="P605" s="36"/>
    </row>
    <row r="606" spans="3:16" ht="13.2">
      <c r="C606" s="36"/>
      <c r="E606" s="62"/>
      <c r="H606" s="36"/>
      <c r="I606" s="36"/>
      <c r="J606" s="36"/>
      <c r="K606" s="36"/>
      <c r="N606" s="36"/>
      <c r="O606" s="36"/>
      <c r="P606" s="36"/>
    </row>
    <row r="607" spans="3:16" ht="13.2">
      <c r="C607" s="36"/>
      <c r="E607" s="62"/>
      <c r="H607" s="36"/>
      <c r="I607" s="36"/>
      <c r="J607" s="36"/>
      <c r="K607" s="36"/>
      <c r="N607" s="36"/>
      <c r="O607" s="36"/>
      <c r="P607" s="36"/>
    </row>
    <row r="608" spans="3:16" ht="13.2">
      <c r="C608" s="36"/>
      <c r="E608" s="62"/>
      <c r="H608" s="36"/>
      <c r="I608" s="36"/>
      <c r="J608" s="36"/>
      <c r="K608" s="36"/>
      <c r="N608" s="36"/>
      <c r="O608" s="36"/>
      <c r="P608" s="36"/>
    </row>
    <row r="609" spans="3:16" ht="13.2">
      <c r="C609" s="36"/>
      <c r="E609" s="62"/>
      <c r="H609" s="36"/>
      <c r="I609" s="36"/>
      <c r="J609" s="36"/>
      <c r="K609" s="36"/>
      <c r="N609" s="36"/>
      <c r="O609" s="36"/>
      <c r="P609" s="36"/>
    </row>
    <row r="610" spans="3:16" ht="13.2">
      <c r="C610" s="36"/>
      <c r="E610" s="62"/>
      <c r="H610" s="36"/>
      <c r="I610" s="36"/>
      <c r="J610" s="36"/>
      <c r="K610" s="36"/>
      <c r="N610" s="36"/>
      <c r="O610" s="36"/>
      <c r="P610" s="36"/>
    </row>
    <row r="611" spans="3:16" ht="13.2">
      <c r="C611" s="36"/>
      <c r="E611" s="62"/>
      <c r="H611" s="36"/>
      <c r="I611" s="36"/>
      <c r="J611" s="36"/>
      <c r="K611" s="36"/>
      <c r="N611" s="36"/>
      <c r="O611" s="36"/>
      <c r="P611" s="36"/>
    </row>
    <row r="612" spans="3:16" ht="13.2">
      <c r="C612" s="36"/>
      <c r="E612" s="62"/>
      <c r="H612" s="36"/>
      <c r="I612" s="36"/>
      <c r="J612" s="36"/>
      <c r="K612" s="36"/>
      <c r="N612" s="36"/>
      <c r="O612" s="36"/>
      <c r="P612" s="36"/>
    </row>
    <row r="613" spans="3:16" ht="13.2">
      <c r="C613" s="36"/>
      <c r="E613" s="62"/>
      <c r="H613" s="36"/>
      <c r="I613" s="36"/>
      <c r="J613" s="36"/>
      <c r="K613" s="36"/>
      <c r="N613" s="36"/>
      <c r="O613" s="36"/>
      <c r="P613" s="36"/>
    </row>
    <row r="614" spans="3:16" ht="13.2">
      <c r="C614" s="36"/>
      <c r="E614" s="62"/>
      <c r="H614" s="36"/>
      <c r="I614" s="36"/>
      <c r="J614" s="36"/>
      <c r="K614" s="36"/>
      <c r="N614" s="36"/>
      <c r="O614" s="36"/>
      <c r="P614" s="36"/>
    </row>
    <row r="615" spans="3:16" ht="13.2">
      <c r="C615" s="36"/>
      <c r="E615" s="62"/>
      <c r="H615" s="36"/>
      <c r="I615" s="36"/>
      <c r="J615" s="36"/>
      <c r="K615" s="36"/>
      <c r="N615" s="36"/>
      <c r="O615" s="36"/>
      <c r="P615" s="36"/>
    </row>
    <row r="616" spans="3:16" ht="13.2">
      <c r="C616" s="36"/>
      <c r="E616" s="62"/>
      <c r="H616" s="36"/>
      <c r="I616" s="36"/>
      <c r="J616" s="36"/>
      <c r="K616" s="36"/>
      <c r="N616" s="36"/>
      <c r="O616" s="36"/>
      <c r="P616" s="36"/>
    </row>
    <row r="617" spans="3:16" ht="13.2">
      <c r="C617" s="36"/>
      <c r="E617" s="62"/>
      <c r="H617" s="36"/>
      <c r="I617" s="36"/>
      <c r="J617" s="36"/>
      <c r="K617" s="36"/>
      <c r="N617" s="36"/>
      <c r="O617" s="36"/>
      <c r="P617" s="36"/>
    </row>
    <row r="618" spans="3:16" ht="13.2">
      <c r="C618" s="36"/>
      <c r="E618" s="62"/>
      <c r="H618" s="36"/>
      <c r="I618" s="36"/>
      <c r="J618" s="36"/>
      <c r="K618" s="36"/>
      <c r="N618" s="36"/>
      <c r="O618" s="36"/>
      <c r="P618" s="36"/>
    </row>
    <row r="619" spans="3:16" ht="13.2">
      <c r="C619" s="36"/>
      <c r="E619" s="62"/>
      <c r="H619" s="36"/>
      <c r="I619" s="36"/>
      <c r="J619" s="36"/>
      <c r="K619" s="36"/>
      <c r="N619" s="36"/>
      <c r="O619" s="36"/>
      <c r="P619" s="36"/>
    </row>
    <row r="620" spans="3:16" ht="13.2">
      <c r="C620" s="36"/>
      <c r="E620" s="62"/>
      <c r="H620" s="36"/>
      <c r="I620" s="36"/>
      <c r="J620" s="36"/>
      <c r="K620" s="36"/>
      <c r="N620" s="36"/>
      <c r="O620" s="36"/>
      <c r="P620" s="36"/>
    </row>
    <row r="621" spans="3:16" ht="13.2">
      <c r="C621" s="36"/>
      <c r="E621" s="62"/>
      <c r="H621" s="36"/>
      <c r="I621" s="36"/>
      <c r="J621" s="36"/>
      <c r="K621" s="36"/>
      <c r="N621" s="36"/>
      <c r="O621" s="36"/>
      <c r="P621" s="36"/>
    </row>
    <row r="622" spans="3:16" ht="13.2">
      <c r="C622" s="36"/>
      <c r="E622" s="62"/>
      <c r="H622" s="36"/>
      <c r="I622" s="36"/>
      <c r="J622" s="36"/>
      <c r="K622" s="36"/>
      <c r="N622" s="36"/>
      <c r="O622" s="36"/>
      <c r="P622" s="36"/>
    </row>
    <row r="623" spans="3:16" ht="13.2">
      <c r="C623" s="36"/>
      <c r="E623" s="62"/>
      <c r="H623" s="36"/>
      <c r="I623" s="36"/>
      <c r="J623" s="36"/>
      <c r="K623" s="36"/>
      <c r="N623" s="36"/>
      <c r="O623" s="36"/>
      <c r="P623" s="36"/>
    </row>
    <row r="624" spans="3:16" ht="13.2">
      <c r="C624" s="36"/>
      <c r="E624" s="62"/>
      <c r="H624" s="36"/>
      <c r="I624" s="36"/>
      <c r="J624" s="36"/>
      <c r="K624" s="36"/>
      <c r="N624" s="36"/>
      <c r="O624" s="36"/>
      <c r="P624" s="36"/>
    </row>
    <row r="625" spans="3:16" ht="13.2">
      <c r="C625" s="36"/>
      <c r="E625" s="62"/>
      <c r="H625" s="36"/>
      <c r="I625" s="36"/>
      <c r="J625" s="36"/>
      <c r="K625" s="36"/>
      <c r="N625" s="36"/>
      <c r="O625" s="36"/>
      <c r="P625" s="36"/>
    </row>
    <row r="626" spans="3:16" ht="13.2">
      <c r="C626" s="36"/>
      <c r="E626" s="62"/>
      <c r="H626" s="36"/>
      <c r="I626" s="36"/>
      <c r="J626" s="36"/>
      <c r="K626" s="36"/>
      <c r="N626" s="36"/>
      <c r="O626" s="36"/>
      <c r="P626" s="36"/>
    </row>
    <row r="627" spans="3:16" ht="13.2">
      <c r="C627" s="36"/>
      <c r="E627" s="62"/>
      <c r="H627" s="36"/>
      <c r="I627" s="36"/>
      <c r="J627" s="36"/>
      <c r="K627" s="36"/>
      <c r="N627" s="36"/>
      <c r="O627" s="36"/>
      <c r="P627" s="36"/>
    </row>
    <row r="628" spans="3:16" ht="13.2">
      <c r="C628" s="36"/>
      <c r="E628" s="62"/>
      <c r="H628" s="36"/>
      <c r="I628" s="36"/>
      <c r="J628" s="36"/>
      <c r="K628" s="36"/>
      <c r="N628" s="36"/>
      <c r="O628" s="36"/>
      <c r="P628" s="36"/>
    </row>
    <row r="629" spans="3:16" ht="13.2">
      <c r="C629" s="36"/>
      <c r="E629" s="62"/>
      <c r="H629" s="36"/>
      <c r="I629" s="36"/>
      <c r="J629" s="36"/>
      <c r="K629" s="36"/>
      <c r="N629" s="36"/>
      <c r="O629" s="36"/>
      <c r="P629" s="36"/>
    </row>
    <row r="630" spans="3:16" ht="13.2">
      <c r="C630" s="36"/>
      <c r="E630" s="62"/>
      <c r="H630" s="36"/>
      <c r="I630" s="36"/>
      <c r="J630" s="36"/>
      <c r="K630" s="36"/>
      <c r="N630" s="36"/>
      <c r="O630" s="36"/>
      <c r="P630" s="36"/>
    </row>
    <row r="631" spans="3:16" ht="13.2">
      <c r="C631" s="36"/>
      <c r="E631" s="62"/>
      <c r="H631" s="36"/>
      <c r="I631" s="36"/>
      <c r="J631" s="36"/>
      <c r="K631" s="36"/>
      <c r="N631" s="36"/>
      <c r="O631" s="36"/>
      <c r="P631" s="36"/>
    </row>
    <row r="632" spans="3:16" ht="13.2">
      <c r="C632" s="36"/>
      <c r="E632" s="62"/>
      <c r="H632" s="36"/>
      <c r="I632" s="36"/>
      <c r="J632" s="36"/>
      <c r="K632" s="36"/>
      <c r="N632" s="36"/>
      <c r="O632" s="36"/>
      <c r="P632" s="36"/>
    </row>
    <row r="633" spans="3:16" ht="13.2">
      <c r="C633" s="36"/>
      <c r="E633" s="62"/>
      <c r="H633" s="36"/>
      <c r="I633" s="36"/>
      <c r="J633" s="36"/>
      <c r="K633" s="36"/>
      <c r="N633" s="36"/>
      <c r="O633" s="36"/>
      <c r="P633" s="36"/>
    </row>
    <row r="634" spans="3:16" ht="13.2">
      <c r="C634" s="36"/>
      <c r="E634" s="62"/>
      <c r="H634" s="36"/>
      <c r="I634" s="36"/>
      <c r="J634" s="36"/>
      <c r="K634" s="36"/>
      <c r="N634" s="36"/>
      <c r="O634" s="36"/>
      <c r="P634" s="36"/>
    </row>
    <row r="635" spans="3:16" ht="13.2">
      <c r="C635" s="36"/>
      <c r="E635" s="62"/>
      <c r="H635" s="36"/>
      <c r="I635" s="36"/>
      <c r="J635" s="36"/>
      <c r="K635" s="36"/>
      <c r="N635" s="36"/>
      <c r="O635" s="36"/>
      <c r="P635" s="36"/>
    </row>
    <row r="636" spans="3:16" ht="13.2">
      <c r="C636" s="36"/>
      <c r="E636" s="62"/>
      <c r="H636" s="36"/>
      <c r="I636" s="36"/>
      <c r="J636" s="36"/>
      <c r="K636" s="36"/>
      <c r="N636" s="36"/>
      <c r="O636" s="36"/>
      <c r="P636" s="36"/>
    </row>
    <row r="637" spans="3:16" ht="13.2">
      <c r="C637" s="36"/>
      <c r="E637" s="62"/>
      <c r="H637" s="36"/>
      <c r="I637" s="36"/>
      <c r="J637" s="36"/>
      <c r="K637" s="36"/>
      <c r="N637" s="36"/>
      <c r="O637" s="36"/>
      <c r="P637" s="36"/>
    </row>
    <row r="638" spans="3:16" ht="13.2">
      <c r="C638" s="36"/>
      <c r="E638" s="62"/>
      <c r="H638" s="36"/>
      <c r="I638" s="36"/>
      <c r="J638" s="36"/>
      <c r="K638" s="36"/>
      <c r="N638" s="36"/>
      <c r="O638" s="36"/>
      <c r="P638" s="36"/>
    </row>
    <row r="639" spans="3:16" ht="13.2">
      <c r="C639" s="36"/>
      <c r="E639" s="62"/>
      <c r="H639" s="36"/>
      <c r="I639" s="36"/>
      <c r="J639" s="36"/>
      <c r="K639" s="36"/>
      <c r="N639" s="36"/>
      <c r="O639" s="36"/>
      <c r="P639" s="36"/>
    </row>
    <row r="640" spans="3:16" ht="13.2">
      <c r="C640" s="36"/>
      <c r="E640" s="62"/>
      <c r="H640" s="36"/>
      <c r="I640" s="36"/>
      <c r="J640" s="36"/>
      <c r="K640" s="36"/>
      <c r="N640" s="36"/>
      <c r="O640" s="36"/>
      <c r="P640" s="36"/>
    </row>
    <row r="641" spans="3:16" ht="13.2">
      <c r="C641" s="36"/>
      <c r="E641" s="62"/>
      <c r="H641" s="36"/>
      <c r="I641" s="36"/>
      <c r="J641" s="36"/>
      <c r="K641" s="36"/>
      <c r="N641" s="36"/>
      <c r="O641" s="36"/>
      <c r="P641" s="36"/>
    </row>
    <row r="642" spans="3:16" ht="13.2">
      <c r="C642" s="36"/>
      <c r="E642" s="62"/>
      <c r="H642" s="36"/>
      <c r="I642" s="36"/>
      <c r="J642" s="36"/>
      <c r="K642" s="36"/>
      <c r="N642" s="36"/>
      <c r="O642" s="36"/>
      <c r="P642" s="36"/>
    </row>
    <row r="643" spans="3:16" ht="13.2">
      <c r="C643" s="36"/>
      <c r="E643" s="62"/>
      <c r="H643" s="36"/>
      <c r="I643" s="36"/>
      <c r="J643" s="36"/>
      <c r="K643" s="36"/>
      <c r="N643" s="36"/>
      <c r="O643" s="36"/>
      <c r="P643" s="36"/>
    </row>
    <row r="644" spans="3:16" ht="13.2">
      <c r="C644" s="36"/>
      <c r="E644" s="62"/>
      <c r="H644" s="36"/>
      <c r="I644" s="36"/>
      <c r="J644" s="36"/>
      <c r="K644" s="36"/>
      <c r="N644" s="36"/>
      <c r="O644" s="36"/>
      <c r="P644" s="36"/>
    </row>
    <row r="645" spans="3:16" ht="13.2">
      <c r="C645" s="36"/>
      <c r="E645" s="62"/>
      <c r="H645" s="36"/>
      <c r="I645" s="36"/>
      <c r="J645" s="36"/>
      <c r="K645" s="36"/>
      <c r="N645" s="36"/>
      <c r="O645" s="36"/>
      <c r="P645" s="36"/>
    </row>
    <row r="646" spans="3:16" ht="13.2">
      <c r="C646" s="36"/>
      <c r="E646" s="62"/>
      <c r="H646" s="36"/>
      <c r="I646" s="36"/>
      <c r="J646" s="36"/>
      <c r="K646" s="36"/>
      <c r="N646" s="36"/>
      <c r="O646" s="36"/>
      <c r="P646" s="36"/>
    </row>
    <row r="647" spans="3:16" ht="13.2">
      <c r="C647" s="36"/>
      <c r="E647" s="62"/>
      <c r="H647" s="36"/>
      <c r="I647" s="36"/>
      <c r="J647" s="36"/>
      <c r="K647" s="36"/>
      <c r="N647" s="36"/>
      <c r="O647" s="36"/>
      <c r="P647" s="36"/>
    </row>
    <row r="648" spans="3:16" ht="13.2">
      <c r="C648" s="36"/>
      <c r="E648" s="62"/>
      <c r="H648" s="36"/>
      <c r="I648" s="36"/>
      <c r="J648" s="36"/>
      <c r="K648" s="36"/>
      <c r="N648" s="36"/>
      <c r="O648" s="36"/>
      <c r="P648" s="36"/>
    </row>
    <row r="649" spans="3:16" ht="13.2">
      <c r="C649" s="36"/>
      <c r="E649" s="62"/>
      <c r="H649" s="36"/>
      <c r="I649" s="36"/>
      <c r="J649" s="36"/>
      <c r="K649" s="36"/>
      <c r="N649" s="36"/>
      <c r="O649" s="36"/>
      <c r="P649" s="36"/>
    </row>
    <row r="650" spans="3:16" ht="13.2">
      <c r="C650" s="36"/>
      <c r="E650" s="62"/>
      <c r="H650" s="36"/>
      <c r="I650" s="36"/>
      <c r="J650" s="36"/>
      <c r="K650" s="36"/>
      <c r="N650" s="36"/>
      <c r="O650" s="36"/>
      <c r="P650" s="36"/>
    </row>
    <row r="651" spans="3:16" ht="13.2">
      <c r="C651" s="36"/>
      <c r="E651" s="62"/>
      <c r="H651" s="36"/>
      <c r="I651" s="36"/>
      <c r="J651" s="36"/>
      <c r="K651" s="36"/>
      <c r="N651" s="36"/>
      <c r="O651" s="36"/>
      <c r="P651" s="36"/>
    </row>
    <row r="652" spans="3:16" ht="13.2">
      <c r="C652" s="36"/>
      <c r="E652" s="62"/>
      <c r="H652" s="36"/>
      <c r="I652" s="36"/>
      <c r="J652" s="36"/>
      <c r="K652" s="36"/>
      <c r="N652" s="36"/>
      <c r="O652" s="36"/>
      <c r="P652" s="36"/>
    </row>
    <row r="653" spans="3:16" ht="13.2">
      <c r="C653" s="36"/>
      <c r="E653" s="62"/>
      <c r="H653" s="36"/>
      <c r="I653" s="36"/>
      <c r="J653" s="36"/>
      <c r="K653" s="36"/>
      <c r="N653" s="36"/>
      <c r="O653" s="36"/>
      <c r="P653" s="36"/>
    </row>
    <row r="654" spans="3:16" ht="13.2">
      <c r="C654" s="36"/>
      <c r="E654" s="62"/>
      <c r="H654" s="36"/>
      <c r="I654" s="36"/>
      <c r="J654" s="36"/>
      <c r="K654" s="36"/>
      <c r="N654" s="36"/>
      <c r="O654" s="36"/>
      <c r="P654" s="36"/>
    </row>
    <row r="655" spans="3:16" ht="13.2">
      <c r="C655" s="36"/>
      <c r="E655" s="62"/>
      <c r="H655" s="36"/>
      <c r="I655" s="36"/>
      <c r="J655" s="36"/>
      <c r="K655" s="36"/>
      <c r="N655" s="36"/>
      <c r="O655" s="36"/>
      <c r="P655" s="36"/>
    </row>
    <row r="656" spans="3:16" ht="13.2">
      <c r="C656" s="36"/>
      <c r="E656" s="62"/>
      <c r="H656" s="36"/>
      <c r="I656" s="36"/>
      <c r="J656" s="36"/>
      <c r="K656" s="36"/>
      <c r="N656" s="36"/>
      <c r="O656" s="36"/>
      <c r="P656" s="36"/>
    </row>
    <row r="657" spans="3:16" ht="13.2">
      <c r="C657" s="36"/>
      <c r="E657" s="62"/>
      <c r="H657" s="36"/>
      <c r="I657" s="36"/>
      <c r="J657" s="36"/>
      <c r="K657" s="36"/>
      <c r="N657" s="36"/>
      <c r="O657" s="36"/>
      <c r="P657" s="36"/>
    </row>
    <row r="658" spans="3:16" ht="13.2">
      <c r="C658" s="36"/>
      <c r="E658" s="62"/>
      <c r="H658" s="36"/>
      <c r="I658" s="36"/>
      <c r="J658" s="36"/>
      <c r="K658" s="36"/>
      <c r="N658" s="36"/>
      <c r="O658" s="36"/>
      <c r="P658" s="36"/>
    </row>
    <row r="659" spans="3:16" ht="13.2">
      <c r="C659" s="36"/>
      <c r="E659" s="62"/>
      <c r="H659" s="36"/>
      <c r="I659" s="36"/>
      <c r="J659" s="36"/>
      <c r="K659" s="36"/>
      <c r="N659" s="36"/>
      <c r="O659" s="36"/>
      <c r="P659" s="36"/>
    </row>
    <row r="660" spans="3:16" ht="13.2">
      <c r="C660" s="36"/>
      <c r="E660" s="62"/>
      <c r="H660" s="36"/>
      <c r="I660" s="36"/>
      <c r="J660" s="36"/>
      <c r="K660" s="36"/>
      <c r="N660" s="36"/>
      <c r="O660" s="36"/>
      <c r="P660" s="36"/>
    </row>
    <row r="661" spans="3:16" ht="13.2">
      <c r="C661" s="36"/>
      <c r="E661" s="62"/>
      <c r="H661" s="36"/>
      <c r="I661" s="36"/>
      <c r="J661" s="36"/>
      <c r="K661" s="36"/>
      <c r="N661" s="36"/>
      <c r="O661" s="36"/>
      <c r="P661" s="36"/>
    </row>
    <row r="662" spans="3:16" ht="13.2">
      <c r="C662" s="36"/>
      <c r="E662" s="62"/>
      <c r="H662" s="36"/>
      <c r="I662" s="36"/>
      <c r="J662" s="36"/>
      <c r="K662" s="36"/>
      <c r="N662" s="36"/>
      <c r="O662" s="36"/>
      <c r="P662" s="36"/>
    </row>
    <row r="663" spans="3:16" ht="13.2">
      <c r="C663" s="36"/>
      <c r="E663" s="62"/>
      <c r="H663" s="36"/>
      <c r="I663" s="36"/>
      <c r="J663" s="36"/>
      <c r="K663" s="36"/>
      <c r="N663" s="36"/>
      <c r="O663" s="36"/>
      <c r="P663" s="36"/>
    </row>
    <row r="664" spans="3:16" ht="13.2">
      <c r="C664" s="36"/>
      <c r="E664" s="62"/>
      <c r="H664" s="36"/>
      <c r="I664" s="36"/>
      <c r="J664" s="36"/>
      <c r="K664" s="36"/>
      <c r="N664" s="36"/>
      <c r="O664" s="36"/>
      <c r="P664" s="36"/>
    </row>
    <row r="665" spans="3:16" ht="13.2">
      <c r="C665" s="36"/>
      <c r="E665" s="62"/>
      <c r="H665" s="36"/>
      <c r="I665" s="36"/>
      <c r="J665" s="36"/>
      <c r="K665" s="36"/>
      <c r="N665" s="36"/>
      <c r="O665" s="36"/>
      <c r="P665" s="36"/>
    </row>
    <row r="666" spans="3:16" ht="13.2">
      <c r="C666" s="36"/>
      <c r="E666" s="62"/>
      <c r="H666" s="36"/>
      <c r="I666" s="36"/>
      <c r="J666" s="36"/>
      <c r="K666" s="36"/>
      <c r="N666" s="36"/>
      <c r="O666" s="36"/>
      <c r="P666" s="36"/>
    </row>
    <row r="667" spans="3:16" ht="13.2">
      <c r="C667" s="36"/>
      <c r="E667" s="62"/>
      <c r="H667" s="36"/>
      <c r="I667" s="36"/>
      <c r="J667" s="36"/>
      <c r="K667" s="36"/>
      <c r="N667" s="36"/>
      <c r="O667" s="36"/>
      <c r="P667" s="36"/>
    </row>
    <row r="668" spans="3:16" ht="13.2">
      <c r="C668" s="36"/>
      <c r="E668" s="62"/>
      <c r="H668" s="36"/>
      <c r="I668" s="36"/>
      <c r="J668" s="36"/>
      <c r="K668" s="36"/>
      <c r="N668" s="36"/>
      <c r="O668" s="36"/>
      <c r="P668" s="36"/>
    </row>
    <row r="669" spans="3:16" ht="13.2">
      <c r="C669" s="36"/>
      <c r="E669" s="62"/>
      <c r="H669" s="36"/>
      <c r="I669" s="36"/>
      <c r="J669" s="36"/>
      <c r="K669" s="36"/>
      <c r="N669" s="36"/>
      <c r="O669" s="36"/>
      <c r="P669" s="36"/>
    </row>
    <row r="670" spans="3:16" ht="13.2">
      <c r="C670" s="36"/>
      <c r="E670" s="62"/>
      <c r="H670" s="36"/>
      <c r="I670" s="36"/>
      <c r="J670" s="36"/>
      <c r="K670" s="36"/>
      <c r="N670" s="36"/>
      <c r="O670" s="36"/>
      <c r="P670" s="36"/>
    </row>
    <row r="671" spans="3:16" ht="13.2">
      <c r="C671" s="36"/>
      <c r="E671" s="62"/>
      <c r="H671" s="36"/>
      <c r="I671" s="36"/>
      <c r="J671" s="36"/>
      <c r="K671" s="36"/>
      <c r="N671" s="36"/>
      <c r="O671" s="36"/>
      <c r="P671" s="36"/>
    </row>
    <row r="672" spans="3:16" ht="13.2">
      <c r="C672" s="36"/>
      <c r="E672" s="62"/>
      <c r="H672" s="36"/>
      <c r="I672" s="36"/>
      <c r="J672" s="36"/>
      <c r="K672" s="36"/>
      <c r="N672" s="36"/>
      <c r="O672" s="36"/>
      <c r="P672" s="36"/>
    </row>
    <row r="673" spans="3:16" ht="13.2">
      <c r="C673" s="36"/>
      <c r="E673" s="62"/>
      <c r="H673" s="36"/>
      <c r="I673" s="36"/>
      <c r="J673" s="36"/>
      <c r="K673" s="36"/>
      <c r="N673" s="36"/>
      <c r="O673" s="36"/>
      <c r="P673" s="36"/>
    </row>
    <row r="674" spans="3:16" ht="13.2">
      <c r="C674" s="36"/>
      <c r="E674" s="62"/>
      <c r="H674" s="36"/>
      <c r="I674" s="36"/>
      <c r="J674" s="36"/>
      <c r="K674" s="36"/>
      <c r="N674" s="36"/>
      <c r="O674" s="36"/>
      <c r="P674" s="36"/>
    </row>
    <row r="675" spans="3:16" ht="13.2">
      <c r="C675" s="36"/>
      <c r="E675" s="62"/>
      <c r="H675" s="36"/>
      <c r="I675" s="36"/>
      <c r="J675" s="36"/>
      <c r="K675" s="36"/>
      <c r="N675" s="36"/>
      <c r="O675" s="36"/>
      <c r="P675" s="36"/>
    </row>
    <row r="676" spans="3:16" ht="13.2">
      <c r="C676" s="36"/>
      <c r="E676" s="62"/>
      <c r="H676" s="36"/>
      <c r="I676" s="36"/>
      <c r="J676" s="36"/>
      <c r="K676" s="36"/>
      <c r="N676" s="36"/>
      <c r="O676" s="36"/>
      <c r="P676" s="36"/>
    </row>
    <row r="677" spans="3:16" ht="13.2">
      <c r="C677" s="36"/>
      <c r="E677" s="62"/>
      <c r="H677" s="36"/>
      <c r="I677" s="36"/>
      <c r="J677" s="36"/>
      <c r="K677" s="36"/>
      <c r="N677" s="36"/>
      <c r="O677" s="36"/>
      <c r="P677" s="36"/>
    </row>
    <row r="678" spans="3:16" ht="13.2">
      <c r="C678" s="36"/>
      <c r="E678" s="62"/>
      <c r="H678" s="36"/>
      <c r="I678" s="36"/>
      <c r="J678" s="36"/>
      <c r="K678" s="36"/>
      <c r="N678" s="36"/>
      <c r="O678" s="36"/>
      <c r="P678" s="36"/>
    </row>
    <row r="679" spans="3:16" ht="13.2">
      <c r="C679" s="36"/>
      <c r="E679" s="62"/>
      <c r="H679" s="36"/>
      <c r="I679" s="36"/>
      <c r="J679" s="36"/>
      <c r="K679" s="36"/>
      <c r="N679" s="36"/>
      <c r="O679" s="36"/>
      <c r="P679" s="36"/>
    </row>
    <row r="680" spans="3:16" ht="13.2">
      <c r="C680" s="36"/>
      <c r="E680" s="62"/>
      <c r="H680" s="36"/>
      <c r="I680" s="36"/>
      <c r="J680" s="36"/>
      <c r="K680" s="36"/>
      <c r="N680" s="36"/>
      <c r="O680" s="36"/>
      <c r="P680" s="36"/>
    </row>
    <row r="681" spans="3:16" ht="13.2">
      <c r="C681" s="36"/>
      <c r="E681" s="62"/>
      <c r="H681" s="36"/>
      <c r="I681" s="36"/>
      <c r="J681" s="36"/>
      <c r="K681" s="36"/>
      <c r="N681" s="36"/>
      <c r="O681" s="36"/>
      <c r="P681" s="36"/>
    </row>
    <row r="682" spans="3:16" ht="13.2">
      <c r="C682" s="36"/>
      <c r="E682" s="62"/>
      <c r="H682" s="36"/>
      <c r="I682" s="36"/>
      <c r="J682" s="36"/>
      <c r="K682" s="36"/>
      <c r="N682" s="36"/>
      <c r="O682" s="36"/>
      <c r="P682" s="36"/>
    </row>
    <row r="683" spans="3:16" ht="13.2">
      <c r="C683" s="36"/>
      <c r="E683" s="62"/>
      <c r="H683" s="36"/>
      <c r="I683" s="36"/>
      <c r="J683" s="36"/>
      <c r="K683" s="36"/>
      <c r="N683" s="36"/>
      <c r="O683" s="36"/>
      <c r="P683" s="36"/>
    </row>
    <row r="684" spans="3:16" ht="13.2">
      <c r="C684" s="36"/>
      <c r="E684" s="62"/>
      <c r="H684" s="36"/>
      <c r="I684" s="36"/>
      <c r="J684" s="36"/>
      <c r="K684" s="36"/>
      <c r="N684" s="36"/>
      <c r="O684" s="36"/>
      <c r="P684" s="36"/>
    </row>
    <row r="685" spans="3:16" ht="13.2">
      <c r="C685" s="36"/>
      <c r="E685" s="62"/>
      <c r="H685" s="36"/>
      <c r="I685" s="36"/>
      <c r="J685" s="36"/>
      <c r="K685" s="36"/>
      <c r="N685" s="36"/>
      <c r="O685" s="36"/>
      <c r="P685" s="36"/>
    </row>
    <row r="686" spans="3:16" ht="13.2">
      <c r="C686" s="36"/>
      <c r="E686" s="62"/>
      <c r="H686" s="36"/>
      <c r="I686" s="36"/>
      <c r="J686" s="36"/>
      <c r="K686" s="36"/>
      <c r="N686" s="36"/>
      <c r="O686" s="36"/>
      <c r="P686" s="36"/>
    </row>
    <row r="687" spans="3:16" ht="13.2">
      <c r="C687" s="36"/>
      <c r="E687" s="62"/>
      <c r="H687" s="36"/>
      <c r="I687" s="36"/>
      <c r="J687" s="36"/>
      <c r="K687" s="36"/>
      <c r="N687" s="36"/>
      <c r="O687" s="36"/>
      <c r="P687" s="36"/>
    </row>
    <row r="688" spans="3:16" ht="13.2">
      <c r="C688" s="36"/>
      <c r="E688" s="62"/>
      <c r="H688" s="36"/>
      <c r="I688" s="36"/>
      <c r="J688" s="36"/>
      <c r="K688" s="36"/>
      <c r="N688" s="36"/>
      <c r="O688" s="36"/>
      <c r="P688" s="36"/>
    </row>
    <row r="689" spans="3:16" ht="13.2">
      <c r="C689" s="36"/>
      <c r="E689" s="62"/>
      <c r="H689" s="36"/>
      <c r="I689" s="36"/>
      <c r="J689" s="36"/>
      <c r="K689" s="36"/>
      <c r="N689" s="36"/>
      <c r="O689" s="36"/>
      <c r="P689" s="36"/>
    </row>
    <row r="690" spans="3:16" ht="13.2">
      <c r="C690" s="36"/>
      <c r="E690" s="62"/>
      <c r="H690" s="36"/>
      <c r="I690" s="36"/>
      <c r="J690" s="36"/>
      <c r="K690" s="36"/>
      <c r="N690" s="36"/>
      <c r="O690" s="36"/>
      <c r="P690" s="36"/>
    </row>
    <row r="691" spans="3:16" ht="13.2">
      <c r="C691" s="36"/>
      <c r="E691" s="62"/>
      <c r="H691" s="36"/>
      <c r="I691" s="36"/>
      <c r="J691" s="36"/>
      <c r="K691" s="36"/>
      <c r="N691" s="36"/>
      <c r="O691" s="36"/>
      <c r="P691" s="36"/>
    </row>
    <row r="692" spans="3:16" ht="13.2">
      <c r="C692" s="36"/>
      <c r="E692" s="62"/>
      <c r="H692" s="36"/>
      <c r="I692" s="36"/>
      <c r="J692" s="36"/>
      <c r="K692" s="36"/>
      <c r="N692" s="36"/>
      <c r="O692" s="36"/>
      <c r="P692" s="36"/>
    </row>
    <row r="693" spans="3:16" ht="13.2">
      <c r="C693" s="36"/>
      <c r="E693" s="62"/>
      <c r="H693" s="36"/>
      <c r="I693" s="36"/>
      <c r="J693" s="36"/>
      <c r="K693" s="36"/>
      <c r="N693" s="36"/>
      <c r="O693" s="36"/>
      <c r="P693" s="36"/>
    </row>
    <row r="694" spans="3:16" ht="13.2">
      <c r="C694" s="36"/>
      <c r="E694" s="62"/>
      <c r="H694" s="36"/>
      <c r="I694" s="36"/>
      <c r="J694" s="36"/>
      <c r="K694" s="36"/>
      <c r="N694" s="36"/>
      <c r="O694" s="36"/>
      <c r="P694" s="36"/>
    </row>
    <row r="695" spans="3:16" ht="13.2">
      <c r="C695" s="36"/>
      <c r="E695" s="62"/>
      <c r="H695" s="36"/>
      <c r="I695" s="36"/>
      <c r="J695" s="36"/>
      <c r="K695" s="36"/>
      <c r="N695" s="36"/>
      <c r="O695" s="36"/>
      <c r="P695" s="36"/>
    </row>
    <row r="696" spans="3:16" ht="13.2">
      <c r="C696" s="36"/>
      <c r="E696" s="62"/>
      <c r="H696" s="36"/>
      <c r="I696" s="36"/>
      <c r="J696" s="36"/>
      <c r="K696" s="36"/>
      <c r="N696" s="36"/>
      <c r="O696" s="36"/>
      <c r="P696" s="36"/>
    </row>
    <row r="697" spans="3:16" ht="13.2">
      <c r="C697" s="36"/>
      <c r="E697" s="62"/>
      <c r="H697" s="36"/>
      <c r="I697" s="36"/>
      <c r="J697" s="36"/>
      <c r="K697" s="36"/>
      <c r="N697" s="36"/>
      <c r="O697" s="36"/>
      <c r="P697" s="36"/>
    </row>
    <row r="698" spans="3:16" ht="13.2">
      <c r="C698" s="36"/>
      <c r="E698" s="62"/>
      <c r="H698" s="36"/>
      <c r="I698" s="36"/>
      <c r="J698" s="36"/>
      <c r="K698" s="36"/>
      <c r="N698" s="36"/>
      <c r="O698" s="36"/>
      <c r="P698" s="36"/>
    </row>
    <row r="699" spans="3:16" ht="13.2">
      <c r="C699" s="36"/>
      <c r="E699" s="62"/>
      <c r="H699" s="36"/>
      <c r="I699" s="36"/>
      <c r="J699" s="36"/>
      <c r="K699" s="36"/>
      <c r="N699" s="36"/>
      <c r="O699" s="36"/>
      <c r="P699" s="36"/>
    </row>
    <row r="700" spans="3:16" ht="13.2">
      <c r="C700" s="36"/>
      <c r="E700" s="62"/>
      <c r="H700" s="36"/>
      <c r="I700" s="36"/>
      <c r="J700" s="36"/>
      <c r="K700" s="36"/>
      <c r="N700" s="36"/>
      <c r="O700" s="36"/>
      <c r="P700" s="36"/>
    </row>
    <row r="701" spans="3:16" ht="13.2">
      <c r="C701" s="36"/>
      <c r="E701" s="62"/>
      <c r="H701" s="36"/>
      <c r="I701" s="36"/>
      <c r="J701" s="36"/>
      <c r="K701" s="36"/>
      <c r="N701" s="36"/>
      <c r="O701" s="36"/>
      <c r="P701" s="36"/>
    </row>
    <row r="702" spans="3:16" ht="13.2">
      <c r="C702" s="36"/>
      <c r="E702" s="62"/>
      <c r="H702" s="36"/>
      <c r="I702" s="36"/>
      <c r="J702" s="36"/>
      <c r="K702" s="36"/>
      <c r="N702" s="36"/>
      <c r="O702" s="36"/>
      <c r="P702" s="36"/>
    </row>
    <row r="703" spans="3:16" ht="13.2">
      <c r="C703" s="36"/>
      <c r="E703" s="62"/>
      <c r="H703" s="36"/>
      <c r="I703" s="36"/>
      <c r="J703" s="36"/>
      <c r="K703" s="36"/>
      <c r="N703" s="36"/>
      <c r="O703" s="36"/>
      <c r="P703" s="36"/>
    </row>
    <row r="704" spans="3:16" ht="13.2">
      <c r="C704" s="36"/>
      <c r="E704" s="62"/>
      <c r="H704" s="36"/>
      <c r="I704" s="36"/>
      <c r="J704" s="36"/>
      <c r="K704" s="36"/>
      <c r="N704" s="36"/>
      <c r="O704" s="36"/>
      <c r="P704" s="36"/>
    </row>
    <row r="705" spans="3:16" ht="13.2">
      <c r="C705" s="36"/>
      <c r="E705" s="62"/>
      <c r="H705" s="36"/>
      <c r="I705" s="36"/>
      <c r="J705" s="36"/>
      <c r="K705" s="36"/>
      <c r="N705" s="36"/>
      <c r="O705" s="36"/>
      <c r="P705" s="36"/>
    </row>
    <row r="706" spans="3:16" ht="13.2">
      <c r="C706" s="36"/>
      <c r="E706" s="62"/>
      <c r="H706" s="36"/>
      <c r="I706" s="36"/>
      <c r="J706" s="36"/>
      <c r="K706" s="36"/>
      <c r="N706" s="36"/>
      <c r="O706" s="36"/>
      <c r="P706" s="36"/>
    </row>
    <row r="707" spans="3:16" ht="13.2">
      <c r="C707" s="36"/>
      <c r="E707" s="62"/>
      <c r="H707" s="36"/>
      <c r="I707" s="36"/>
      <c r="J707" s="36"/>
      <c r="K707" s="36"/>
      <c r="N707" s="36"/>
      <c r="O707" s="36"/>
      <c r="P707" s="36"/>
    </row>
    <row r="708" spans="3:16" ht="13.2">
      <c r="C708" s="36"/>
      <c r="E708" s="62"/>
      <c r="H708" s="36"/>
      <c r="I708" s="36"/>
      <c r="J708" s="36"/>
      <c r="K708" s="36"/>
      <c r="N708" s="36"/>
      <c r="O708" s="36"/>
      <c r="P708" s="36"/>
    </row>
    <row r="709" spans="3:16" ht="13.2">
      <c r="C709" s="36"/>
      <c r="E709" s="62"/>
      <c r="H709" s="36"/>
      <c r="I709" s="36"/>
      <c r="J709" s="36"/>
      <c r="K709" s="36"/>
      <c r="N709" s="36"/>
      <c r="O709" s="36"/>
      <c r="P709" s="36"/>
    </row>
    <row r="710" spans="3:16" ht="13.2">
      <c r="C710" s="36"/>
      <c r="E710" s="62"/>
      <c r="H710" s="36"/>
      <c r="I710" s="36"/>
      <c r="J710" s="36"/>
      <c r="K710" s="36"/>
      <c r="N710" s="36"/>
      <c r="O710" s="36"/>
      <c r="P710" s="36"/>
    </row>
    <row r="711" spans="3:16" ht="13.2">
      <c r="C711" s="36"/>
      <c r="E711" s="62"/>
      <c r="H711" s="36"/>
      <c r="I711" s="36"/>
      <c r="J711" s="36"/>
      <c r="K711" s="36"/>
      <c r="N711" s="36"/>
      <c r="O711" s="36"/>
      <c r="P711" s="36"/>
    </row>
    <row r="712" spans="3:16" ht="13.2">
      <c r="C712" s="36"/>
      <c r="E712" s="62"/>
      <c r="H712" s="36"/>
      <c r="I712" s="36"/>
      <c r="J712" s="36"/>
      <c r="K712" s="36"/>
      <c r="N712" s="36"/>
      <c r="O712" s="36"/>
      <c r="P712" s="36"/>
    </row>
    <row r="713" spans="3:16" ht="13.2">
      <c r="C713" s="36"/>
      <c r="E713" s="62"/>
      <c r="H713" s="36"/>
      <c r="I713" s="36"/>
      <c r="J713" s="36"/>
      <c r="K713" s="36"/>
      <c r="N713" s="36"/>
      <c r="O713" s="36"/>
      <c r="P713" s="36"/>
    </row>
    <row r="714" spans="3:16" ht="13.2">
      <c r="C714" s="36"/>
      <c r="E714" s="62"/>
      <c r="H714" s="36"/>
      <c r="I714" s="36"/>
      <c r="J714" s="36"/>
      <c r="K714" s="36"/>
      <c r="N714" s="36"/>
      <c r="O714" s="36"/>
      <c r="P714" s="36"/>
    </row>
    <row r="715" spans="3:16" ht="13.2">
      <c r="C715" s="36"/>
      <c r="E715" s="62"/>
      <c r="H715" s="36"/>
      <c r="I715" s="36"/>
      <c r="J715" s="36"/>
      <c r="K715" s="36"/>
      <c r="N715" s="36"/>
      <c r="O715" s="36"/>
      <c r="P715" s="36"/>
    </row>
    <row r="716" spans="3:16" ht="13.2">
      <c r="C716" s="36"/>
      <c r="E716" s="62"/>
      <c r="H716" s="36"/>
      <c r="I716" s="36"/>
      <c r="J716" s="36"/>
      <c r="K716" s="36"/>
      <c r="N716" s="36"/>
      <c r="O716" s="36"/>
      <c r="P716" s="36"/>
    </row>
    <row r="717" spans="3:16" ht="13.2">
      <c r="C717" s="36"/>
      <c r="E717" s="62"/>
      <c r="H717" s="36"/>
      <c r="I717" s="36"/>
      <c r="J717" s="36"/>
      <c r="K717" s="36"/>
      <c r="N717" s="36"/>
      <c r="O717" s="36"/>
      <c r="P717" s="36"/>
    </row>
    <row r="718" spans="3:16" ht="13.2">
      <c r="C718" s="36"/>
      <c r="E718" s="62"/>
      <c r="H718" s="36"/>
      <c r="I718" s="36"/>
      <c r="J718" s="36"/>
      <c r="K718" s="36"/>
      <c r="N718" s="36"/>
      <c r="O718" s="36"/>
      <c r="P718" s="36"/>
    </row>
    <row r="719" spans="3:16" ht="13.2">
      <c r="C719" s="36"/>
      <c r="E719" s="62"/>
      <c r="H719" s="36"/>
      <c r="I719" s="36"/>
      <c r="J719" s="36"/>
      <c r="K719" s="36"/>
      <c r="N719" s="36"/>
      <c r="O719" s="36"/>
      <c r="P719" s="36"/>
    </row>
    <row r="720" spans="3:16" ht="13.2">
      <c r="C720" s="36"/>
      <c r="E720" s="62"/>
      <c r="H720" s="36"/>
      <c r="I720" s="36"/>
      <c r="J720" s="36"/>
      <c r="K720" s="36"/>
      <c r="N720" s="36"/>
      <c r="O720" s="36"/>
      <c r="P720" s="36"/>
    </row>
    <row r="721" spans="3:16" ht="13.2">
      <c r="C721" s="36"/>
      <c r="E721" s="62"/>
      <c r="H721" s="36"/>
      <c r="I721" s="36"/>
      <c r="J721" s="36"/>
      <c r="K721" s="36"/>
      <c r="N721" s="36"/>
      <c r="O721" s="36"/>
      <c r="P721" s="36"/>
    </row>
    <row r="722" spans="3:16" ht="13.2">
      <c r="C722" s="36"/>
      <c r="E722" s="62"/>
      <c r="H722" s="36"/>
      <c r="I722" s="36"/>
      <c r="J722" s="36"/>
      <c r="K722" s="36"/>
      <c r="N722" s="36"/>
      <c r="O722" s="36"/>
      <c r="P722" s="36"/>
    </row>
    <row r="723" spans="3:16" ht="13.2">
      <c r="C723" s="36"/>
      <c r="E723" s="62"/>
      <c r="H723" s="36"/>
      <c r="I723" s="36"/>
      <c r="J723" s="36"/>
      <c r="K723" s="36"/>
      <c r="N723" s="36"/>
      <c r="O723" s="36"/>
      <c r="P723" s="36"/>
    </row>
    <row r="724" spans="3:16" ht="13.2">
      <c r="C724" s="36"/>
      <c r="E724" s="62"/>
      <c r="H724" s="36"/>
      <c r="I724" s="36"/>
      <c r="J724" s="36"/>
      <c r="K724" s="36"/>
      <c r="N724" s="36"/>
      <c r="O724" s="36"/>
      <c r="P724" s="36"/>
    </row>
    <row r="725" spans="3:16" ht="13.2">
      <c r="C725" s="36"/>
      <c r="E725" s="62"/>
      <c r="H725" s="36"/>
      <c r="I725" s="36"/>
      <c r="J725" s="36"/>
      <c r="K725" s="36"/>
      <c r="N725" s="36"/>
      <c r="O725" s="36"/>
      <c r="P725" s="36"/>
    </row>
    <row r="726" spans="3:16" ht="13.2">
      <c r="C726" s="36"/>
      <c r="E726" s="62"/>
      <c r="H726" s="36"/>
      <c r="I726" s="36"/>
      <c r="J726" s="36"/>
      <c r="K726" s="36"/>
      <c r="N726" s="36"/>
      <c r="O726" s="36"/>
      <c r="P726" s="36"/>
    </row>
    <row r="727" spans="3:16" ht="13.2">
      <c r="C727" s="36"/>
      <c r="E727" s="62"/>
      <c r="H727" s="36"/>
      <c r="I727" s="36"/>
      <c r="J727" s="36"/>
      <c r="K727" s="36"/>
      <c r="N727" s="36"/>
      <c r="O727" s="36"/>
      <c r="P727" s="36"/>
    </row>
    <row r="728" spans="3:16" ht="13.2">
      <c r="C728" s="36"/>
      <c r="E728" s="62"/>
      <c r="H728" s="36"/>
      <c r="I728" s="36"/>
      <c r="J728" s="36"/>
      <c r="K728" s="36"/>
      <c r="N728" s="36"/>
      <c r="O728" s="36"/>
      <c r="P728" s="36"/>
    </row>
    <row r="729" spans="3:16" ht="13.2">
      <c r="C729" s="36"/>
      <c r="E729" s="62"/>
      <c r="H729" s="36"/>
      <c r="I729" s="36"/>
      <c r="J729" s="36"/>
      <c r="K729" s="36"/>
      <c r="N729" s="36"/>
      <c r="O729" s="36"/>
      <c r="P729" s="36"/>
    </row>
    <row r="730" spans="3:16" ht="13.2">
      <c r="C730" s="36"/>
      <c r="E730" s="62"/>
      <c r="H730" s="36"/>
      <c r="I730" s="36"/>
      <c r="J730" s="36"/>
      <c r="K730" s="36"/>
      <c r="N730" s="36"/>
      <c r="O730" s="36"/>
      <c r="P730" s="36"/>
    </row>
    <row r="731" spans="3:16" ht="13.2">
      <c r="C731" s="36"/>
      <c r="E731" s="62"/>
      <c r="H731" s="36"/>
      <c r="I731" s="36"/>
      <c r="J731" s="36"/>
      <c r="K731" s="36"/>
      <c r="N731" s="36"/>
      <c r="O731" s="36"/>
      <c r="P731" s="36"/>
    </row>
    <row r="732" spans="3:16" ht="13.2">
      <c r="C732" s="36"/>
      <c r="E732" s="62"/>
      <c r="H732" s="36"/>
      <c r="I732" s="36"/>
      <c r="J732" s="36"/>
      <c r="K732" s="36"/>
      <c r="N732" s="36"/>
      <c r="O732" s="36"/>
      <c r="P732" s="36"/>
    </row>
    <row r="733" spans="3:16" ht="13.2">
      <c r="C733" s="36"/>
      <c r="E733" s="62"/>
      <c r="H733" s="36"/>
      <c r="I733" s="36"/>
      <c r="J733" s="36"/>
      <c r="K733" s="36"/>
      <c r="N733" s="36"/>
      <c r="O733" s="36"/>
      <c r="P733" s="36"/>
    </row>
    <row r="734" spans="3:16" ht="13.2">
      <c r="C734" s="36"/>
      <c r="E734" s="62"/>
      <c r="H734" s="36"/>
      <c r="I734" s="36"/>
      <c r="J734" s="36"/>
      <c r="K734" s="36"/>
      <c r="N734" s="36"/>
      <c r="O734" s="36"/>
      <c r="P734" s="36"/>
    </row>
    <row r="735" spans="3:16" ht="13.2">
      <c r="C735" s="36"/>
      <c r="E735" s="62"/>
      <c r="H735" s="36"/>
      <c r="I735" s="36"/>
      <c r="J735" s="36"/>
      <c r="K735" s="36"/>
      <c r="N735" s="36"/>
      <c r="O735" s="36"/>
      <c r="P735" s="36"/>
    </row>
    <row r="736" spans="3:16" ht="13.2">
      <c r="C736" s="36"/>
      <c r="E736" s="62"/>
      <c r="H736" s="36"/>
      <c r="I736" s="36"/>
      <c r="J736" s="36"/>
      <c r="K736" s="36"/>
      <c r="N736" s="36"/>
      <c r="O736" s="36"/>
      <c r="P736" s="36"/>
    </row>
    <row r="737" spans="3:16" ht="13.2">
      <c r="C737" s="36"/>
      <c r="E737" s="62"/>
      <c r="H737" s="36"/>
      <c r="I737" s="36"/>
      <c r="J737" s="36"/>
      <c r="K737" s="36"/>
      <c r="N737" s="36"/>
      <c r="O737" s="36"/>
      <c r="P737" s="36"/>
    </row>
    <row r="738" spans="3:16" ht="13.2">
      <c r="C738" s="36"/>
      <c r="E738" s="62"/>
      <c r="H738" s="36"/>
      <c r="I738" s="36"/>
      <c r="J738" s="36"/>
      <c r="K738" s="36"/>
      <c r="N738" s="36"/>
      <c r="O738" s="36"/>
      <c r="P738" s="36"/>
    </row>
    <row r="739" spans="3:16" ht="13.2">
      <c r="C739" s="36"/>
      <c r="E739" s="62"/>
      <c r="H739" s="36"/>
      <c r="I739" s="36"/>
      <c r="J739" s="36"/>
      <c r="K739" s="36"/>
      <c r="N739" s="36"/>
      <c r="O739" s="36"/>
      <c r="P739" s="36"/>
    </row>
    <row r="740" spans="3:16" ht="13.2">
      <c r="C740" s="36"/>
      <c r="E740" s="62"/>
      <c r="H740" s="36"/>
      <c r="I740" s="36"/>
      <c r="J740" s="36"/>
      <c r="K740" s="36"/>
      <c r="N740" s="36"/>
      <c r="O740" s="36"/>
      <c r="P740" s="36"/>
    </row>
    <row r="741" spans="3:16" ht="13.2">
      <c r="C741" s="36"/>
      <c r="E741" s="62"/>
      <c r="H741" s="36"/>
      <c r="I741" s="36"/>
      <c r="J741" s="36"/>
      <c r="K741" s="36"/>
      <c r="N741" s="36"/>
      <c r="O741" s="36"/>
      <c r="P741" s="36"/>
    </row>
    <row r="742" spans="3:16" ht="13.2">
      <c r="C742" s="36"/>
      <c r="E742" s="62"/>
      <c r="H742" s="36"/>
      <c r="I742" s="36"/>
      <c r="J742" s="36"/>
      <c r="K742" s="36"/>
      <c r="N742" s="36"/>
      <c r="O742" s="36"/>
      <c r="P742" s="36"/>
    </row>
    <row r="743" spans="3:16" ht="13.2">
      <c r="C743" s="36"/>
      <c r="E743" s="62"/>
      <c r="H743" s="36"/>
      <c r="I743" s="36"/>
      <c r="J743" s="36"/>
      <c r="K743" s="36"/>
      <c r="N743" s="36"/>
      <c r="O743" s="36"/>
      <c r="P743" s="36"/>
    </row>
    <row r="744" spans="3:16" ht="13.2">
      <c r="C744" s="36"/>
      <c r="E744" s="62"/>
      <c r="H744" s="36"/>
      <c r="I744" s="36"/>
      <c r="J744" s="36"/>
      <c r="K744" s="36"/>
      <c r="N744" s="36"/>
      <c r="O744" s="36"/>
      <c r="P744" s="36"/>
    </row>
    <row r="745" spans="3:16" ht="13.2">
      <c r="C745" s="36"/>
      <c r="E745" s="62"/>
      <c r="H745" s="36"/>
      <c r="I745" s="36"/>
      <c r="J745" s="36"/>
      <c r="K745" s="36"/>
      <c r="N745" s="36"/>
      <c r="O745" s="36"/>
      <c r="P745" s="36"/>
    </row>
    <row r="746" spans="3:16" ht="13.2">
      <c r="C746" s="36"/>
      <c r="E746" s="62"/>
      <c r="H746" s="36"/>
      <c r="I746" s="36"/>
      <c r="J746" s="36"/>
      <c r="K746" s="36"/>
      <c r="N746" s="36"/>
      <c r="O746" s="36"/>
      <c r="P746" s="36"/>
    </row>
    <row r="747" spans="3:16" ht="13.2">
      <c r="C747" s="36"/>
      <c r="E747" s="62"/>
      <c r="H747" s="36"/>
      <c r="I747" s="36"/>
      <c r="J747" s="36"/>
      <c r="K747" s="36"/>
      <c r="N747" s="36"/>
      <c r="O747" s="36"/>
      <c r="P747" s="36"/>
    </row>
    <row r="748" spans="3:16" ht="13.2">
      <c r="C748" s="36"/>
      <c r="E748" s="62"/>
      <c r="H748" s="36"/>
      <c r="I748" s="36"/>
      <c r="J748" s="36"/>
      <c r="K748" s="36"/>
      <c r="N748" s="36"/>
      <c r="O748" s="36"/>
      <c r="P748" s="36"/>
    </row>
    <row r="749" spans="3:16" ht="13.2">
      <c r="C749" s="36"/>
      <c r="E749" s="62"/>
      <c r="H749" s="36"/>
      <c r="I749" s="36"/>
      <c r="J749" s="36"/>
      <c r="K749" s="36"/>
      <c r="N749" s="36"/>
      <c r="O749" s="36"/>
      <c r="P749" s="36"/>
    </row>
    <row r="750" spans="3:16" ht="13.2">
      <c r="C750" s="36"/>
      <c r="E750" s="62"/>
      <c r="H750" s="36"/>
      <c r="I750" s="36"/>
      <c r="J750" s="36"/>
      <c r="K750" s="36"/>
      <c r="N750" s="36"/>
      <c r="O750" s="36"/>
      <c r="P750" s="36"/>
    </row>
    <row r="751" spans="3:16" ht="13.2">
      <c r="C751" s="36"/>
      <c r="E751" s="62"/>
      <c r="H751" s="36"/>
      <c r="I751" s="36"/>
      <c r="J751" s="36"/>
      <c r="K751" s="36"/>
      <c r="N751" s="36"/>
      <c r="O751" s="36"/>
      <c r="P751" s="36"/>
    </row>
    <row r="752" spans="3:16" ht="13.2">
      <c r="C752" s="36"/>
      <c r="E752" s="62"/>
      <c r="H752" s="36"/>
      <c r="I752" s="36"/>
      <c r="J752" s="36"/>
      <c r="K752" s="36"/>
      <c r="N752" s="36"/>
      <c r="O752" s="36"/>
      <c r="P752" s="36"/>
    </row>
    <row r="753" spans="3:16" ht="13.2">
      <c r="C753" s="36"/>
      <c r="E753" s="62"/>
      <c r="H753" s="36"/>
      <c r="I753" s="36"/>
      <c r="J753" s="36"/>
      <c r="K753" s="36"/>
      <c r="N753" s="36"/>
      <c r="O753" s="36"/>
      <c r="P753" s="36"/>
    </row>
    <row r="754" spans="3:16" ht="13.2">
      <c r="C754" s="36"/>
      <c r="E754" s="62"/>
      <c r="H754" s="36"/>
      <c r="I754" s="36"/>
      <c r="J754" s="36"/>
      <c r="K754" s="36"/>
      <c r="N754" s="36"/>
      <c r="O754" s="36"/>
      <c r="P754" s="36"/>
    </row>
    <row r="755" spans="3:16" ht="13.2">
      <c r="C755" s="36"/>
      <c r="E755" s="62"/>
      <c r="H755" s="36"/>
      <c r="I755" s="36"/>
      <c r="J755" s="36"/>
      <c r="K755" s="36"/>
      <c r="N755" s="36"/>
      <c r="O755" s="36"/>
      <c r="P755" s="36"/>
    </row>
    <row r="756" spans="3:16" ht="13.2">
      <c r="C756" s="36"/>
      <c r="E756" s="62"/>
      <c r="H756" s="36"/>
      <c r="I756" s="36"/>
      <c r="J756" s="36"/>
      <c r="K756" s="36"/>
      <c r="N756" s="36"/>
      <c r="O756" s="36"/>
      <c r="P756" s="36"/>
    </row>
    <row r="757" spans="3:16" ht="13.2">
      <c r="C757" s="36"/>
      <c r="E757" s="62"/>
      <c r="H757" s="36"/>
      <c r="I757" s="36"/>
      <c r="J757" s="36"/>
      <c r="K757" s="36"/>
      <c r="N757" s="36"/>
      <c r="O757" s="36"/>
      <c r="P757" s="36"/>
    </row>
    <row r="758" spans="3:16" ht="13.2">
      <c r="C758" s="36"/>
      <c r="E758" s="62"/>
      <c r="H758" s="36"/>
      <c r="I758" s="36"/>
      <c r="J758" s="36"/>
      <c r="K758" s="36"/>
      <c r="N758" s="36"/>
      <c r="O758" s="36"/>
      <c r="P758" s="36"/>
    </row>
    <row r="759" spans="3:16" ht="13.2">
      <c r="C759" s="36"/>
      <c r="E759" s="62"/>
      <c r="H759" s="36"/>
      <c r="I759" s="36"/>
      <c r="J759" s="36"/>
      <c r="K759" s="36"/>
      <c r="N759" s="36"/>
      <c r="O759" s="36"/>
      <c r="P759" s="36"/>
    </row>
    <row r="760" spans="3:16" ht="13.2">
      <c r="C760" s="36"/>
      <c r="E760" s="62"/>
      <c r="H760" s="36"/>
      <c r="I760" s="36"/>
      <c r="J760" s="36"/>
      <c r="K760" s="36"/>
      <c r="N760" s="36"/>
      <c r="O760" s="36"/>
      <c r="P760" s="36"/>
    </row>
    <row r="761" spans="3:16" ht="13.2">
      <c r="C761" s="36"/>
      <c r="E761" s="62"/>
      <c r="H761" s="36"/>
      <c r="I761" s="36"/>
      <c r="J761" s="36"/>
      <c r="K761" s="36"/>
      <c r="N761" s="36"/>
      <c r="O761" s="36"/>
      <c r="P761" s="36"/>
    </row>
    <row r="762" spans="3:16" ht="13.2">
      <c r="C762" s="36"/>
      <c r="E762" s="62"/>
      <c r="H762" s="36"/>
      <c r="I762" s="36"/>
      <c r="J762" s="36"/>
      <c r="K762" s="36"/>
      <c r="N762" s="36"/>
      <c r="O762" s="36"/>
      <c r="P762" s="36"/>
    </row>
    <row r="763" spans="3:16" ht="13.2">
      <c r="C763" s="36"/>
      <c r="E763" s="62"/>
      <c r="H763" s="36"/>
      <c r="I763" s="36"/>
      <c r="J763" s="36"/>
      <c r="K763" s="36"/>
      <c r="N763" s="36"/>
      <c r="O763" s="36"/>
      <c r="P763" s="36"/>
    </row>
    <row r="764" spans="3:16" ht="13.2">
      <c r="C764" s="36"/>
      <c r="E764" s="62"/>
      <c r="H764" s="36"/>
      <c r="I764" s="36"/>
      <c r="J764" s="36"/>
      <c r="K764" s="36"/>
      <c r="N764" s="36"/>
      <c r="O764" s="36"/>
      <c r="P764" s="36"/>
    </row>
    <row r="765" spans="3:16" ht="13.2">
      <c r="C765" s="36"/>
      <c r="E765" s="62"/>
      <c r="H765" s="36"/>
      <c r="I765" s="36"/>
      <c r="J765" s="36"/>
      <c r="K765" s="36"/>
      <c r="N765" s="36"/>
      <c r="O765" s="36"/>
      <c r="P765" s="36"/>
    </row>
    <row r="766" spans="3:16" ht="13.2">
      <c r="C766" s="36"/>
      <c r="E766" s="62"/>
      <c r="H766" s="36"/>
      <c r="I766" s="36"/>
      <c r="J766" s="36"/>
      <c r="K766" s="36"/>
      <c r="N766" s="36"/>
      <c r="O766" s="36"/>
      <c r="P766" s="36"/>
    </row>
    <row r="767" spans="3:16" ht="13.2">
      <c r="C767" s="36"/>
      <c r="E767" s="62"/>
      <c r="H767" s="36"/>
      <c r="I767" s="36"/>
      <c r="J767" s="36"/>
      <c r="K767" s="36"/>
      <c r="N767" s="36"/>
      <c r="O767" s="36"/>
      <c r="P767" s="36"/>
    </row>
    <row r="768" spans="3:16" ht="13.2">
      <c r="C768" s="36"/>
      <c r="E768" s="62"/>
      <c r="H768" s="36"/>
      <c r="I768" s="36"/>
      <c r="J768" s="36"/>
      <c r="K768" s="36"/>
      <c r="N768" s="36"/>
      <c r="O768" s="36"/>
      <c r="P768" s="36"/>
    </row>
    <row r="769" spans="3:16" ht="13.2">
      <c r="C769" s="36"/>
      <c r="E769" s="62"/>
      <c r="H769" s="36"/>
      <c r="I769" s="36"/>
      <c r="J769" s="36"/>
      <c r="K769" s="36"/>
      <c r="N769" s="36"/>
      <c r="O769" s="36"/>
      <c r="P769" s="36"/>
    </row>
    <row r="770" spans="3:16" ht="13.2">
      <c r="C770" s="36"/>
      <c r="E770" s="62"/>
      <c r="H770" s="36"/>
      <c r="I770" s="36"/>
      <c r="J770" s="36"/>
      <c r="K770" s="36"/>
      <c r="N770" s="36"/>
      <c r="O770" s="36"/>
      <c r="P770" s="36"/>
    </row>
    <row r="771" spans="3:16" ht="13.2">
      <c r="C771" s="36"/>
      <c r="E771" s="62"/>
      <c r="H771" s="36"/>
      <c r="I771" s="36"/>
      <c r="J771" s="36"/>
      <c r="K771" s="36"/>
      <c r="N771" s="36"/>
      <c r="O771" s="36"/>
      <c r="P771" s="36"/>
    </row>
    <row r="772" spans="3:16" ht="13.2">
      <c r="C772" s="36"/>
      <c r="E772" s="62"/>
      <c r="H772" s="36"/>
      <c r="I772" s="36"/>
      <c r="J772" s="36"/>
      <c r="K772" s="36"/>
      <c r="N772" s="36"/>
      <c r="O772" s="36"/>
      <c r="P772" s="36"/>
    </row>
    <row r="773" spans="3:16" ht="13.2">
      <c r="C773" s="36"/>
      <c r="E773" s="62"/>
      <c r="H773" s="36"/>
      <c r="I773" s="36"/>
      <c r="J773" s="36"/>
      <c r="K773" s="36"/>
      <c r="N773" s="36"/>
      <c r="O773" s="36"/>
      <c r="P773" s="36"/>
    </row>
    <row r="774" spans="3:16" ht="13.2">
      <c r="C774" s="36"/>
      <c r="E774" s="62"/>
      <c r="H774" s="36"/>
      <c r="I774" s="36"/>
      <c r="J774" s="36"/>
      <c r="K774" s="36"/>
      <c r="N774" s="36"/>
      <c r="O774" s="36"/>
      <c r="P774" s="36"/>
    </row>
    <row r="775" spans="3:16" ht="13.2">
      <c r="C775" s="36"/>
      <c r="E775" s="62"/>
      <c r="H775" s="36"/>
      <c r="I775" s="36"/>
      <c r="J775" s="36"/>
      <c r="K775" s="36"/>
      <c r="N775" s="36"/>
      <c r="O775" s="36"/>
      <c r="P775" s="36"/>
    </row>
    <row r="776" spans="3:16" ht="13.2">
      <c r="C776" s="36"/>
      <c r="E776" s="62"/>
      <c r="H776" s="36"/>
      <c r="I776" s="36"/>
      <c r="J776" s="36"/>
      <c r="K776" s="36"/>
      <c r="N776" s="36"/>
      <c r="O776" s="36"/>
      <c r="P776" s="36"/>
    </row>
    <row r="777" spans="3:16" ht="13.2">
      <c r="C777" s="36"/>
      <c r="E777" s="62"/>
      <c r="H777" s="36"/>
      <c r="I777" s="36"/>
      <c r="J777" s="36"/>
      <c r="K777" s="36"/>
      <c r="N777" s="36"/>
      <c r="O777" s="36"/>
      <c r="P777" s="36"/>
    </row>
    <row r="778" spans="3:16" ht="13.2">
      <c r="C778" s="36"/>
      <c r="E778" s="62"/>
      <c r="H778" s="36"/>
      <c r="I778" s="36"/>
      <c r="J778" s="36"/>
      <c r="K778" s="36"/>
      <c r="N778" s="36"/>
      <c r="O778" s="36"/>
      <c r="P778" s="36"/>
    </row>
    <row r="779" spans="3:16" ht="13.2">
      <c r="C779" s="36"/>
      <c r="E779" s="62"/>
      <c r="H779" s="36"/>
      <c r="I779" s="36"/>
      <c r="J779" s="36"/>
      <c r="K779" s="36"/>
      <c r="N779" s="36"/>
      <c r="O779" s="36"/>
      <c r="P779" s="36"/>
    </row>
    <row r="780" spans="3:16" ht="13.2">
      <c r="C780" s="36"/>
      <c r="E780" s="62"/>
      <c r="H780" s="36"/>
      <c r="I780" s="36"/>
      <c r="J780" s="36"/>
      <c r="K780" s="36"/>
      <c r="N780" s="36"/>
      <c r="O780" s="36"/>
      <c r="P780" s="36"/>
    </row>
    <row r="781" spans="3:16" ht="13.2">
      <c r="C781" s="36"/>
      <c r="E781" s="62"/>
      <c r="H781" s="36"/>
      <c r="I781" s="36"/>
      <c r="J781" s="36"/>
      <c r="K781" s="36"/>
      <c r="N781" s="36"/>
      <c r="O781" s="36"/>
      <c r="P781" s="36"/>
    </row>
    <row r="782" spans="3:16" ht="13.2">
      <c r="C782" s="36"/>
      <c r="E782" s="62"/>
      <c r="H782" s="36"/>
      <c r="I782" s="36"/>
      <c r="J782" s="36"/>
      <c r="K782" s="36"/>
      <c r="N782" s="36"/>
      <c r="O782" s="36"/>
      <c r="P782" s="36"/>
    </row>
    <row r="783" spans="3:16" ht="13.2">
      <c r="C783" s="36"/>
      <c r="E783" s="62"/>
      <c r="H783" s="36"/>
      <c r="I783" s="36"/>
      <c r="J783" s="36"/>
      <c r="K783" s="36"/>
      <c r="N783" s="36"/>
      <c r="O783" s="36"/>
      <c r="P783" s="36"/>
    </row>
    <row r="784" spans="3:16" ht="13.2">
      <c r="C784" s="36"/>
      <c r="E784" s="62"/>
      <c r="H784" s="36"/>
      <c r="I784" s="36"/>
      <c r="J784" s="36"/>
      <c r="K784" s="36"/>
      <c r="N784" s="36"/>
      <c r="O784" s="36"/>
      <c r="P784" s="36"/>
    </row>
    <row r="785" spans="3:16" ht="13.2">
      <c r="C785" s="36"/>
      <c r="E785" s="62"/>
      <c r="H785" s="36"/>
      <c r="I785" s="36"/>
      <c r="J785" s="36"/>
      <c r="K785" s="36"/>
      <c r="N785" s="36"/>
      <c r="O785" s="36"/>
      <c r="P785" s="36"/>
    </row>
    <row r="786" spans="3:16" ht="13.2">
      <c r="C786" s="36"/>
      <c r="E786" s="62"/>
      <c r="H786" s="36"/>
      <c r="I786" s="36"/>
      <c r="J786" s="36"/>
      <c r="K786" s="36"/>
      <c r="N786" s="36"/>
      <c r="O786" s="36"/>
      <c r="P786" s="36"/>
    </row>
    <row r="787" spans="3:16" ht="13.2">
      <c r="C787" s="36"/>
      <c r="E787" s="62"/>
      <c r="H787" s="36"/>
      <c r="I787" s="36"/>
      <c r="J787" s="36"/>
      <c r="K787" s="36"/>
      <c r="N787" s="36"/>
      <c r="O787" s="36"/>
      <c r="P787" s="36"/>
    </row>
    <row r="788" spans="3:16" ht="13.2">
      <c r="C788" s="36"/>
      <c r="E788" s="62"/>
      <c r="H788" s="36"/>
      <c r="I788" s="36"/>
      <c r="J788" s="36"/>
      <c r="K788" s="36"/>
      <c r="N788" s="36"/>
      <c r="O788" s="36"/>
      <c r="P788" s="36"/>
    </row>
    <row r="789" spans="3:16" ht="13.2">
      <c r="C789" s="36"/>
      <c r="E789" s="62"/>
      <c r="H789" s="36"/>
      <c r="I789" s="36"/>
      <c r="J789" s="36"/>
      <c r="K789" s="36"/>
      <c r="N789" s="36"/>
      <c r="O789" s="36"/>
      <c r="P789" s="36"/>
    </row>
    <row r="790" spans="3:16" ht="13.2">
      <c r="C790" s="36"/>
      <c r="E790" s="62"/>
      <c r="H790" s="36"/>
      <c r="I790" s="36"/>
      <c r="J790" s="36"/>
      <c r="K790" s="36"/>
      <c r="N790" s="36"/>
      <c r="O790" s="36"/>
      <c r="P790" s="36"/>
    </row>
    <row r="791" spans="3:16" ht="13.2">
      <c r="C791" s="36"/>
      <c r="E791" s="62"/>
      <c r="H791" s="36"/>
      <c r="I791" s="36"/>
      <c r="J791" s="36"/>
      <c r="K791" s="36"/>
      <c r="N791" s="36"/>
      <c r="O791" s="36"/>
      <c r="P791" s="36"/>
    </row>
    <row r="792" spans="3:16" ht="13.2">
      <c r="C792" s="36"/>
      <c r="E792" s="62"/>
      <c r="H792" s="36"/>
      <c r="I792" s="36"/>
      <c r="J792" s="36"/>
      <c r="K792" s="36"/>
      <c r="N792" s="36"/>
      <c r="O792" s="36"/>
      <c r="P792" s="36"/>
    </row>
    <row r="793" spans="3:16" ht="13.2">
      <c r="C793" s="36"/>
      <c r="E793" s="62"/>
      <c r="H793" s="36"/>
      <c r="I793" s="36"/>
      <c r="J793" s="36"/>
      <c r="K793" s="36"/>
      <c r="N793" s="36"/>
      <c r="O793" s="36"/>
      <c r="P793" s="36"/>
    </row>
    <row r="794" spans="3:16" ht="13.2">
      <c r="C794" s="36"/>
      <c r="E794" s="62"/>
      <c r="H794" s="36"/>
      <c r="I794" s="36"/>
      <c r="J794" s="36"/>
      <c r="K794" s="36"/>
      <c r="N794" s="36"/>
      <c r="O794" s="36"/>
      <c r="P794" s="36"/>
    </row>
    <row r="795" spans="3:16" ht="13.2">
      <c r="C795" s="36"/>
      <c r="E795" s="62"/>
      <c r="H795" s="36"/>
      <c r="I795" s="36"/>
      <c r="J795" s="36"/>
      <c r="K795" s="36"/>
      <c r="N795" s="36"/>
      <c r="O795" s="36"/>
      <c r="P795" s="36"/>
    </row>
    <row r="796" spans="3:16" ht="13.2">
      <c r="C796" s="36"/>
      <c r="E796" s="62"/>
      <c r="H796" s="36"/>
      <c r="I796" s="36"/>
      <c r="J796" s="36"/>
      <c r="K796" s="36"/>
      <c r="N796" s="36"/>
      <c r="O796" s="36"/>
      <c r="P796" s="36"/>
    </row>
    <row r="797" spans="3:16" ht="13.2">
      <c r="C797" s="36"/>
      <c r="E797" s="62"/>
      <c r="H797" s="36"/>
      <c r="I797" s="36"/>
      <c r="J797" s="36"/>
      <c r="K797" s="36"/>
      <c r="N797" s="36"/>
      <c r="O797" s="36"/>
      <c r="P797" s="36"/>
    </row>
    <row r="798" spans="3:16" ht="13.2">
      <c r="C798" s="36"/>
      <c r="E798" s="62"/>
      <c r="H798" s="36"/>
      <c r="I798" s="36"/>
      <c r="J798" s="36"/>
      <c r="K798" s="36"/>
      <c r="N798" s="36"/>
      <c r="O798" s="36"/>
      <c r="P798" s="36"/>
    </row>
    <row r="799" spans="3:16" ht="13.2">
      <c r="C799" s="36"/>
      <c r="E799" s="62"/>
      <c r="H799" s="36"/>
      <c r="I799" s="36"/>
      <c r="J799" s="36"/>
      <c r="K799" s="36"/>
      <c r="N799" s="36"/>
      <c r="O799" s="36"/>
      <c r="P799" s="36"/>
    </row>
    <row r="800" spans="3:16" ht="13.2">
      <c r="C800" s="36"/>
      <c r="E800" s="62"/>
      <c r="H800" s="36"/>
      <c r="I800" s="36"/>
      <c r="J800" s="36"/>
      <c r="K800" s="36"/>
      <c r="N800" s="36"/>
      <c r="O800" s="36"/>
      <c r="P800" s="36"/>
    </row>
    <row r="801" spans="3:16" ht="13.2">
      <c r="C801" s="36"/>
      <c r="E801" s="62"/>
      <c r="H801" s="36"/>
      <c r="I801" s="36"/>
      <c r="J801" s="36"/>
      <c r="K801" s="36"/>
      <c r="N801" s="36"/>
      <c r="O801" s="36"/>
      <c r="P801" s="36"/>
    </row>
    <row r="802" spans="3:16" ht="13.2">
      <c r="C802" s="36"/>
      <c r="E802" s="62"/>
      <c r="H802" s="36"/>
      <c r="I802" s="36"/>
      <c r="J802" s="36"/>
      <c r="K802" s="36"/>
      <c r="N802" s="36"/>
      <c r="O802" s="36"/>
      <c r="P802" s="36"/>
    </row>
    <row r="803" spans="3:16" ht="13.2">
      <c r="C803" s="36"/>
      <c r="E803" s="62"/>
      <c r="H803" s="36"/>
      <c r="I803" s="36"/>
      <c r="J803" s="36"/>
      <c r="K803" s="36"/>
      <c r="N803" s="36"/>
      <c r="O803" s="36"/>
      <c r="P803" s="36"/>
    </row>
    <row r="804" spans="3:16" ht="13.2">
      <c r="C804" s="36"/>
      <c r="E804" s="62"/>
      <c r="H804" s="36"/>
      <c r="I804" s="36"/>
      <c r="J804" s="36"/>
      <c r="K804" s="36"/>
      <c r="N804" s="36"/>
      <c r="O804" s="36"/>
      <c r="P804" s="36"/>
    </row>
    <row r="805" spans="3:16" ht="13.2">
      <c r="C805" s="36"/>
      <c r="E805" s="62"/>
      <c r="H805" s="36"/>
      <c r="I805" s="36"/>
      <c r="J805" s="36"/>
      <c r="K805" s="36"/>
      <c r="N805" s="36"/>
      <c r="O805" s="36"/>
      <c r="P805" s="36"/>
    </row>
    <row r="806" spans="3:16" ht="13.2">
      <c r="C806" s="36"/>
      <c r="E806" s="62"/>
      <c r="H806" s="36"/>
      <c r="I806" s="36"/>
      <c r="J806" s="36"/>
      <c r="K806" s="36"/>
      <c r="N806" s="36"/>
      <c r="O806" s="36"/>
      <c r="P806" s="36"/>
    </row>
    <row r="807" spans="3:16" ht="13.2">
      <c r="C807" s="36"/>
      <c r="E807" s="62"/>
      <c r="H807" s="36"/>
      <c r="I807" s="36"/>
      <c r="J807" s="36"/>
      <c r="K807" s="36"/>
      <c r="N807" s="36"/>
      <c r="O807" s="36"/>
      <c r="P807" s="36"/>
    </row>
    <row r="808" spans="3:16" ht="13.2">
      <c r="C808" s="36"/>
      <c r="E808" s="62"/>
      <c r="H808" s="36"/>
      <c r="I808" s="36"/>
      <c r="J808" s="36"/>
      <c r="K808" s="36"/>
      <c r="N808" s="36"/>
      <c r="O808" s="36"/>
      <c r="P808" s="36"/>
    </row>
    <row r="809" spans="3:16" ht="13.2">
      <c r="C809" s="36"/>
      <c r="E809" s="62"/>
      <c r="H809" s="36"/>
      <c r="I809" s="36"/>
      <c r="J809" s="36"/>
      <c r="K809" s="36"/>
      <c r="N809" s="36"/>
      <c r="O809" s="36"/>
      <c r="P809" s="36"/>
    </row>
    <row r="810" spans="3:16" ht="13.2">
      <c r="C810" s="36"/>
      <c r="E810" s="62"/>
      <c r="H810" s="36"/>
      <c r="I810" s="36"/>
      <c r="J810" s="36"/>
      <c r="K810" s="36"/>
      <c r="N810" s="36"/>
      <c r="O810" s="36"/>
      <c r="P810" s="36"/>
    </row>
    <row r="811" spans="3:16" ht="13.2">
      <c r="C811" s="36"/>
      <c r="E811" s="62"/>
      <c r="H811" s="36"/>
      <c r="I811" s="36"/>
      <c r="J811" s="36"/>
      <c r="K811" s="36"/>
      <c r="N811" s="36"/>
      <c r="O811" s="36"/>
      <c r="P811" s="36"/>
    </row>
    <row r="812" spans="3:16" ht="13.2">
      <c r="C812" s="36"/>
      <c r="E812" s="62"/>
      <c r="H812" s="36"/>
      <c r="I812" s="36"/>
      <c r="J812" s="36"/>
      <c r="K812" s="36"/>
      <c r="N812" s="36"/>
      <c r="O812" s="36"/>
      <c r="P812" s="36"/>
    </row>
    <row r="813" spans="3:16" ht="13.2">
      <c r="C813" s="36"/>
      <c r="E813" s="62"/>
      <c r="H813" s="36"/>
      <c r="I813" s="36"/>
      <c r="J813" s="36"/>
      <c r="K813" s="36"/>
      <c r="N813" s="36"/>
      <c r="O813" s="36"/>
      <c r="P813" s="36"/>
    </row>
    <row r="814" spans="3:16" ht="13.2">
      <c r="C814" s="36"/>
      <c r="E814" s="62"/>
      <c r="H814" s="36"/>
      <c r="I814" s="36"/>
      <c r="J814" s="36"/>
      <c r="K814" s="36"/>
      <c r="N814" s="36"/>
      <c r="O814" s="36"/>
      <c r="P814" s="36"/>
    </row>
    <row r="815" spans="3:16" ht="13.2">
      <c r="C815" s="36"/>
      <c r="E815" s="62"/>
      <c r="H815" s="36"/>
      <c r="I815" s="36"/>
      <c r="J815" s="36"/>
      <c r="K815" s="36"/>
      <c r="N815" s="36"/>
      <c r="O815" s="36"/>
      <c r="P815" s="36"/>
    </row>
    <row r="816" spans="3:16" ht="13.2">
      <c r="C816" s="36"/>
      <c r="E816" s="62"/>
      <c r="H816" s="36"/>
      <c r="I816" s="36"/>
      <c r="J816" s="36"/>
      <c r="K816" s="36"/>
      <c r="N816" s="36"/>
      <c r="O816" s="36"/>
      <c r="P816" s="36"/>
    </row>
    <row r="817" spans="3:16" ht="13.2">
      <c r="C817" s="36"/>
      <c r="E817" s="62"/>
      <c r="H817" s="36"/>
      <c r="I817" s="36"/>
      <c r="J817" s="36"/>
      <c r="K817" s="36"/>
      <c r="N817" s="36"/>
      <c r="O817" s="36"/>
      <c r="P817" s="36"/>
    </row>
    <row r="818" spans="3:16" ht="13.2">
      <c r="C818" s="36"/>
      <c r="E818" s="62"/>
      <c r="H818" s="36"/>
      <c r="I818" s="36"/>
      <c r="J818" s="36"/>
      <c r="K818" s="36"/>
      <c r="N818" s="36"/>
      <c r="O818" s="36"/>
      <c r="P818" s="36"/>
    </row>
    <row r="819" spans="3:16" ht="13.2">
      <c r="C819" s="36"/>
      <c r="E819" s="62"/>
      <c r="H819" s="36"/>
      <c r="I819" s="36"/>
      <c r="J819" s="36"/>
      <c r="K819" s="36"/>
      <c r="N819" s="36"/>
      <c r="O819" s="36"/>
      <c r="P819" s="36"/>
    </row>
    <row r="820" spans="3:16" ht="13.2">
      <c r="C820" s="36"/>
      <c r="E820" s="62"/>
      <c r="H820" s="36"/>
      <c r="I820" s="36"/>
      <c r="J820" s="36"/>
      <c r="K820" s="36"/>
      <c r="N820" s="36"/>
      <c r="O820" s="36"/>
      <c r="P820" s="36"/>
    </row>
    <row r="821" spans="3:16" ht="13.2">
      <c r="C821" s="36"/>
      <c r="E821" s="62"/>
      <c r="H821" s="36"/>
      <c r="I821" s="36"/>
      <c r="J821" s="36"/>
      <c r="K821" s="36"/>
      <c r="N821" s="36"/>
      <c r="O821" s="36"/>
      <c r="P821" s="36"/>
    </row>
    <row r="822" spans="3:16" ht="13.2">
      <c r="C822" s="36"/>
      <c r="E822" s="62"/>
      <c r="H822" s="36"/>
      <c r="I822" s="36"/>
      <c r="J822" s="36"/>
      <c r="K822" s="36"/>
      <c r="N822" s="36"/>
      <c r="O822" s="36"/>
      <c r="P822" s="36"/>
    </row>
    <row r="823" spans="3:16" ht="13.2">
      <c r="C823" s="36"/>
      <c r="E823" s="62"/>
      <c r="H823" s="36"/>
      <c r="I823" s="36"/>
      <c r="J823" s="36"/>
      <c r="K823" s="36"/>
      <c r="N823" s="36"/>
      <c r="O823" s="36"/>
      <c r="P823" s="36"/>
    </row>
    <row r="824" spans="3:16" ht="13.2">
      <c r="C824" s="36"/>
      <c r="E824" s="62"/>
      <c r="H824" s="36"/>
      <c r="I824" s="36"/>
      <c r="J824" s="36"/>
      <c r="K824" s="36"/>
      <c r="N824" s="36"/>
      <c r="O824" s="36"/>
      <c r="P824" s="36"/>
    </row>
    <row r="825" spans="3:16" ht="13.2">
      <c r="C825" s="36"/>
      <c r="E825" s="62"/>
      <c r="H825" s="36"/>
      <c r="I825" s="36"/>
      <c r="J825" s="36"/>
      <c r="K825" s="36"/>
      <c r="N825" s="36"/>
      <c r="O825" s="36"/>
      <c r="P825" s="36"/>
    </row>
    <row r="826" spans="3:16" ht="13.2">
      <c r="C826" s="36"/>
      <c r="E826" s="62"/>
      <c r="H826" s="36"/>
      <c r="I826" s="36"/>
      <c r="J826" s="36"/>
      <c r="K826" s="36"/>
      <c r="N826" s="36"/>
      <c r="O826" s="36"/>
      <c r="P826" s="36"/>
    </row>
    <row r="827" spans="3:16" ht="13.2">
      <c r="C827" s="36"/>
      <c r="E827" s="62"/>
      <c r="H827" s="36"/>
      <c r="I827" s="36"/>
      <c r="J827" s="36"/>
      <c r="K827" s="36"/>
      <c r="N827" s="36"/>
      <c r="O827" s="36"/>
      <c r="P827" s="36"/>
    </row>
    <row r="828" spans="3:16" ht="13.2">
      <c r="C828" s="36"/>
      <c r="E828" s="62"/>
      <c r="H828" s="36"/>
      <c r="I828" s="36"/>
      <c r="J828" s="36"/>
      <c r="K828" s="36"/>
      <c r="N828" s="36"/>
      <c r="O828" s="36"/>
      <c r="P828" s="36"/>
    </row>
    <row r="829" spans="3:16" ht="13.2">
      <c r="C829" s="36"/>
      <c r="E829" s="62"/>
      <c r="H829" s="36"/>
      <c r="I829" s="36"/>
      <c r="J829" s="36"/>
      <c r="K829" s="36"/>
      <c r="N829" s="36"/>
      <c r="O829" s="36"/>
      <c r="P829" s="36"/>
    </row>
    <row r="830" spans="3:16" ht="13.2">
      <c r="C830" s="36"/>
      <c r="E830" s="62"/>
      <c r="H830" s="36"/>
      <c r="I830" s="36"/>
      <c r="J830" s="36"/>
      <c r="K830" s="36"/>
      <c r="N830" s="36"/>
      <c r="O830" s="36"/>
      <c r="P830" s="36"/>
    </row>
    <row r="831" spans="3:16" ht="13.2">
      <c r="C831" s="36"/>
      <c r="E831" s="62"/>
      <c r="H831" s="36"/>
      <c r="I831" s="36"/>
      <c r="J831" s="36"/>
      <c r="K831" s="36"/>
      <c r="N831" s="36"/>
      <c r="O831" s="36"/>
      <c r="P831" s="36"/>
    </row>
    <row r="832" spans="3:16" ht="13.2">
      <c r="C832" s="36"/>
      <c r="E832" s="62"/>
      <c r="H832" s="36"/>
      <c r="I832" s="36"/>
      <c r="J832" s="36"/>
      <c r="K832" s="36"/>
      <c r="N832" s="36"/>
      <c r="O832" s="36"/>
      <c r="P832" s="36"/>
    </row>
    <row r="833" spans="3:16" ht="13.2">
      <c r="C833" s="36"/>
      <c r="E833" s="62"/>
      <c r="H833" s="36"/>
      <c r="I833" s="36"/>
      <c r="J833" s="36"/>
      <c r="K833" s="36"/>
      <c r="N833" s="36"/>
      <c r="O833" s="36"/>
      <c r="P833" s="36"/>
    </row>
    <row r="834" spans="3:16" ht="13.2">
      <c r="C834" s="36"/>
      <c r="E834" s="62"/>
      <c r="H834" s="36"/>
      <c r="I834" s="36"/>
      <c r="J834" s="36"/>
      <c r="K834" s="36"/>
      <c r="N834" s="36"/>
      <c r="O834" s="36"/>
      <c r="P834" s="36"/>
    </row>
    <row r="835" spans="3:16" ht="13.2">
      <c r="C835" s="36"/>
      <c r="E835" s="62"/>
      <c r="H835" s="36"/>
      <c r="I835" s="36"/>
      <c r="J835" s="36"/>
      <c r="K835" s="36"/>
      <c r="N835" s="36"/>
      <c r="O835" s="36"/>
      <c r="P835" s="36"/>
    </row>
    <row r="836" spans="3:16" ht="13.2">
      <c r="C836" s="36"/>
      <c r="E836" s="62"/>
      <c r="H836" s="36"/>
      <c r="I836" s="36"/>
      <c r="J836" s="36"/>
      <c r="K836" s="36"/>
      <c r="N836" s="36"/>
      <c r="O836" s="36"/>
      <c r="P836" s="36"/>
    </row>
    <row r="837" spans="3:16" ht="13.2">
      <c r="C837" s="36"/>
      <c r="E837" s="62"/>
      <c r="H837" s="36"/>
      <c r="I837" s="36"/>
      <c r="J837" s="36"/>
      <c r="K837" s="36"/>
      <c r="N837" s="36"/>
      <c r="O837" s="36"/>
      <c r="P837" s="36"/>
    </row>
    <row r="838" spans="3:16" ht="13.2">
      <c r="C838" s="36"/>
      <c r="E838" s="62"/>
      <c r="H838" s="36"/>
      <c r="I838" s="36"/>
      <c r="J838" s="36"/>
      <c r="K838" s="36"/>
      <c r="N838" s="36"/>
      <c r="O838" s="36"/>
      <c r="P838" s="36"/>
    </row>
    <row r="839" spans="3:16" ht="13.2">
      <c r="C839" s="36"/>
      <c r="E839" s="62"/>
      <c r="H839" s="36"/>
      <c r="I839" s="36"/>
      <c r="J839" s="36"/>
      <c r="K839" s="36"/>
      <c r="N839" s="36"/>
      <c r="O839" s="36"/>
      <c r="P839" s="36"/>
    </row>
    <row r="840" spans="3:16" ht="13.2">
      <c r="C840" s="36"/>
      <c r="E840" s="62"/>
      <c r="H840" s="36"/>
      <c r="I840" s="36"/>
      <c r="J840" s="36"/>
      <c r="K840" s="36"/>
      <c r="N840" s="36"/>
      <c r="O840" s="36"/>
      <c r="P840" s="36"/>
    </row>
    <row r="841" spans="3:16" ht="13.2">
      <c r="C841" s="36"/>
      <c r="E841" s="62"/>
      <c r="H841" s="36"/>
      <c r="I841" s="36"/>
      <c r="J841" s="36"/>
      <c r="K841" s="36"/>
      <c r="N841" s="36"/>
      <c r="O841" s="36"/>
      <c r="P841" s="36"/>
    </row>
    <row r="842" spans="3:16" ht="13.2">
      <c r="C842" s="36"/>
      <c r="E842" s="62"/>
      <c r="H842" s="36"/>
      <c r="I842" s="36"/>
      <c r="J842" s="36"/>
      <c r="K842" s="36"/>
      <c r="N842" s="36"/>
      <c r="O842" s="36"/>
      <c r="P842" s="36"/>
    </row>
    <row r="843" spans="3:16" ht="13.2">
      <c r="C843" s="36"/>
      <c r="E843" s="62"/>
      <c r="H843" s="36"/>
      <c r="I843" s="36"/>
      <c r="J843" s="36"/>
      <c r="K843" s="36"/>
      <c r="N843" s="36"/>
      <c r="O843" s="36"/>
      <c r="P843" s="36"/>
    </row>
    <row r="844" spans="3:16" ht="13.2">
      <c r="C844" s="36"/>
      <c r="E844" s="62"/>
      <c r="H844" s="36"/>
      <c r="I844" s="36"/>
      <c r="J844" s="36"/>
      <c r="K844" s="36"/>
      <c r="N844" s="36"/>
      <c r="O844" s="36"/>
      <c r="P844" s="36"/>
    </row>
    <row r="845" spans="3:16" ht="13.2">
      <c r="C845" s="36"/>
      <c r="E845" s="62"/>
      <c r="H845" s="36"/>
      <c r="I845" s="36"/>
      <c r="J845" s="36"/>
      <c r="K845" s="36"/>
      <c r="N845" s="36"/>
      <c r="O845" s="36"/>
      <c r="P845" s="36"/>
    </row>
    <row r="846" spans="3:16" ht="13.2">
      <c r="C846" s="36"/>
      <c r="E846" s="62"/>
      <c r="H846" s="36"/>
      <c r="I846" s="36"/>
      <c r="J846" s="36"/>
      <c r="K846" s="36"/>
      <c r="N846" s="36"/>
      <c r="O846" s="36"/>
      <c r="P846" s="36"/>
    </row>
    <row r="847" spans="3:16" ht="13.2">
      <c r="C847" s="36"/>
      <c r="E847" s="62"/>
      <c r="H847" s="36"/>
      <c r="I847" s="36"/>
      <c r="J847" s="36"/>
      <c r="K847" s="36"/>
      <c r="N847" s="36"/>
      <c r="O847" s="36"/>
      <c r="P847" s="36"/>
    </row>
    <row r="848" spans="3:16" ht="13.2">
      <c r="C848" s="36"/>
      <c r="E848" s="62"/>
      <c r="H848" s="36"/>
      <c r="I848" s="36"/>
      <c r="J848" s="36"/>
      <c r="K848" s="36"/>
      <c r="N848" s="36"/>
      <c r="O848" s="36"/>
      <c r="P848" s="36"/>
    </row>
    <row r="849" spans="3:16" ht="13.2">
      <c r="C849" s="36"/>
      <c r="E849" s="62"/>
      <c r="H849" s="36"/>
      <c r="I849" s="36"/>
      <c r="J849" s="36"/>
      <c r="K849" s="36"/>
      <c r="N849" s="36"/>
      <c r="O849" s="36"/>
      <c r="P849" s="36"/>
    </row>
    <row r="850" spans="3:16" ht="13.2">
      <c r="C850" s="36"/>
      <c r="E850" s="62"/>
      <c r="H850" s="36"/>
      <c r="I850" s="36"/>
      <c r="J850" s="36"/>
      <c r="K850" s="36"/>
      <c r="N850" s="36"/>
      <c r="O850" s="36"/>
      <c r="P850" s="36"/>
    </row>
    <row r="851" spans="3:16" ht="13.2">
      <c r="C851" s="36"/>
      <c r="E851" s="62"/>
      <c r="H851" s="36"/>
      <c r="I851" s="36"/>
      <c r="J851" s="36"/>
      <c r="K851" s="36"/>
      <c r="N851" s="36"/>
      <c r="O851" s="36"/>
      <c r="P851" s="36"/>
    </row>
    <row r="852" spans="3:16" ht="13.2">
      <c r="C852" s="36"/>
      <c r="E852" s="62"/>
      <c r="H852" s="36"/>
      <c r="I852" s="36"/>
      <c r="J852" s="36"/>
      <c r="K852" s="36"/>
      <c r="N852" s="36"/>
      <c r="O852" s="36"/>
      <c r="P852" s="36"/>
    </row>
    <row r="853" spans="3:16" ht="13.2">
      <c r="C853" s="36"/>
      <c r="E853" s="62"/>
      <c r="H853" s="36"/>
      <c r="I853" s="36"/>
      <c r="J853" s="36"/>
      <c r="K853" s="36"/>
      <c r="N853" s="36"/>
      <c r="O853" s="36"/>
      <c r="P853" s="36"/>
    </row>
    <row r="854" spans="3:16" ht="13.2">
      <c r="C854" s="36"/>
      <c r="E854" s="62"/>
      <c r="H854" s="36"/>
      <c r="I854" s="36"/>
      <c r="J854" s="36"/>
      <c r="K854" s="36"/>
      <c r="N854" s="36"/>
      <c r="O854" s="36"/>
      <c r="P854" s="36"/>
    </row>
    <row r="855" spans="3:16" ht="13.2">
      <c r="C855" s="36"/>
      <c r="E855" s="62"/>
      <c r="H855" s="36"/>
      <c r="I855" s="36"/>
      <c r="J855" s="36"/>
      <c r="K855" s="36"/>
      <c r="N855" s="36"/>
      <c r="O855" s="36"/>
      <c r="P855" s="36"/>
    </row>
    <row r="856" spans="3:16" ht="13.2">
      <c r="C856" s="36"/>
      <c r="E856" s="62"/>
      <c r="H856" s="36"/>
      <c r="I856" s="36"/>
      <c r="J856" s="36"/>
      <c r="K856" s="36"/>
      <c r="N856" s="36"/>
      <c r="O856" s="36"/>
      <c r="P856" s="36"/>
    </row>
    <row r="857" spans="3:16" ht="13.2">
      <c r="C857" s="36"/>
      <c r="E857" s="62"/>
      <c r="H857" s="36"/>
      <c r="I857" s="36"/>
      <c r="J857" s="36"/>
      <c r="K857" s="36"/>
      <c r="N857" s="36"/>
      <c r="O857" s="36"/>
      <c r="P857" s="36"/>
    </row>
    <row r="858" spans="3:16" ht="13.2">
      <c r="C858" s="36"/>
      <c r="E858" s="62"/>
      <c r="H858" s="36"/>
      <c r="I858" s="36"/>
      <c r="J858" s="36"/>
      <c r="K858" s="36"/>
      <c r="N858" s="36"/>
      <c r="O858" s="36"/>
      <c r="P858" s="36"/>
    </row>
    <row r="859" spans="3:16" ht="13.2">
      <c r="C859" s="36"/>
      <c r="E859" s="62"/>
      <c r="H859" s="36"/>
      <c r="I859" s="36"/>
      <c r="J859" s="36"/>
      <c r="K859" s="36"/>
      <c r="N859" s="36"/>
      <c r="O859" s="36"/>
      <c r="P859" s="36"/>
    </row>
    <row r="860" spans="3:16" ht="13.2">
      <c r="C860" s="36"/>
      <c r="E860" s="62"/>
      <c r="H860" s="36"/>
      <c r="I860" s="36"/>
      <c r="J860" s="36"/>
      <c r="K860" s="36"/>
      <c r="N860" s="36"/>
      <c r="O860" s="36"/>
      <c r="P860" s="36"/>
    </row>
    <row r="861" spans="3:16" ht="13.2">
      <c r="C861" s="36"/>
      <c r="E861" s="62"/>
      <c r="H861" s="36"/>
      <c r="I861" s="36"/>
      <c r="J861" s="36"/>
      <c r="K861" s="36"/>
      <c r="N861" s="36"/>
      <c r="O861" s="36"/>
      <c r="P861" s="36"/>
    </row>
    <row r="862" spans="3:16" ht="13.2">
      <c r="C862" s="36"/>
      <c r="E862" s="62"/>
      <c r="H862" s="36"/>
      <c r="I862" s="36"/>
      <c r="J862" s="36"/>
      <c r="K862" s="36"/>
      <c r="N862" s="36"/>
      <c r="O862" s="36"/>
      <c r="P862" s="36"/>
    </row>
    <row r="863" spans="3:16" ht="13.2">
      <c r="C863" s="36"/>
      <c r="E863" s="62"/>
      <c r="H863" s="36"/>
      <c r="I863" s="36"/>
      <c r="J863" s="36"/>
      <c r="K863" s="36"/>
      <c r="N863" s="36"/>
      <c r="O863" s="36"/>
      <c r="P863" s="36"/>
    </row>
    <row r="864" spans="3:16" ht="13.2">
      <c r="C864" s="36"/>
      <c r="E864" s="62"/>
      <c r="H864" s="36"/>
      <c r="I864" s="36"/>
      <c r="J864" s="36"/>
      <c r="K864" s="36"/>
      <c r="N864" s="36"/>
      <c r="O864" s="36"/>
      <c r="P864" s="36"/>
    </row>
    <row r="865" spans="3:16" ht="13.2">
      <c r="C865" s="36"/>
      <c r="E865" s="62"/>
      <c r="H865" s="36"/>
      <c r="I865" s="36"/>
      <c r="J865" s="36"/>
      <c r="K865" s="36"/>
      <c r="N865" s="36"/>
      <c r="O865" s="36"/>
      <c r="P865" s="36"/>
    </row>
    <row r="866" spans="3:16" ht="13.2">
      <c r="C866" s="36"/>
      <c r="E866" s="62"/>
      <c r="H866" s="36"/>
      <c r="I866" s="36"/>
      <c r="J866" s="36"/>
      <c r="K866" s="36"/>
      <c r="N866" s="36"/>
      <c r="O866" s="36"/>
      <c r="P866" s="36"/>
    </row>
    <row r="867" spans="3:16" ht="13.2">
      <c r="C867" s="36"/>
      <c r="E867" s="62"/>
      <c r="H867" s="36"/>
      <c r="I867" s="36"/>
      <c r="J867" s="36"/>
      <c r="K867" s="36"/>
      <c r="N867" s="36"/>
      <c r="O867" s="36"/>
      <c r="P867" s="36"/>
    </row>
    <row r="868" spans="3:16" ht="13.2">
      <c r="C868" s="36"/>
      <c r="E868" s="62"/>
      <c r="H868" s="36"/>
      <c r="I868" s="36"/>
      <c r="J868" s="36"/>
      <c r="K868" s="36"/>
      <c r="N868" s="36"/>
      <c r="O868" s="36"/>
      <c r="P868" s="36"/>
    </row>
    <row r="869" spans="3:16" ht="13.2">
      <c r="C869" s="36"/>
      <c r="E869" s="62"/>
      <c r="H869" s="36"/>
      <c r="I869" s="36"/>
      <c r="J869" s="36"/>
      <c r="K869" s="36"/>
      <c r="N869" s="36"/>
      <c r="O869" s="36"/>
      <c r="P869" s="36"/>
    </row>
    <row r="870" spans="3:16" ht="13.2">
      <c r="C870" s="36"/>
      <c r="E870" s="62"/>
      <c r="H870" s="36"/>
      <c r="I870" s="36"/>
      <c r="J870" s="36"/>
      <c r="K870" s="36"/>
      <c r="N870" s="36"/>
      <c r="O870" s="36"/>
      <c r="P870" s="36"/>
    </row>
    <row r="871" spans="3:16" ht="13.2">
      <c r="C871" s="36"/>
      <c r="E871" s="62"/>
      <c r="H871" s="36"/>
      <c r="I871" s="36"/>
      <c r="J871" s="36"/>
      <c r="K871" s="36"/>
      <c r="N871" s="36"/>
      <c r="O871" s="36"/>
      <c r="P871" s="36"/>
    </row>
    <row r="872" spans="3:16" ht="13.2">
      <c r="C872" s="36"/>
      <c r="E872" s="62"/>
      <c r="H872" s="36"/>
      <c r="I872" s="36"/>
      <c r="J872" s="36"/>
      <c r="K872" s="36"/>
      <c r="N872" s="36"/>
      <c r="O872" s="36"/>
      <c r="P872" s="36"/>
    </row>
    <row r="873" spans="3:16" ht="13.2">
      <c r="C873" s="36"/>
      <c r="E873" s="62"/>
      <c r="H873" s="36"/>
      <c r="I873" s="36"/>
      <c r="J873" s="36"/>
      <c r="K873" s="36"/>
      <c r="N873" s="36"/>
      <c r="O873" s="36"/>
      <c r="P873" s="36"/>
    </row>
    <row r="874" spans="3:16" ht="13.2">
      <c r="C874" s="36"/>
      <c r="E874" s="62"/>
      <c r="H874" s="36"/>
      <c r="I874" s="36"/>
      <c r="J874" s="36"/>
      <c r="K874" s="36"/>
      <c r="N874" s="36"/>
      <c r="O874" s="36"/>
      <c r="P874" s="36"/>
    </row>
    <row r="875" spans="3:16" ht="13.2">
      <c r="C875" s="36"/>
      <c r="E875" s="62"/>
      <c r="H875" s="36"/>
      <c r="I875" s="36"/>
      <c r="J875" s="36"/>
      <c r="K875" s="36"/>
      <c r="N875" s="36"/>
      <c r="O875" s="36"/>
      <c r="P875" s="36"/>
    </row>
    <row r="876" spans="3:16" ht="13.2">
      <c r="C876" s="36"/>
      <c r="E876" s="62"/>
      <c r="H876" s="36"/>
      <c r="I876" s="36"/>
      <c r="J876" s="36"/>
      <c r="K876" s="36"/>
      <c r="N876" s="36"/>
      <c r="O876" s="36"/>
      <c r="P876" s="36"/>
    </row>
    <row r="877" spans="3:16" ht="13.2">
      <c r="C877" s="36"/>
      <c r="E877" s="62"/>
      <c r="H877" s="36"/>
      <c r="I877" s="36"/>
      <c r="J877" s="36"/>
      <c r="K877" s="36"/>
      <c r="N877" s="36"/>
      <c r="O877" s="36"/>
      <c r="P877" s="36"/>
    </row>
    <row r="878" spans="3:16" ht="13.2">
      <c r="C878" s="36"/>
      <c r="E878" s="62"/>
      <c r="H878" s="36"/>
      <c r="I878" s="36"/>
      <c r="J878" s="36"/>
      <c r="K878" s="36"/>
      <c r="N878" s="36"/>
      <c r="O878" s="36"/>
      <c r="P878" s="36"/>
    </row>
    <row r="879" spans="3:16" ht="13.2">
      <c r="C879" s="36"/>
      <c r="E879" s="62"/>
      <c r="H879" s="36"/>
      <c r="I879" s="36"/>
      <c r="J879" s="36"/>
      <c r="K879" s="36"/>
      <c r="N879" s="36"/>
      <c r="O879" s="36"/>
      <c r="P879" s="36"/>
    </row>
    <row r="880" spans="3:16" ht="13.2">
      <c r="C880" s="36"/>
      <c r="E880" s="62"/>
      <c r="H880" s="36"/>
      <c r="I880" s="36"/>
      <c r="J880" s="36"/>
      <c r="K880" s="36"/>
      <c r="N880" s="36"/>
      <c r="O880" s="36"/>
      <c r="P880" s="36"/>
    </row>
    <row r="881" spans="3:16" ht="13.2">
      <c r="C881" s="36"/>
      <c r="E881" s="62"/>
      <c r="H881" s="36"/>
      <c r="I881" s="36"/>
      <c r="J881" s="36"/>
      <c r="K881" s="36"/>
      <c r="N881" s="36"/>
      <c r="O881" s="36"/>
      <c r="P881" s="36"/>
    </row>
    <row r="882" spans="3:16" ht="13.2">
      <c r="C882" s="36"/>
      <c r="E882" s="62"/>
      <c r="H882" s="36"/>
      <c r="I882" s="36"/>
      <c r="J882" s="36"/>
      <c r="K882" s="36"/>
      <c r="N882" s="36"/>
      <c r="O882" s="36"/>
      <c r="P882" s="36"/>
    </row>
    <row r="883" spans="3:16" ht="13.2">
      <c r="C883" s="36"/>
      <c r="E883" s="62"/>
      <c r="H883" s="36"/>
      <c r="I883" s="36"/>
      <c r="J883" s="36"/>
      <c r="K883" s="36"/>
      <c r="N883" s="36"/>
      <c r="O883" s="36"/>
      <c r="P883" s="36"/>
    </row>
    <row r="884" spans="3:16" ht="13.2">
      <c r="C884" s="36"/>
      <c r="E884" s="62"/>
      <c r="H884" s="36"/>
      <c r="I884" s="36"/>
      <c r="J884" s="36"/>
      <c r="K884" s="36"/>
      <c r="N884" s="36"/>
      <c r="O884" s="36"/>
      <c r="P884" s="36"/>
    </row>
    <row r="885" spans="3:16" ht="13.2">
      <c r="C885" s="36"/>
      <c r="E885" s="62"/>
      <c r="H885" s="36"/>
      <c r="I885" s="36"/>
      <c r="J885" s="36"/>
      <c r="K885" s="36"/>
      <c r="N885" s="36"/>
      <c r="O885" s="36"/>
      <c r="P885" s="36"/>
    </row>
    <row r="886" spans="3:16" ht="13.2">
      <c r="C886" s="36"/>
      <c r="E886" s="62"/>
      <c r="H886" s="36"/>
      <c r="I886" s="36"/>
      <c r="J886" s="36"/>
      <c r="K886" s="36"/>
      <c r="N886" s="36"/>
      <c r="O886" s="36"/>
      <c r="P886" s="36"/>
    </row>
    <row r="887" spans="3:16" ht="13.2">
      <c r="C887" s="36"/>
      <c r="E887" s="62"/>
      <c r="H887" s="36"/>
      <c r="I887" s="36"/>
      <c r="J887" s="36"/>
      <c r="K887" s="36"/>
      <c r="N887" s="36"/>
      <c r="O887" s="36"/>
      <c r="P887" s="36"/>
    </row>
    <row r="888" spans="3:16" ht="13.2">
      <c r="C888" s="36"/>
      <c r="E888" s="62"/>
      <c r="H888" s="36"/>
      <c r="I888" s="36"/>
      <c r="J888" s="36"/>
      <c r="K888" s="36"/>
      <c r="N888" s="36"/>
      <c r="O888" s="36"/>
      <c r="P888" s="36"/>
    </row>
    <row r="889" spans="3:16" ht="13.2">
      <c r="C889" s="36"/>
      <c r="E889" s="62"/>
      <c r="H889" s="36"/>
      <c r="I889" s="36"/>
      <c r="J889" s="36"/>
      <c r="K889" s="36"/>
      <c r="N889" s="36"/>
      <c r="O889" s="36"/>
      <c r="P889" s="36"/>
    </row>
    <row r="890" spans="3:16" ht="13.2">
      <c r="C890" s="36"/>
      <c r="E890" s="62"/>
      <c r="H890" s="36"/>
      <c r="I890" s="36"/>
      <c r="J890" s="36"/>
      <c r="K890" s="36"/>
      <c r="N890" s="36"/>
      <c r="O890" s="36"/>
      <c r="P890" s="36"/>
    </row>
    <row r="891" spans="3:16" ht="13.2">
      <c r="C891" s="36"/>
      <c r="E891" s="62"/>
      <c r="H891" s="36"/>
      <c r="I891" s="36"/>
      <c r="J891" s="36"/>
      <c r="K891" s="36"/>
      <c r="N891" s="36"/>
      <c r="O891" s="36"/>
      <c r="P891" s="36"/>
    </row>
    <row r="892" spans="3:16" ht="13.2">
      <c r="C892" s="36"/>
      <c r="E892" s="62"/>
      <c r="H892" s="36"/>
      <c r="I892" s="36"/>
      <c r="J892" s="36"/>
      <c r="K892" s="36"/>
      <c r="N892" s="36"/>
      <c r="O892" s="36"/>
      <c r="P892" s="36"/>
    </row>
    <row r="893" spans="3:16" ht="13.2">
      <c r="C893" s="36"/>
      <c r="E893" s="62"/>
      <c r="H893" s="36"/>
      <c r="I893" s="36"/>
      <c r="J893" s="36"/>
      <c r="K893" s="36"/>
      <c r="N893" s="36"/>
      <c r="O893" s="36"/>
      <c r="P893" s="36"/>
    </row>
    <row r="894" spans="3:16" ht="13.2">
      <c r="C894" s="36"/>
      <c r="E894" s="62"/>
      <c r="H894" s="36"/>
      <c r="I894" s="36"/>
      <c r="J894" s="36"/>
      <c r="K894" s="36"/>
      <c r="N894" s="36"/>
      <c r="O894" s="36"/>
      <c r="P894" s="36"/>
    </row>
    <row r="895" spans="3:16" ht="13.2">
      <c r="C895" s="36"/>
      <c r="E895" s="62"/>
      <c r="H895" s="36"/>
      <c r="I895" s="36"/>
      <c r="J895" s="36"/>
      <c r="K895" s="36"/>
      <c r="N895" s="36"/>
      <c r="O895" s="36"/>
      <c r="P895" s="36"/>
    </row>
    <row r="896" spans="3:16" ht="13.2">
      <c r="C896" s="36"/>
      <c r="E896" s="62"/>
      <c r="H896" s="36"/>
      <c r="I896" s="36"/>
      <c r="J896" s="36"/>
      <c r="K896" s="36"/>
      <c r="N896" s="36"/>
      <c r="O896" s="36"/>
      <c r="P896" s="36"/>
    </row>
    <row r="897" spans="3:16" ht="13.2">
      <c r="C897" s="36"/>
      <c r="E897" s="62"/>
      <c r="H897" s="36"/>
      <c r="I897" s="36"/>
      <c r="J897" s="36"/>
      <c r="K897" s="36"/>
      <c r="N897" s="36"/>
      <c r="O897" s="36"/>
      <c r="P897" s="36"/>
    </row>
    <row r="898" spans="3:16" ht="13.2">
      <c r="C898" s="36"/>
      <c r="E898" s="62"/>
      <c r="H898" s="36"/>
      <c r="I898" s="36"/>
      <c r="J898" s="36"/>
      <c r="K898" s="36"/>
      <c r="N898" s="36"/>
      <c r="O898" s="36"/>
      <c r="P898" s="36"/>
    </row>
    <row r="899" spans="3:16" ht="13.2">
      <c r="C899" s="36"/>
      <c r="E899" s="62"/>
      <c r="H899" s="36"/>
      <c r="I899" s="36"/>
      <c r="J899" s="36"/>
      <c r="K899" s="36"/>
      <c r="N899" s="36"/>
      <c r="O899" s="36"/>
      <c r="P899" s="36"/>
    </row>
    <row r="900" spans="3:16" ht="13.2">
      <c r="C900" s="36"/>
      <c r="E900" s="62"/>
      <c r="H900" s="36"/>
      <c r="I900" s="36"/>
      <c r="J900" s="36"/>
      <c r="K900" s="36"/>
      <c r="N900" s="36"/>
      <c r="O900" s="36"/>
      <c r="P900" s="36"/>
    </row>
    <row r="901" spans="3:16" ht="13.2">
      <c r="C901" s="36"/>
      <c r="E901" s="62"/>
      <c r="H901" s="36"/>
      <c r="I901" s="36"/>
      <c r="J901" s="36"/>
      <c r="K901" s="36"/>
      <c r="N901" s="36"/>
      <c r="O901" s="36"/>
      <c r="P901" s="36"/>
    </row>
    <row r="902" spans="3:16" ht="13.2">
      <c r="C902" s="36"/>
      <c r="E902" s="62"/>
      <c r="H902" s="36"/>
      <c r="I902" s="36"/>
      <c r="J902" s="36"/>
      <c r="K902" s="36"/>
      <c r="N902" s="36"/>
      <c r="O902" s="36"/>
      <c r="P902" s="36"/>
    </row>
    <row r="903" spans="3:16" ht="13.2">
      <c r="C903" s="36"/>
      <c r="E903" s="62"/>
      <c r="H903" s="36"/>
      <c r="I903" s="36"/>
      <c r="J903" s="36"/>
      <c r="K903" s="36"/>
      <c r="N903" s="36"/>
      <c r="O903" s="36"/>
      <c r="P903" s="36"/>
    </row>
    <row r="904" spans="3:16" ht="13.2">
      <c r="C904" s="36"/>
      <c r="E904" s="62"/>
      <c r="H904" s="36"/>
      <c r="I904" s="36"/>
      <c r="J904" s="36"/>
      <c r="K904" s="36"/>
      <c r="N904" s="36"/>
      <c r="O904" s="36"/>
      <c r="P904" s="36"/>
    </row>
    <row r="905" spans="3:16" ht="13.2">
      <c r="C905" s="36"/>
      <c r="E905" s="62"/>
      <c r="H905" s="36"/>
      <c r="I905" s="36"/>
      <c r="J905" s="36"/>
      <c r="K905" s="36"/>
      <c r="N905" s="36"/>
      <c r="O905" s="36"/>
      <c r="P905" s="36"/>
    </row>
    <row r="906" spans="3:16" ht="13.2">
      <c r="C906" s="36"/>
      <c r="E906" s="62"/>
      <c r="H906" s="36"/>
      <c r="I906" s="36"/>
      <c r="J906" s="36"/>
      <c r="K906" s="36"/>
      <c r="N906" s="36"/>
      <c r="O906" s="36"/>
      <c r="P906" s="36"/>
    </row>
    <row r="907" spans="3:16" ht="13.2">
      <c r="C907" s="36"/>
      <c r="E907" s="62"/>
      <c r="H907" s="36"/>
      <c r="I907" s="36"/>
      <c r="J907" s="36"/>
      <c r="K907" s="36"/>
      <c r="N907" s="36"/>
      <c r="O907" s="36"/>
      <c r="P907" s="36"/>
    </row>
    <row r="908" spans="3:16" ht="13.2">
      <c r="C908" s="36"/>
      <c r="E908" s="62"/>
      <c r="H908" s="36"/>
      <c r="I908" s="36"/>
      <c r="J908" s="36"/>
      <c r="K908" s="36"/>
      <c r="N908" s="36"/>
      <c r="O908" s="36"/>
      <c r="P908" s="36"/>
    </row>
    <row r="909" spans="3:16" ht="13.2">
      <c r="C909" s="36"/>
      <c r="E909" s="62"/>
      <c r="H909" s="36"/>
      <c r="I909" s="36"/>
      <c r="J909" s="36"/>
      <c r="K909" s="36"/>
      <c r="N909" s="36"/>
      <c r="O909" s="36"/>
      <c r="P909" s="36"/>
    </row>
    <row r="910" spans="3:16" ht="13.2">
      <c r="C910" s="36"/>
      <c r="E910" s="62"/>
      <c r="H910" s="36"/>
      <c r="I910" s="36"/>
      <c r="J910" s="36"/>
      <c r="K910" s="36"/>
      <c r="N910" s="36"/>
      <c r="O910" s="36"/>
      <c r="P910" s="36"/>
    </row>
    <row r="911" spans="3:16" ht="13.2">
      <c r="C911" s="36"/>
      <c r="E911" s="62"/>
      <c r="H911" s="36"/>
      <c r="I911" s="36"/>
      <c r="J911" s="36"/>
      <c r="K911" s="36"/>
      <c r="N911" s="36"/>
      <c r="O911" s="36"/>
      <c r="P911" s="36"/>
    </row>
    <row r="912" spans="3:16" ht="13.2">
      <c r="C912" s="36"/>
      <c r="E912" s="62"/>
      <c r="H912" s="36"/>
      <c r="I912" s="36"/>
      <c r="J912" s="36"/>
      <c r="K912" s="36"/>
      <c r="N912" s="36"/>
      <c r="O912" s="36"/>
      <c r="P912" s="36"/>
    </row>
    <row r="913" spans="3:16" ht="13.2">
      <c r="C913" s="36"/>
      <c r="E913" s="62"/>
      <c r="H913" s="36"/>
      <c r="I913" s="36"/>
      <c r="J913" s="36"/>
      <c r="K913" s="36"/>
      <c r="N913" s="36"/>
      <c r="O913" s="36"/>
      <c r="P913" s="36"/>
    </row>
    <row r="914" spans="3:16" ht="13.2">
      <c r="C914" s="36"/>
      <c r="E914" s="62"/>
      <c r="H914" s="36"/>
      <c r="I914" s="36"/>
      <c r="J914" s="36"/>
      <c r="K914" s="36"/>
      <c r="N914" s="36"/>
      <c r="O914" s="36"/>
      <c r="P914" s="36"/>
    </row>
    <row r="915" spans="3:16" ht="13.2">
      <c r="C915" s="36"/>
      <c r="E915" s="62"/>
      <c r="H915" s="36"/>
      <c r="I915" s="36"/>
      <c r="J915" s="36"/>
      <c r="K915" s="36"/>
      <c r="N915" s="36"/>
      <c r="O915" s="36"/>
      <c r="P915" s="36"/>
    </row>
    <row r="916" spans="3:16" ht="13.2">
      <c r="C916" s="36"/>
      <c r="E916" s="62"/>
      <c r="H916" s="36"/>
      <c r="I916" s="36"/>
      <c r="J916" s="36"/>
      <c r="K916" s="36"/>
      <c r="N916" s="36"/>
      <c r="O916" s="36"/>
      <c r="P916" s="36"/>
    </row>
    <row r="917" spans="3:16" ht="13.2">
      <c r="C917" s="36"/>
      <c r="E917" s="62"/>
      <c r="H917" s="36"/>
      <c r="I917" s="36"/>
      <c r="J917" s="36"/>
      <c r="K917" s="36"/>
      <c r="N917" s="36"/>
      <c r="O917" s="36"/>
      <c r="P917" s="36"/>
    </row>
    <row r="918" spans="3:16" ht="13.2">
      <c r="C918" s="36"/>
      <c r="E918" s="62"/>
      <c r="H918" s="36"/>
      <c r="I918" s="36"/>
      <c r="J918" s="36"/>
      <c r="K918" s="36"/>
      <c r="N918" s="36"/>
      <c r="O918" s="36"/>
      <c r="P918" s="36"/>
    </row>
    <row r="919" spans="3:16" ht="13.2">
      <c r="C919" s="36"/>
      <c r="E919" s="62"/>
      <c r="H919" s="36"/>
      <c r="I919" s="36"/>
      <c r="J919" s="36"/>
      <c r="K919" s="36"/>
      <c r="N919" s="36"/>
      <c r="O919" s="36"/>
      <c r="P919" s="36"/>
    </row>
    <row r="920" spans="3:16" ht="13.2">
      <c r="C920" s="36"/>
      <c r="E920" s="62"/>
      <c r="H920" s="36"/>
      <c r="I920" s="36"/>
      <c r="J920" s="36"/>
      <c r="K920" s="36"/>
      <c r="N920" s="36"/>
      <c r="O920" s="36"/>
      <c r="P920" s="36"/>
    </row>
    <row r="921" spans="3:16" ht="13.2">
      <c r="C921" s="36"/>
      <c r="E921" s="62"/>
      <c r="H921" s="36"/>
      <c r="I921" s="36"/>
      <c r="J921" s="36"/>
      <c r="K921" s="36"/>
      <c r="N921" s="36"/>
      <c r="O921" s="36"/>
      <c r="P921" s="36"/>
    </row>
    <row r="922" spans="3:16" ht="13.2">
      <c r="C922" s="36"/>
      <c r="E922" s="62"/>
      <c r="H922" s="36"/>
      <c r="I922" s="36"/>
      <c r="J922" s="36"/>
      <c r="K922" s="36"/>
      <c r="N922" s="36"/>
      <c r="O922" s="36"/>
      <c r="P922" s="36"/>
    </row>
    <row r="923" spans="3:16" ht="13.2">
      <c r="C923" s="36"/>
      <c r="E923" s="62"/>
      <c r="H923" s="36"/>
      <c r="I923" s="36"/>
      <c r="J923" s="36"/>
      <c r="K923" s="36"/>
      <c r="N923" s="36"/>
      <c r="O923" s="36"/>
      <c r="P923" s="36"/>
    </row>
    <row r="924" spans="3:16" ht="13.2">
      <c r="C924" s="36"/>
      <c r="E924" s="62"/>
      <c r="H924" s="36"/>
      <c r="I924" s="36"/>
      <c r="J924" s="36"/>
      <c r="K924" s="36"/>
      <c r="N924" s="36"/>
      <c r="O924" s="36"/>
      <c r="P924" s="36"/>
    </row>
    <row r="925" spans="3:16" ht="13.2">
      <c r="C925" s="36"/>
      <c r="E925" s="62"/>
      <c r="H925" s="36"/>
      <c r="I925" s="36"/>
      <c r="J925" s="36"/>
      <c r="K925" s="36"/>
      <c r="N925" s="36"/>
      <c r="O925" s="36"/>
      <c r="P925" s="36"/>
    </row>
    <row r="926" spans="3:16" ht="13.2">
      <c r="C926" s="36"/>
      <c r="E926" s="62"/>
      <c r="H926" s="36"/>
      <c r="I926" s="36"/>
      <c r="J926" s="36"/>
      <c r="K926" s="36"/>
      <c r="N926" s="36"/>
      <c r="O926" s="36"/>
      <c r="P926" s="36"/>
    </row>
    <row r="927" spans="3:16" ht="13.2">
      <c r="C927" s="36"/>
      <c r="E927" s="62"/>
      <c r="H927" s="36"/>
      <c r="I927" s="36"/>
      <c r="J927" s="36"/>
      <c r="K927" s="36"/>
      <c r="N927" s="36"/>
      <c r="O927" s="36"/>
      <c r="P927" s="36"/>
    </row>
    <row r="928" spans="3:16" ht="13.2">
      <c r="C928" s="36"/>
      <c r="E928" s="62"/>
      <c r="H928" s="36"/>
      <c r="I928" s="36"/>
      <c r="J928" s="36"/>
      <c r="K928" s="36"/>
      <c r="N928" s="36"/>
      <c r="O928" s="36"/>
      <c r="P928" s="36"/>
    </row>
    <row r="929" spans="3:16" ht="13.2">
      <c r="C929" s="36"/>
      <c r="E929" s="62"/>
      <c r="H929" s="36"/>
      <c r="I929" s="36"/>
      <c r="J929" s="36"/>
      <c r="K929" s="36"/>
      <c r="N929" s="36"/>
      <c r="O929" s="36"/>
      <c r="P929" s="36"/>
    </row>
    <row r="930" spans="3:16" ht="13.2">
      <c r="C930" s="36"/>
      <c r="E930" s="62"/>
      <c r="H930" s="36"/>
      <c r="I930" s="36"/>
      <c r="J930" s="36"/>
      <c r="K930" s="36"/>
      <c r="N930" s="36"/>
      <c r="O930" s="36"/>
      <c r="P930" s="36"/>
    </row>
    <row r="931" spans="3:16" ht="13.2">
      <c r="C931" s="36"/>
      <c r="E931" s="62"/>
      <c r="H931" s="36"/>
      <c r="I931" s="36"/>
      <c r="J931" s="36"/>
      <c r="K931" s="36"/>
      <c r="N931" s="36"/>
      <c r="O931" s="36"/>
      <c r="P931" s="36"/>
    </row>
    <row r="932" spans="3:16" ht="13.2">
      <c r="C932" s="36"/>
      <c r="E932" s="62"/>
      <c r="H932" s="36"/>
      <c r="I932" s="36"/>
      <c r="J932" s="36"/>
      <c r="K932" s="36"/>
      <c r="N932" s="36"/>
      <c r="O932" s="36"/>
      <c r="P932" s="36"/>
    </row>
    <row r="933" spans="3:16" ht="13.2">
      <c r="C933" s="36"/>
      <c r="E933" s="62"/>
      <c r="H933" s="36"/>
      <c r="I933" s="36"/>
      <c r="J933" s="36"/>
      <c r="K933" s="36"/>
      <c r="N933" s="36"/>
      <c r="O933" s="36"/>
      <c r="P933" s="36"/>
    </row>
    <row r="934" spans="3:16" ht="13.2">
      <c r="C934" s="36"/>
      <c r="E934" s="62"/>
      <c r="H934" s="36"/>
      <c r="I934" s="36"/>
      <c r="J934" s="36"/>
      <c r="K934" s="36"/>
      <c r="N934" s="36"/>
      <c r="O934" s="36"/>
      <c r="P934" s="36"/>
    </row>
    <row r="935" spans="3:16" ht="13.2">
      <c r="C935" s="36"/>
      <c r="E935" s="62"/>
      <c r="H935" s="36"/>
      <c r="I935" s="36"/>
      <c r="J935" s="36"/>
      <c r="K935" s="36"/>
      <c r="N935" s="36"/>
      <c r="O935" s="36"/>
      <c r="P935" s="36"/>
    </row>
    <row r="936" spans="3:16" ht="13.2">
      <c r="C936" s="36"/>
      <c r="E936" s="62"/>
      <c r="H936" s="36"/>
      <c r="I936" s="36"/>
      <c r="J936" s="36"/>
      <c r="K936" s="36"/>
      <c r="N936" s="36"/>
      <c r="O936" s="36"/>
      <c r="P936" s="36"/>
    </row>
    <row r="937" spans="3:16" ht="13.2">
      <c r="C937" s="36"/>
      <c r="E937" s="62"/>
      <c r="H937" s="36"/>
      <c r="I937" s="36"/>
      <c r="J937" s="36"/>
      <c r="K937" s="36"/>
      <c r="N937" s="36"/>
      <c r="O937" s="36"/>
      <c r="P937" s="36"/>
    </row>
    <row r="938" spans="3:16" ht="13.2">
      <c r="C938" s="36"/>
      <c r="E938" s="62"/>
      <c r="H938" s="36"/>
      <c r="I938" s="36"/>
      <c r="J938" s="36"/>
      <c r="K938" s="36"/>
      <c r="N938" s="36"/>
      <c r="O938" s="36"/>
      <c r="P938" s="36"/>
    </row>
    <row r="939" spans="3:16" ht="13.2">
      <c r="C939" s="36"/>
      <c r="E939" s="62"/>
      <c r="H939" s="36"/>
      <c r="I939" s="36"/>
      <c r="J939" s="36"/>
      <c r="K939" s="36"/>
      <c r="N939" s="36"/>
      <c r="O939" s="36"/>
      <c r="P939" s="36"/>
    </row>
    <row r="940" spans="3:16" ht="13.2">
      <c r="C940" s="36"/>
      <c r="E940" s="62"/>
      <c r="H940" s="36"/>
      <c r="I940" s="36"/>
      <c r="J940" s="36"/>
      <c r="K940" s="36"/>
      <c r="N940" s="36"/>
      <c r="O940" s="36"/>
      <c r="P940" s="36"/>
    </row>
    <row r="941" spans="3:16" ht="13.2">
      <c r="C941" s="36"/>
      <c r="E941" s="62"/>
      <c r="H941" s="36"/>
      <c r="I941" s="36"/>
      <c r="J941" s="36"/>
      <c r="K941" s="36"/>
      <c r="N941" s="36"/>
      <c r="O941" s="36"/>
      <c r="P941" s="36"/>
    </row>
    <row r="942" spans="3:16" ht="13.2">
      <c r="C942" s="36"/>
      <c r="E942" s="62"/>
      <c r="H942" s="36"/>
      <c r="I942" s="36"/>
      <c r="J942" s="36"/>
      <c r="K942" s="36"/>
      <c r="N942" s="36"/>
      <c r="O942" s="36"/>
      <c r="P942" s="36"/>
    </row>
    <row r="943" spans="3:16" ht="13.2">
      <c r="C943" s="36"/>
      <c r="E943" s="62"/>
      <c r="H943" s="36"/>
      <c r="I943" s="36"/>
      <c r="J943" s="36"/>
      <c r="K943" s="36"/>
      <c r="N943" s="36"/>
      <c r="O943" s="36"/>
      <c r="P943" s="36"/>
    </row>
    <row r="944" spans="3:16" ht="13.2">
      <c r="C944" s="36"/>
      <c r="E944" s="62"/>
      <c r="H944" s="36"/>
      <c r="I944" s="36"/>
      <c r="J944" s="36"/>
      <c r="K944" s="36"/>
      <c r="N944" s="36"/>
      <c r="O944" s="36"/>
      <c r="P944" s="36"/>
    </row>
    <row r="945" spans="3:16" ht="13.2">
      <c r="C945" s="36"/>
      <c r="E945" s="62"/>
      <c r="H945" s="36"/>
      <c r="I945" s="36"/>
      <c r="J945" s="36"/>
      <c r="K945" s="36"/>
      <c r="N945" s="36"/>
      <c r="O945" s="36"/>
      <c r="P945" s="36"/>
    </row>
    <row r="946" spans="3:16" ht="13.2">
      <c r="C946" s="36"/>
      <c r="E946" s="62"/>
      <c r="H946" s="36"/>
      <c r="I946" s="36"/>
      <c r="J946" s="36"/>
      <c r="K946" s="36"/>
      <c r="N946" s="36"/>
      <c r="O946" s="36"/>
      <c r="P946" s="36"/>
    </row>
    <row r="947" spans="3:16" ht="13.2">
      <c r="C947" s="36"/>
      <c r="E947" s="62"/>
      <c r="H947" s="36"/>
      <c r="I947" s="36"/>
      <c r="J947" s="36"/>
      <c r="K947" s="36"/>
      <c r="N947" s="36"/>
      <c r="O947" s="36"/>
      <c r="P947" s="36"/>
    </row>
    <row r="948" spans="3:16" ht="13.2">
      <c r="C948" s="36"/>
      <c r="E948" s="62"/>
      <c r="H948" s="36"/>
      <c r="I948" s="36"/>
      <c r="J948" s="36"/>
      <c r="K948" s="36"/>
      <c r="N948" s="36"/>
      <c r="O948" s="36"/>
      <c r="P948" s="36"/>
    </row>
    <row r="949" spans="3:16" ht="13.2">
      <c r="C949" s="36"/>
      <c r="E949" s="62"/>
      <c r="H949" s="36"/>
      <c r="I949" s="36"/>
      <c r="J949" s="36"/>
      <c r="K949" s="36"/>
      <c r="N949" s="36"/>
      <c r="O949" s="36"/>
      <c r="P949" s="36"/>
    </row>
    <row r="950" spans="3:16" ht="13.2">
      <c r="C950" s="36"/>
      <c r="E950" s="62"/>
      <c r="H950" s="36"/>
      <c r="I950" s="36"/>
      <c r="J950" s="36"/>
      <c r="K950" s="36"/>
      <c r="N950" s="36"/>
      <c r="O950" s="36"/>
      <c r="P950" s="36"/>
    </row>
    <row r="951" spans="3:16" ht="13.2">
      <c r="C951" s="36"/>
      <c r="E951" s="62"/>
      <c r="H951" s="36"/>
      <c r="I951" s="36"/>
      <c r="J951" s="36"/>
      <c r="K951" s="36"/>
      <c r="N951" s="36"/>
      <c r="O951" s="36"/>
      <c r="P951" s="36"/>
    </row>
    <row r="952" spans="3:16" ht="13.2">
      <c r="C952" s="36"/>
      <c r="E952" s="62"/>
      <c r="H952" s="36"/>
      <c r="I952" s="36"/>
      <c r="J952" s="36"/>
      <c r="K952" s="36"/>
      <c r="N952" s="36"/>
      <c r="O952" s="36"/>
      <c r="P952" s="36"/>
    </row>
    <row r="953" spans="3:16" ht="13.2">
      <c r="C953" s="36"/>
      <c r="E953" s="62"/>
      <c r="H953" s="36"/>
      <c r="I953" s="36"/>
      <c r="J953" s="36"/>
      <c r="K953" s="36"/>
      <c r="N953" s="36"/>
      <c r="O953" s="36"/>
      <c r="P953" s="36"/>
    </row>
    <row r="954" spans="3:16" ht="13.2">
      <c r="C954" s="36"/>
      <c r="E954" s="62"/>
      <c r="H954" s="36"/>
      <c r="I954" s="36"/>
      <c r="J954" s="36"/>
      <c r="K954" s="36"/>
      <c r="N954" s="36"/>
      <c r="O954" s="36"/>
      <c r="P954" s="36"/>
    </row>
    <row r="955" spans="3:16" ht="13.2">
      <c r="C955" s="36"/>
      <c r="E955" s="62"/>
      <c r="H955" s="36"/>
      <c r="I955" s="36"/>
      <c r="J955" s="36"/>
      <c r="K955" s="36"/>
      <c r="N955" s="36"/>
      <c r="O955" s="36"/>
      <c r="P955" s="36"/>
    </row>
    <row r="956" spans="3:16" ht="13.2">
      <c r="C956" s="36"/>
      <c r="E956" s="62"/>
      <c r="H956" s="36"/>
      <c r="I956" s="36"/>
      <c r="J956" s="36"/>
      <c r="K956" s="36"/>
      <c r="N956" s="36"/>
      <c r="O956" s="36"/>
      <c r="P956" s="36"/>
    </row>
    <row r="957" spans="3:16" ht="13.2">
      <c r="C957" s="36"/>
      <c r="E957" s="62"/>
      <c r="H957" s="36"/>
      <c r="I957" s="36"/>
      <c r="J957" s="36"/>
      <c r="K957" s="36"/>
      <c r="N957" s="36"/>
      <c r="O957" s="36"/>
      <c r="P957" s="36"/>
    </row>
    <row r="958" spans="3:16" ht="13.2">
      <c r="C958" s="36"/>
      <c r="E958" s="62"/>
      <c r="H958" s="36"/>
      <c r="I958" s="36"/>
      <c r="J958" s="36"/>
      <c r="K958" s="36"/>
      <c r="N958" s="36"/>
      <c r="O958" s="36"/>
      <c r="P958" s="36"/>
    </row>
    <row r="959" spans="3:16" ht="13.2">
      <c r="C959" s="36"/>
      <c r="E959" s="62"/>
      <c r="H959" s="36"/>
      <c r="I959" s="36"/>
      <c r="J959" s="36"/>
      <c r="K959" s="36"/>
      <c r="N959" s="36"/>
      <c r="O959" s="36"/>
      <c r="P959" s="36"/>
    </row>
    <row r="960" spans="3:16" ht="13.2">
      <c r="C960" s="36"/>
      <c r="E960" s="62"/>
      <c r="H960" s="36"/>
      <c r="I960" s="36"/>
      <c r="J960" s="36"/>
      <c r="K960" s="36"/>
      <c r="N960" s="36"/>
      <c r="O960" s="36"/>
      <c r="P960" s="36"/>
    </row>
    <row r="961" spans="3:16" ht="13.2">
      <c r="C961" s="36"/>
      <c r="E961" s="62"/>
      <c r="H961" s="36"/>
      <c r="I961" s="36"/>
      <c r="J961" s="36"/>
      <c r="K961" s="36"/>
      <c r="N961" s="36"/>
      <c r="O961" s="36"/>
      <c r="P961" s="36"/>
    </row>
    <row r="962" spans="3:16" ht="13.2">
      <c r="C962" s="36"/>
      <c r="E962" s="62"/>
      <c r="H962" s="36"/>
      <c r="I962" s="36"/>
      <c r="J962" s="36"/>
      <c r="K962" s="36"/>
      <c r="N962" s="36"/>
      <c r="O962" s="36"/>
      <c r="P962" s="36"/>
    </row>
    <row r="963" spans="3:16" ht="13.2">
      <c r="C963" s="36"/>
      <c r="E963" s="62"/>
      <c r="H963" s="36"/>
      <c r="I963" s="36"/>
      <c r="J963" s="36"/>
      <c r="K963" s="36"/>
      <c r="N963" s="36"/>
      <c r="O963" s="36"/>
      <c r="P963" s="36"/>
    </row>
    <row r="964" spans="3:16" ht="13.2">
      <c r="C964" s="36"/>
      <c r="E964" s="62"/>
      <c r="H964" s="36"/>
      <c r="I964" s="36"/>
      <c r="J964" s="36"/>
      <c r="K964" s="36"/>
      <c r="N964" s="36"/>
      <c r="O964" s="36"/>
      <c r="P964" s="36"/>
    </row>
    <row r="965" spans="3:16" ht="13.2">
      <c r="C965" s="36"/>
      <c r="E965" s="62"/>
      <c r="H965" s="36"/>
      <c r="I965" s="36"/>
      <c r="J965" s="36"/>
      <c r="K965" s="36"/>
      <c r="N965" s="36"/>
      <c r="O965" s="36"/>
      <c r="P965" s="36"/>
    </row>
    <row r="966" spans="3:16" ht="13.2">
      <c r="C966" s="36"/>
      <c r="E966" s="62"/>
      <c r="H966" s="36"/>
      <c r="I966" s="36"/>
      <c r="J966" s="36"/>
      <c r="K966" s="36"/>
      <c r="N966" s="36"/>
      <c r="O966" s="36"/>
      <c r="P966" s="36"/>
    </row>
    <row r="967" spans="3:16" ht="13.2">
      <c r="C967" s="36"/>
      <c r="E967" s="62"/>
      <c r="H967" s="36"/>
      <c r="I967" s="36"/>
      <c r="J967" s="36"/>
      <c r="K967" s="36"/>
      <c r="N967" s="36"/>
      <c r="O967" s="36"/>
      <c r="P967" s="36"/>
    </row>
    <row r="968" spans="3:16" ht="13.2">
      <c r="C968" s="36"/>
      <c r="E968" s="62"/>
      <c r="H968" s="36"/>
      <c r="I968" s="36"/>
      <c r="J968" s="36"/>
      <c r="K968" s="36"/>
      <c r="N968" s="36"/>
      <c r="O968" s="36"/>
      <c r="P968" s="36"/>
    </row>
    <row r="969" spans="3:16" ht="13.2">
      <c r="C969" s="36"/>
      <c r="E969" s="62"/>
      <c r="H969" s="36"/>
      <c r="I969" s="36"/>
      <c r="J969" s="36"/>
      <c r="K969" s="36"/>
      <c r="N969" s="36"/>
      <c r="O969" s="36"/>
      <c r="P969" s="36"/>
    </row>
    <row r="970" spans="3:16" ht="13.2">
      <c r="C970" s="36"/>
      <c r="E970" s="62"/>
      <c r="H970" s="36"/>
      <c r="I970" s="36"/>
      <c r="J970" s="36"/>
      <c r="K970" s="36"/>
      <c r="N970" s="36"/>
      <c r="O970" s="36"/>
      <c r="P970" s="36"/>
    </row>
    <row r="971" spans="3:16" ht="13.2">
      <c r="C971" s="36"/>
      <c r="E971" s="62"/>
      <c r="H971" s="36"/>
      <c r="I971" s="36"/>
      <c r="J971" s="36"/>
      <c r="K971" s="36"/>
      <c r="N971" s="36"/>
      <c r="O971" s="36"/>
      <c r="P971" s="36"/>
    </row>
    <row r="972" spans="3:16" ht="13.2">
      <c r="C972" s="36"/>
      <c r="E972" s="62"/>
      <c r="H972" s="36"/>
      <c r="I972" s="36"/>
      <c r="J972" s="36"/>
      <c r="K972" s="36"/>
      <c r="N972" s="36"/>
      <c r="O972" s="36"/>
      <c r="P972" s="36"/>
    </row>
    <row r="973" spans="3:16" ht="13.2">
      <c r="C973" s="36"/>
      <c r="E973" s="62"/>
      <c r="H973" s="36"/>
      <c r="I973" s="36"/>
      <c r="J973" s="36"/>
      <c r="K973" s="36"/>
      <c r="N973" s="36"/>
      <c r="O973" s="36"/>
      <c r="P973" s="36"/>
    </row>
    <row r="974" spans="3:16" ht="13.2">
      <c r="C974" s="36"/>
      <c r="E974" s="62"/>
      <c r="H974" s="36"/>
      <c r="I974" s="36"/>
      <c r="J974" s="36"/>
      <c r="K974" s="36"/>
      <c r="N974" s="36"/>
      <c r="O974" s="36"/>
      <c r="P974" s="36"/>
    </row>
    <row r="975" spans="3:16" ht="13.2">
      <c r="C975" s="36"/>
      <c r="E975" s="62"/>
      <c r="H975" s="36"/>
      <c r="I975" s="36"/>
      <c r="J975" s="36"/>
      <c r="K975" s="36"/>
      <c r="N975" s="36"/>
      <c r="O975" s="36"/>
      <c r="P975" s="36"/>
    </row>
    <row r="976" spans="3:16" ht="13.2">
      <c r="C976" s="36"/>
      <c r="E976" s="62"/>
      <c r="H976" s="36"/>
      <c r="I976" s="36"/>
      <c r="J976" s="36"/>
      <c r="K976" s="36"/>
      <c r="N976" s="36"/>
      <c r="O976" s="36"/>
      <c r="P976" s="36"/>
    </row>
    <row r="977" spans="3:16" ht="13.2">
      <c r="C977" s="36"/>
      <c r="E977" s="62"/>
      <c r="H977" s="36"/>
      <c r="I977" s="36"/>
      <c r="J977" s="36"/>
      <c r="K977" s="36"/>
      <c r="N977" s="36"/>
      <c r="O977" s="36"/>
      <c r="P977" s="36"/>
    </row>
    <row r="978" spans="3:16" ht="13.2">
      <c r="C978" s="36"/>
      <c r="E978" s="62"/>
      <c r="H978" s="36"/>
      <c r="I978" s="36"/>
      <c r="J978" s="36"/>
      <c r="K978" s="36"/>
      <c r="N978" s="36"/>
      <c r="O978" s="36"/>
      <c r="P978" s="36"/>
    </row>
    <row r="979" spans="3:16" ht="13.2">
      <c r="C979" s="36"/>
      <c r="E979" s="62"/>
      <c r="H979" s="36"/>
      <c r="I979" s="36"/>
      <c r="J979" s="36"/>
      <c r="K979" s="36"/>
      <c r="N979" s="36"/>
      <c r="O979" s="36"/>
      <c r="P979" s="36"/>
    </row>
    <row r="980" spans="3:16" ht="13.2">
      <c r="C980" s="36"/>
      <c r="E980" s="62"/>
      <c r="H980" s="36"/>
      <c r="I980" s="36"/>
      <c r="J980" s="36"/>
      <c r="K980" s="36"/>
      <c r="N980" s="36"/>
      <c r="O980" s="36"/>
      <c r="P980" s="36"/>
    </row>
    <row r="981" spans="3:16" ht="13.2">
      <c r="C981" s="36"/>
      <c r="E981" s="62"/>
      <c r="H981" s="36"/>
      <c r="I981" s="36"/>
      <c r="J981" s="36"/>
      <c r="K981" s="36"/>
      <c r="N981" s="36"/>
      <c r="O981" s="36"/>
      <c r="P981" s="36"/>
    </row>
    <row r="982" spans="3:16" ht="13.2">
      <c r="C982" s="36"/>
      <c r="E982" s="62"/>
      <c r="H982" s="36"/>
      <c r="I982" s="36"/>
      <c r="J982" s="36"/>
      <c r="K982" s="36"/>
      <c r="N982" s="36"/>
      <c r="O982" s="36"/>
      <c r="P982" s="36"/>
    </row>
    <row r="983" spans="3:16" ht="13.2">
      <c r="C983" s="36"/>
      <c r="E983" s="62"/>
      <c r="H983" s="36"/>
      <c r="I983" s="36"/>
      <c r="J983" s="36"/>
      <c r="K983" s="36"/>
      <c r="N983" s="36"/>
      <c r="O983" s="36"/>
      <c r="P983" s="36"/>
    </row>
    <row r="984" spans="3:16" ht="13.2">
      <c r="C984" s="36"/>
      <c r="E984" s="62"/>
      <c r="H984" s="36"/>
      <c r="I984" s="36"/>
      <c r="J984" s="36"/>
      <c r="K984" s="36"/>
      <c r="N984" s="36"/>
      <c r="O984" s="36"/>
      <c r="P984" s="36"/>
    </row>
    <row r="985" spans="3:16" ht="13.2">
      <c r="C985" s="36"/>
      <c r="E985" s="62"/>
      <c r="H985" s="36"/>
      <c r="I985" s="36"/>
      <c r="J985" s="36"/>
      <c r="K985" s="36"/>
      <c r="N985" s="36"/>
      <c r="O985" s="36"/>
      <c r="P985" s="36"/>
    </row>
    <row r="986" spans="3:16" ht="13.2">
      <c r="C986" s="36"/>
      <c r="E986" s="62"/>
      <c r="H986" s="36"/>
      <c r="I986" s="36"/>
      <c r="J986" s="36"/>
      <c r="K986" s="36"/>
      <c r="N986" s="36"/>
      <c r="O986" s="36"/>
      <c r="P986" s="36"/>
    </row>
    <row r="987" spans="3:16" ht="13.2">
      <c r="C987" s="36"/>
      <c r="E987" s="62"/>
      <c r="H987" s="36"/>
      <c r="I987" s="36"/>
      <c r="J987" s="36"/>
      <c r="K987" s="36"/>
      <c r="N987" s="36"/>
      <c r="O987" s="36"/>
      <c r="P987" s="36"/>
    </row>
    <row r="988" spans="3:16" ht="13.2">
      <c r="C988" s="36"/>
      <c r="E988" s="62"/>
      <c r="H988" s="36"/>
      <c r="I988" s="36"/>
      <c r="J988" s="36"/>
      <c r="K988" s="36"/>
      <c r="N988" s="36"/>
      <c r="O988" s="36"/>
      <c r="P988" s="36"/>
    </row>
    <row r="989" spans="3:16" ht="13.2">
      <c r="C989" s="36"/>
      <c r="E989" s="62"/>
      <c r="H989" s="36"/>
      <c r="I989" s="36"/>
      <c r="J989" s="36"/>
      <c r="K989" s="36"/>
      <c r="N989" s="36"/>
      <c r="O989" s="36"/>
      <c r="P989" s="36"/>
    </row>
    <row r="990" spans="3:16" ht="13.2">
      <c r="C990" s="36"/>
      <c r="E990" s="62"/>
      <c r="H990" s="36"/>
      <c r="I990" s="36"/>
      <c r="J990" s="36"/>
      <c r="K990" s="36"/>
      <c r="N990" s="36"/>
      <c r="O990" s="36"/>
      <c r="P990" s="36"/>
    </row>
    <row r="991" spans="3:16" ht="13.2">
      <c r="C991" s="36"/>
      <c r="E991" s="62"/>
      <c r="H991" s="36"/>
      <c r="I991" s="36"/>
      <c r="J991" s="36"/>
      <c r="K991" s="36"/>
      <c r="N991" s="36"/>
      <c r="O991" s="36"/>
      <c r="P991" s="36"/>
    </row>
    <row r="992" spans="3:16" ht="13.2">
      <c r="C992" s="36"/>
      <c r="E992" s="62"/>
      <c r="H992" s="36"/>
      <c r="I992" s="36"/>
      <c r="J992" s="36"/>
      <c r="K992" s="36"/>
      <c r="N992" s="36"/>
      <c r="O992" s="36"/>
      <c r="P992" s="36"/>
    </row>
    <row r="993" spans="3:16" ht="13.2">
      <c r="C993" s="36"/>
      <c r="E993" s="62"/>
      <c r="H993" s="36"/>
      <c r="I993" s="36"/>
      <c r="J993" s="36"/>
      <c r="K993" s="36"/>
      <c r="N993" s="36"/>
      <c r="O993" s="36"/>
      <c r="P993" s="36"/>
    </row>
    <row r="994" spans="3:16" ht="13.2">
      <c r="C994" s="36"/>
      <c r="E994" s="62"/>
      <c r="H994" s="36"/>
      <c r="I994" s="36"/>
      <c r="J994" s="36"/>
      <c r="K994" s="36"/>
      <c r="N994" s="36"/>
      <c r="O994" s="36"/>
      <c r="P994" s="36"/>
    </row>
    <row r="995" spans="3:16" ht="13.2">
      <c r="C995" s="36"/>
      <c r="E995" s="62"/>
      <c r="H995" s="36"/>
      <c r="I995" s="36"/>
      <c r="J995" s="36"/>
      <c r="K995" s="36"/>
      <c r="N995" s="36"/>
      <c r="O995" s="36"/>
      <c r="P995" s="36"/>
    </row>
    <row r="996" spans="3:16" ht="13.2">
      <c r="C996" s="36"/>
      <c r="E996" s="62"/>
      <c r="H996" s="36"/>
      <c r="I996" s="36"/>
      <c r="J996" s="36"/>
      <c r="K996" s="36"/>
      <c r="N996" s="36"/>
      <c r="O996" s="36"/>
      <c r="P996" s="36"/>
    </row>
    <row r="997" spans="3:16" ht="13.2">
      <c r="C997" s="36"/>
      <c r="E997" s="62"/>
      <c r="H997" s="36"/>
      <c r="I997" s="36"/>
      <c r="J997" s="36"/>
      <c r="K997" s="36"/>
      <c r="N997" s="36"/>
      <c r="O997" s="36"/>
      <c r="P997" s="36"/>
    </row>
    <row r="998" spans="3:16" ht="13.2">
      <c r="C998" s="36"/>
      <c r="E998" s="62"/>
      <c r="H998" s="36"/>
      <c r="I998" s="36"/>
      <c r="J998" s="36"/>
      <c r="K998" s="36"/>
      <c r="N998" s="36"/>
      <c r="O998" s="36"/>
      <c r="P998" s="36"/>
    </row>
    <row r="999" spans="3:16" ht="13.2">
      <c r="C999" s="36"/>
      <c r="E999" s="62"/>
      <c r="H999" s="36"/>
      <c r="I999" s="36"/>
      <c r="J999" s="36"/>
      <c r="K999" s="36"/>
      <c r="N999" s="36"/>
      <c r="O999" s="36"/>
      <c r="P999" s="36"/>
    </row>
    <row r="1000" spans="3:16" ht="13.2">
      <c r="C1000" s="36"/>
      <c r="E1000" s="62"/>
      <c r="H1000" s="36"/>
      <c r="I1000" s="36"/>
      <c r="J1000" s="36"/>
      <c r="K1000" s="36"/>
      <c r="N1000" s="36"/>
      <c r="O1000" s="36"/>
      <c r="P1000" s="36"/>
    </row>
    <row r="1001" spans="3:16" ht="13.2">
      <c r="C1001" s="36"/>
      <c r="E1001" s="62"/>
      <c r="H1001" s="36"/>
      <c r="I1001" s="36"/>
      <c r="J1001" s="36"/>
      <c r="K1001" s="36"/>
      <c r="N1001" s="36"/>
      <c r="O1001" s="36"/>
      <c r="P1001" s="36"/>
    </row>
    <row r="1002" spans="3:16" ht="13.2">
      <c r="C1002" s="36"/>
      <c r="E1002" s="62"/>
      <c r="H1002" s="36"/>
      <c r="I1002" s="36"/>
      <c r="J1002" s="36"/>
      <c r="K1002" s="36"/>
      <c r="N1002" s="36"/>
      <c r="O1002" s="36"/>
      <c r="P1002" s="36"/>
    </row>
    <row r="1003" spans="3:16" ht="13.2">
      <c r="C1003" s="36"/>
      <c r="E1003" s="62"/>
      <c r="H1003" s="36"/>
      <c r="I1003" s="36"/>
      <c r="J1003" s="36"/>
      <c r="K1003" s="36"/>
      <c r="N1003" s="36"/>
      <c r="O1003" s="36"/>
      <c r="P1003" s="36"/>
    </row>
    <row r="1004" spans="3:16" ht="13.2">
      <c r="C1004" s="36"/>
      <c r="E1004" s="62"/>
      <c r="H1004" s="36"/>
      <c r="I1004" s="36"/>
      <c r="J1004" s="36"/>
      <c r="K1004" s="36"/>
      <c r="N1004" s="36"/>
      <c r="O1004" s="36"/>
      <c r="P1004" s="36"/>
    </row>
    <row r="1005" spans="3:16" ht="13.2">
      <c r="C1005" s="36"/>
      <c r="E1005" s="62"/>
      <c r="H1005" s="36"/>
      <c r="I1005" s="36"/>
      <c r="J1005" s="36"/>
      <c r="K1005" s="36"/>
      <c r="N1005" s="36"/>
      <c r="O1005" s="36"/>
      <c r="P1005" s="36"/>
    </row>
    <row r="1006" spans="3:16" ht="13.2">
      <c r="C1006" s="36"/>
      <c r="E1006" s="62"/>
      <c r="H1006" s="36"/>
      <c r="I1006" s="36"/>
      <c r="J1006" s="36"/>
      <c r="K1006" s="36"/>
      <c r="N1006" s="36"/>
      <c r="O1006" s="36"/>
      <c r="P1006" s="36"/>
    </row>
    <row r="1007" spans="3:16" ht="13.2">
      <c r="C1007" s="36"/>
      <c r="E1007" s="62"/>
      <c r="H1007" s="36"/>
      <c r="I1007" s="36"/>
      <c r="J1007" s="36"/>
      <c r="K1007" s="36"/>
      <c r="N1007" s="36"/>
      <c r="O1007" s="36"/>
      <c r="P1007" s="36"/>
    </row>
    <row r="1008" spans="3:16" ht="13.2">
      <c r="E1008" s="62"/>
      <c r="H1008" s="36"/>
      <c r="I1008" s="36"/>
      <c r="J1008" s="36"/>
      <c r="K1008" s="36"/>
    </row>
    <row r="1009" spans="5:11" ht="13.2">
      <c r="E1009" s="62"/>
      <c r="H1009" s="36"/>
      <c r="I1009" s="36"/>
      <c r="J1009" s="36"/>
      <c r="K1009" s="36"/>
    </row>
    <row r="1010" spans="5:11" ht="13.2">
      <c r="E1010" s="62"/>
      <c r="H1010" s="36"/>
      <c r="I1010" s="36"/>
      <c r="J1010" s="36"/>
      <c r="K1010" s="36"/>
    </row>
    <row r="1011" spans="5:11" ht="13.2">
      <c r="E1011" s="62"/>
      <c r="H1011" s="36"/>
      <c r="I1011" s="36"/>
      <c r="J1011" s="36"/>
      <c r="K1011" s="36"/>
    </row>
    <row r="1012" spans="5:11" ht="13.2">
      <c r="E1012" s="62"/>
      <c r="H1012" s="36"/>
      <c r="I1012" s="36"/>
      <c r="J1012" s="36"/>
      <c r="K1012" s="36"/>
    </row>
    <row r="1013" spans="5:11" ht="13.2">
      <c r="E1013" s="62"/>
      <c r="H1013" s="36"/>
      <c r="I1013" s="36"/>
      <c r="J1013" s="36"/>
      <c r="K1013" s="36"/>
    </row>
  </sheetData>
  <hyperlinks>
    <hyperlink ref="B34" r:id="rId1" location="/CBS/nl/dataset/80030ned/table?fromstatweb"/>
    <hyperlink ref="B35" r:id="rId2" location="/CBS/nl/dataset/83109NED/table?ts=1584635429192."/>
    <hyperlink ref="B36" r:id="rId3" location="/CBS/nl/dataset/37823wkk/table?fromstatweb"/>
    <hyperlink ref="B37" r:id="rId4" location="/CBS/nl/dataset/82380NED/table?fromstatweb"/>
    <hyperlink ref="B38" r:id="rId5"/>
    <hyperlink ref="B39" r:id="rId6" location="/CBS/nl/dataset/82380NED/table?fromstatweb"/>
    <hyperlink ref="B40" r:id="rId7"/>
    <hyperlink ref="B41" r:id="rId8"/>
    <hyperlink ref="B42" r:id="rId9"/>
    <hyperlink ref="B43" r:id="rId10"/>
    <hyperlink ref="B44" r:id="rId11"/>
    <hyperlink ref="B46" r:id="rId12"/>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C1007"/>
  <sheetViews>
    <sheetView workbookViewId="0">
      <pane xSplit="2" ySplit="1" topLeftCell="C14" activePane="bottomRight" state="frozen"/>
      <selection pane="topRight" activeCell="C1" sqref="C1"/>
      <selection pane="bottomLeft" activeCell="A2" sqref="A2"/>
      <selection pane="bottomRight" activeCell="G16" sqref="G16"/>
    </sheetView>
  </sheetViews>
  <sheetFormatPr defaultColWidth="12.6640625" defaultRowHeight="15.75" customHeight="1"/>
  <cols>
    <col min="1" max="1" width="17" customWidth="1"/>
  </cols>
  <sheetData>
    <row r="1" spans="1:29">
      <c r="A1" s="4" t="s">
        <v>70</v>
      </c>
      <c r="B1" s="6" t="s">
        <v>255</v>
      </c>
      <c r="C1" s="4" t="s">
        <v>256</v>
      </c>
      <c r="D1" s="4" t="s">
        <v>257</v>
      </c>
      <c r="E1" s="4" t="s">
        <v>258</v>
      </c>
      <c r="F1" s="4" t="s">
        <v>259</v>
      </c>
      <c r="G1" s="64" t="s">
        <v>260</v>
      </c>
      <c r="H1" s="4" t="s">
        <v>261</v>
      </c>
      <c r="I1" s="4" t="s">
        <v>262</v>
      </c>
      <c r="J1" s="4" t="s">
        <v>263</v>
      </c>
      <c r="K1" s="4" t="s">
        <v>264</v>
      </c>
      <c r="L1" s="4" t="s">
        <v>265</v>
      </c>
      <c r="M1" s="4" t="s">
        <v>266</v>
      </c>
      <c r="N1" s="4" t="s">
        <v>267</v>
      </c>
      <c r="O1" s="4" t="s">
        <v>268</v>
      </c>
      <c r="P1" s="4" t="s">
        <v>269</v>
      </c>
      <c r="Q1" s="4" t="s">
        <v>270</v>
      </c>
      <c r="R1" s="4" t="s">
        <v>271</v>
      </c>
      <c r="S1" s="65"/>
      <c r="T1" s="65"/>
      <c r="U1" s="65"/>
      <c r="V1" s="65"/>
      <c r="W1" s="65"/>
      <c r="X1" s="65"/>
      <c r="Y1" s="65"/>
      <c r="Z1" s="65"/>
      <c r="AA1" s="65"/>
      <c r="AB1" s="65"/>
      <c r="AC1" s="65"/>
    </row>
    <row r="2" spans="1:29">
      <c r="A2" s="6" t="s">
        <v>77</v>
      </c>
      <c r="B2" s="87" t="s">
        <v>78</v>
      </c>
      <c r="C2" s="105">
        <f t="shared" ref="C2:F2" si="0">SUM(G2,K2)</f>
        <v>0</v>
      </c>
      <c r="D2" s="90">
        <f t="shared" si="0"/>
        <v>0</v>
      </c>
      <c r="E2" s="13">
        <f t="shared" si="0"/>
        <v>0</v>
      </c>
      <c r="F2" s="13">
        <f t="shared" si="0"/>
        <v>0</v>
      </c>
      <c r="G2" s="8">
        <f>$C$30*'Technology mixes'!L2</f>
        <v>0</v>
      </c>
      <c r="H2" s="13">
        <f>$G2*'WC and WW factors'!D2</f>
        <v>0</v>
      </c>
      <c r="I2" s="13">
        <f>$G2*'WC and WW factors'!F2</f>
        <v>0</v>
      </c>
      <c r="J2" s="13">
        <f>$G2*'VW factors'!$C5</f>
        <v>0</v>
      </c>
      <c r="K2" s="8">
        <f>$C$30*'Technology mixes'!M2</f>
        <v>0</v>
      </c>
      <c r="L2" s="13">
        <f>$K2*'WC and WW factors'!D2</f>
        <v>0</v>
      </c>
      <c r="M2" s="13">
        <f>$K2*'WC and WW factors'!F2</f>
        <v>0</v>
      </c>
      <c r="N2" s="13">
        <f>$K2*'VW factors'!$C5</f>
        <v>0</v>
      </c>
      <c r="O2" s="3">
        <f t="shared" ref="O2:O3" si="1">$C2/4</f>
        <v>0</v>
      </c>
      <c r="P2" s="13">
        <f>$O2/'NL 2015'!$G$31*'NL 2015'!H$31</f>
        <v>0</v>
      </c>
      <c r="Q2" s="13">
        <f>$O2/'NL 2015'!$G$31*'NL 2015'!I$31</f>
        <v>0</v>
      </c>
      <c r="R2" s="13">
        <f>$O2/'NL 2015'!$G$31*'NL 2015'!J$31</f>
        <v>0</v>
      </c>
    </row>
    <row r="3" spans="1:29">
      <c r="A3" s="6" t="s">
        <v>77</v>
      </c>
      <c r="B3" s="87" t="s">
        <v>80</v>
      </c>
      <c r="C3" s="105">
        <f t="shared" ref="C3:F3" si="2">SUM(G3,K3)</f>
        <v>204.47766000000001</v>
      </c>
      <c r="D3" s="90">
        <f t="shared" si="2"/>
        <v>0</v>
      </c>
      <c r="E3" s="13">
        <f t="shared" si="2"/>
        <v>12223676.470588235</v>
      </c>
      <c r="F3" s="13">
        <f t="shared" si="2"/>
        <v>0</v>
      </c>
      <c r="G3" s="8">
        <f>$C$30*'Technology mixes'!L3</f>
        <v>204.47766000000001</v>
      </c>
      <c r="H3" s="13">
        <f>$G3*'WC and WW factors'!D3</f>
        <v>0</v>
      </c>
      <c r="I3" s="13">
        <f>$G3*'WC and WW factors'!F3</f>
        <v>12223676.470588235</v>
      </c>
      <c r="J3" s="13">
        <f>$G3*'VW factors'!$C6</f>
        <v>0</v>
      </c>
      <c r="K3" s="8">
        <f>$C$30*'Technology mixes'!M3</f>
        <v>0</v>
      </c>
      <c r="L3" s="13">
        <f>$K3*'WC and WW factors'!D3</f>
        <v>0</v>
      </c>
      <c r="M3" s="13">
        <f>$K3*'WC and WW factors'!F3</f>
        <v>0</v>
      </c>
      <c r="N3" s="13">
        <f>$K3*'VW factors'!$C6</f>
        <v>0</v>
      </c>
      <c r="O3" s="3">
        <f t="shared" si="1"/>
        <v>51.119415000000004</v>
      </c>
      <c r="P3" s="13">
        <f>$O3/'NL 2015'!$G$31*'NL 2015'!H$31</f>
        <v>4978.6992415241139</v>
      </c>
      <c r="Q3" s="13">
        <f>$O3/'NL 2015'!$G$31*'NL 2015'!I$31</f>
        <v>660031.87522330158</v>
      </c>
      <c r="R3" s="13">
        <f>$O3/'NL 2015'!$G$31*'NL 2015'!J$31</f>
        <v>31576.143561596833</v>
      </c>
    </row>
    <row r="4" spans="1:29">
      <c r="A4" s="9" t="s">
        <v>83</v>
      </c>
      <c r="B4" s="85" t="s">
        <v>84</v>
      </c>
      <c r="C4" s="105">
        <f t="shared" ref="C4:F4" si="3">SUM(G4,K4)</f>
        <v>0</v>
      </c>
      <c r="D4" s="90">
        <f t="shared" si="3"/>
        <v>0</v>
      </c>
      <c r="E4" s="13">
        <f t="shared" si="3"/>
        <v>0</v>
      </c>
      <c r="F4" s="13">
        <f t="shared" si="3"/>
        <v>0</v>
      </c>
      <c r="G4" s="8">
        <f>$C$30*'Technology mixes'!L4</f>
        <v>0</v>
      </c>
      <c r="H4" s="13">
        <f>IF(Generic!$C5 = 0,$G4*'WC and WW factors'!$D4,$G4/Generic!$C5*Generic!$D5)</f>
        <v>0</v>
      </c>
      <c r="I4" s="13">
        <f>IF(Generic!$C5 = 0,$G4*'WC and WW factors'!$F4,$G4/Generic!$C5*Generic!$E5)</f>
        <v>0</v>
      </c>
      <c r="J4" s="13">
        <f>IF(Generic!$C5 = 0,$G4*'VW factors'!$C7,$G4/Generic!$C5*Generic!$F5)</f>
        <v>0</v>
      </c>
      <c r="K4" s="8">
        <f>$C$30*'Technology mixes'!M4</f>
        <v>0</v>
      </c>
      <c r="L4" s="66">
        <f>IF(Generic!$C5 = 0,$K4*'WC and WW factors'!$D4,$K4/Generic!$C5*Generic!$D5)</f>
        <v>0</v>
      </c>
      <c r="M4" s="66">
        <f>IF(Generic!$C5 = 0,$K4*'WC and WW factors'!$F4,$K4/Generic!$C5*Generic!$E5)</f>
        <v>0</v>
      </c>
      <c r="N4" s="66">
        <f>IF(Generic!$C5 = 0,$K4*'VW factors'!$C7,$K4/Generic!$C5*Generic!$F5)</f>
        <v>0</v>
      </c>
      <c r="O4" s="3"/>
      <c r="P4" s="3"/>
      <c r="Q4" s="3"/>
      <c r="R4" s="3"/>
    </row>
    <row r="5" spans="1:29">
      <c r="A5" s="6" t="s">
        <v>77</v>
      </c>
      <c r="B5" s="86" t="s">
        <v>89</v>
      </c>
      <c r="C5" s="105">
        <f t="shared" ref="C5:F5" si="4">SUM(G5,K5)</f>
        <v>1055.6367</v>
      </c>
      <c r="D5" s="90">
        <f t="shared" si="4"/>
        <v>0</v>
      </c>
      <c r="E5" s="13">
        <f t="shared" si="4"/>
        <v>0</v>
      </c>
      <c r="F5" s="13">
        <f t="shared" si="4"/>
        <v>32935865.039999999</v>
      </c>
      <c r="G5" s="8">
        <f>$C$30*'Technology mixes'!L5</f>
        <v>1055.6367</v>
      </c>
      <c r="H5" s="13">
        <f>$G5*'WC and WW factors'!D5</f>
        <v>0</v>
      </c>
      <c r="I5" s="13">
        <f>$G5*'WC and WW factors'!F5</f>
        <v>0</v>
      </c>
      <c r="J5" s="13">
        <f>$G5*'VW factors'!$C8</f>
        <v>32935865.039999999</v>
      </c>
      <c r="K5" s="8">
        <f>$C$30*'Technology mixes'!M5</f>
        <v>0</v>
      </c>
      <c r="L5" s="13">
        <f>$K5*'WC and WW factors'!D5</f>
        <v>0</v>
      </c>
      <c r="M5" s="13">
        <f>$K5*'WC and WW factors'!F5</f>
        <v>0</v>
      </c>
      <c r="N5" s="13">
        <f>$K5*'VW factors'!$C8</f>
        <v>0</v>
      </c>
      <c r="O5" s="3"/>
    </row>
    <row r="6" spans="1:29">
      <c r="A6" s="6" t="s">
        <v>77</v>
      </c>
      <c r="B6" s="87" t="s">
        <v>91</v>
      </c>
      <c r="C6" s="105">
        <f t="shared" ref="C6:F6" si="5">SUM(G6,K6)</f>
        <v>68.159220000000005</v>
      </c>
      <c r="D6" s="90">
        <f t="shared" si="5"/>
        <v>0</v>
      </c>
      <c r="E6" s="13">
        <f t="shared" si="5"/>
        <v>0</v>
      </c>
      <c r="F6" s="13">
        <f t="shared" si="5"/>
        <v>0</v>
      </c>
      <c r="G6" s="8">
        <f>$C$30*'Technology mixes'!L6</f>
        <v>68.159220000000005</v>
      </c>
      <c r="H6" s="13">
        <f>$G6*'WC and WW factors'!D6</f>
        <v>0</v>
      </c>
      <c r="I6" s="13">
        <f>$G6*'WC and WW factors'!F6</f>
        <v>0</v>
      </c>
      <c r="J6" s="13">
        <f>$G6*'VW factors'!$C9</f>
        <v>0</v>
      </c>
      <c r="K6" s="8">
        <f>$C$30*'Technology mixes'!M6</f>
        <v>0</v>
      </c>
      <c r="L6" s="13">
        <f>$K6*'WC and WW factors'!D6</f>
        <v>0</v>
      </c>
      <c r="M6" s="13">
        <f>$K6*'WC and WW factors'!F6</f>
        <v>0</v>
      </c>
      <c r="N6" s="13">
        <f>$K6*'VW factors'!$C9</f>
        <v>0</v>
      </c>
      <c r="O6" s="3">
        <f>$C6/4</f>
        <v>17.039805000000001</v>
      </c>
      <c r="P6" s="13">
        <f>$O6/'NL 2015'!$G$31*'NL 2015'!H$31</f>
        <v>1659.5664138413713</v>
      </c>
      <c r="Q6" s="13">
        <f>$O6/'NL 2015'!$G$31*'NL 2015'!I$31</f>
        <v>220010.62507443386</v>
      </c>
      <c r="R6" s="13">
        <f>$O6/'NL 2015'!$G$31*'NL 2015'!J$31</f>
        <v>10525.381187198944</v>
      </c>
    </row>
    <row r="7" spans="1:29">
      <c r="A7" s="6" t="s">
        <v>77</v>
      </c>
      <c r="B7" s="87" t="s">
        <v>93</v>
      </c>
      <c r="C7" s="105">
        <f t="shared" ref="C7:F7" si="6">SUM(G7,K7)</f>
        <v>0</v>
      </c>
      <c r="D7" s="90">
        <f t="shared" si="6"/>
        <v>0</v>
      </c>
      <c r="E7" s="13">
        <f t="shared" si="6"/>
        <v>0</v>
      </c>
      <c r="F7" s="13">
        <f t="shared" si="6"/>
        <v>0</v>
      </c>
      <c r="G7" s="8">
        <f>$C$30*'Technology mixes'!L7</f>
        <v>0</v>
      </c>
      <c r="H7" s="13">
        <f>$G7*'WC and WW factors'!D7</f>
        <v>0</v>
      </c>
      <c r="I7" s="13">
        <f>$G7*'WC and WW factors'!F7</f>
        <v>0</v>
      </c>
      <c r="J7" s="13">
        <f>$G7*'VW factors'!$C10</f>
        <v>0</v>
      </c>
      <c r="K7" s="8">
        <f>$C$30*'Technology mixes'!M7</f>
        <v>0</v>
      </c>
      <c r="L7" s="13">
        <f>$K7*'WC and WW factors'!D7</f>
        <v>0</v>
      </c>
      <c r="M7" s="13">
        <f>$K7*'WC and WW factors'!F7</f>
        <v>0</v>
      </c>
      <c r="N7" s="13">
        <f>$K7*'VW factors'!$C10</f>
        <v>0</v>
      </c>
      <c r="P7" s="3"/>
      <c r="Q7" s="3"/>
      <c r="R7" s="3"/>
    </row>
    <row r="8" spans="1:29">
      <c r="A8" s="6" t="s">
        <v>83</v>
      </c>
      <c r="B8" s="87" t="s">
        <v>94</v>
      </c>
      <c r="C8" s="105">
        <f t="shared" ref="C8:F8" si="7">SUM(G8,K8)</f>
        <v>0</v>
      </c>
      <c r="D8" s="90">
        <f t="shared" si="7"/>
        <v>0</v>
      </c>
      <c r="E8" s="13">
        <f t="shared" si="7"/>
        <v>0</v>
      </c>
      <c r="F8" s="13">
        <f t="shared" si="7"/>
        <v>0</v>
      </c>
      <c r="G8" s="8">
        <f>$C$30*'Technology mixes'!L8</f>
        <v>0</v>
      </c>
      <c r="H8" s="13">
        <f>IF(Generic!$C9 = 0,$G8*'WC and WW factors'!$D8,$G8/Generic!$C9*Generic!$D9)</f>
        <v>0</v>
      </c>
      <c r="I8" s="13">
        <f>IF(Generic!$C9 = 0,$G8*'WC and WW factors'!$F8,$G8/Generic!$C9*Generic!$E9)</f>
        <v>0</v>
      </c>
      <c r="J8" s="13">
        <f>IF(Generic!$C9 = 0,$G8*'VW factors'!$C11,$G8/Generic!$C9*Generic!$F9)</f>
        <v>0</v>
      </c>
      <c r="K8" s="8">
        <f>$C$30*'Technology mixes'!M8</f>
        <v>0</v>
      </c>
      <c r="L8" s="66">
        <f>IF(Generic!$C9 = 0,$K8*'WC and WW factors'!$D8,$K8/Generic!$C9*Generic!$D9)</f>
        <v>0</v>
      </c>
      <c r="M8" s="66">
        <f>IF(Generic!$C9 = 0,$K8*'WC and WW factors'!$F8,$K8/Generic!$C9*Generic!$E9)</f>
        <v>0</v>
      </c>
      <c r="N8" s="66">
        <f>IF(Generic!$C9 = 0,$K8*'VW factors'!$C11,$K8/Generic!$C9*Generic!$F9)</f>
        <v>0</v>
      </c>
      <c r="O8" s="3"/>
      <c r="P8" s="3"/>
      <c r="Q8" s="3"/>
      <c r="R8" s="3"/>
    </row>
    <row r="9" spans="1:29">
      <c r="A9" s="6" t="s">
        <v>38</v>
      </c>
      <c r="B9" s="87" t="s">
        <v>99</v>
      </c>
      <c r="C9" s="105">
        <f t="shared" ref="C9:F9" si="8">SUM(G9,K9)</f>
        <v>0</v>
      </c>
      <c r="D9" s="90">
        <f t="shared" si="8"/>
        <v>0</v>
      </c>
      <c r="E9" s="13">
        <f t="shared" si="8"/>
        <v>0</v>
      </c>
      <c r="F9" s="13">
        <f t="shared" si="8"/>
        <v>0</v>
      </c>
      <c r="G9" s="8">
        <f>$C$30*'Technology mixes'!L9</f>
        <v>0</v>
      </c>
      <c r="H9" s="13">
        <f>$G9*'WC and WW factors'!D9</f>
        <v>0</v>
      </c>
      <c r="I9" s="13">
        <f>$G9*'WC and WW factors'!F9</f>
        <v>0</v>
      </c>
      <c r="J9" s="13">
        <f>$G9*'VW factors'!$C12</f>
        <v>0</v>
      </c>
      <c r="K9" s="8">
        <f>$C$30*'Technology mixes'!M9</f>
        <v>0</v>
      </c>
      <c r="L9" s="13">
        <f>$K9*'WC and WW factors'!D9</f>
        <v>0</v>
      </c>
      <c r="M9" s="13">
        <f>$K9*'WC and WW factors'!F9</f>
        <v>0</v>
      </c>
      <c r="N9" s="13">
        <f>$K9*'VW factors'!$C12</f>
        <v>0</v>
      </c>
      <c r="O9" s="3"/>
      <c r="P9" s="3"/>
      <c r="Q9" s="3"/>
      <c r="R9" s="3"/>
    </row>
    <row r="10" spans="1:29">
      <c r="A10" s="6" t="s">
        <v>77</v>
      </c>
      <c r="B10" s="87" t="s">
        <v>103</v>
      </c>
      <c r="C10" s="105">
        <f t="shared" ref="C10:F10" si="9">SUM(G10,K10)</f>
        <v>0</v>
      </c>
      <c r="D10" s="90">
        <f t="shared" si="9"/>
        <v>0</v>
      </c>
      <c r="E10" s="13">
        <f t="shared" si="9"/>
        <v>0</v>
      </c>
      <c r="F10" s="13">
        <f t="shared" si="9"/>
        <v>0</v>
      </c>
      <c r="G10" s="8">
        <f>$C$30*'Technology mixes'!L10</f>
        <v>0</v>
      </c>
      <c r="H10" s="13">
        <f>$G10*'WC and WW factors'!D10</f>
        <v>0</v>
      </c>
      <c r="I10" s="13">
        <f>$G10*'WC and WW factors'!F10</f>
        <v>0</v>
      </c>
      <c r="J10" s="13">
        <f>$G10*'VW factors'!$C13</f>
        <v>0</v>
      </c>
      <c r="K10" s="8">
        <f>$C$30*'Technology mixes'!M10</f>
        <v>0</v>
      </c>
      <c r="L10" s="13">
        <f>$K10*'WC and WW factors'!D10</f>
        <v>0</v>
      </c>
      <c r="M10" s="13">
        <f>$K10*'WC and WW factors'!F10</f>
        <v>0</v>
      </c>
      <c r="N10" s="13">
        <f>$K10*'VW factors'!$C13</f>
        <v>0</v>
      </c>
      <c r="O10" s="13">
        <f>$C10*1</f>
        <v>0</v>
      </c>
      <c r="P10" s="13">
        <f>$O10/'NL 2015'!$G$31*'NL 2015'!H$31</f>
        <v>0</v>
      </c>
      <c r="Q10" s="13">
        <f>$O10/'NL 2015'!$G$31*'NL 2015'!I$31</f>
        <v>0</v>
      </c>
      <c r="R10" s="13">
        <f>$O10/'NL 2015'!$G$31*'NL 2015'!J$31</f>
        <v>0</v>
      </c>
    </row>
    <row r="11" spans="1:29">
      <c r="A11" s="6" t="s">
        <v>77</v>
      </c>
      <c r="B11" s="90" t="s">
        <v>104</v>
      </c>
      <c r="C11" s="105">
        <f t="shared" ref="C11:F11" si="10">SUM(G11,K11)</f>
        <v>0</v>
      </c>
      <c r="D11" s="90">
        <f t="shared" si="10"/>
        <v>0</v>
      </c>
      <c r="E11" s="13">
        <f t="shared" si="10"/>
        <v>0</v>
      </c>
      <c r="F11" s="13">
        <f t="shared" si="10"/>
        <v>0</v>
      </c>
      <c r="G11" s="8">
        <f>$C$30*'Technology mixes'!L11</f>
        <v>0</v>
      </c>
      <c r="H11" s="13">
        <f>$G11*'WC and WW factors'!D11</f>
        <v>0</v>
      </c>
      <c r="I11" s="13">
        <f>$G11*'WC and WW factors'!F11</f>
        <v>0</v>
      </c>
      <c r="J11" s="13">
        <f>$G11*'VW factors'!$C14</f>
        <v>0</v>
      </c>
      <c r="K11" s="8">
        <f>$C$30*'Technology mixes'!M11</f>
        <v>0</v>
      </c>
      <c r="L11" s="13">
        <f>$K11*'WC and WW factors'!D11</f>
        <v>0</v>
      </c>
      <c r="M11" s="13">
        <f>$K11*'WC and WW factors'!F11</f>
        <v>0</v>
      </c>
      <c r="N11" s="13">
        <f>$K11*'VW factors'!$C14</f>
        <v>0</v>
      </c>
      <c r="O11" s="3"/>
      <c r="P11" s="3"/>
      <c r="Q11" s="3"/>
      <c r="R11" s="3"/>
    </row>
    <row r="12" spans="1:29">
      <c r="A12" s="6" t="s">
        <v>77</v>
      </c>
      <c r="B12" s="87" t="s">
        <v>106</v>
      </c>
      <c r="C12" s="105">
        <f t="shared" ref="C12:F12" si="11">SUM(G12,K12)</f>
        <v>0</v>
      </c>
      <c r="D12" s="90">
        <f t="shared" si="11"/>
        <v>0</v>
      </c>
      <c r="E12" s="13">
        <f t="shared" si="11"/>
        <v>0</v>
      </c>
      <c r="F12" s="13">
        <f t="shared" si="11"/>
        <v>0</v>
      </c>
      <c r="G12" s="8">
        <f>$C$30*'Technology mixes'!L12</f>
        <v>0</v>
      </c>
      <c r="H12" s="13">
        <f>$G12*'WC and WW factors'!D12</f>
        <v>0</v>
      </c>
      <c r="I12" s="13">
        <f>$G12*'WC and WW factors'!F12</f>
        <v>0</v>
      </c>
      <c r="J12" s="13">
        <f>$G12*'VW factors'!$C15</f>
        <v>0</v>
      </c>
      <c r="K12" s="8">
        <f>$C$30*'Technology mixes'!M12</f>
        <v>0</v>
      </c>
      <c r="L12" s="13">
        <f>$K12*'WC and WW factors'!D12</f>
        <v>0</v>
      </c>
      <c r="M12" s="13">
        <f>$K12*'WC and WW factors'!F12</f>
        <v>0</v>
      </c>
      <c r="N12" s="13">
        <f>$K12*'VW factors'!$C15</f>
        <v>0</v>
      </c>
      <c r="O12" s="3"/>
      <c r="P12" s="3"/>
      <c r="Q12" s="3"/>
      <c r="R12" s="3"/>
    </row>
    <row r="13" spans="1:29">
      <c r="A13" s="6" t="s">
        <v>38</v>
      </c>
      <c r="B13" s="87" t="s">
        <v>107</v>
      </c>
      <c r="C13" s="105">
        <f t="shared" ref="C13:F13" si="12">SUM(G13,K13)</f>
        <v>0</v>
      </c>
      <c r="D13" s="90">
        <f t="shared" si="12"/>
        <v>0</v>
      </c>
      <c r="E13" s="13">
        <f t="shared" si="12"/>
        <v>0</v>
      </c>
      <c r="F13" s="13">
        <f t="shared" si="12"/>
        <v>0</v>
      </c>
      <c r="G13" s="8">
        <f>$C$30*'Technology mixes'!L13</f>
        <v>0</v>
      </c>
      <c r="H13" s="13">
        <f>$G13*'WC and WW factors'!D13</f>
        <v>0</v>
      </c>
      <c r="I13" s="13">
        <f>$G13*'WC and WW factors'!F13</f>
        <v>0</v>
      </c>
      <c r="J13" s="13">
        <f>$G13*'VW factors'!$C16</f>
        <v>0</v>
      </c>
      <c r="K13" s="8">
        <f>$C$30*'Technology mixes'!M13</f>
        <v>0</v>
      </c>
      <c r="L13" s="13">
        <f>$K13*'WC and WW factors'!D13</f>
        <v>0</v>
      </c>
      <c r="M13" s="13">
        <f>$K13*'WC and WW factors'!F13</f>
        <v>0</v>
      </c>
      <c r="N13" s="13">
        <f>$K13*'VW factors'!$C16</f>
        <v>0</v>
      </c>
      <c r="P13" s="3"/>
      <c r="Q13" s="3"/>
      <c r="R13" s="3"/>
    </row>
    <row r="14" spans="1:29">
      <c r="A14" s="6" t="s">
        <v>38</v>
      </c>
      <c r="B14" s="87" t="s">
        <v>111</v>
      </c>
      <c r="C14" s="105">
        <f t="shared" ref="C14:F14" si="13">SUM(G14,K14)</f>
        <v>0</v>
      </c>
      <c r="D14" s="90">
        <f t="shared" si="13"/>
        <v>0</v>
      </c>
      <c r="E14" s="13">
        <f t="shared" si="13"/>
        <v>0</v>
      </c>
      <c r="F14" s="13">
        <f t="shared" si="13"/>
        <v>0</v>
      </c>
      <c r="G14" s="8">
        <f>$C$30*'Technology mixes'!L14</f>
        <v>0</v>
      </c>
      <c r="H14" s="13">
        <f>$G14*'WC and WW factors'!D14</f>
        <v>0</v>
      </c>
      <c r="I14" s="13">
        <f>$G14*'WC and WW factors'!F14</f>
        <v>0</v>
      </c>
      <c r="J14" s="13">
        <f>$G14*'VW factors'!$C17</f>
        <v>0</v>
      </c>
      <c r="K14" s="8">
        <f>$C$30*'Technology mixes'!M14</f>
        <v>0</v>
      </c>
      <c r="L14" s="13">
        <f>$K14*'WC and WW factors'!D14</f>
        <v>0</v>
      </c>
      <c r="M14" s="13">
        <f>$K14*'WC and WW factors'!F14</f>
        <v>0</v>
      </c>
      <c r="N14" s="13">
        <f>$K14*'VW factors'!$C17</f>
        <v>0</v>
      </c>
      <c r="O14" s="3"/>
      <c r="P14" s="3"/>
      <c r="Q14" s="3"/>
      <c r="R14" s="3"/>
    </row>
    <row r="15" spans="1:29">
      <c r="A15" s="6" t="s">
        <v>77</v>
      </c>
      <c r="B15" s="86" t="s">
        <v>116</v>
      </c>
      <c r="C15" s="105">
        <f t="shared" ref="C15:F15" si="14">SUM(G15,K15)</f>
        <v>0</v>
      </c>
      <c r="D15" s="90">
        <f t="shared" si="14"/>
        <v>0</v>
      </c>
      <c r="E15" s="13">
        <f t="shared" si="14"/>
        <v>0</v>
      </c>
      <c r="F15" s="13">
        <f t="shared" si="14"/>
        <v>0</v>
      </c>
      <c r="G15" s="8">
        <f>$C$30*'Technology mixes'!L15</f>
        <v>0</v>
      </c>
      <c r="H15" s="13">
        <f>$G15*'WC and WW factors'!D15</f>
        <v>0</v>
      </c>
      <c r="I15" s="13">
        <f>$G15*'WC and WW factors'!F15</f>
        <v>0</v>
      </c>
      <c r="J15" s="13">
        <f>$G15*'VW factors'!$C18</f>
        <v>0</v>
      </c>
      <c r="K15" s="8">
        <f>$C$30*'Technology mixes'!M15</f>
        <v>0</v>
      </c>
      <c r="L15" s="13">
        <f>$K15*'WC and WW factors'!D15</f>
        <v>0</v>
      </c>
      <c r="M15" s="13">
        <f>$K15*'WC and WW factors'!F15</f>
        <v>0</v>
      </c>
      <c r="N15" s="13">
        <f>$K15*'VW factors'!$C18</f>
        <v>0</v>
      </c>
      <c r="O15" s="3">
        <f>$C15/4</f>
        <v>0</v>
      </c>
      <c r="P15" s="13">
        <f>$O15/'NL 2015'!$G$31*'NL 2015'!H$31</f>
        <v>0</v>
      </c>
      <c r="Q15" s="13">
        <f>$O15/'NL 2015'!$G$31*'NL 2015'!I$31</f>
        <v>0</v>
      </c>
      <c r="R15" s="13">
        <f>$O15/'NL 2015'!$G$31*'NL 2015'!J$31</f>
        <v>0</v>
      </c>
    </row>
    <row r="16" spans="1:29">
      <c r="A16" s="6" t="s">
        <v>77</v>
      </c>
      <c r="B16" s="86" t="s">
        <v>117</v>
      </c>
      <c r="C16" s="105">
        <f t="shared" ref="C16:F16" si="15">SUM(G16,K16)</f>
        <v>0</v>
      </c>
      <c r="D16" s="90">
        <f t="shared" si="15"/>
        <v>0</v>
      </c>
      <c r="E16" s="13">
        <f t="shared" si="15"/>
        <v>0</v>
      </c>
      <c r="F16" s="13">
        <f t="shared" si="15"/>
        <v>0</v>
      </c>
      <c r="G16" s="8">
        <f>$C$30*'Technology mixes'!L16</f>
        <v>0</v>
      </c>
      <c r="H16" s="13">
        <f>$G16*'WC and WW factors'!D16</f>
        <v>0</v>
      </c>
      <c r="I16" s="13">
        <f>$G16*'WC and WW factors'!F16</f>
        <v>0</v>
      </c>
      <c r="J16" s="13">
        <f>$G16*'VW factors'!$C19</f>
        <v>0</v>
      </c>
      <c r="K16" s="8">
        <f>$C$30*'Technology mixes'!M16</f>
        <v>0</v>
      </c>
      <c r="L16" s="13">
        <f>$K16*'WC and WW factors'!D16</f>
        <v>0</v>
      </c>
      <c r="M16" s="13">
        <f>$K16*'WC and WW factors'!F16</f>
        <v>0</v>
      </c>
      <c r="N16" s="13">
        <f>$K16*'VW factors'!$C19</f>
        <v>0</v>
      </c>
      <c r="O16" s="3"/>
      <c r="P16" s="3"/>
      <c r="Q16" s="3"/>
      <c r="R16" s="3"/>
    </row>
    <row r="17" spans="1:29">
      <c r="A17" s="9" t="s">
        <v>83</v>
      </c>
      <c r="B17" s="85" t="s">
        <v>119</v>
      </c>
      <c r="C17" s="105">
        <f t="shared" ref="C17:F17" si="16">SUM(G17,K17)</f>
        <v>1124.0106165557399</v>
      </c>
      <c r="D17" s="90">
        <f t="shared" si="16"/>
        <v>11802.11147383527</v>
      </c>
      <c r="E17" s="13">
        <f t="shared" si="16"/>
        <v>1348812.7398668879</v>
      </c>
      <c r="F17" s="13">
        <f t="shared" si="16"/>
        <v>5440.2113841297823</v>
      </c>
      <c r="G17" s="8">
        <f>$C$30*'Technology mixes'!L17</f>
        <v>0</v>
      </c>
      <c r="H17" s="13">
        <f>IF(Generic!$C18 = 0,$G17*'WC and WW factors'!$D17,$G17/Generic!$C18*Generic!$D18)</f>
        <v>0</v>
      </c>
      <c r="I17" s="13">
        <f>IF(Generic!$C18 = 0,$G17*'WC and WW factors'!$F17,$G17/Generic!$C18*Generic!$E18)</f>
        <v>0</v>
      </c>
      <c r="J17" s="13">
        <f>IF(Generic!$C18 = 0,$G17*'VW factors'!$C20,$G17/Generic!$C18*Generic!$F18)</f>
        <v>0</v>
      </c>
      <c r="K17" s="8">
        <f>$C$30*'Technology mixes'!M17</f>
        <v>1124.0106165557399</v>
      </c>
      <c r="L17" s="66">
        <f>IF(Generic!$C18 = 0,$K17*'WC and WW factors'!$D17,$K17/Generic!$C18*Generic!$D18)</f>
        <v>11802.11147383527</v>
      </c>
      <c r="M17" s="66">
        <f>IF(Generic!$C18 = 0,$K17*'WC and WW factors'!$F17,$K17/Generic!$C18*Generic!$E18)</f>
        <v>1348812.7398668879</v>
      </c>
      <c r="N17" s="66">
        <f>IF(Generic!$C18 = 0,$K17*'VW factors'!$C20,$K17/Generic!$C18*Generic!$F18)</f>
        <v>5440.2113841297823</v>
      </c>
      <c r="O17" s="3"/>
      <c r="P17" s="3"/>
      <c r="Q17" s="3"/>
      <c r="R17" s="3"/>
    </row>
    <row r="18" spans="1:29">
      <c r="A18" s="9" t="s">
        <v>38</v>
      </c>
      <c r="B18" s="85" t="s">
        <v>124</v>
      </c>
      <c r="C18" s="105">
        <f t="shared" ref="C18:F18" si="17">SUM(G18,K18)</f>
        <v>0</v>
      </c>
      <c r="D18" s="90">
        <f t="shared" si="17"/>
        <v>0</v>
      </c>
      <c r="E18" s="13">
        <f t="shared" si="17"/>
        <v>0</v>
      </c>
      <c r="F18" s="13">
        <f t="shared" si="17"/>
        <v>0</v>
      </c>
      <c r="G18" s="8">
        <f>$C$30*'Technology mixes'!L18</f>
        <v>0</v>
      </c>
      <c r="H18" s="13">
        <f>$G18*'WC and WW factors'!D18</f>
        <v>0</v>
      </c>
      <c r="I18" s="13">
        <f>$G18*'WC and WW factors'!F18</f>
        <v>0</v>
      </c>
      <c r="J18" s="13">
        <f>$G18*'VW factors'!$C21</f>
        <v>0</v>
      </c>
      <c r="K18" s="8">
        <f>$C$30*'Technology mixes'!M18</f>
        <v>0</v>
      </c>
      <c r="L18" s="13">
        <f>$K18*'WC and WW factors'!D18</f>
        <v>0</v>
      </c>
      <c r="M18" s="13">
        <f>$K18*'WC and WW factors'!F18</f>
        <v>0</v>
      </c>
      <c r="N18" s="13">
        <f>$K18*'VW factors'!$C21</f>
        <v>0</v>
      </c>
      <c r="O18" s="3"/>
      <c r="P18" s="3"/>
      <c r="Q18" s="3"/>
      <c r="R18" s="3"/>
    </row>
    <row r="19" spans="1:29">
      <c r="A19" s="9" t="s">
        <v>83</v>
      </c>
      <c r="B19" s="85" t="s">
        <v>127</v>
      </c>
      <c r="C19" s="105">
        <f t="shared" ref="C19:F19" si="18">SUM(G19,K19)</f>
        <v>0</v>
      </c>
      <c r="D19" s="90">
        <f t="shared" si="18"/>
        <v>0</v>
      </c>
      <c r="E19" s="13">
        <f t="shared" si="18"/>
        <v>0</v>
      </c>
      <c r="F19" s="13">
        <f t="shared" si="18"/>
        <v>0</v>
      </c>
      <c r="G19" s="8">
        <f>$C$30*'Technology mixes'!L19</f>
        <v>0</v>
      </c>
      <c r="H19" s="13">
        <f>IF(Generic!$C20 = 0,$G19*'WC and WW factors'!$D19,$G19/Generic!$C20*Generic!$D20)</f>
        <v>0</v>
      </c>
      <c r="I19" s="13">
        <f>IF(Generic!$C20 = 0,$G19*'WC and WW factors'!$F19,$G19/Generic!$C20*Generic!$E20)</f>
        <v>0</v>
      </c>
      <c r="J19" s="13">
        <f>IF(Generic!$C20 = 0,$G19*'VW factors'!$C22,$G19/Generic!$C20*Generic!$F20)</f>
        <v>0</v>
      </c>
      <c r="K19" s="8">
        <f>$C$30*'Technology mixes'!M19</f>
        <v>0</v>
      </c>
      <c r="L19" s="66">
        <f>IF(Generic!$C20 = 0,$K19*'WC and WW factors'!$D19,$K19/Generic!$C20*Generic!$D20)</f>
        <v>0</v>
      </c>
      <c r="M19" s="66">
        <f>IF(Generic!$C20 = 0,$K19*'WC and WW factors'!$F19,$K19/Generic!$C20*Generic!$E20)</f>
        <v>0</v>
      </c>
      <c r="N19" s="66">
        <f>IF(Generic!$C20 = 0,$K19*'VW factors'!$C22,$K19/Generic!$C20*Generic!$F20)</f>
        <v>0</v>
      </c>
      <c r="O19" s="3"/>
      <c r="P19" s="3"/>
      <c r="Q19" s="3"/>
      <c r="R19" s="3"/>
    </row>
    <row r="20" spans="1:29">
      <c r="A20" s="6" t="s">
        <v>83</v>
      </c>
      <c r="B20" s="85" t="s">
        <v>129</v>
      </c>
      <c r="C20" s="105">
        <f t="shared" ref="C20:F20" si="19">SUM(G20,K20)</f>
        <v>169.442336905373</v>
      </c>
      <c r="D20" s="90">
        <f t="shared" si="19"/>
        <v>891.26669212226193</v>
      </c>
      <c r="E20" s="13">
        <f t="shared" si="19"/>
        <v>7828.2359650282333</v>
      </c>
      <c r="F20" s="13">
        <f t="shared" si="19"/>
        <v>1230.1513659330078</v>
      </c>
      <c r="G20" s="8">
        <f>$C$30*'Technology mixes'!L20</f>
        <v>0</v>
      </c>
      <c r="H20" s="13">
        <f>IF(Generic!$C21 = 0,$G20*'WC and WW factors'!$D20,$G20/Generic!$C21*Generic!$D21)</f>
        <v>0</v>
      </c>
      <c r="I20" s="13">
        <f>IF(Generic!$C21 = 0,$G20*'WC and WW factors'!$F20,$G20/Generic!$C21*Generic!$E21)</f>
        <v>0</v>
      </c>
      <c r="J20" s="13">
        <f>IF(Generic!$C21 = 0,$G20*'VW factors'!$C23,$G20/Generic!$C21*Generic!$F21)</f>
        <v>0</v>
      </c>
      <c r="K20" s="8">
        <f>$C$30*'Technology mixes'!M20</f>
        <v>169.442336905373</v>
      </c>
      <c r="L20" s="66">
        <f>IF(Generic!$C21 = 0,$K20*'WC and WW factors'!$D20,$K20/Generic!$C21*Generic!$D21)</f>
        <v>891.26669212226193</v>
      </c>
      <c r="M20" s="66">
        <f>IF(Generic!$C21 = 0,$K20*'WC and WW factors'!$F20,$K20/Generic!$C21*Generic!$E21)</f>
        <v>7828.2359650282333</v>
      </c>
      <c r="N20" s="66">
        <f>IF(Generic!$C21 = 0,$K20*'VW factors'!$C23,$K20/Generic!$C21*Generic!$F21)</f>
        <v>1230.1513659330078</v>
      </c>
      <c r="O20" s="3"/>
      <c r="P20" s="3"/>
      <c r="Q20" s="3"/>
      <c r="R20" s="3"/>
    </row>
    <row r="21" spans="1:29">
      <c r="A21" s="9" t="s">
        <v>38</v>
      </c>
      <c r="B21" s="87" t="s">
        <v>133</v>
      </c>
      <c r="C21" s="105">
        <f t="shared" ref="C21:F21" si="20">SUM(G21,K21)</f>
        <v>0</v>
      </c>
      <c r="D21" s="90">
        <f t="shared" si="20"/>
        <v>0</v>
      </c>
      <c r="E21" s="13">
        <f t="shared" si="20"/>
        <v>0</v>
      </c>
      <c r="F21" s="13">
        <f t="shared" si="20"/>
        <v>0</v>
      </c>
      <c r="G21" s="8">
        <f>$C$30*'Technology mixes'!L21</f>
        <v>0</v>
      </c>
      <c r="H21" s="13">
        <f>$G21*'WC and WW factors'!D21</f>
        <v>0</v>
      </c>
      <c r="I21" s="13">
        <f>$G21*'WC and WW factors'!F21</f>
        <v>0</v>
      </c>
      <c r="J21" s="13">
        <f>$G21*'VW factors'!$C24</f>
        <v>0</v>
      </c>
      <c r="K21" s="8">
        <f>$C$30*'Technology mixes'!M21</f>
        <v>0</v>
      </c>
      <c r="L21" s="13">
        <f>$K21*'WC and WW factors'!D21</f>
        <v>0</v>
      </c>
      <c r="M21" s="13">
        <f>$K21*'WC and WW factors'!F21</f>
        <v>0</v>
      </c>
      <c r="N21" s="13">
        <f>$K21*'VW factors'!$C24</f>
        <v>0</v>
      </c>
      <c r="O21" s="3"/>
      <c r="P21" s="3"/>
      <c r="Q21" s="3"/>
      <c r="R21" s="3"/>
    </row>
    <row r="22" spans="1:29">
      <c r="A22" s="6" t="s">
        <v>77</v>
      </c>
      <c r="B22" s="87" t="s">
        <v>137</v>
      </c>
      <c r="C22" s="105">
        <f t="shared" ref="C22:F22" si="21">SUM(G22,K22)</f>
        <v>24277.15047</v>
      </c>
      <c r="D22" s="90">
        <f t="shared" si="21"/>
        <v>0</v>
      </c>
      <c r="E22" s="13">
        <f t="shared" si="21"/>
        <v>0</v>
      </c>
      <c r="F22" s="13">
        <f t="shared" si="21"/>
        <v>53409.731034000004</v>
      </c>
      <c r="G22" s="8">
        <f>$C$30*'Technology mixes'!L22</f>
        <v>24277.15047</v>
      </c>
      <c r="H22" s="13">
        <f>$G22*'WC and WW factors'!D22</f>
        <v>0</v>
      </c>
      <c r="I22" s="13">
        <f>$G22*'WC and WW factors'!F22</f>
        <v>0</v>
      </c>
      <c r="J22" s="13">
        <f>$G22*'VW factors'!$C25</f>
        <v>53409.731034000004</v>
      </c>
      <c r="K22" s="8">
        <f>$C$30*'Technology mixes'!M22</f>
        <v>0</v>
      </c>
      <c r="L22" s="13">
        <f>$K22*'WC and WW factors'!D22</f>
        <v>0</v>
      </c>
      <c r="M22" s="13">
        <f>$K22*'WC and WW factors'!F22</f>
        <v>0</v>
      </c>
      <c r="N22" s="13">
        <f>$K22*'VW factors'!$C25</f>
        <v>0</v>
      </c>
      <c r="O22" s="3"/>
      <c r="P22" s="3"/>
      <c r="Q22" s="3"/>
      <c r="R22" s="3"/>
    </row>
    <row r="23" spans="1:29">
      <c r="A23" s="6" t="s">
        <v>38</v>
      </c>
      <c r="B23" s="90" t="s">
        <v>138</v>
      </c>
      <c r="C23" s="105">
        <f t="shared" ref="C23:F23" si="22">SUM(G23,K23)</f>
        <v>0</v>
      </c>
      <c r="D23" s="90">
        <f t="shared" si="22"/>
        <v>0</v>
      </c>
      <c r="E23" s="13">
        <f t="shared" si="22"/>
        <v>0</v>
      </c>
      <c r="F23" s="13">
        <f t="shared" si="22"/>
        <v>0</v>
      </c>
      <c r="G23" s="8">
        <f>$C$30*'Technology mixes'!L23</f>
        <v>0</v>
      </c>
      <c r="H23" s="13">
        <f>$G23*'WC and WW factors'!D23</f>
        <v>0</v>
      </c>
      <c r="I23" s="13">
        <f>$G23*'WC and WW factors'!F23</f>
        <v>0</v>
      </c>
      <c r="J23" s="13">
        <f>$G23*'VW factors'!$C26</f>
        <v>0</v>
      </c>
      <c r="K23" s="8">
        <f>$C$30*'Technology mixes'!M23</f>
        <v>0</v>
      </c>
      <c r="L23" s="13">
        <f>$K23*'WC and WW factors'!D23</f>
        <v>0</v>
      </c>
      <c r="M23" s="13">
        <f>$K23*'WC and WW factors'!F23</f>
        <v>0</v>
      </c>
      <c r="N23" s="13">
        <f>$K23*'VW factors'!$C26</f>
        <v>0</v>
      </c>
      <c r="O23" s="3"/>
      <c r="P23" s="3"/>
      <c r="Q23" s="3"/>
      <c r="R23" s="3"/>
    </row>
    <row r="24" spans="1:29">
      <c r="A24" s="6" t="s">
        <v>83</v>
      </c>
      <c r="B24" s="87" t="s">
        <v>143</v>
      </c>
      <c r="C24" s="105">
        <f t="shared" ref="C24:F24" si="23">SUM(G24,K24)</f>
        <v>0</v>
      </c>
      <c r="D24" s="90">
        <f t="shared" si="23"/>
        <v>0</v>
      </c>
      <c r="E24" s="13">
        <f t="shared" si="23"/>
        <v>0</v>
      </c>
      <c r="F24" s="13">
        <f t="shared" si="23"/>
        <v>0</v>
      </c>
      <c r="G24" s="8">
        <f>$C$30*'Technology mixes'!L24</f>
        <v>0</v>
      </c>
      <c r="H24" s="13">
        <f>IF(Generic!$C25 = 0,$G24*'WC and WW factors'!$D24,$G24/Generic!$C25*Generic!$D25)</f>
        <v>0</v>
      </c>
      <c r="I24" s="13">
        <f>IF(Generic!$C25 = 0,$G24*'WC and WW factors'!$F24,$G24/Generic!$C25*Generic!$E25)</f>
        <v>0</v>
      </c>
      <c r="J24" s="13">
        <f>IF(Generic!$C25 = 0,$G24*'VW factors'!$C27,$G24/Generic!$C25*Generic!$F25)</f>
        <v>0</v>
      </c>
      <c r="K24" s="8">
        <f>$C$30*'Technology mixes'!M24</f>
        <v>0</v>
      </c>
      <c r="L24" s="66">
        <f>IF(Generic!$C25 = 0,$K24*'WC and WW factors'!$D24,$K24/Generic!$C25*Generic!$D25)</f>
        <v>0</v>
      </c>
      <c r="M24" s="66">
        <f>IF(Generic!$C25 = 0,$K24*'WC and WW factors'!$F24,$K24/Generic!$C25*Generic!$E25)</f>
        <v>0</v>
      </c>
      <c r="N24" s="66">
        <f>IF(Generic!$C25 = 0,$K24*'VW factors'!$C27,$K24/Generic!$C25*Generic!$F25)</f>
        <v>0</v>
      </c>
      <c r="O24" s="3"/>
      <c r="P24" s="3"/>
      <c r="Q24" s="3"/>
      <c r="R24" s="3"/>
    </row>
    <row r="25" spans="1:29">
      <c r="A25" s="6" t="s">
        <v>77</v>
      </c>
      <c r="B25" s="87" t="s">
        <v>144</v>
      </c>
      <c r="C25" s="105">
        <f t="shared" ref="C25:F25" si="24">SUM(G25,K25)</f>
        <v>0</v>
      </c>
      <c r="D25" s="90">
        <f t="shared" si="24"/>
        <v>0</v>
      </c>
      <c r="E25" s="13">
        <f t="shared" si="24"/>
        <v>0</v>
      </c>
      <c r="F25" s="13">
        <f t="shared" si="24"/>
        <v>0</v>
      </c>
      <c r="G25" s="8">
        <f>$C$30*'Technology mixes'!L25</f>
        <v>0</v>
      </c>
      <c r="H25" s="13">
        <f>$G25*'WC and WW factors'!D25</f>
        <v>0</v>
      </c>
      <c r="I25" s="13">
        <f>$G25*'WC and WW factors'!F25</f>
        <v>0</v>
      </c>
      <c r="J25" s="13">
        <f>$G25*'VW factors'!$C28</f>
        <v>0</v>
      </c>
      <c r="K25" s="8">
        <f>$C$30*'Technology mixes'!M25</f>
        <v>0</v>
      </c>
      <c r="L25" s="13">
        <f>$K25*'WC and WW factors'!D25</f>
        <v>0</v>
      </c>
      <c r="M25" s="13">
        <f>$K25*'WC and WW factors'!F25</f>
        <v>0</v>
      </c>
      <c r="N25" s="13">
        <f>$K25*'VW factors'!$C28</f>
        <v>0</v>
      </c>
      <c r="O25" s="3"/>
      <c r="P25" s="3"/>
      <c r="Q25" s="3"/>
      <c r="R25" s="3"/>
    </row>
    <row r="26" spans="1:29">
      <c r="A26" s="6" t="s">
        <v>38</v>
      </c>
      <c r="B26" s="90" t="s">
        <v>146</v>
      </c>
      <c r="C26" s="105">
        <f t="shared" ref="C26:F26" si="25">SUM(G26,K26)</f>
        <v>0</v>
      </c>
      <c r="D26" s="90">
        <f t="shared" si="25"/>
        <v>0</v>
      </c>
      <c r="E26" s="13">
        <f t="shared" si="25"/>
        <v>0</v>
      </c>
      <c r="F26" s="13">
        <f t="shared" si="25"/>
        <v>0</v>
      </c>
      <c r="G26" s="8">
        <f>$C$30*'Technology mixes'!L26</f>
        <v>0</v>
      </c>
      <c r="H26" s="13">
        <f>$G26*'WC and WW factors'!D26</f>
        <v>0</v>
      </c>
      <c r="I26" s="13">
        <f>$G26*'WC and WW factors'!F26</f>
        <v>0</v>
      </c>
      <c r="J26" s="13">
        <f>$G26*'VW factors'!$C29</f>
        <v>0</v>
      </c>
      <c r="K26" s="8">
        <f>$C$30*'Technology mixes'!M26</f>
        <v>0</v>
      </c>
      <c r="L26" s="13">
        <f>$K26*'WC and WW factors'!D26</f>
        <v>0</v>
      </c>
      <c r="M26" s="13">
        <f>$K26*'WC and WW factors'!F26</f>
        <v>0</v>
      </c>
      <c r="N26" s="13">
        <f>$K26*'VW factors'!$C29</f>
        <v>0</v>
      </c>
      <c r="O26" s="3"/>
      <c r="P26" s="3"/>
      <c r="Q26" s="3"/>
      <c r="R26" s="3"/>
    </row>
    <row r="27" spans="1:29">
      <c r="A27" s="6" t="s">
        <v>83</v>
      </c>
      <c r="B27" s="87" t="s">
        <v>149</v>
      </c>
      <c r="C27" s="105">
        <f t="shared" ref="C27:F27" si="26">SUM(G27,K27)</f>
        <v>589.32789000000002</v>
      </c>
      <c r="D27" s="90">
        <f t="shared" si="26"/>
        <v>18563.828535000001</v>
      </c>
      <c r="E27" s="13">
        <f t="shared" si="26"/>
        <v>2168726.6351999999</v>
      </c>
      <c r="F27" s="13">
        <f t="shared" si="26"/>
        <v>0</v>
      </c>
      <c r="G27" s="8">
        <f>$C$30*'Technology mixes'!L27</f>
        <v>589.32789000000002</v>
      </c>
      <c r="H27" s="13">
        <f>IF(Generic!$C28 = 0,$G27*'WC and WW factors'!$D27,$G27/Generic!$C28*Generic!$D28)</f>
        <v>18563.828535000001</v>
      </c>
      <c r="I27" s="13">
        <f>IF(Generic!$C28 = 0,$G27*'WC and WW factors'!$F27,$G27/Generic!$C28*Generic!$E28)</f>
        <v>2168726.6351999999</v>
      </c>
      <c r="J27" s="13">
        <f>IF(Generic!$C28 = 0,$G27*'VW factors'!$C30,$G27/Generic!$C28*Generic!$F28)</f>
        <v>0</v>
      </c>
      <c r="K27" s="8">
        <f>$C$30*'Technology mixes'!M27</f>
        <v>0</v>
      </c>
      <c r="L27" s="66">
        <f>IF(Generic!$C28 = 0,$K27*'WC and WW factors'!$D27,$K27/Generic!$C28*Generic!$D28)</f>
        <v>0</v>
      </c>
      <c r="M27" s="66">
        <f>IF(Generic!$C28 = 0,$K27*'WC and WW factors'!$F27,$K27/Generic!$C28*Generic!$E28)</f>
        <v>0</v>
      </c>
      <c r="N27" s="66">
        <f>IF(Generic!$C28 = 0,$K27*'VW factors'!$C30,$K27/Generic!$C28*Generic!$F28)</f>
        <v>0</v>
      </c>
      <c r="O27" s="3"/>
      <c r="P27" s="3"/>
      <c r="Q27" s="3"/>
      <c r="R27" s="3"/>
    </row>
    <row r="28" spans="1:29">
      <c r="A28" s="6" t="s">
        <v>38</v>
      </c>
      <c r="B28" s="90" t="s">
        <v>151</v>
      </c>
      <c r="C28" s="105">
        <f t="shared" ref="C28:F28" si="27">SUM(G28,K28)</f>
        <v>0</v>
      </c>
      <c r="D28" s="90">
        <f t="shared" si="27"/>
        <v>0</v>
      </c>
      <c r="E28" s="13">
        <f t="shared" si="27"/>
        <v>0</v>
      </c>
      <c r="F28" s="13">
        <f t="shared" si="27"/>
        <v>0</v>
      </c>
      <c r="G28" s="8">
        <f>$C$30*'Technology mixes'!L28</f>
        <v>0</v>
      </c>
      <c r="H28" s="13">
        <f>$G28*'WC and WW factors'!D28</f>
        <v>0</v>
      </c>
      <c r="I28" s="13">
        <f>$G28*'WC and WW factors'!F28</f>
        <v>0</v>
      </c>
      <c r="J28" s="13">
        <f>$G28*'VW factors'!$C31</f>
        <v>0</v>
      </c>
      <c r="K28" s="8">
        <f>$C$30*'Technology mixes'!M28</f>
        <v>0</v>
      </c>
      <c r="L28" s="13">
        <f>$K28*'WC and WW factors'!D28</f>
        <v>0</v>
      </c>
      <c r="M28" s="13">
        <f>$K28*'WC and WW factors'!F28</f>
        <v>0</v>
      </c>
      <c r="N28" s="13">
        <f>$K28*'VW factors'!$C31</f>
        <v>0</v>
      </c>
      <c r="O28" s="3"/>
      <c r="P28" s="3"/>
      <c r="Q28" s="3"/>
      <c r="R28" s="3"/>
    </row>
    <row r="29" spans="1:29">
      <c r="A29" s="6" t="s">
        <v>77</v>
      </c>
      <c r="B29" s="90" t="s">
        <v>156</v>
      </c>
      <c r="C29" s="105">
        <f t="shared" ref="C29:F29" si="28">SUM(G29,K29)</f>
        <v>169.01270000000002</v>
      </c>
      <c r="D29" s="90">
        <f t="shared" si="28"/>
        <v>0</v>
      </c>
      <c r="E29" s="13">
        <f t="shared" si="28"/>
        <v>0</v>
      </c>
      <c r="F29" s="13">
        <f t="shared" si="28"/>
        <v>40563048.000000007</v>
      </c>
      <c r="G29" s="8">
        <f>$C$30*'Technology mixes'!L29</f>
        <v>169.01270000000002</v>
      </c>
      <c r="H29" s="13">
        <f>$G29*'WC and WW factors'!D29</f>
        <v>0</v>
      </c>
      <c r="I29" s="13">
        <f>$G29*'WC and WW factors'!F29</f>
        <v>0</v>
      </c>
      <c r="J29" s="13">
        <f>$G29*'VW factors'!$C32</f>
        <v>40563048.000000007</v>
      </c>
      <c r="K29" s="8">
        <f>$C$30*'Technology mixes'!M29</f>
        <v>0</v>
      </c>
      <c r="L29" s="13">
        <f>$K29*'WC and WW factors'!D29</f>
        <v>0</v>
      </c>
      <c r="M29" s="13">
        <f>$K29*'WC and WW factors'!F29</f>
        <v>0</v>
      </c>
      <c r="N29" s="13">
        <f>$K29*'VW factors'!$C32</f>
        <v>0</v>
      </c>
      <c r="P29" s="3"/>
      <c r="Q29" s="3"/>
      <c r="R29" s="3"/>
    </row>
    <row r="30" spans="1:29">
      <c r="A30" s="67"/>
      <c r="B30" s="106" t="s">
        <v>239</v>
      </c>
      <c r="C30" s="107">
        <f>SUM('Technology mixes'!L31:M31)</f>
        <v>27707</v>
      </c>
      <c r="D30" s="107">
        <f t="shared" ref="D30:R30" si="29">SUM(D2:D29)</f>
        <v>31257.206700957533</v>
      </c>
      <c r="E30" s="68">
        <f t="shared" si="29"/>
        <v>15749044.081620151</v>
      </c>
      <c r="F30" s="68">
        <f t="shared" si="29"/>
        <v>73558993.133784071</v>
      </c>
      <c r="G30" s="68">
        <f t="shared" si="29"/>
        <v>26363.764640000001</v>
      </c>
      <c r="H30" s="68">
        <f t="shared" si="29"/>
        <v>18563.828535000001</v>
      </c>
      <c r="I30" s="68">
        <f t="shared" si="29"/>
        <v>14392403.105788235</v>
      </c>
      <c r="J30" s="68">
        <f t="shared" si="29"/>
        <v>73552322.771034002</v>
      </c>
      <c r="K30" s="68">
        <f t="shared" si="29"/>
        <v>1293.4529534611129</v>
      </c>
      <c r="L30" s="68">
        <f t="shared" si="29"/>
        <v>12693.378165957532</v>
      </c>
      <c r="M30" s="68">
        <f t="shared" si="29"/>
        <v>1356640.9758319161</v>
      </c>
      <c r="N30" s="68">
        <f t="shared" si="29"/>
        <v>6670.3627500627899</v>
      </c>
      <c r="O30" s="67">
        <f t="shared" si="29"/>
        <v>68.159220000000005</v>
      </c>
      <c r="P30" s="67">
        <f t="shared" si="29"/>
        <v>6638.2656553654851</v>
      </c>
      <c r="Q30" s="67">
        <f t="shared" si="29"/>
        <v>880042.50029773545</v>
      </c>
      <c r="R30" s="67">
        <f t="shared" si="29"/>
        <v>42101.524748795775</v>
      </c>
      <c r="S30" s="65"/>
      <c r="T30" s="65"/>
      <c r="U30" s="65"/>
      <c r="V30" s="65"/>
      <c r="W30" s="65"/>
      <c r="X30" s="65"/>
      <c r="Y30" s="65"/>
      <c r="Z30" s="69"/>
      <c r="AA30" s="69"/>
      <c r="AB30" s="69"/>
      <c r="AC30" s="69"/>
    </row>
    <row r="31" spans="1:29">
      <c r="A31" s="70"/>
      <c r="B31" s="108"/>
      <c r="C31" s="109">
        <f t="shared" ref="C31:R31" si="30">C30</f>
        <v>27707</v>
      </c>
      <c r="D31" s="109">
        <f t="shared" si="30"/>
        <v>31257.206700957533</v>
      </c>
      <c r="E31" s="71">
        <f t="shared" si="30"/>
        <v>15749044.081620151</v>
      </c>
      <c r="F31" s="71">
        <f t="shared" si="30"/>
        <v>73558993.133784071</v>
      </c>
      <c r="G31" s="72">
        <f t="shared" si="30"/>
        <v>26363.764640000001</v>
      </c>
      <c r="H31" s="71">
        <f t="shared" si="30"/>
        <v>18563.828535000001</v>
      </c>
      <c r="I31" s="71">
        <f t="shared" si="30"/>
        <v>14392403.105788235</v>
      </c>
      <c r="J31" s="71">
        <f t="shared" si="30"/>
        <v>73552322.771034002</v>
      </c>
      <c r="K31" s="71">
        <f t="shared" si="30"/>
        <v>1293.4529534611129</v>
      </c>
      <c r="L31" s="71">
        <f t="shared" si="30"/>
        <v>12693.378165957532</v>
      </c>
      <c r="M31" s="71">
        <f t="shared" si="30"/>
        <v>1356640.9758319161</v>
      </c>
      <c r="N31" s="71">
        <f t="shared" si="30"/>
        <v>6670.3627500627899</v>
      </c>
      <c r="O31" s="70">
        <f t="shared" si="30"/>
        <v>68.159220000000005</v>
      </c>
      <c r="P31" s="70">
        <f t="shared" si="30"/>
        <v>6638.2656553654851</v>
      </c>
      <c r="Q31" s="70">
        <f t="shared" si="30"/>
        <v>880042.50029773545</v>
      </c>
      <c r="R31" s="70">
        <f t="shared" si="30"/>
        <v>42101.524748795775</v>
      </c>
      <c r="S31" s="73"/>
      <c r="T31" s="73"/>
      <c r="U31" s="73"/>
      <c r="V31" s="73"/>
      <c r="W31" s="73"/>
      <c r="X31" s="73"/>
      <c r="Y31" s="73"/>
      <c r="Z31" s="73"/>
      <c r="AA31" s="73"/>
      <c r="AB31" s="73"/>
      <c r="AC31" s="73"/>
    </row>
    <row r="32" spans="1:29">
      <c r="A32" s="4"/>
      <c r="B32" s="92"/>
      <c r="C32" s="92"/>
      <c r="D32" s="92"/>
    </row>
    <row r="33" spans="1:7">
      <c r="A33" s="6"/>
      <c r="B33" s="92"/>
      <c r="C33" s="92"/>
      <c r="D33" s="92"/>
      <c r="G33" s="74"/>
    </row>
    <row r="34" spans="1:7">
      <c r="A34" s="6"/>
      <c r="B34" s="5"/>
      <c r="G34" s="8"/>
    </row>
    <row r="35" spans="1:7">
      <c r="A35" s="6"/>
      <c r="G35" s="16"/>
    </row>
    <row r="36" spans="1:7">
      <c r="A36" s="9"/>
      <c r="G36" s="16"/>
    </row>
    <row r="37" spans="1:7">
      <c r="A37" s="6"/>
      <c r="G37" s="16"/>
    </row>
    <row r="38" spans="1:7">
      <c r="A38" s="6"/>
      <c r="G38" s="16"/>
    </row>
    <row r="39" spans="1:7">
      <c r="A39" s="6"/>
      <c r="G39" s="16"/>
    </row>
    <row r="40" spans="1:7">
      <c r="A40" s="6"/>
      <c r="G40" s="16"/>
    </row>
    <row r="41" spans="1:7">
      <c r="A41" s="6"/>
      <c r="G41" s="16"/>
    </row>
    <row r="42" spans="1:7">
      <c r="A42" s="6"/>
      <c r="G42" s="16"/>
    </row>
    <row r="43" spans="1:7">
      <c r="A43" s="6"/>
      <c r="G43" s="16"/>
    </row>
    <row r="44" spans="1:7">
      <c r="A44" s="6"/>
      <c r="G44" s="16"/>
    </row>
    <row r="45" spans="1:7">
      <c r="A45" s="6"/>
      <c r="G45" s="16"/>
    </row>
    <row r="46" spans="1:7">
      <c r="A46" s="6"/>
      <c r="G46" s="16"/>
    </row>
    <row r="47" spans="1:7">
      <c r="A47" s="9"/>
      <c r="G47" s="16"/>
    </row>
    <row r="48" spans="1:7">
      <c r="A48" s="9"/>
      <c r="G48" s="16"/>
    </row>
    <row r="49" spans="1:7">
      <c r="A49" s="9"/>
      <c r="G49" s="16"/>
    </row>
    <row r="50" spans="1:7">
      <c r="A50" s="6"/>
      <c r="G50" s="16"/>
    </row>
    <row r="51" spans="1:7">
      <c r="A51" s="6"/>
      <c r="G51" s="16"/>
    </row>
    <row r="52" spans="1:7">
      <c r="A52" s="6"/>
      <c r="G52" s="16"/>
    </row>
    <row r="53" spans="1:7">
      <c r="A53" s="6"/>
      <c r="G53" s="16"/>
    </row>
    <row r="54" spans="1:7">
      <c r="A54" s="6"/>
      <c r="G54" s="16"/>
    </row>
    <row r="55" spans="1:7">
      <c r="A55" s="6"/>
      <c r="G55" s="16"/>
    </row>
    <row r="56" spans="1:7">
      <c r="A56" s="6"/>
      <c r="G56" s="16"/>
    </row>
    <row r="57" spans="1:7">
      <c r="A57" s="6"/>
      <c r="G57" s="16"/>
    </row>
    <row r="58" spans="1:7">
      <c r="A58" s="67"/>
      <c r="G58" s="16"/>
    </row>
    <row r="59" spans="1:7">
      <c r="G59" s="16"/>
    </row>
    <row r="60" spans="1:7">
      <c r="G60" s="16"/>
    </row>
    <row r="61" spans="1:7">
      <c r="G61" s="16"/>
    </row>
    <row r="62" spans="1:7">
      <c r="G62" s="16"/>
    </row>
    <row r="63" spans="1:7">
      <c r="G63" s="16"/>
    </row>
    <row r="64" spans="1:7">
      <c r="G64" s="16"/>
    </row>
    <row r="65" spans="7:7">
      <c r="G65" s="16"/>
    </row>
    <row r="66" spans="7:7">
      <c r="G66" s="16"/>
    </row>
    <row r="67" spans="7:7">
      <c r="G67" s="16"/>
    </row>
    <row r="68" spans="7:7">
      <c r="G68" s="16"/>
    </row>
    <row r="69" spans="7:7">
      <c r="G69" s="16"/>
    </row>
    <row r="70" spans="7:7">
      <c r="G70" s="16"/>
    </row>
    <row r="71" spans="7:7">
      <c r="G71" s="16"/>
    </row>
    <row r="72" spans="7:7">
      <c r="G72" s="16"/>
    </row>
    <row r="73" spans="7:7">
      <c r="G73" s="16"/>
    </row>
    <row r="74" spans="7:7">
      <c r="G74" s="16"/>
    </row>
    <row r="75" spans="7:7">
      <c r="G75" s="16"/>
    </row>
    <row r="76" spans="7:7">
      <c r="G76" s="16"/>
    </row>
    <row r="77" spans="7:7">
      <c r="G77" s="16"/>
    </row>
    <row r="78" spans="7:7">
      <c r="G78" s="16"/>
    </row>
    <row r="79" spans="7:7">
      <c r="G79" s="16"/>
    </row>
    <row r="80" spans="7:7">
      <c r="G80" s="16"/>
    </row>
    <row r="81" spans="7:7">
      <c r="G81" s="16"/>
    </row>
    <row r="82" spans="7:7">
      <c r="G82" s="16"/>
    </row>
    <row r="83" spans="7:7">
      <c r="G83" s="16"/>
    </row>
    <row r="84" spans="7:7">
      <c r="G84" s="16"/>
    </row>
    <row r="85" spans="7:7">
      <c r="G85" s="16"/>
    </row>
    <row r="86" spans="7:7">
      <c r="G86" s="16"/>
    </row>
    <row r="87" spans="7:7">
      <c r="G87" s="16"/>
    </row>
    <row r="88" spans="7:7">
      <c r="G88" s="16"/>
    </row>
    <row r="89" spans="7:7">
      <c r="G89" s="16"/>
    </row>
    <row r="90" spans="7:7">
      <c r="G90" s="16"/>
    </row>
    <row r="91" spans="7:7">
      <c r="G91" s="16"/>
    </row>
    <row r="92" spans="7:7">
      <c r="G92" s="16"/>
    </row>
    <row r="93" spans="7:7">
      <c r="G93" s="16"/>
    </row>
    <row r="94" spans="7:7">
      <c r="G94" s="16"/>
    </row>
    <row r="95" spans="7:7">
      <c r="G95" s="16"/>
    </row>
    <row r="96" spans="7:7">
      <c r="G96" s="16"/>
    </row>
    <row r="97" spans="7:7">
      <c r="G97" s="16"/>
    </row>
    <row r="98" spans="7:7">
      <c r="G98" s="16"/>
    </row>
    <row r="99" spans="7:7">
      <c r="G99" s="16"/>
    </row>
    <row r="100" spans="7:7">
      <c r="G100" s="16"/>
    </row>
    <row r="101" spans="7:7">
      <c r="G101" s="16"/>
    </row>
    <row r="102" spans="7:7">
      <c r="G102" s="16"/>
    </row>
    <row r="103" spans="7:7">
      <c r="G103" s="16"/>
    </row>
    <row r="104" spans="7:7">
      <c r="G104" s="16"/>
    </row>
    <row r="105" spans="7:7">
      <c r="G105" s="16"/>
    </row>
    <row r="106" spans="7:7">
      <c r="G106" s="16"/>
    </row>
    <row r="107" spans="7:7">
      <c r="G107" s="16"/>
    </row>
    <row r="108" spans="7:7">
      <c r="G108" s="16"/>
    </row>
    <row r="109" spans="7:7">
      <c r="G109" s="16"/>
    </row>
    <row r="110" spans="7:7">
      <c r="G110" s="16"/>
    </row>
    <row r="111" spans="7:7">
      <c r="G111" s="16"/>
    </row>
    <row r="112" spans="7:7">
      <c r="G112" s="16"/>
    </row>
    <row r="113" spans="7:7">
      <c r="G113" s="16"/>
    </row>
    <row r="114" spans="7:7">
      <c r="G114" s="16"/>
    </row>
    <row r="115" spans="7:7">
      <c r="G115" s="16"/>
    </row>
    <row r="116" spans="7:7">
      <c r="G116" s="16"/>
    </row>
    <row r="117" spans="7:7">
      <c r="G117" s="16"/>
    </row>
    <row r="118" spans="7:7">
      <c r="G118" s="16"/>
    </row>
    <row r="119" spans="7:7">
      <c r="G119" s="16"/>
    </row>
    <row r="120" spans="7:7">
      <c r="G120" s="16"/>
    </row>
    <row r="121" spans="7:7">
      <c r="G121" s="16"/>
    </row>
    <row r="122" spans="7:7">
      <c r="G122" s="16"/>
    </row>
    <row r="123" spans="7:7">
      <c r="G123" s="16"/>
    </row>
    <row r="124" spans="7:7">
      <c r="G124" s="16"/>
    </row>
    <row r="125" spans="7:7">
      <c r="G125" s="16"/>
    </row>
    <row r="126" spans="7:7">
      <c r="G126" s="16"/>
    </row>
    <row r="127" spans="7:7">
      <c r="G127" s="16"/>
    </row>
    <row r="128" spans="7:7">
      <c r="G128" s="16"/>
    </row>
    <row r="129" spans="7:7">
      <c r="G129" s="16"/>
    </row>
    <row r="130" spans="7:7">
      <c r="G130" s="16"/>
    </row>
    <row r="131" spans="7:7">
      <c r="G131" s="16"/>
    </row>
    <row r="132" spans="7:7">
      <c r="G132" s="16"/>
    </row>
    <row r="133" spans="7:7">
      <c r="G133" s="16"/>
    </row>
    <row r="134" spans="7:7">
      <c r="G134" s="16"/>
    </row>
    <row r="135" spans="7:7">
      <c r="G135" s="16"/>
    </row>
    <row r="136" spans="7:7">
      <c r="G136" s="16"/>
    </row>
    <row r="137" spans="7:7">
      <c r="G137" s="16"/>
    </row>
    <row r="138" spans="7:7">
      <c r="G138" s="16"/>
    </row>
    <row r="139" spans="7:7">
      <c r="G139" s="16"/>
    </row>
    <row r="140" spans="7:7">
      <c r="G140" s="16"/>
    </row>
    <row r="141" spans="7:7">
      <c r="G141" s="16"/>
    </row>
    <row r="142" spans="7:7">
      <c r="G142" s="16"/>
    </row>
    <row r="143" spans="7:7">
      <c r="G143" s="16"/>
    </row>
    <row r="144" spans="7:7">
      <c r="G144" s="16"/>
    </row>
    <row r="145" spans="7:7">
      <c r="G145" s="16"/>
    </row>
    <row r="146" spans="7:7">
      <c r="G146" s="16"/>
    </row>
    <row r="147" spans="7:7">
      <c r="G147" s="16"/>
    </row>
    <row r="148" spans="7:7">
      <c r="G148" s="16"/>
    </row>
    <row r="149" spans="7:7">
      <c r="G149" s="16"/>
    </row>
    <row r="150" spans="7:7">
      <c r="G150" s="16"/>
    </row>
    <row r="151" spans="7:7">
      <c r="G151" s="16"/>
    </row>
    <row r="152" spans="7:7">
      <c r="G152" s="16"/>
    </row>
    <row r="153" spans="7:7">
      <c r="G153" s="16"/>
    </row>
    <row r="154" spans="7:7">
      <c r="G154" s="16"/>
    </row>
    <row r="155" spans="7:7">
      <c r="G155" s="16"/>
    </row>
    <row r="156" spans="7:7">
      <c r="G156" s="16"/>
    </row>
    <row r="157" spans="7:7">
      <c r="G157" s="16"/>
    </row>
    <row r="158" spans="7:7">
      <c r="G158" s="16"/>
    </row>
    <row r="159" spans="7:7">
      <c r="G159" s="16"/>
    </row>
    <row r="160" spans="7:7">
      <c r="G160" s="16"/>
    </row>
    <row r="161" spans="7:7">
      <c r="G161" s="16"/>
    </row>
    <row r="162" spans="7:7">
      <c r="G162" s="16"/>
    </row>
    <row r="163" spans="7:7">
      <c r="G163" s="16"/>
    </row>
    <row r="164" spans="7:7">
      <c r="G164" s="16"/>
    </row>
    <row r="165" spans="7:7">
      <c r="G165" s="16"/>
    </row>
    <row r="166" spans="7:7">
      <c r="G166" s="16"/>
    </row>
    <row r="167" spans="7:7">
      <c r="G167" s="16"/>
    </row>
    <row r="168" spans="7:7">
      <c r="G168" s="16"/>
    </row>
    <row r="169" spans="7:7">
      <c r="G169" s="16"/>
    </row>
    <row r="170" spans="7:7">
      <c r="G170" s="16"/>
    </row>
    <row r="171" spans="7:7">
      <c r="G171" s="16"/>
    </row>
    <row r="172" spans="7:7">
      <c r="G172" s="16"/>
    </row>
    <row r="173" spans="7:7">
      <c r="G173" s="16"/>
    </row>
    <row r="174" spans="7:7">
      <c r="G174" s="16"/>
    </row>
    <row r="175" spans="7:7">
      <c r="G175" s="16"/>
    </row>
    <row r="176" spans="7:7">
      <c r="G176" s="16"/>
    </row>
    <row r="177" spans="7:7">
      <c r="G177" s="16"/>
    </row>
    <row r="178" spans="7:7">
      <c r="G178" s="16"/>
    </row>
    <row r="179" spans="7:7">
      <c r="G179" s="16"/>
    </row>
    <row r="180" spans="7:7">
      <c r="G180" s="16"/>
    </row>
    <row r="181" spans="7:7">
      <c r="G181" s="16"/>
    </row>
    <row r="182" spans="7:7">
      <c r="G182" s="16"/>
    </row>
    <row r="183" spans="7:7">
      <c r="G183" s="16"/>
    </row>
    <row r="184" spans="7:7">
      <c r="G184" s="16"/>
    </row>
    <row r="185" spans="7:7">
      <c r="G185" s="16"/>
    </row>
    <row r="186" spans="7:7">
      <c r="G186" s="16"/>
    </row>
    <row r="187" spans="7:7">
      <c r="G187" s="16"/>
    </row>
    <row r="188" spans="7:7">
      <c r="G188" s="16"/>
    </row>
    <row r="189" spans="7:7">
      <c r="G189" s="16"/>
    </row>
    <row r="190" spans="7:7">
      <c r="G190" s="16"/>
    </row>
    <row r="191" spans="7:7">
      <c r="G191" s="16"/>
    </row>
    <row r="192" spans="7:7">
      <c r="G192" s="16"/>
    </row>
    <row r="193" spans="7:7">
      <c r="G193" s="16"/>
    </row>
    <row r="194" spans="7:7">
      <c r="G194" s="16"/>
    </row>
    <row r="195" spans="7:7">
      <c r="G195" s="16"/>
    </row>
    <row r="196" spans="7:7">
      <c r="G196" s="16"/>
    </row>
    <row r="197" spans="7:7">
      <c r="G197" s="16"/>
    </row>
    <row r="198" spans="7:7">
      <c r="G198" s="16"/>
    </row>
    <row r="199" spans="7:7">
      <c r="G199" s="16"/>
    </row>
    <row r="200" spans="7:7">
      <c r="G200" s="16"/>
    </row>
    <row r="201" spans="7:7">
      <c r="G201" s="16"/>
    </row>
    <row r="202" spans="7:7">
      <c r="G202" s="16"/>
    </row>
    <row r="203" spans="7:7">
      <c r="G203" s="16"/>
    </row>
    <row r="204" spans="7:7">
      <c r="G204" s="16"/>
    </row>
    <row r="205" spans="7:7">
      <c r="G205" s="16"/>
    </row>
    <row r="206" spans="7:7">
      <c r="G206" s="16"/>
    </row>
    <row r="207" spans="7:7">
      <c r="G207" s="16"/>
    </row>
    <row r="208" spans="7:7">
      <c r="G208" s="16"/>
    </row>
    <row r="209" spans="7:7">
      <c r="G209" s="16"/>
    </row>
    <row r="210" spans="7:7">
      <c r="G210" s="16"/>
    </row>
    <row r="211" spans="7:7">
      <c r="G211" s="16"/>
    </row>
    <row r="212" spans="7:7">
      <c r="G212" s="16"/>
    </row>
    <row r="213" spans="7:7">
      <c r="G213" s="16"/>
    </row>
    <row r="214" spans="7:7">
      <c r="G214" s="16"/>
    </row>
    <row r="215" spans="7:7">
      <c r="G215" s="16"/>
    </row>
    <row r="216" spans="7:7">
      <c r="G216" s="16"/>
    </row>
    <row r="217" spans="7:7">
      <c r="G217" s="16"/>
    </row>
    <row r="218" spans="7:7">
      <c r="G218" s="16"/>
    </row>
    <row r="219" spans="7:7">
      <c r="G219" s="16"/>
    </row>
    <row r="220" spans="7:7">
      <c r="G220" s="16"/>
    </row>
    <row r="221" spans="7:7">
      <c r="G221" s="16"/>
    </row>
    <row r="222" spans="7:7">
      <c r="G222" s="16"/>
    </row>
    <row r="223" spans="7:7">
      <c r="G223" s="16"/>
    </row>
    <row r="224" spans="7:7">
      <c r="G224" s="16"/>
    </row>
    <row r="225" spans="7:7">
      <c r="G225" s="16"/>
    </row>
    <row r="226" spans="7:7">
      <c r="G226" s="16"/>
    </row>
    <row r="227" spans="7:7">
      <c r="G227" s="16"/>
    </row>
    <row r="228" spans="7:7">
      <c r="G228" s="16"/>
    </row>
    <row r="229" spans="7:7">
      <c r="G229" s="16"/>
    </row>
    <row r="230" spans="7:7">
      <c r="G230" s="16"/>
    </row>
    <row r="231" spans="7:7">
      <c r="G231" s="16"/>
    </row>
    <row r="232" spans="7:7">
      <c r="G232" s="16"/>
    </row>
    <row r="233" spans="7:7">
      <c r="G233" s="16"/>
    </row>
    <row r="234" spans="7:7">
      <c r="G234" s="16"/>
    </row>
    <row r="235" spans="7:7">
      <c r="G235" s="16"/>
    </row>
    <row r="236" spans="7:7">
      <c r="G236" s="16"/>
    </row>
    <row r="237" spans="7:7">
      <c r="G237" s="16"/>
    </row>
    <row r="238" spans="7:7">
      <c r="G238" s="16"/>
    </row>
    <row r="239" spans="7:7">
      <c r="G239" s="16"/>
    </row>
    <row r="240" spans="7:7">
      <c r="G240" s="16"/>
    </row>
    <row r="241" spans="7:7">
      <c r="G241" s="16"/>
    </row>
    <row r="242" spans="7:7">
      <c r="G242" s="16"/>
    </row>
    <row r="243" spans="7:7">
      <c r="G243" s="16"/>
    </row>
    <row r="244" spans="7:7">
      <c r="G244" s="16"/>
    </row>
    <row r="245" spans="7:7">
      <c r="G245" s="16"/>
    </row>
    <row r="246" spans="7:7">
      <c r="G246" s="16"/>
    </row>
    <row r="247" spans="7:7">
      <c r="G247" s="16"/>
    </row>
    <row r="248" spans="7:7">
      <c r="G248" s="16"/>
    </row>
    <row r="249" spans="7:7">
      <c r="G249" s="16"/>
    </row>
    <row r="250" spans="7:7">
      <c r="G250" s="16"/>
    </row>
    <row r="251" spans="7:7">
      <c r="G251" s="16"/>
    </row>
    <row r="252" spans="7:7">
      <c r="G252" s="16"/>
    </row>
    <row r="253" spans="7:7">
      <c r="G253" s="16"/>
    </row>
    <row r="254" spans="7:7">
      <c r="G254" s="16"/>
    </row>
    <row r="255" spans="7:7">
      <c r="G255" s="16"/>
    </row>
    <row r="256" spans="7:7">
      <c r="G256" s="16"/>
    </row>
    <row r="257" spans="7:7">
      <c r="G257" s="16"/>
    </row>
    <row r="258" spans="7:7">
      <c r="G258" s="16"/>
    </row>
    <row r="259" spans="7:7">
      <c r="G259" s="16"/>
    </row>
    <row r="260" spans="7:7">
      <c r="G260" s="16"/>
    </row>
    <row r="261" spans="7:7">
      <c r="G261" s="16"/>
    </row>
    <row r="262" spans="7:7">
      <c r="G262" s="16"/>
    </row>
    <row r="263" spans="7:7">
      <c r="G263" s="16"/>
    </row>
    <row r="264" spans="7:7">
      <c r="G264" s="16"/>
    </row>
    <row r="265" spans="7:7">
      <c r="G265" s="16"/>
    </row>
    <row r="266" spans="7:7">
      <c r="G266" s="16"/>
    </row>
    <row r="267" spans="7:7">
      <c r="G267" s="16"/>
    </row>
    <row r="268" spans="7:7">
      <c r="G268" s="16"/>
    </row>
    <row r="269" spans="7:7">
      <c r="G269" s="16"/>
    </row>
    <row r="270" spans="7:7">
      <c r="G270" s="16"/>
    </row>
    <row r="271" spans="7:7">
      <c r="G271" s="16"/>
    </row>
    <row r="272" spans="7:7">
      <c r="G272" s="16"/>
    </row>
    <row r="273" spans="7:7">
      <c r="G273" s="16"/>
    </row>
    <row r="274" spans="7:7">
      <c r="G274" s="16"/>
    </row>
    <row r="275" spans="7:7">
      <c r="G275" s="16"/>
    </row>
    <row r="276" spans="7:7">
      <c r="G276" s="16"/>
    </row>
    <row r="277" spans="7:7">
      <c r="G277" s="16"/>
    </row>
    <row r="278" spans="7:7">
      <c r="G278" s="16"/>
    </row>
    <row r="279" spans="7:7">
      <c r="G279" s="16"/>
    </row>
    <row r="280" spans="7:7">
      <c r="G280" s="16"/>
    </row>
    <row r="281" spans="7:7">
      <c r="G281" s="16"/>
    </row>
    <row r="282" spans="7:7">
      <c r="G282" s="16"/>
    </row>
    <row r="283" spans="7:7">
      <c r="G283" s="16"/>
    </row>
    <row r="284" spans="7:7">
      <c r="G284" s="16"/>
    </row>
    <row r="285" spans="7:7">
      <c r="G285" s="16"/>
    </row>
    <row r="286" spans="7:7">
      <c r="G286" s="16"/>
    </row>
    <row r="287" spans="7:7">
      <c r="G287" s="16"/>
    </row>
    <row r="288" spans="7:7">
      <c r="G288" s="16"/>
    </row>
    <row r="289" spans="7:7">
      <c r="G289" s="16"/>
    </row>
    <row r="290" spans="7:7">
      <c r="G290" s="16"/>
    </row>
    <row r="291" spans="7:7">
      <c r="G291" s="16"/>
    </row>
    <row r="292" spans="7:7">
      <c r="G292" s="16"/>
    </row>
    <row r="293" spans="7:7">
      <c r="G293" s="16"/>
    </row>
    <row r="294" spans="7:7">
      <c r="G294" s="16"/>
    </row>
    <row r="295" spans="7:7">
      <c r="G295" s="16"/>
    </row>
    <row r="296" spans="7:7">
      <c r="G296" s="16"/>
    </row>
    <row r="297" spans="7:7">
      <c r="G297" s="16"/>
    </row>
    <row r="298" spans="7:7">
      <c r="G298" s="16"/>
    </row>
    <row r="299" spans="7:7">
      <c r="G299" s="16"/>
    </row>
    <row r="300" spans="7:7">
      <c r="G300" s="16"/>
    </row>
    <row r="301" spans="7:7">
      <c r="G301" s="16"/>
    </row>
    <row r="302" spans="7:7">
      <c r="G302" s="16"/>
    </row>
    <row r="303" spans="7:7">
      <c r="G303" s="16"/>
    </row>
    <row r="304" spans="7:7">
      <c r="G304" s="16"/>
    </row>
    <row r="305" spans="7:7">
      <c r="G305" s="16"/>
    </row>
    <row r="306" spans="7:7">
      <c r="G306" s="16"/>
    </row>
    <row r="307" spans="7:7">
      <c r="G307" s="16"/>
    </row>
    <row r="308" spans="7:7">
      <c r="G308" s="16"/>
    </row>
    <row r="309" spans="7:7">
      <c r="G309" s="16"/>
    </row>
    <row r="310" spans="7:7">
      <c r="G310" s="16"/>
    </row>
    <row r="311" spans="7:7">
      <c r="G311" s="16"/>
    </row>
    <row r="312" spans="7:7">
      <c r="G312" s="16"/>
    </row>
    <row r="313" spans="7:7">
      <c r="G313" s="16"/>
    </row>
    <row r="314" spans="7:7">
      <c r="G314" s="16"/>
    </row>
    <row r="315" spans="7:7">
      <c r="G315" s="16"/>
    </row>
    <row r="316" spans="7:7">
      <c r="G316" s="16"/>
    </row>
    <row r="317" spans="7:7">
      <c r="G317" s="16"/>
    </row>
    <row r="318" spans="7:7">
      <c r="G318" s="16"/>
    </row>
    <row r="319" spans="7:7">
      <c r="G319" s="16"/>
    </row>
    <row r="320" spans="7:7">
      <c r="G320" s="16"/>
    </row>
    <row r="321" spans="7:7">
      <c r="G321" s="16"/>
    </row>
    <row r="322" spans="7:7">
      <c r="G322" s="16"/>
    </row>
    <row r="323" spans="7:7">
      <c r="G323" s="16"/>
    </row>
    <row r="324" spans="7:7">
      <c r="G324" s="16"/>
    </row>
    <row r="325" spans="7:7">
      <c r="G325" s="16"/>
    </row>
    <row r="326" spans="7:7">
      <c r="G326" s="16"/>
    </row>
    <row r="327" spans="7:7">
      <c r="G327" s="16"/>
    </row>
    <row r="328" spans="7:7">
      <c r="G328" s="16"/>
    </row>
    <row r="329" spans="7:7">
      <c r="G329" s="16"/>
    </row>
    <row r="330" spans="7:7">
      <c r="G330" s="16"/>
    </row>
    <row r="331" spans="7:7">
      <c r="G331" s="16"/>
    </row>
    <row r="332" spans="7:7">
      <c r="G332" s="16"/>
    </row>
    <row r="333" spans="7:7">
      <c r="G333" s="16"/>
    </row>
    <row r="334" spans="7:7">
      <c r="G334" s="16"/>
    </row>
    <row r="335" spans="7:7">
      <c r="G335" s="16"/>
    </row>
    <row r="336" spans="7:7">
      <c r="G336" s="16"/>
    </row>
    <row r="337" spans="7:7">
      <c r="G337" s="16"/>
    </row>
    <row r="338" spans="7:7">
      <c r="G338" s="16"/>
    </row>
    <row r="339" spans="7:7">
      <c r="G339" s="16"/>
    </row>
    <row r="340" spans="7:7">
      <c r="G340" s="16"/>
    </row>
    <row r="341" spans="7:7">
      <c r="G341" s="16"/>
    </row>
    <row r="342" spans="7:7">
      <c r="G342" s="16"/>
    </row>
    <row r="343" spans="7:7">
      <c r="G343" s="16"/>
    </row>
    <row r="344" spans="7:7">
      <c r="G344" s="16"/>
    </row>
    <row r="345" spans="7:7">
      <c r="G345" s="16"/>
    </row>
    <row r="346" spans="7:7">
      <c r="G346" s="16"/>
    </row>
    <row r="347" spans="7:7">
      <c r="G347" s="16"/>
    </row>
    <row r="348" spans="7:7">
      <c r="G348" s="16"/>
    </row>
    <row r="349" spans="7:7">
      <c r="G349" s="16"/>
    </row>
    <row r="350" spans="7:7">
      <c r="G350" s="16"/>
    </row>
    <row r="351" spans="7:7">
      <c r="G351" s="16"/>
    </row>
    <row r="352" spans="7:7">
      <c r="G352" s="16"/>
    </row>
    <row r="353" spans="7:7">
      <c r="G353" s="16"/>
    </row>
    <row r="354" spans="7:7">
      <c r="G354" s="16"/>
    </row>
    <row r="355" spans="7:7">
      <c r="G355" s="16"/>
    </row>
    <row r="356" spans="7:7">
      <c r="G356" s="16"/>
    </row>
    <row r="357" spans="7:7">
      <c r="G357" s="16"/>
    </row>
    <row r="358" spans="7:7">
      <c r="G358" s="16"/>
    </row>
    <row r="359" spans="7:7">
      <c r="G359" s="16"/>
    </row>
    <row r="360" spans="7:7">
      <c r="G360" s="16"/>
    </row>
    <row r="361" spans="7:7">
      <c r="G361" s="16"/>
    </row>
    <row r="362" spans="7:7">
      <c r="G362" s="16"/>
    </row>
    <row r="363" spans="7:7">
      <c r="G363" s="16"/>
    </row>
    <row r="364" spans="7:7">
      <c r="G364" s="16"/>
    </row>
    <row r="365" spans="7:7">
      <c r="G365" s="16"/>
    </row>
    <row r="366" spans="7:7">
      <c r="G366" s="16"/>
    </row>
    <row r="367" spans="7:7">
      <c r="G367" s="16"/>
    </row>
    <row r="368" spans="7:7">
      <c r="G368" s="16"/>
    </row>
    <row r="369" spans="7:7">
      <c r="G369" s="16"/>
    </row>
    <row r="370" spans="7:7">
      <c r="G370" s="16"/>
    </row>
    <row r="371" spans="7:7">
      <c r="G371" s="16"/>
    </row>
    <row r="372" spans="7:7">
      <c r="G372" s="16"/>
    </row>
    <row r="373" spans="7:7">
      <c r="G373" s="16"/>
    </row>
    <row r="374" spans="7:7">
      <c r="G374" s="16"/>
    </row>
    <row r="375" spans="7:7">
      <c r="G375" s="16"/>
    </row>
    <row r="376" spans="7:7">
      <c r="G376" s="16"/>
    </row>
    <row r="377" spans="7:7">
      <c r="G377" s="16"/>
    </row>
    <row r="378" spans="7:7">
      <c r="G378" s="16"/>
    </row>
    <row r="379" spans="7:7">
      <c r="G379" s="16"/>
    </row>
    <row r="380" spans="7:7">
      <c r="G380" s="16"/>
    </row>
    <row r="381" spans="7:7">
      <c r="G381" s="16"/>
    </row>
    <row r="382" spans="7:7">
      <c r="G382" s="16"/>
    </row>
    <row r="383" spans="7:7">
      <c r="G383" s="16"/>
    </row>
    <row r="384" spans="7:7">
      <c r="G384" s="16"/>
    </row>
    <row r="385" spans="7:7">
      <c r="G385" s="16"/>
    </row>
    <row r="386" spans="7:7">
      <c r="G386" s="16"/>
    </row>
    <row r="387" spans="7:7">
      <c r="G387" s="16"/>
    </row>
    <row r="388" spans="7:7">
      <c r="G388" s="16"/>
    </row>
    <row r="389" spans="7:7">
      <c r="G389" s="16"/>
    </row>
    <row r="390" spans="7:7">
      <c r="G390" s="16"/>
    </row>
    <row r="391" spans="7:7">
      <c r="G391" s="16"/>
    </row>
    <row r="392" spans="7:7">
      <c r="G392" s="16"/>
    </row>
    <row r="393" spans="7:7">
      <c r="G393" s="16"/>
    </row>
    <row r="394" spans="7:7">
      <c r="G394" s="16"/>
    </row>
    <row r="395" spans="7:7">
      <c r="G395" s="16"/>
    </row>
    <row r="396" spans="7:7">
      <c r="G396" s="16"/>
    </row>
    <row r="397" spans="7:7">
      <c r="G397" s="16"/>
    </row>
    <row r="398" spans="7:7">
      <c r="G398" s="16"/>
    </row>
    <row r="399" spans="7:7">
      <c r="G399" s="16"/>
    </row>
    <row r="400" spans="7:7">
      <c r="G400" s="16"/>
    </row>
    <row r="401" spans="7:7">
      <c r="G401" s="16"/>
    </row>
    <row r="402" spans="7:7">
      <c r="G402" s="16"/>
    </row>
    <row r="403" spans="7:7">
      <c r="G403" s="16"/>
    </row>
    <row r="404" spans="7:7">
      <c r="G404" s="16"/>
    </row>
    <row r="405" spans="7:7">
      <c r="G405" s="16"/>
    </row>
    <row r="406" spans="7:7">
      <c r="G406" s="16"/>
    </row>
    <row r="407" spans="7:7">
      <c r="G407" s="16"/>
    </row>
    <row r="408" spans="7:7">
      <c r="G408" s="16"/>
    </row>
    <row r="409" spans="7:7">
      <c r="G409" s="16"/>
    </row>
    <row r="410" spans="7:7">
      <c r="G410" s="16"/>
    </row>
    <row r="411" spans="7:7">
      <c r="G411" s="16"/>
    </row>
    <row r="412" spans="7:7">
      <c r="G412" s="16"/>
    </row>
    <row r="413" spans="7:7">
      <c r="G413" s="16"/>
    </row>
    <row r="414" spans="7:7">
      <c r="G414" s="16"/>
    </row>
    <row r="415" spans="7:7">
      <c r="G415" s="16"/>
    </row>
    <row r="416" spans="7:7">
      <c r="G416" s="16"/>
    </row>
    <row r="417" spans="7:7">
      <c r="G417" s="16"/>
    </row>
    <row r="418" spans="7:7">
      <c r="G418" s="16"/>
    </row>
    <row r="419" spans="7:7">
      <c r="G419" s="16"/>
    </row>
    <row r="420" spans="7:7">
      <c r="G420" s="16"/>
    </row>
    <row r="421" spans="7:7">
      <c r="G421" s="16"/>
    </row>
    <row r="422" spans="7:7">
      <c r="G422" s="16"/>
    </row>
    <row r="423" spans="7:7">
      <c r="G423" s="16"/>
    </row>
    <row r="424" spans="7:7">
      <c r="G424" s="16"/>
    </row>
    <row r="425" spans="7:7">
      <c r="G425" s="16"/>
    </row>
    <row r="426" spans="7:7">
      <c r="G426" s="16"/>
    </row>
    <row r="427" spans="7:7">
      <c r="G427" s="16"/>
    </row>
    <row r="428" spans="7:7">
      <c r="G428" s="16"/>
    </row>
    <row r="429" spans="7:7">
      <c r="G429" s="16"/>
    </row>
    <row r="430" spans="7:7">
      <c r="G430" s="16"/>
    </row>
    <row r="431" spans="7:7">
      <c r="G431" s="16"/>
    </row>
    <row r="432" spans="7:7">
      <c r="G432" s="16"/>
    </row>
    <row r="433" spans="7:7">
      <c r="G433" s="16"/>
    </row>
    <row r="434" spans="7:7">
      <c r="G434" s="16"/>
    </row>
    <row r="435" spans="7:7">
      <c r="G435" s="16"/>
    </row>
    <row r="436" spans="7:7">
      <c r="G436" s="16"/>
    </row>
    <row r="437" spans="7:7">
      <c r="G437" s="16"/>
    </row>
    <row r="438" spans="7:7">
      <c r="G438" s="16"/>
    </row>
    <row r="439" spans="7:7">
      <c r="G439" s="16"/>
    </row>
    <row r="440" spans="7:7">
      <c r="G440" s="16"/>
    </row>
    <row r="441" spans="7:7">
      <c r="G441" s="16"/>
    </row>
    <row r="442" spans="7:7">
      <c r="G442" s="16"/>
    </row>
    <row r="443" spans="7:7">
      <c r="G443" s="16"/>
    </row>
    <row r="444" spans="7:7">
      <c r="G444" s="16"/>
    </row>
    <row r="445" spans="7:7">
      <c r="G445" s="16"/>
    </row>
    <row r="446" spans="7:7">
      <c r="G446" s="16"/>
    </row>
    <row r="447" spans="7:7">
      <c r="G447" s="16"/>
    </row>
    <row r="448" spans="7:7">
      <c r="G448" s="16"/>
    </row>
    <row r="449" spans="7:7">
      <c r="G449" s="16"/>
    </row>
    <row r="450" spans="7:7">
      <c r="G450" s="16"/>
    </row>
    <row r="451" spans="7:7">
      <c r="G451" s="16"/>
    </row>
    <row r="452" spans="7:7">
      <c r="G452" s="16"/>
    </row>
    <row r="453" spans="7:7">
      <c r="G453" s="16"/>
    </row>
    <row r="454" spans="7:7">
      <c r="G454" s="16"/>
    </row>
    <row r="455" spans="7:7">
      <c r="G455" s="16"/>
    </row>
    <row r="456" spans="7:7">
      <c r="G456" s="16"/>
    </row>
    <row r="457" spans="7:7">
      <c r="G457" s="16"/>
    </row>
    <row r="458" spans="7:7">
      <c r="G458" s="16"/>
    </row>
    <row r="459" spans="7:7">
      <c r="G459" s="16"/>
    </row>
    <row r="460" spans="7:7">
      <c r="G460" s="16"/>
    </row>
    <row r="461" spans="7:7">
      <c r="G461" s="16"/>
    </row>
    <row r="462" spans="7:7">
      <c r="G462" s="16"/>
    </row>
    <row r="463" spans="7:7">
      <c r="G463" s="16"/>
    </row>
    <row r="464" spans="7:7">
      <c r="G464" s="16"/>
    </row>
    <row r="465" spans="7:7">
      <c r="G465" s="16"/>
    </row>
    <row r="466" spans="7:7">
      <c r="G466" s="16"/>
    </row>
    <row r="467" spans="7:7">
      <c r="G467" s="16"/>
    </row>
    <row r="468" spans="7:7">
      <c r="G468" s="16"/>
    </row>
    <row r="469" spans="7:7">
      <c r="G469" s="16"/>
    </row>
    <row r="470" spans="7:7">
      <c r="G470" s="16"/>
    </row>
    <row r="471" spans="7:7">
      <c r="G471" s="16"/>
    </row>
    <row r="472" spans="7:7">
      <c r="G472" s="16"/>
    </row>
    <row r="473" spans="7:7">
      <c r="G473" s="16"/>
    </row>
    <row r="474" spans="7:7">
      <c r="G474" s="16"/>
    </row>
    <row r="475" spans="7:7">
      <c r="G475" s="16"/>
    </row>
    <row r="476" spans="7:7">
      <c r="G476" s="16"/>
    </row>
    <row r="477" spans="7:7">
      <c r="G477" s="16"/>
    </row>
    <row r="478" spans="7:7">
      <c r="G478" s="16"/>
    </row>
    <row r="479" spans="7:7">
      <c r="G479" s="16"/>
    </row>
    <row r="480" spans="7:7">
      <c r="G480" s="16"/>
    </row>
    <row r="481" spans="7:7">
      <c r="G481" s="16"/>
    </row>
    <row r="482" spans="7:7">
      <c r="G482" s="16"/>
    </row>
    <row r="483" spans="7:7">
      <c r="G483" s="16"/>
    </row>
    <row r="484" spans="7:7">
      <c r="G484" s="16"/>
    </row>
    <row r="485" spans="7:7">
      <c r="G485" s="16"/>
    </row>
    <row r="486" spans="7:7">
      <c r="G486" s="16"/>
    </row>
    <row r="487" spans="7:7">
      <c r="G487" s="16"/>
    </row>
    <row r="488" spans="7:7">
      <c r="G488" s="16"/>
    </row>
    <row r="489" spans="7:7">
      <c r="G489" s="16"/>
    </row>
    <row r="490" spans="7:7">
      <c r="G490" s="16"/>
    </row>
    <row r="491" spans="7:7">
      <c r="G491" s="16"/>
    </row>
    <row r="492" spans="7:7">
      <c r="G492" s="16"/>
    </row>
    <row r="493" spans="7:7">
      <c r="G493" s="16"/>
    </row>
    <row r="494" spans="7:7">
      <c r="G494" s="16"/>
    </row>
    <row r="495" spans="7:7">
      <c r="G495" s="16"/>
    </row>
    <row r="496" spans="7:7">
      <c r="G496" s="16"/>
    </row>
    <row r="497" spans="7:7">
      <c r="G497" s="16"/>
    </row>
    <row r="498" spans="7:7">
      <c r="G498" s="16"/>
    </row>
    <row r="499" spans="7:7">
      <c r="G499" s="16"/>
    </row>
    <row r="500" spans="7:7">
      <c r="G500" s="16"/>
    </row>
    <row r="501" spans="7:7">
      <c r="G501" s="16"/>
    </row>
    <row r="502" spans="7:7">
      <c r="G502" s="16"/>
    </row>
    <row r="503" spans="7:7">
      <c r="G503" s="16"/>
    </row>
    <row r="504" spans="7:7">
      <c r="G504" s="16"/>
    </row>
    <row r="505" spans="7:7">
      <c r="G505" s="16"/>
    </row>
    <row r="506" spans="7:7">
      <c r="G506" s="16"/>
    </row>
    <row r="507" spans="7:7">
      <c r="G507" s="16"/>
    </row>
    <row r="508" spans="7:7">
      <c r="G508" s="16"/>
    </row>
    <row r="509" spans="7:7">
      <c r="G509" s="16"/>
    </row>
    <row r="510" spans="7:7">
      <c r="G510" s="16"/>
    </row>
    <row r="511" spans="7:7">
      <c r="G511" s="16"/>
    </row>
    <row r="512" spans="7:7">
      <c r="G512" s="16"/>
    </row>
    <row r="513" spans="7:7">
      <c r="G513" s="16"/>
    </row>
    <row r="514" spans="7:7">
      <c r="G514" s="16"/>
    </row>
    <row r="515" spans="7:7">
      <c r="G515" s="16"/>
    </row>
    <row r="516" spans="7:7">
      <c r="G516" s="16"/>
    </row>
    <row r="517" spans="7:7">
      <c r="G517" s="16"/>
    </row>
    <row r="518" spans="7:7">
      <c r="G518" s="16"/>
    </row>
    <row r="519" spans="7:7">
      <c r="G519" s="16"/>
    </row>
    <row r="520" spans="7:7">
      <c r="G520" s="16"/>
    </row>
    <row r="521" spans="7:7">
      <c r="G521" s="16"/>
    </row>
    <row r="522" spans="7:7">
      <c r="G522" s="16"/>
    </row>
    <row r="523" spans="7:7">
      <c r="G523" s="16"/>
    </row>
    <row r="524" spans="7:7">
      <c r="G524" s="16"/>
    </row>
    <row r="525" spans="7:7">
      <c r="G525" s="16"/>
    </row>
    <row r="526" spans="7:7">
      <c r="G526" s="16"/>
    </row>
    <row r="527" spans="7:7">
      <c r="G527" s="16"/>
    </row>
    <row r="528" spans="7:7">
      <c r="G528" s="16"/>
    </row>
    <row r="529" spans="7:7">
      <c r="G529" s="16"/>
    </row>
    <row r="530" spans="7:7">
      <c r="G530" s="16"/>
    </row>
    <row r="531" spans="7:7">
      <c r="G531" s="16"/>
    </row>
    <row r="532" spans="7:7">
      <c r="G532" s="16"/>
    </row>
    <row r="533" spans="7:7">
      <c r="G533" s="16"/>
    </row>
    <row r="534" spans="7:7">
      <c r="G534" s="16"/>
    </row>
    <row r="535" spans="7:7">
      <c r="G535" s="16"/>
    </row>
    <row r="536" spans="7:7">
      <c r="G536" s="16"/>
    </row>
    <row r="537" spans="7:7">
      <c r="G537" s="16"/>
    </row>
    <row r="538" spans="7:7">
      <c r="G538" s="16"/>
    </row>
    <row r="539" spans="7:7">
      <c r="G539" s="16"/>
    </row>
    <row r="540" spans="7:7">
      <c r="G540" s="16"/>
    </row>
    <row r="541" spans="7:7">
      <c r="G541" s="16"/>
    </row>
    <row r="542" spans="7:7">
      <c r="G542" s="16"/>
    </row>
    <row r="543" spans="7:7">
      <c r="G543" s="16"/>
    </row>
    <row r="544" spans="7:7">
      <c r="G544" s="16"/>
    </row>
    <row r="545" spans="7:7">
      <c r="G545" s="16"/>
    </row>
    <row r="546" spans="7:7">
      <c r="G546" s="16"/>
    </row>
    <row r="547" spans="7:7">
      <c r="G547" s="16"/>
    </row>
    <row r="548" spans="7:7">
      <c r="G548" s="16"/>
    </row>
    <row r="549" spans="7:7">
      <c r="G549" s="16"/>
    </row>
    <row r="550" spans="7:7">
      <c r="G550" s="16"/>
    </row>
    <row r="551" spans="7:7">
      <c r="G551" s="16"/>
    </row>
    <row r="552" spans="7:7">
      <c r="G552" s="16"/>
    </row>
    <row r="553" spans="7:7">
      <c r="G553" s="16"/>
    </row>
    <row r="554" spans="7:7">
      <c r="G554" s="16"/>
    </row>
    <row r="555" spans="7:7">
      <c r="G555" s="16"/>
    </row>
    <row r="556" spans="7:7">
      <c r="G556" s="16"/>
    </row>
    <row r="557" spans="7:7">
      <c r="G557" s="16"/>
    </row>
    <row r="558" spans="7:7">
      <c r="G558" s="16"/>
    </row>
    <row r="559" spans="7:7">
      <c r="G559" s="16"/>
    </row>
    <row r="560" spans="7:7">
      <c r="G560" s="16"/>
    </row>
    <row r="561" spans="7:7">
      <c r="G561" s="16"/>
    </row>
    <row r="562" spans="7:7">
      <c r="G562" s="16"/>
    </row>
    <row r="563" spans="7:7">
      <c r="G563" s="16"/>
    </row>
    <row r="564" spans="7:7">
      <c r="G564" s="16"/>
    </row>
    <row r="565" spans="7:7">
      <c r="G565" s="16"/>
    </row>
    <row r="566" spans="7:7">
      <c r="G566" s="16"/>
    </row>
    <row r="567" spans="7:7">
      <c r="G567" s="16"/>
    </row>
    <row r="568" spans="7:7">
      <c r="G568" s="16"/>
    </row>
    <row r="569" spans="7:7">
      <c r="G569" s="16"/>
    </row>
    <row r="570" spans="7:7">
      <c r="G570" s="16"/>
    </row>
    <row r="571" spans="7:7">
      <c r="G571" s="16"/>
    </row>
    <row r="572" spans="7:7">
      <c r="G572" s="16"/>
    </row>
    <row r="573" spans="7:7">
      <c r="G573" s="16"/>
    </row>
    <row r="574" spans="7:7">
      <c r="G574" s="16"/>
    </row>
    <row r="575" spans="7:7">
      <c r="G575" s="16"/>
    </row>
    <row r="576" spans="7:7">
      <c r="G576" s="16"/>
    </row>
    <row r="577" spans="7:7">
      <c r="G577" s="16"/>
    </row>
    <row r="578" spans="7:7">
      <c r="G578" s="16"/>
    </row>
    <row r="579" spans="7:7">
      <c r="G579" s="16"/>
    </row>
    <row r="580" spans="7:7">
      <c r="G580" s="16"/>
    </row>
    <row r="581" spans="7:7">
      <c r="G581" s="16"/>
    </row>
    <row r="582" spans="7:7">
      <c r="G582" s="16"/>
    </row>
    <row r="583" spans="7:7">
      <c r="G583" s="16"/>
    </row>
    <row r="584" spans="7:7">
      <c r="G584" s="16"/>
    </row>
    <row r="585" spans="7:7">
      <c r="G585" s="16"/>
    </row>
    <row r="586" spans="7:7">
      <c r="G586" s="16"/>
    </row>
    <row r="587" spans="7:7">
      <c r="G587" s="16"/>
    </row>
    <row r="588" spans="7:7">
      <c r="G588" s="16"/>
    </row>
    <row r="589" spans="7:7">
      <c r="G589" s="16"/>
    </row>
    <row r="590" spans="7:7">
      <c r="G590" s="16"/>
    </row>
    <row r="591" spans="7:7">
      <c r="G591" s="16"/>
    </row>
    <row r="592" spans="7:7">
      <c r="G592" s="16"/>
    </row>
    <row r="593" spans="7:7">
      <c r="G593" s="16"/>
    </row>
    <row r="594" spans="7:7">
      <c r="G594" s="16"/>
    </row>
    <row r="595" spans="7:7">
      <c r="G595" s="16"/>
    </row>
    <row r="596" spans="7:7">
      <c r="G596" s="16"/>
    </row>
    <row r="597" spans="7:7">
      <c r="G597" s="16"/>
    </row>
    <row r="598" spans="7:7">
      <c r="G598" s="16"/>
    </row>
    <row r="599" spans="7:7">
      <c r="G599" s="16"/>
    </row>
    <row r="600" spans="7:7">
      <c r="G600" s="16"/>
    </row>
    <row r="601" spans="7:7">
      <c r="G601" s="16"/>
    </row>
    <row r="602" spans="7:7">
      <c r="G602" s="16"/>
    </row>
    <row r="603" spans="7:7">
      <c r="G603" s="16"/>
    </row>
    <row r="604" spans="7:7">
      <c r="G604" s="16"/>
    </row>
    <row r="605" spans="7:7">
      <c r="G605" s="16"/>
    </row>
    <row r="606" spans="7:7">
      <c r="G606" s="16"/>
    </row>
    <row r="607" spans="7:7">
      <c r="G607" s="16"/>
    </row>
    <row r="608" spans="7:7">
      <c r="G608" s="16"/>
    </row>
    <row r="609" spans="7:7">
      <c r="G609" s="16"/>
    </row>
    <row r="610" spans="7:7">
      <c r="G610" s="16"/>
    </row>
    <row r="611" spans="7:7">
      <c r="G611" s="16"/>
    </row>
    <row r="612" spans="7:7">
      <c r="G612" s="16"/>
    </row>
    <row r="613" spans="7:7">
      <c r="G613" s="16"/>
    </row>
    <row r="614" spans="7:7">
      <c r="G614" s="16"/>
    </row>
    <row r="615" spans="7:7">
      <c r="G615" s="16"/>
    </row>
    <row r="616" spans="7:7">
      <c r="G616" s="16"/>
    </row>
    <row r="617" spans="7:7">
      <c r="G617" s="16"/>
    </row>
    <row r="618" spans="7:7">
      <c r="G618" s="16"/>
    </row>
    <row r="619" spans="7:7">
      <c r="G619" s="16"/>
    </row>
    <row r="620" spans="7:7">
      <c r="G620" s="16"/>
    </row>
    <row r="621" spans="7:7">
      <c r="G621" s="16"/>
    </row>
    <row r="622" spans="7:7">
      <c r="G622" s="16"/>
    </row>
    <row r="623" spans="7:7">
      <c r="G623" s="16"/>
    </row>
    <row r="624" spans="7:7">
      <c r="G624" s="16"/>
    </row>
    <row r="625" spans="7:7">
      <c r="G625" s="16"/>
    </row>
    <row r="626" spans="7:7">
      <c r="G626" s="16"/>
    </row>
    <row r="627" spans="7:7">
      <c r="G627" s="16"/>
    </row>
    <row r="628" spans="7:7">
      <c r="G628" s="16"/>
    </row>
    <row r="629" spans="7:7">
      <c r="G629" s="16"/>
    </row>
    <row r="630" spans="7:7">
      <c r="G630" s="16"/>
    </row>
    <row r="631" spans="7:7">
      <c r="G631" s="16"/>
    </row>
    <row r="632" spans="7:7">
      <c r="G632" s="16"/>
    </row>
    <row r="633" spans="7:7">
      <c r="G633" s="16"/>
    </row>
    <row r="634" spans="7:7">
      <c r="G634" s="16"/>
    </row>
    <row r="635" spans="7:7">
      <c r="G635" s="16"/>
    </row>
    <row r="636" spans="7:7">
      <c r="G636" s="16"/>
    </row>
    <row r="637" spans="7:7">
      <c r="G637" s="16"/>
    </row>
    <row r="638" spans="7:7">
      <c r="G638" s="16"/>
    </row>
    <row r="639" spans="7:7">
      <c r="G639" s="16"/>
    </row>
    <row r="640" spans="7:7">
      <c r="G640" s="16"/>
    </row>
    <row r="641" spans="7:7">
      <c r="G641" s="16"/>
    </row>
    <row r="642" spans="7:7">
      <c r="G642" s="16"/>
    </row>
    <row r="643" spans="7:7">
      <c r="G643" s="16"/>
    </row>
    <row r="644" spans="7:7">
      <c r="G644" s="16"/>
    </row>
    <row r="645" spans="7:7">
      <c r="G645" s="16"/>
    </row>
    <row r="646" spans="7:7">
      <c r="G646" s="16"/>
    </row>
    <row r="647" spans="7:7">
      <c r="G647" s="16"/>
    </row>
    <row r="648" spans="7:7">
      <c r="G648" s="16"/>
    </row>
    <row r="649" spans="7:7">
      <c r="G649" s="16"/>
    </row>
    <row r="650" spans="7:7">
      <c r="G650" s="16"/>
    </row>
    <row r="651" spans="7:7">
      <c r="G651" s="16"/>
    </row>
    <row r="652" spans="7:7">
      <c r="G652" s="16"/>
    </row>
    <row r="653" spans="7:7">
      <c r="G653" s="16"/>
    </row>
    <row r="654" spans="7:7">
      <c r="G654" s="16"/>
    </row>
    <row r="655" spans="7:7">
      <c r="G655" s="16"/>
    </row>
    <row r="656" spans="7:7">
      <c r="G656" s="16"/>
    </row>
    <row r="657" spans="7:7">
      <c r="G657" s="16"/>
    </row>
    <row r="658" spans="7:7">
      <c r="G658" s="16"/>
    </row>
    <row r="659" spans="7:7">
      <c r="G659" s="16"/>
    </row>
    <row r="660" spans="7:7">
      <c r="G660" s="16"/>
    </row>
    <row r="661" spans="7:7">
      <c r="G661" s="16"/>
    </row>
    <row r="662" spans="7:7">
      <c r="G662" s="16"/>
    </row>
    <row r="663" spans="7:7">
      <c r="G663" s="16"/>
    </row>
    <row r="664" spans="7:7">
      <c r="G664" s="16"/>
    </row>
    <row r="665" spans="7:7">
      <c r="G665" s="16"/>
    </row>
    <row r="666" spans="7:7">
      <c r="G666" s="16"/>
    </row>
    <row r="667" spans="7:7">
      <c r="G667" s="16"/>
    </row>
    <row r="668" spans="7:7">
      <c r="G668" s="16"/>
    </row>
    <row r="669" spans="7:7">
      <c r="G669" s="16"/>
    </row>
    <row r="670" spans="7:7">
      <c r="G670" s="16"/>
    </row>
    <row r="671" spans="7:7">
      <c r="G671" s="16"/>
    </row>
    <row r="672" spans="7:7">
      <c r="G672" s="16"/>
    </row>
    <row r="673" spans="7:7">
      <c r="G673" s="16"/>
    </row>
    <row r="674" spans="7:7">
      <c r="G674" s="16"/>
    </row>
    <row r="675" spans="7:7">
      <c r="G675" s="16"/>
    </row>
    <row r="676" spans="7:7">
      <c r="G676" s="16"/>
    </row>
    <row r="677" spans="7:7">
      <c r="G677" s="16"/>
    </row>
    <row r="678" spans="7:7">
      <c r="G678" s="16"/>
    </row>
    <row r="679" spans="7:7">
      <c r="G679" s="16"/>
    </row>
    <row r="680" spans="7:7">
      <c r="G680" s="16"/>
    </row>
    <row r="681" spans="7:7">
      <c r="G681" s="16"/>
    </row>
    <row r="682" spans="7:7">
      <c r="G682" s="16"/>
    </row>
    <row r="683" spans="7:7">
      <c r="G683" s="16"/>
    </row>
    <row r="684" spans="7:7">
      <c r="G684" s="16"/>
    </row>
    <row r="685" spans="7:7">
      <c r="G685" s="16"/>
    </row>
    <row r="686" spans="7:7">
      <c r="G686" s="16"/>
    </row>
    <row r="687" spans="7:7">
      <c r="G687" s="16"/>
    </row>
    <row r="688" spans="7:7">
      <c r="G688" s="16"/>
    </row>
    <row r="689" spans="7:7">
      <c r="G689" s="16"/>
    </row>
    <row r="690" spans="7:7">
      <c r="G690" s="16"/>
    </row>
    <row r="691" spans="7:7">
      <c r="G691" s="16"/>
    </row>
    <row r="692" spans="7:7">
      <c r="G692" s="16"/>
    </row>
    <row r="693" spans="7:7">
      <c r="G693" s="16"/>
    </row>
    <row r="694" spans="7:7">
      <c r="G694" s="16"/>
    </row>
    <row r="695" spans="7:7">
      <c r="G695" s="16"/>
    </row>
    <row r="696" spans="7:7">
      <c r="G696" s="16"/>
    </row>
    <row r="697" spans="7:7">
      <c r="G697" s="16"/>
    </row>
    <row r="698" spans="7:7">
      <c r="G698" s="16"/>
    </row>
    <row r="699" spans="7:7">
      <c r="G699" s="16"/>
    </row>
    <row r="700" spans="7:7">
      <c r="G700" s="16"/>
    </row>
    <row r="701" spans="7:7">
      <c r="G701" s="16"/>
    </row>
    <row r="702" spans="7:7">
      <c r="G702" s="16"/>
    </row>
    <row r="703" spans="7:7">
      <c r="G703" s="16"/>
    </row>
    <row r="704" spans="7:7">
      <c r="G704" s="16"/>
    </row>
    <row r="705" spans="7:7">
      <c r="G705" s="16"/>
    </row>
    <row r="706" spans="7:7">
      <c r="G706" s="16"/>
    </row>
    <row r="707" spans="7:7">
      <c r="G707" s="16"/>
    </row>
    <row r="708" spans="7:7">
      <c r="G708" s="16"/>
    </row>
    <row r="709" spans="7:7">
      <c r="G709" s="16"/>
    </row>
    <row r="710" spans="7:7">
      <c r="G710" s="16"/>
    </row>
    <row r="711" spans="7:7">
      <c r="G711" s="16"/>
    </row>
    <row r="712" spans="7:7">
      <c r="G712" s="16"/>
    </row>
    <row r="713" spans="7:7">
      <c r="G713" s="16"/>
    </row>
    <row r="714" spans="7:7">
      <c r="G714" s="16"/>
    </row>
    <row r="715" spans="7:7">
      <c r="G715" s="16"/>
    </row>
    <row r="716" spans="7:7">
      <c r="G716" s="16"/>
    </row>
    <row r="717" spans="7:7">
      <c r="G717" s="16"/>
    </row>
    <row r="718" spans="7:7">
      <c r="G718" s="16"/>
    </row>
    <row r="719" spans="7:7">
      <c r="G719" s="16"/>
    </row>
    <row r="720" spans="7:7">
      <c r="G720" s="16"/>
    </row>
    <row r="721" spans="7:7">
      <c r="G721" s="16"/>
    </row>
    <row r="722" spans="7:7">
      <c r="G722" s="16"/>
    </row>
    <row r="723" spans="7:7">
      <c r="G723" s="16"/>
    </row>
    <row r="724" spans="7:7">
      <c r="G724" s="16"/>
    </row>
    <row r="725" spans="7:7">
      <c r="G725" s="16"/>
    </row>
    <row r="726" spans="7:7">
      <c r="G726" s="16"/>
    </row>
    <row r="727" spans="7:7">
      <c r="G727" s="16"/>
    </row>
    <row r="728" spans="7:7">
      <c r="G728" s="16"/>
    </row>
    <row r="729" spans="7:7">
      <c r="G729" s="16"/>
    </row>
    <row r="730" spans="7:7">
      <c r="G730" s="16"/>
    </row>
    <row r="731" spans="7:7">
      <c r="G731" s="16"/>
    </row>
    <row r="732" spans="7:7">
      <c r="G732" s="16"/>
    </row>
    <row r="733" spans="7:7">
      <c r="G733" s="16"/>
    </row>
    <row r="734" spans="7:7">
      <c r="G734" s="16"/>
    </row>
    <row r="735" spans="7:7">
      <c r="G735" s="16"/>
    </row>
    <row r="736" spans="7:7">
      <c r="G736" s="16"/>
    </row>
    <row r="737" spans="7:7">
      <c r="G737" s="16"/>
    </row>
    <row r="738" spans="7:7">
      <c r="G738" s="16"/>
    </row>
    <row r="739" spans="7:7">
      <c r="G739" s="16"/>
    </row>
    <row r="740" spans="7:7">
      <c r="G740" s="16"/>
    </row>
    <row r="741" spans="7:7">
      <c r="G741" s="16"/>
    </row>
    <row r="742" spans="7:7">
      <c r="G742" s="16"/>
    </row>
    <row r="743" spans="7:7">
      <c r="G743" s="16"/>
    </row>
    <row r="744" spans="7:7">
      <c r="G744" s="16"/>
    </row>
    <row r="745" spans="7:7">
      <c r="G745" s="16"/>
    </row>
    <row r="746" spans="7:7">
      <c r="G746" s="16"/>
    </row>
    <row r="747" spans="7:7">
      <c r="G747" s="16"/>
    </row>
    <row r="748" spans="7:7">
      <c r="G748" s="16"/>
    </row>
    <row r="749" spans="7:7">
      <c r="G749" s="16"/>
    </row>
    <row r="750" spans="7:7">
      <c r="G750" s="16"/>
    </row>
    <row r="751" spans="7:7">
      <c r="G751" s="16"/>
    </row>
    <row r="752" spans="7:7">
      <c r="G752" s="16"/>
    </row>
    <row r="753" spans="7:7">
      <c r="G753" s="16"/>
    </row>
    <row r="754" spans="7:7">
      <c r="G754" s="16"/>
    </row>
    <row r="755" spans="7:7">
      <c r="G755" s="16"/>
    </row>
    <row r="756" spans="7:7">
      <c r="G756" s="16"/>
    </row>
    <row r="757" spans="7:7">
      <c r="G757" s="16"/>
    </row>
    <row r="758" spans="7:7">
      <c r="G758" s="16"/>
    </row>
    <row r="759" spans="7:7">
      <c r="G759" s="16"/>
    </row>
    <row r="760" spans="7:7">
      <c r="G760" s="16"/>
    </row>
    <row r="761" spans="7:7">
      <c r="G761" s="16"/>
    </row>
    <row r="762" spans="7:7">
      <c r="G762" s="16"/>
    </row>
    <row r="763" spans="7:7">
      <c r="G763" s="16"/>
    </row>
    <row r="764" spans="7:7">
      <c r="G764" s="16"/>
    </row>
    <row r="765" spans="7:7">
      <c r="G765" s="16"/>
    </row>
    <row r="766" spans="7:7">
      <c r="G766" s="16"/>
    </row>
    <row r="767" spans="7:7">
      <c r="G767" s="16"/>
    </row>
    <row r="768" spans="7:7">
      <c r="G768" s="16"/>
    </row>
    <row r="769" spans="7:7">
      <c r="G769" s="16"/>
    </row>
    <row r="770" spans="7:7">
      <c r="G770" s="16"/>
    </row>
    <row r="771" spans="7:7">
      <c r="G771" s="16"/>
    </row>
    <row r="772" spans="7:7">
      <c r="G772" s="16"/>
    </row>
    <row r="773" spans="7:7">
      <c r="G773" s="16"/>
    </row>
    <row r="774" spans="7:7">
      <c r="G774" s="16"/>
    </row>
    <row r="775" spans="7:7">
      <c r="G775" s="16"/>
    </row>
    <row r="776" spans="7:7">
      <c r="G776" s="16"/>
    </row>
    <row r="777" spans="7:7">
      <c r="G777" s="16"/>
    </row>
    <row r="778" spans="7:7">
      <c r="G778" s="16"/>
    </row>
    <row r="779" spans="7:7">
      <c r="G779" s="16"/>
    </row>
    <row r="780" spans="7:7">
      <c r="G780" s="16"/>
    </row>
    <row r="781" spans="7:7">
      <c r="G781" s="16"/>
    </row>
    <row r="782" spans="7:7">
      <c r="G782" s="16"/>
    </row>
    <row r="783" spans="7:7">
      <c r="G783" s="16"/>
    </row>
    <row r="784" spans="7:7">
      <c r="G784" s="16"/>
    </row>
    <row r="785" spans="7:7">
      <c r="G785" s="16"/>
    </row>
    <row r="786" spans="7:7">
      <c r="G786" s="16"/>
    </row>
    <row r="787" spans="7:7">
      <c r="G787" s="16"/>
    </row>
    <row r="788" spans="7:7">
      <c r="G788" s="16"/>
    </row>
    <row r="789" spans="7:7">
      <c r="G789" s="16"/>
    </row>
    <row r="790" spans="7:7">
      <c r="G790" s="16"/>
    </row>
    <row r="791" spans="7:7">
      <c r="G791" s="16"/>
    </row>
    <row r="792" spans="7:7">
      <c r="G792" s="16"/>
    </row>
    <row r="793" spans="7:7">
      <c r="G793" s="16"/>
    </row>
    <row r="794" spans="7:7">
      <c r="G794" s="16"/>
    </row>
    <row r="795" spans="7:7">
      <c r="G795" s="16"/>
    </row>
    <row r="796" spans="7:7">
      <c r="G796" s="16"/>
    </row>
    <row r="797" spans="7:7">
      <c r="G797" s="16"/>
    </row>
    <row r="798" spans="7:7">
      <c r="G798" s="16"/>
    </row>
    <row r="799" spans="7:7">
      <c r="G799" s="16"/>
    </row>
    <row r="800" spans="7:7">
      <c r="G800" s="16"/>
    </row>
    <row r="801" spans="7:7">
      <c r="G801" s="16"/>
    </row>
    <row r="802" spans="7:7">
      <c r="G802" s="16"/>
    </row>
    <row r="803" spans="7:7">
      <c r="G803" s="16"/>
    </row>
    <row r="804" spans="7:7">
      <c r="G804" s="16"/>
    </row>
    <row r="805" spans="7:7">
      <c r="G805" s="16"/>
    </row>
    <row r="806" spans="7:7">
      <c r="G806" s="16"/>
    </row>
    <row r="807" spans="7:7">
      <c r="G807" s="16"/>
    </row>
    <row r="808" spans="7:7">
      <c r="G808" s="16"/>
    </row>
    <row r="809" spans="7:7">
      <c r="G809" s="16"/>
    </row>
    <row r="810" spans="7:7">
      <c r="G810" s="16"/>
    </row>
    <row r="811" spans="7:7">
      <c r="G811" s="16"/>
    </row>
    <row r="812" spans="7:7">
      <c r="G812" s="16"/>
    </row>
    <row r="813" spans="7:7">
      <c r="G813" s="16"/>
    </row>
    <row r="814" spans="7:7">
      <c r="G814" s="16"/>
    </row>
    <row r="815" spans="7:7">
      <c r="G815" s="16"/>
    </row>
    <row r="816" spans="7:7">
      <c r="G816" s="16"/>
    </row>
    <row r="817" spans="7:7">
      <c r="G817" s="16"/>
    </row>
    <row r="818" spans="7:7">
      <c r="G818" s="16"/>
    </row>
    <row r="819" spans="7:7">
      <c r="G819" s="16"/>
    </row>
    <row r="820" spans="7:7">
      <c r="G820" s="16"/>
    </row>
    <row r="821" spans="7:7">
      <c r="G821" s="16"/>
    </row>
    <row r="822" spans="7:7">
      <c r="G822" s="16"/>
    </row>
    <row r="823" spans="7:7">
      <c r="G823" s="16"/>
    </row>
    <row r="824" spans="7:7">
      <c r="G824" s="16"/>
    </row>
    <row r="825" spans="7:7">
      <c r="G825" s="16"/>
    </row>
    <row r="826" spans="7:7">
      <c r="G826" s="16"/>
    </row>
    <row r="827" spans="7:7">
      <c r="G827" s="16"/>
    </row>
    <row r="828" spans="7:7">
      <c r="G828" s="16"/>
    </row>
    <row r="829" spans="7:7">
      <c r="G829" s="16"/>
    </row>
    <row r="830" spans="7:7">
      <c r="G830" s="16"/>
    </row>
    <row r="831" spans="7:7">
      <c r="G831" s="16"/>
    </row>
    <row r="832" spans="7:7">
      <c r="G832" s="16"/>
    </row>
    <row r="833" spans="7:7">
      <c r="G833" s="16"/>
    </row>
    <row r="834" spans="7:7">
      <c r="G834" s="16"/>
    </row>
    <row r="835" spans="7:7">
      <c r="G835" s="16"/>
    </row>
    <row r="836" spans="7:7">
      <c r="G836" s="16"/>
    </row>
    <row r="837" spans="7:7">
      <c r="G837" s="16"/>
    </row>
    <row r="838" spans="7:7">
      <c r="G838" s="16"/>
    </row>
    <row r="839" spans="7:7">
      <c r="G839" s="16"/>
    </row>
    <row r="840" spans="7:7">
      <c r="G840" s="16"/>
    </row>
    <row r="841" spans="7:7">
      <c r="G841" s="16"/>
    </row>
    <row r="842" spans="7:7">
      <c r="G842" s="16"/>
    </row>
    <row r="843" spans="7:7">
      <c r="G843" s="16"/>
    </row>
    <row r="844" spans="7:7">
      <c r="G844" s="16"/>
    </row>
    <row r="845" spans="7:7">
      <c r="G845" s="16"/>
    </row>
    <row r="846" spans="7:7">
      <c r="G846" s="16"/>
    </row>
    <row r="847" spans="7:7">
      <c r="G847" s="16"/>
    </row>
    <row r="848" spans="7:7">
      <c r="G848" s="16"/>
    </row>
    <row r="849" spans="7:7">
      <c r="G849" s="16"/>
    </row>
    <row r="850" spans="7:7">
      <c r="G850" s="16"/>
    </row>
    <row r="851" spans="7:7">
      <c r="G851" s="16"/>
    </row>
    <row r="852" spans="7:7">
      <c r="G852" s="16"/>
    </row>
    <row r="853" spans="7:7">
      <c r="G853" s="16"/>
    </row>
    <row r="854" spans="7:7">
      <c r="G854" s="16"/>
    </row>
    <row r="855" spans="7:7">
      <c r="G855" s="16"/>
    </row>
    <row r="856" spans="7:7">
      <c r="G856" s="16"/>
    </row>
    <row r="857" spans="7:7">
      <c r="G857" s="16"/>
    </row>
    <row r="858" spans="7:7">
      <c r="G858" s="16"/>
    </row>
    <row r="859" spans="7:7">
      <c r="G859" s="16"/>
    </row>
    <row r="860" spans="7:7">
      <c r="G860" s="16"/>
    </row>
    <row r="861" spans="7:7">
      <c r="G861" s="16"/>
    </row>
    <row r="862" spans="7:7">
      <c r="G862" s="16"/>
    </row>
    <row r="863" spans="7:7">
      <c r="G863" s="16"/>
    </row>
    <row r="864" spans="7:7">
      <c r="G864" s="16"/>
    </row>
    <row r="865" spans="7:7">
      <c r="G865" s="16"/>
    </row>
    <row r="866" spans="7:7">
      <c r="G866" s="16"/>
    </row>
    <row r="867" spans="7:7">
      <c r="G867" s="16"/>
    </row>
    <row r="868" spans="7:7">
      <c r="G868" s="16"/>
    </row>
    <row r="869" spans="7:7">
      <c r="G869" s="16"/>
    </row>
    <row r="870" spans="7:7">
      <c r="G870" s="16"/>
    </row>
    <row r="871" spans="7:7">
      <c r="G871" s="16"/>
    </row>
    <row r="872" spans="7:7">
      <c r="G872" s="16"/>
    </row>
    <row r="873" spans="7:7">
      <c r="G873" s="16"/>
    </row>
    <row r="874" spans="7:7">
      <c r="G874" s="16"/>
    </row>
    <row r="875" spans="7:7">
      <c r="G875" s="16"/>
    </row>
    <row r="876" spans="7:7">
      <c r="G876" s="16"/>
    </row>
    <row r="877" spans="7:7">
      <c r="G877" s="16"/>
    </row>
    <row r="878" spans="7:7">
      <c r="G878" s="16"/>
    </row>
    <row r="879" spans="7:7">
      <c r="G879" s="16"/>
    </row>
    <row r="880" spans="7:7">
      <c r="G880" s="16"/>
    </row>
    <row r="881" spans="7:7">
      <c r="G881" s="16"/>
    </row>
    <row r="882" spans="7:7">
      <c r="G882" s="16"/>
    </row>
    <row r="883" spans="7:7">
      <c r="G883" s="16"/>
    </row>
    <row r="884" spans="7:7">
      <c r="G884" s="16"/>
    </row>
    <row r="885" spans="7:7">
      <c r="G885" s="16"/>
    </row>
    <row r="886" spans="7:7">
      <c r="G886" s="16"/>
    </row>
    <row r="887" spans="7:7">
      <c r="G887" s="16"/>
    </row>
    <row r="888" spans="7:7">
      <c r="G888" s="16"/>
    </row>
    <row r="889" spans="7:7">
      <c r="G889" s="16"/>
    </row>
    <row r="890" spans="7:7">
      <c r="G890" s="16"/>
    </row>
    <row r="891" spans="7:7">
      <c r="G891" s="16"/>
    </row>
    <row r="892" spans="7:7">
      <c r="G892" s="16"/>
    </row>
    <row r="893" spans="7:7">
      <c r="G893" s="16"/>
    </row>
    <row r="894" spans="7:7">
      <c r="G894" s="16"/>
    </row>
    <row r="895" spans="7:7">
      <c r="G895" s="16"/>
    </row>
    <row r="896" spans="7:7">
      <c r="G896" s="16"/>
    </row>
    <row r="897" spans="7:7">
      <c r="G897" s="16"/>
    </row>
    <row r="898" spans="7:7">
      <c r="G898" s="16"/>
    </row>
    <row r="899" spans="7:7">
      <c r="G899" s="16"/>
    </row>
    <row r="900" spans="7:7">
      <c r="G900" s="16"/>
    </row>
    <row r="901" spans="7:7">
      <c r="G901" s="16"/>
    </row>
    <row r="902" spans="7:7">
      <c r="G902" s="16"/>
    </row>
    <row r="903" spans="7:7">
      <c r="G903" s="16"/>
    </row>
    <row r="904" spans="7:7">
      <c r="G904" s="16"/>
    </row>
    <row r="905" spans="7:7">
      <c r="G905" s="16"/>
    </row>
    <row r="906" spans="7:7">
      <c r="G906" s="16"/>
    </row>
    <row r="907" spans="7:7">
      <c r="G907" s="16"/>
    </row>
    <row r="908" spans="7:7">
      <c r="G908" s="16"/>
    </row>
    <row r="909" spans="7:7">
      <c r="G909" s="16"/>
    </row>
    <row r="910" spans="7:7">
      <c r="G910" s="16"/>
    </row>
    <row r="911" spans="7:7">
      <c r="G911" s="16"/>
    </row>
    <row r="912" spans="7:7">
      <c r="G912" s="16"/>
    </row>
    <row r="913" spans="7:7">
      <c r="G913" s="16"/>
    </row>
    <row r="914" spans="7:7">
      <c r="G914" s="16"/>
    </row>
    <row r="915" spans="7:7">
      <c r="G915" s="16"/>
    </row>
    <row r="916" spans="7:7">
      <c r="G916" s="16"/>
    </row>
    <row r="917" spans="7:7">
      <c r="G917" s="16"/>
    </row>
    <row r="918" spans="7:7">
      <c r="G918" s="16"/>
    </row>
    <row r="919" spans="7:7">
      <c r="G919" s="16"/>
    </row>
    <row r="920" spans="7:7">
      <c r="G920" s="16"/>
    </row>
    <row r="921" spans="7:7">
      <c r="G921" s="16"/>
    </row>
    <row r="922" spans="7:7">
      <c r="G922" s="16"/>
    </row>
    <row r="923" spans="7:7">
      <c r="G923" s="16"/>
    </row>
    <row r="924" spans="7:7">
      <c r="G924" s="16"/>
    </row>
    <row r="925" spans="7:7">
      <c r="G925" s="16"/>
    </row>
    <row r="926" spans="7:7">
      <c r="G926" s="16"/>
    </row>
    <row r="927" spans="7:7">
      <c r="G927" s="16"/>
    </row>
    <row r="928" spans="7:7">
      <c r="G928" s="16"/>
    </row>
    <row r="929" spans="7:7">
      <c r="G929" s="16"/>
    </row>
    <row r="930" spans="7:7">
      <c r="G930" s="16"/>
    </row>
    <row r="931" spans="7:7">
      <c r="G931" s="16"/>
    </row>
    <row r="932" spans="7:7">
      <c r="G932" s="16"/>
    </row>
    <row r="933" spans="7:7">
      <c r="G933" s="16"/>
    </row>
    <row r="934" spans="7:7">
      <c r="G934" s="16"/>
    </row>
    <row r="935" spans="7:7">
      <c r="G935" s="16"/>
    </row>
    <row r="936" spans="7:7">
      <c r="G936" s="16"/>
    </row>
    <row r="937" spans="7:7">
      <c r="G937" s="16"/>
    </row>
    <row r="938" spans="7:7">
      <c r="G938" s="16"/>
    </row>
    <row r="939" spans="7:7">
      <c r="G939" s="16"/>
    </row>
    <row r="940" spans="7:7">
      <c r="G940" s="16"/>
    </row>
    <row r="941" spans="7:7">
      <c r="G941" s="16"/>
    </row>
    <row r="942" spans="7:7">
      <c r="G942" s="16"/>
    </row>
    <row r="943" spans="7:7">
      <c r="G943" s="16"/>
    </row>
    <row r="944" spans="7:7">
      <c r="G944" s="16"/>
    </row>
    <row r="945" spans="7:7">
      <c r="G945" s="16"/>
    </row>
    <row r="946" spans="7:7">
      <c r="G946" s="16"/>
    </row>
    <row r="947" spans="7:7">
      <c r="G947" s="16"/>
    </row>
    <row r="948" spans="7:7">
      <c r="G948" s="16"/>
    </row>
    <row r="949" spans="7:7">
      <c r="G949" s="16"/>
    </row>
    <row r="950" spans="7:7">
      <c r="G950" s="16"/>
    </row>
    <row r="951" spans="7:7">
      <c r="G951" s="16"/>
    </row>
    <row r="952" spans="7:7">
      <c r="G952" s="16"/>
    </row>
    <row r="953" spans="7:7">
      <c r="G953" s="16"/>
    </row>
    <row r="954" spans="7:7">
      <c r="G954" s="16"/>
    </row>
    <row r="955" spans="7:7">
      <c r="G955" s="16"/>
    </row>
    <row r="956" spans="7:7">
      <c r="G956" s="16"/>
    </row>
    <row r="957" spans="7:7">
      <c r="G957" s="16"/>
    </row>
    <row r="958" spans="7:7">
      <c r="G958" s="16"/>
    </row>
    <row r="959" spans="7:7">
      <c r="G959" s="16"/>
    </row>
    <row r="960" spans="7:7">
      <c r="G960" s="16"/>
    </row>
    <row r="961" spans="7:7">
      <c r="G961" s="16"/>
    </row>
    <row r="962" spans="7:7">
      <c r="G962" s="16"/>
    </row>
    <row r="963" spans="7:7">
      <c r="G963" s="16"/>
    </row>
    <row r="964" spans="7:7">
      <c r="G964" s="16"/>
    </row>
    <row r="965" spans="7:7">
      <c r="G965" s="16"/>
    </row>
    <row r="966" spans="7:7">
      <c r="G966" s="16"/>
    </row>
    <row r="967" spans="7:7">
      <c r="G967" s="16"/>
    </row>
    <row r="968" spans="7:7">
      <c r="G968" s="16"/>
    </row>
    <row r="969" spans="7:7">
      <c r="G969" s="16"/>
    </row>
    <row r="970" spans="7:7">
      <c r="G970" s="16"/>
    </row>
    <row r="971" spans="7:7">
      <c r="G971" s="16"/>
    </row>
    <row r="972" spans="7:7">
      <c r="G972" s="16"/>
    </row>
    <row r="973" spans="7:7">
      <c r="G973" s="16"/>
    </row>
    <row r="974" spans="7:7">
      <c r="G974" s="16"/>
    </row>
    <row r="975" spans="7:7">
      <c r="G975" s="16"/>
    </row>
    <row r="976" spans="7:7">
      <c r="G976" s="16"/>
    </row>
    <row r="977" spans="7:7">
      <c r="G977" s="16"/>
    </row>
    <row r="978" spans="7:7">
      <c r="G978" s="16"/>
    </row>
    <row r="979" spans="7:7">
      <c r="G979" s="16"/>
    </row>
    <row r="980" spans="7:7">
      <c r="G980" s="16"/>
    </row>
    <row r="981" spans="7:7">
      <c r="G981" s="16"/>
    </row>
    <row r="982" spans="7:7">
      <c r="G982" s="16"/>
    </row>
    <row r="983" spans="7:7">
      <c r="G983" s="16"/>
    </row>
    <row r="984" spans="7:7">
      <c r="G984" s="16"/>
    </row>
    <row r="985" spans="7:7">
      <c r="G985" s="16"/>
    </row>
    <row r="986" spans="7:7">
      <c r="G986" s="16"/>
    </row>
    <row r="987" spans="7:7">
      <c r="G987" s="16"/>
    </row>
    <row r="988" spans="7:7">
      <c r="G988" s="16"/>
    </row>
    <row r="989" spans="7:7">
      <c r="G989" s="16"/>
    </row>
    <row r="990" spans="7:7">
      <c r="G990" s="16"/>
    </row>
    <row r="991" spans="7:7">
      <c r="G991" s="16"/>
    </row>
    <row r="992" spans="7:7">
      <c r="G992" s="16"/>
    </row>
    <row r="993" spans="7:7">
      <c r="G993" s="16"/>
    </row>
    <row r="994" spans="7:7">
      <c r="G994" s="16"/>
    </row>
    <row r="995" spans="7:7">
      <c r="G995" s="16"/>
    </row>
    <row r="996" spans="7:7">
      <c r="G996" s="16"/>
    </row>
    <row r="997" spans="7:7">
      <c r="G997" s="16"/>
    </row>
    <row r="998" spans="7:7">
      <c r="G998" s="16"/>
    </row>
    <row r="999" spans="7:7">
      <c r="G999" s="16"/>
    </row>
    <row r="1000" spans="7:7">
      <c r="G1000" s="16"/>
    </row>
    <row r="1001" spans="7:7">
      <c r="G1001" s="16"/>
    </row>
    <row r="1002" spans="7:7">
      <c r="G1002" s="16"/>
    </row>
    <row r="1003" spans="7:7">
      <c r="G1003" s="16"/>
    </row>
    <row r="1004" spans="7:7">
      <c r="G1004" s="16"/>
    </row>
    <row r="1005" spans="7:7">
      <c r="G1005" s="16"/>
    </row>
    <row r="1006" spans="7:7">
      <c r="G1006" s="16"/>
    </row>
    <row r="1007" spans="7:7">
      <c r="G1007" s="16"/>
    </row>
  </sheetData>
  <autoFilter ref="A1:A1005"/>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E87"/>
  <sheetViews>
    <sheetView workbookViewId="0">
      <pane xSplit="2" ySplit="2" topLeftCell="P5" activePane="bottomRight" state="frozen"/>
      <selection pane="topRight" activeCell="C1" sqref="C1"/>
      <selection pane="bottomLeft" activeCell="A3" sqref="A3"/>
      <selection pane="bottomRight" activeCell="S22" sqref="S22"/>
    </sheetView>
  </sheetViews>
  <sheetFormatPr defaultColWidth="12.6640625" defaultRowHeight="15.75" customHeight="1"/>
  <cols>
    <col min="1" max="1" width="17" customWidth="1"/>
  </cols>
  <sheetData>
    <row r="1" spans="1:31">
      <c r="A1" s="118"/>
      <c r="B1" s="118"/>
      <c r="C1" s="118"/>
      <c r="D1" s="118"/>
      <c r="E1" s="118" t="s">
        <v>18</v>
      </c>
      <c r="F1" s="118"/>
      <c r="G1" s="118"/>
      <c r="H1" s="119"/>
      <c r="I1" s="118"/>
      <c r="J1" s="118"/>
      <c r="K1" s="118" t="s">
        <v>20</v>
      </c>
      <c r="L1" s="118"/>
      <c r="M1" s="118"/>
      <c r="N1" s="118"/>
      <c r="O1" s="118"/>
      <c r="P1" s="118"/>
      <c r="Q1" s="118" t="s">
        <v>272</v>
      </c>
      <c r="R1" s="118"/>
      <c r="S1" s="118"/>
      <c r="T1" s="120"/>
      <c r="U1" s="120"/>
      <c r="V1" s="118"/>
      <c r="W1" s="118" t="s">
        <v>24</v>
      </c>
      <c r="X1" s="120"/>
      <c r="Y1" s="120"/>
      <c r="Z1" s="120"/>
      <c r="AA1" s="120"/>
      <c r="AB1" s="120"/>
      <c r="AC1" s="65"/>
      <c r="AD1" s="65"/>
      <c r="AE1" s="65"/>
    </row>
    <row r="2" spans="1:31">
      <c r="A2" s="118" t="s">
        <v>70</v>
      </c>
      <c r="B2" s="118" t="s">
        <v>71</v>
      </c>
      <c r="C2" s="118" t="s">
        <v>273</v>
      </c>
      <c r="D2" s="118" t="s">
        <v>268</v>
      </c>
      <c r="E2" s="118" t="s">
        <v>274</v>
      </c>
      <c r="F2" s="118" t="s">
        <v>275</v>
      </c>
      <c r="G2" s="118" t="s">
        <v>276</v>
      </c>
      <c r="H2" s="119" t="s">
        <v>277</v>
      </c>
      <c r="I2" s="119" t="s">
        <v>278</v>
      </c>
      <c r="J2" s="119" t="s">
        <v>279</v>
      </c>
      <c r="K2" s="118" t="s">
        <v>280</v>
      </c>
      <c r="L2" s="118" t="s">
        <v>281</v>
      </c>
      <c r="M2" s="118" t="s">
        <v>282</v>
      </c>
      <c r="N2" s="119" t="s">
        <v>283</v>
      </c>
      <c r="O2" s="119" t="s">
        <v>284</v>
      </c>
      <c r="P2" s="119" t="s">
        <v>285</v>
      </c>
      <c r="Q2" s="118" t="s">
        <v>286</v>
      </c>
      <c r="R2" s="118" t="s">
        <v>287</v>
      </c>
      <c r="S2" s="118" t="s">
        <v>288</v>
      </c>
      <c r="T2" s="119" t="s">
        <v>289</v>
      </c>
      <c r="U2" s="119" t="s">
        <v>290</v>
      </c>
      <c r="V2" s="119" t="s">
        <v>291</v>
      </c>
      <c r="W2" s="118" t="s">
        <v>292</v>
      </c>
      <c r="X2" s="118" t="s">
        <v>293</v>
      </c>
      <c r="Y2" s="118" t="s">
        <v>294</v>
      </c>
      <c r="Z2" s="119" t="s">
        <v>295</v>
      </c>
      <c r="AA2" s="119" t="s">
        <v>287</v>
      </c>
      <c r="AB2" s="119" t="s">
        <v>296</v>
      </c>
      <c r="AC2" s="65"/>
      <c r="AD2" s="65"/>
      <c r="AE2" s="65"/>
    </row>
    <row r="3" spans="1:31">
      <c r="A3" s="121" t="s">
        <v>77</v>
      </c>
      <c r="B3" s="121" t="s">
        <v>78</v>
      </c>
      <c r="C3" s="122">
        <f>('Technology mixes'!N2+'Technology mixes'!O2)*('Technology mixes'!N$31+'Technology mixes'!O$31)</f>
        <v>2909.25</v>
      </c>
      <c r="D3" s="121">
        <f t="shared" ref="D3:D4" si="0">$C3/4</f>
        <v>727.3125</v>
      </c>
      <c r="E3" s="122">
        <f>$C3*'WC and WW factors'!$D2</f>
        <v>0</v>
      </c>
      <c r="F3" s="122">
        <f>$C3*'WC and WW factors'!$F2</f>
        <v>0</v>
      </c>
      <c r="G3" s="122">
        <f>$C3*'VW factors'!$C5</f>
        <v>0</v>
      </c>
      <c r="H3" s="123">
        <f>$D3/Generic!$G$31*Generic!$H$31</f>
        <v>68726.697255842751</v>
      </c>
      <c r="I3" s="123">
        <f>$D3/Generic!$G$31*Generic!$I$31</f>
        <v>9398257.6450074185</v>
      </c>
      <c r="J3" s="123">
        <f>$D3/Generic!$G$31*Generic!$J$31</f>
        <v>12770.204981547116</v>
      </c>
      <c r="K3" s="122">
        <f>$C3*'WC and WW factors'!$D2</f>
        <v>0</v>
      </c>
      <c r="L3" s="122">
        <f>$C3*'WC and WW factors'!$F2</f>
        <v>0</v>
      </c>
      <c r="M3" s="122">
        <f>$C3*'VW factors'!$E5</f>
        <v>0</v>
      </c>
      <c r="N3" s="123">
        <f>$D3/International!$G$31*International!$H$31</f>
        <v>59397.380341645265</v>
      </c>
      <c r="O3" s="123">
        <f>$D3/International!$G$31*International!$I$31</f>
        <v>8181442.9543008804</v>
      </c>
      <c r="P3" s="123">
        <f>$D3/International!$G$31*International!$J$31</f>
        <v>11537.426819385346</v>
      </c>
      <c r="Q3" s="122">
        <f>$C3*'WC and WW factors'!$D2</f>
        <v>0</v>
      </c>
      <c r="R3" s="122">
        <f>$C3*'WC and WW factors'!$F2</f>
        <v>0</v>
      </c>
      <c r="S3" s="122">
        <f>$C3*'VW factors'!$F5</f>
        <v>0</v>
      </c>
      <c r="T3" s="123">
        <f>$D3/National!$G$31*National!$H$31</f>
        <v>3127.9932812556649</v>
      </c>
      <c r="U3" s="123">
        <f>$D3/National!$G$31*National!$I$31</f>
        <v>262168.1526025206</v>
      </c>
      <c r="V3" s="123">
        <f>$D3/National!$G$31*National!$J$31</f>
        <v>163.90830053271614</v>
      </c>
      <c r="W3" s="122">
        <f>$C3*'WC and WW factors'!$D2</f>
        <v>0</v>
      </c>
      <c r="X3" s="122">
        <f>$C3*'WC and WW factors'!$F2</f>
        <v>0</v>
      </c>
      <c r="Y3" s="122">
        <f>$C3*'VW factors'!$G5</f>
        <v>0</v>
      </c>
      <c r="Z3" s="123">
        <f>$D3/Regional!$G$31*Regional!$H$31</f>
        <v>7943.795197660821</v>
      </c>
      <c r="AA3" s="123">
        <f>$D3/Regional!$G$31*Regional!$I$31</f>
        <v>693985.86114120157</v>
      </c>
      <c r="AB3" s="123">
        <f>$D3/Regional!$G$31*Regional!$J$31</f>
        <v>3837.5879465174989</v>
      </c>
    </row>
    <row r="4" spans="1:31">
      <c r="A4" s="121" t="s">
        <v>77</v>
      </c>
      <c r="B4" s="121" t="s">
        <v>80</v>
      </c>
      <c r="C4" s="122">
        <f>('Technology mixes'!N3+'Technology mixes'!O3)*('Technology mixes'!N$31+'Technology mixes'!O$31)</f>
        <v>1357.65</v>
      </c>
      <c r="D4" s="121">
        <f t="shared" si="0"/>
        <v>339.41250000000002</v>
      </c>
      <c r="E4" s="122">
        <f>$C4*'WC and WW factors'!$D3</f>
        <v>0</v>
      </c>
      <c r="F4" s="122">
        <f>$C4*'WC and WW factors'!$F3</f>
        <v>81160329.985652804</v>
      </c>
      <c r="G4" s="122">
        <f>$C4*'VW factors'!$C6</f>
        <v>0</v>
      </c>
      <c r="H4" s="123">
        <f>$D4/Generic!$G$31*Generic!$H$31</f>
        <v>32072.458719393282</v>
      </c>
      <c r="I4" s="123">
        <f>$D4/Generic!$G$31*Generic!$I$31</f>
        <v>4385853.5676701283</v>
      </c>
      <c r="J4" s="123">
        <f>$D4/Generic!$G$31*Generic!$J$31</f>
        <v>5959.4289913886541</v>
      </c>
      <c r="K4" s="122">
        <f>$C4*'WC and WW factors'!$D3</f>
        <v>0</v>
      </c>
      <c r="L4" s="122">
        <f>$C4*'WC and WW factors'!$F3</f>
        <v>81160329.985652804</v>
      </c>
      <c r="M4" s="122">
        <f>$C4*'VW factors'!$E6</f>
        <v>0</v>
      </c>
      <c r="N4" s="123">
        <f>$D4/International!$G$31*International!$H$31</f>
        <v>27718.777492767793</v>
      </c>
      <c r="O4" s="123">
        <f>$D4/International!$G$31*International!$I$31</f>
        <v>3818006.7120070779</v>
      </c>
      <c r="P4" s="123">
        <f>$D4/International!$G$31*International!$J$31</f>
        <v>5384.1325157131614</v>
      </c>
      <c r="Q4" s="122">
        <f>$C4*'WC and WW factors'!$D3</f>
        <v>0</v>
      </c>
      <c r="R4" s="122">
        <f>$C4*'WC and WW factors'!$F3</f>
        <v>81160329.985652804</v>
      </c>
      <c r="S4" s="122">
        <f>$C4*'VW factors'!$F6</f>
        <v>0</v>
      </c>
      <c r="T4" s="123">
        <f>$D4/National!$G$31*National!$H$31</f>
        <v>1459.7301979193103</v>
      </c>
      <c r="U4" s="123">
        <f>$D4/National!$G$31*National!$I$31</f>
        <v>122345.1378811763</v>
      </c>
      <c r="V4" s="123">
        <f>$D4/National!$G$31*National!$J$31</f>
        <v>76.49054024860088</v>
      </c>
      <c r="W4" s="122">
        <f>$C4*'WC and WW factors'!$D3</f>
        <v>0</v>
      </c>
      <c r="X4" s="122">
        <f>$C4*'WC and WW factors'!$F3</f>
        <v>81160329.985652804</v>
      </c>
      <c r="Y4" s="122">
        <f>$C4*'VW factors'!$G6</f>
        <v>0</v>
      </c>
      <c r="Z4" s="123">
        <f>$D4/Regional!$G$31*Regional!$H$31</f>
        <v>3707.1044255750503</v>
      </c>
      <c r="AA4" s="123">
        <f>$D4/Regional!$G$31*Regional!$I$31</f>
        <v>323860.06853256078</v>
      </c>
      <c r="AB4" s="123">
        <f>$D4/Regional!$G$31*Regional!$J$31</f>
        <v>1790.8743750414999</v>
      </c>
    </row>
    <row r="5" spans="1:31">
      <c r="A5" s="124" t="s">
        <v>83</v>
      </c>
      <c r="B5" s="124" t="s">
        <v>84</v>
      </c>
      <c r="C5" s="122">
        <f>('Technology mixes'!N4+'Technology mixes'!O4)*('Technology mixes'!N$31+'Technology mixes'!O$31)</f>
        <v>7758</v>
      </c>
      <c r="D5" s="125"/>
      <c r="E5" s="131">
        <f>IF(Generic!$C5 = 0,$C5*'WC and WW factors'!$D4,$C5/Generic!$C5*Generic!$D5)</f>
        <v>244377</v>
      </c>
      <c r="F5" s="131">
        <f>IF(Generic!$C5 = 0,$C5*'WC and WW factors'!$F4,$C5/Generic!$C5*Generic!$E5)</f>
        <v>28549440</v>
      </c>
      <c r="G5" s="122">
        <f>IF(Generic!$C5 = 0,$C5*'VW factors'!$D7,$C5/Generic!$C5*Generic!$F5)</f>
        <v>465480000</v>
      </c>
      <c r="H5" s="123">
        <f>$D5/Generic!$G$31*Generic!$H$31</f>
        <v>0</v>
      </c>
      <c r="I5" s="123">
        <f>$D5/Generic!$G$31*Generic!$I$31</f>
        <v>0</v>
      </c>
      <c r="J5" s="123">
        <f>$D5/Generic!$G$31*Generic!$J$31</f>
        <v>0</v>
      </c>
      <c r="K5" s="131">
        <f>IF(International!$C5 = 0,$C5*'WC and WW factors'!$D4,$C5/International!$C5*International!$D5)</f>
        <v>244377</v>
      </c>
      <c r="L5" s="131">
        <f>IF(International!$C5 = 0,$C5*'WC and WW factors'!$F4,$C5/International!$C5*International!$E5)</f>
        <v>28549440</v>
      </c>
      <c r="M5" s="122">
        <f>IF(International!$C5 = 0,$C5*'VW factors'!$E7,$C5/International!$C5*International!$F5)</f>
        <v>465480000</v>
      </c>
      <c r="N5" s="123">
        <f>$D5/International!$G$31*International!$H$31</f>
        <v>0</v>
      </c>
      <c r="O5" s="123">
        <f>$D5/International!$G$31*International!$I$31</f>
        <v>0</v>
      </c>
      <c r="P5" s="123">
        <f>$D5/International!$G$31*International!$J$31</f>
        <v>0</v>
      </c>
      <c r="Q5" s="131">
        <f>IF(National!$C5 = 0,$C5*'WC and WW factors'!$D4,$C5/National!$C5*National!$D5)</f>
        <v>244377</v>
      </c>
      <c r="R5" s="131">
        <f>IF(National!$C5 = 0,$C5*'WC and WW factors'!$F4,$C5/National!$C5*National!$E5)</f>
        <v>28549440</v>
      </c>
      <c r="S5" s="122">
        <f>IF(National!$C5 = 0,$C5*'VW factors'!$F7,$C5/National!$C5*National!$F5)</f>
        <v>465480000</v>
      </c>
      <c r="T5" s="123">
        <f>$D5/National!$G$31*National!$H$31</f>
        <v>0</v>
      </c>
      <c r="U5" s="123">
        <f>$D5/National!$G$31*National!$I$31</f>
        <v>0</v>
      </c>
      <c r="V5" s="123">
        <f>$D5/National!$G$31*National!$J$31</f>
        <v>0</v>
      </c>
      <c r="W5" s="131">
        <f>IF(Regional!$C5 = 0,$C5*'WC and WW factors'!$D4,$C5/Regional!$C5*Regional!$D5)</f>
        <v>244377</v>
      </c>
      <c r="X5" s="131">
        <f>IF(Regional!$C5 = 0,$C5*'WC and WW factors'!$F4,$C5/Regional!$C5*Regional!$E5)</f>
        <v>28549440</v>
      </c>
      <c r="Y5" s="122">
        <f>IF(Regional!$C5 = 0,$C5*'VW factors'!$G7,$C5/Regional!$C5*Regional!$F5)</f>
        <v>465480000</v>
      </c>
      <c r="Z5" s="123">
        <f>$D5/Regional!$G$31*Regional!$H$31</f>
        <v>0</v>
      </c>
      <c r="AA5" s="123">
        <f>$D5/Regional!$G$31*Regional!$I$31</f>
        <v>0</v>
      </c>
      <c r="AB5" s="123">
        <f>$D5/Regional!$G$31*Regional!$J$31</f>
        <v>0</v>
      </c>
    </row>
    <row r="6" spans="1:31">
      <c r="A6" s="121" t="s">
        <v>77</v>
      </c>
      <c r="B6" s="121" t="s">
        <v>89</v>
      </c>
      <c r="C6" s="122">
        <f>('Technology mixes'!N5+'Technology mixes'!O5)*('Technology mixes'!N$31+'Technology mixes'!O$31)</f>
        <v>0</v>
      </c>
      <c r="D6" s="121"/>
      <c r="E6" s="122">
        <f>$C6*'WC and WW factors'!$D5</f>
        <v>0</v>
      </c>
      <c r="F6" s="122">
        <f>$C6*'WC and WW factors'!$F5</f>
        <v>0</v>
      </c>
      <c r="G6" s="122">
        <f>$C6*'VW factors'!$D8</f>
        <v>0</v>
      </c>
      <c r="H6" s="123">
        <f>$D6/Generic!$G$31*Generic!$H$31</f>
        <v>0</v>
      </c>
      <c r="I6" s="123">
        <f>$D6/Generic!$G$31*Generic!$I$31</f>
        <v>0</v>
      </c>
      <c r="J6" s="123">
        <f>$D6/Generic!$G$31*Generic!$J$31</f>
        <v>0</v>
      </c>
      <c r="K6" s="122">
        <f>$C6*'WC and WW factors'!$D5</f>
        <v>0</v>
      </c>
      <c r="L6" s="122">
        <f>$C6*'WC and WW factors'!$F5</f>
        <v>0</v>
      </c>
      <c r="M6" s="122">
        <f>$C6*'VW factors'!$E8</f>
        <v>0</v>
      </c>
      <c r="N6" s="123">
        <f>$D6/International!$G$31*International!$H$31</f>
        <v>0</v>
      </c>
      <c r="O6" s="123">
        <f>$D6/International!$G$31*International!$I$31</f>
        <v>0</v>
      </c>
      <c r="P6" s="123">
        <f>$D6/International!$G$31*International!$J$31</f>
        <v>0</v>
      </c>
      <c r="Q6" s="122">
        <f>$C6*'WC and WW factors'!$D5</f>
        <v>0</v>
      </c>
      <c r="R6" s="122">
        <f>$C6*'WC and WW factors'!$F5</f>
        <v>0</v>
      </c>
      <c r="S6" s="122">
        <f>$C6*'VW factors'!$F8</f>
        <v>0</v>
      </c>
      <c r="T6" s="123">
        <f>$D6/National!$G$31*National!$H$31</f>
        <v>0</v>
      </c>
      <c r="U6" s="123">
        <f>$D6/National!$G$31*National!$I$31</f>
        <v>0</v>
      </c>
      <c r="V6" s="123">
        <f>$D6/National!$G$31*National!$J$31</f>
        <v>0</v>
      </c>
      <c r="W6" s="122">
        <f>$C6*'WC and WW factors'!$D5</f>
        <v>0</v>
      </c>
      <c r="X6" s="122">
        <f>$C6*'WC and WW factors'!$F5</f>
        <v>0</v>
      </c>
      <c r="Y6" s="122">
        <f>$C6*'VW factors'!$G8</f>
        <v>0</v>
      </c>
      <c r="Z6" s="123">
        <f>$D6/Regional!$G$31*Regional!$H$31</f>
        <v>0</v>
      </c>
      <c r="AA6" s="123">
        <f>$D6/Regional!$G$31*Regional!$I$31</f>
        <v>0</v>
      </c>
      <c r="AB6" s="123">
        <f>$D6/Regional!$G$31*Regional!$J$31</f>
        <v>0</v>
      </c>
    </row>
    <row r="7" spans="1:31">
      <c r="A7" s="121" t="s">
        <v>77</v>
      </c>
      <c r="B7" s="121" t="s">
        <v>91</v>
      </c>
      <c r="C7" s="122">
        <f>('Technology mixes'!N6+'Technology mixes'!O6)*('Technology mixes'!N$31+'Technology mixes'!O$31)</f>
        <v>581.85</v>
      </c>
      <c r="D7" s="121">
        <f>$C7/4</f>
        <v>145.46250000000001</v>
      </c>
      <c r="E7" s="122">
        <f>$C7*'WC and WW factors'!$D6</f>
        <v>0</v>
      </c>
      <c r="F7" s="122">
        <f>$C7*'WC and WW factors'!$F6</f>
        <v>0</v>
      </c>
      <c r="G7" s="122">
        <f>$C7*'VW factors'!$D9</f>
        <v>0</v>
      </c>
      <c r="H7" s="123">
        <f>$D7/Generic!$G$31*Generic!$H$31</f>
        <v>13745.339451168549</v>
      </c>
      <c r="I7" s="123">
        <f>$D7/Generic!$G$31*Generic!$I$31</f>
        <v>1879651.5290014837</v>
      </c>
      <c r="J7" s="123">
        <f>$D7/Generic!$G$31*Generic!$J$31</f>
        <v>2554.0409963094235</v>
      </c>
      <c r="K7" s="122">
        <f>$C7*'WC and WW factors'!$D6</f>
        <v>0</v>
      </c>
      <c r="L7" s="122">
        <f>$C7*'WC and WW factors'!$F6</f>
        <v>0</v>
      </c>
      <c r="M7" s="122">
        <f>$C7*'VW factors'!$E9</f>
        <v>0</v>
      </c>
      <c r="N7" s="123">
        <f>$D7/International!$G$31*International!$H$31</f>
        <v>11879.476068329053</v>
      </c>
      <c r="O7" s="123">
        <f>$D7/International!$G$31*International!$I$31</f>
        <v>1636288.5908601761</v>
      </c>
      <c r="P7" s="123">
        <f>$D7/International!$G$31*International!$J$31</f>
        <v>2307.4853638770692</v>
      </c>
      <c r="Q7" s="122">
        <f>$C7*'WC and WW factors'!$D6</f>
        <v>0</v>
      </c>
      <c r="R7" s="122">
        <f>$C7*'WC and WW factors'!$F6</f>
        <v>0</v>
      </c>
      <c r="S7" s="122">
        <f>$C7*'VW factors'!$F9</f>
        <v>0</v>
      </c>
      <c r="T7" s="123">
        <f>$D7/National!$G$31*National!$H$31</f>
        <v>625.59865625113298</v>
      </c>
      <c r="U7" s="123">
        <f>$D7/National!$G$31*National!$I$31</f>
        <v>52433.630520504121</v>
      </c>
      <c r="V7" s="123">
        <f>$D7/National!$G$31*National!$J$31</f>
        <v>32.781660106543235</v>
      </c>
      <c r="W7" s="122">
        <f>$C7*'WC and WW factors'!$D6</f>
        <v>0</v>
      </c>
      <c r="X7" s="122">
        <f>$C7*'WC and WW factors'!$F6</f>
        <v>0</v>
      </c>
      <c r="Y7" s="122">
        <f>$C7*'VW factors'!$G9</f>
        <v>0</v>
      </c>
      <c r="Z7" s="123">
        <f>$D7/Regional!$G$31*Regional!$H$31</f>
        <v>1588.7590395321643</v>
      </c>
      <c r="AA7" s="123">
        <f>$D7/Regional!$G$31*Regional!$I$31</f>
        <v>138797.17222824032</v>
      </c>
      <c r="AB7" s="123">
        <f>$D7/Regional!$G$31*Regional!$J$31</f>
        <v>767.51758930349979</v>
      </c>
    </row>
    <row r="8" spans="1:31">
      <c r="A8" s="121" t="s">
        <v>77</v>
      </c>
      <c r="B8" s="121" t="s">
        <v>93</v>
      </c>
      <c r="C8" s="122">
        <f>('Technology mixes'!N7+'Technology mixes'!O7)*('Technology mixes'!N$31+'Technology mixes'!O$31)</f>
        <v>0</v>
      </c>
      <c r="D8" s="125"/>
      <c r="E8" s="122">
        <f>$C8*'WC and WW factors'!$D7</f>
        <v>0</v>
      </c>
      <c r="F8" s="122">
        <f>$C8*'WC and WW factors'!$F7</f>
        <v>0</v>
      </c>
      <c r="G8" s="122">
        <f>$C8*'VW factors'!$D10</f>
        <v>0</v>
      </c>
      <c r="H8" s="123">
        <f>$D8/Generic!$G$31*Generic!$H$31</f>
        <v>0</v>
      </c>
      <c r="I8" s="123">
        <f>$D8/Generic!$G$31*Generic!$I$31</f>
        <v>0</v>
      </c>
      <c r="J8" s="123">
        <f>$D8/Generic!$G$31*Generic!$J$31</f>
        <v>0</v>
      </c>
      <c r="K8" s="122">
        <f>$C8*'WC and WW factors'!$D7</f>
        <v>0</v>
      </c>
      <c r="L8" s="122">
        <f>$C8*'WC and WW factors'!$F7</f>
        <v>0</v>
      </c>
      <c r="M8" s="122">
        <f>$C8*'VW factors'!$E10</f>
        <v>0</v>
      </c>
      <c r="N8" s="123">
        <f>$D8/International!$G$31*International!$H$31</f>
        <v>0</v>
      </c>
      <c r="O8" s="123">
        <f>$D8/International!$G$31*International!$I$31</f>
        <v>0</v>
      </c>
      <c r="P8" s="123">
        <f>$D8/International!$G$31*International!$J$31</f>
        <v>0</v>
      </c>
      <c r="Q8" s="122">
        <f>$C8*'WC and WW factors'!$D7</f>
        <v>0</v>
      </c>
      <c r="R8" s="122">
        <f>$C8*'WC and WW factors'!$F7</f>
        <v>0</v>
      </c>
      <c r="S8" s="122">
        <f>$C8*'VW factors'!$F10</f>
        <v>0</v>
      </c>
      <c r="T8" s="123">
        <f>$D8/National!$G$31*National!$H$31</f>
        <v>0</v>
      </c>
      <c r="U8" s="123">
        <f>$D8/National!$G$31*National!$I$31</f>
        <v>0</v>
      </c>
      <c r="V8" s="123">
        <f>$D8/National!$G$31*National!$J$31</f>
        <v>0</v>
      </c>
      <c r="W8" s="122">
        <f>$C8*'WC and WW factors'!$D7</f>
        <v>0</v>
      </c>
      <c r="X8" s="122">
        <f>$C8*'WC and WW factors'!$F7</f>
        <v>0</v>
      </c>
      <c r="Y8" s="122">
        <f>$C8*'VW factors'!$G10</f>
        <v>0</v>
      </c>
      <c r="Z8" s="123">
        <f>$D8/Regional!$G$31*Regional!$H$31</f>
        <v>0</v>
      </c>
      <c r="AA8" s="123">
        <f>$D8/Regional!$G$31*Regional!$I$31</f>
        <v>0</v>
      </c>
      <c r="AB8" s="123">
        <f>$D8/Regional!$G$31*Regional!$J$31</f>
        <v>0</v>
      </c>
    </row>
    <row r="9" spans="1:31">
      <c r="A9" s="121" t="s">
        <v>83</v>
      </c>
      <c r="B9" s="121" t="s">
        <v>94</v>
      </c>
      <c r="C9" s="122">
        <f>('Technology mixes'!N8+'Technology mixes'!O8)*('Technology mixes'!N$31+'Technology mixes'!O$31)</f>
        <v>0</v>
      </c>
      <c r="D9" s="121"/>
      <c r="E9" s="131">
        <f>IF(Generic!$C9 = 0,$C9*'WC and WW factors'!$D8,$C9/Generic!$C9*Generic!$D9)</f>
        <v>0</v>
      </c>
      <c r="F9" s="131">
        <f>IF(Generic!$C9 = 0,$C9*'WC and WW factors'!$F8,$C9/Generic!$C9*Generic!$E9)</f>
        <v>0</v>
      </c>
      <c r="G9" s="122">
        <f>IF(Generic!$C9 = 0,$C9*'VW factors'!$D11,$C9/Generic!$C9*Generic!$F9)</f>
        <v>0</v>
      </c>
      <c r="H9" s="123">
        <f>$D9/Generic!$G$31*Generic!$H$31</f>
        <v>0</v>
      </c>
      <c r="I9" s="123">
        <f>$D9/Generic!$G$31*Generic!$I$31</f>
        <v>0</v>
      </c>
      <c r="J9" s="123">
        <f>$D9/Generic!$G$31*Generic!$J$31</f>
        <v>0</v>
      </c>
      <c r="K9" s="131">
        <f>IF(International!$C9 = 0,$C9*'WC and WW factors'!$D8,$C9/International!$C9*International!$D9)</f>
        <v>0</v>
      </c>
      <c r="L9" s="131">
        <f>IF(International!$C9 = 0,$C9*'WC and WW factors'!$F8,$C9/International!$C9*International!$E9)</f>
        <v>0</v>
      </c>
      <c r="M9" s="122">
        <f>IF(International!$C9 = 0,$C9*'VW factors'!$E11,$C9/International!$C9*International!$F9)</f>
        <v>0</v>
      </c>
      <c r="N9" s="123">
        <f>$D9/International!$G$31*International!$H$31</f>
        <v>0</v>
      </c>
      <c r="O9" s="123">
        <f>$D9/International!$G$31*International!$I$31</f>
        <v>0</v>
      </c>
      <c r="P9" s="123">
        <f>$D9/International!$G$31*International!$J$31</f>
        <v>0</v>
      </c>
      <c r="Q9" s="131">
        <f>IF(National!$C9 = 0,$C9*'WC and WW factors'!$D8,$C9/National!$C9*National!$D9)</f>
        <v>0</v>
      </c>
      <c r="R9" s="131">
        <f>IF(National!$C9 = 0,$C9*'WC and WW factors'!$F8,$C9/National!$C9*National!$E9)</f>
        <v>0</v>
      </c>
      <c r="S9" s="122">
        <f>IF(National!$C9 = 0,$C9*'VW factors'!$F11,$C9/National!$C9*National!$F9)</f>
        <v>0</v>
      </c>
      <c r="T9" s="123">
        <f>$D9/National!$G$31*National!$H$31</f>
        <v>0</v>
      </c>
      <c r="U9" s="123">
        <f>$D9/National!$G$31*National!$I$31</f>
        <v>0</v>
      </c>
      <c r="V9" s="123">
        <f>$D9/National!$G$31*National!$J$31</f>
        <v>0</v>
      </c>
      <c r="W9" s="131">
        <f>IF(Regional!$C9 = 0,$C9*'WC and WW factors'!$D8,$C9/Regional!$C9*Regional!$D9)</f>
        <v>0</v>
      </c>
      <c r="X9" s="131">
        <f>IF(Regional!$C9 = 0,$C9*'WC and WW factors'!$F8,$C9/Regional!$C9*Regional!$E9)</f>
        <v>0</v>
      </c>
      <c r="Y9" s="122">
        <f>IF(Regional!$C9 = 0,$C9*'VW factors'!$G11,$C9/Regional!$C9*Regional!$F9)</f>
        <v>0</v>
      </c>
      <c r="Z9" s="123">
        <f>$D9/Regional!$G$31*Regional!$H$31</f>
        <v>0</v>
      </c>
      <c r="AA9" s="123">
        <f>$D9/Regional!$G$31*Regional!$I$31</f>
        <v>0</v>
      </c>
      <c r="AB9" s="123">
        <f>$D9/Regional!$G$31*Regional!$J$31</f>
        <v>0</v>
      </c>
    </row>
    <row r="10" spans="1:31">
      <c r="A10" s="121" t="s">
        <v>38</v>
      </c>
      <c r="B10" s="121" t="s">
        <v>99</v>
      </c>
      <c r="C10" s="122">
        <f>('Technology mixes'!N9+'Technology mixes'!O9)*('Technology mixes'!N$31+'Technology mixes'!O$31)</f>
        <v>0</v>
      </c>
      <c r="D10" s="121"/>
      <c r="E10" s="122">
        <f>$C10*'WC and WW factors'!$D9</f>
        <v>0</v>
      </c>
      <c r="F10" s="122">
        <f>$C10*'WC and WW factors'!$F9</f>
        <v>0</v>
      </c>
      <c r="G10" s="122">
        <f>$C10*'VW factors'!$D12</f>
        <v>0</v>
      </c>
      <c r="H10" s="123">
        <f>$D10/Generic!$G$31*Generic!$H$31</f>
        <v>0</v>
      </c>
      <c r="I10" s="123">
        <f>$D10/Generic!$G$31*Generic!$I$31</f>
        <v>0</v>
      </c>
      <c r="J10" s="123">
        <f>$D10/Generic!$G$31*Generic!$J$31</f>
        <v>0</v>
      </c>
      <c r="K10" s="122">
        <f>$C10*'WC and WW factors'!$D9</f>
        <v>0</v>
      </c>
      <c r="L10" s="122">
        <f>$C10*'WC and WW factors'!$F9</f>
        <v>0</v>
      </c>
      <c r="M10" s="122">
        <f>$C10*'VW factors'!$E12</f>
        <v>0</v>
      </c>
      <c r="N10" s="123">
        <f>$D10/International!$G$31*International!$H$31</f>
        <v>0</v>
      </c>
      <c r="O10" s="123">
        <f>$D10/International!$G$31*International!$I$31</f>
        <v>0</v>
      </c>
      <c r="P10" s="123">
        <f>$D10/International!$G$31*International!$J$31</f>
        <v>0</v>
      </c>
      <c r="Q10" s="122">
        <f>$C10*'WC and WW factors'!$D9</f>
        <v>0</v>
      </c>
      <c r="R10" s="122">
        <f>$C10*'WC and WW factors'!$F9</f>
        <v>0</v>
      </c>
      <c r="S10" s="122">
        <f>$C10*'VW factors'!$F12</f>
        <v>0</v>
      </c>
      <c r="T10" s="123">
        <f>$D10/National!$G$31*National!$H$31</f>
        <v>0</v>
      </c>
      <c r="U10" s="123">
        <f>$D10/National!$G$31*National!$I$31</f>
        <v>0</v>
      </c>
      <c r="V10" s="123">
        <f>$D10/National!$G$31*National!$J$31</f>
        <v>0</v>
      </c>
      <c r="W10" s="122">
        <f>$C10*'WC and WW factors'!$D9</f>
        <v>0</v>
      </c>
      <c r="X10" s="122">
        <f>$C10*'WC and WW factors'!$F9</f>
        <v>0</v>
      </c>
      <c r="Y10" s="122">
        <f>$C10*'VW factors'!$G12</f>
        <v>0</v>
      </c>
      <c r="Z10" s="123">
        <f>$D10/Regional!$G$31*Regional!$H$31</f>
        <v>0</v>
      </c>
      <c r="AA10" s="123">
        <f>$D10/Regional!$G$31*Regional!$I$31</f>
        <v>0</v>
      </c>
      <c r="AB10" s="123">
        <f>$D10/Regional!$G$31*Regional!$J$31</f>
        <v>0</v>
      </c>
    </row>
    <row r="11" spans="1:31">
      <c r="A11" s="121" t="s">
        <v>77</v>
      </c>
      <c r="B11" s="121" t="s">
        <v>103</v>
      </c>
      <c r="C11" s="122">
        <f>('Technology mixes'!N10+'Technology mixes'!O10)*('Technology mixes'!N$31+'Technology mixes'!O$31)</f>
        <v>0</v>
      </c>
      <c r="D11" s="122">
        <f>C11*1.005</f>
        <v>0</v>
      </c>
      <c r="E11" s="122">
        <f>$C11*'WC and WW factors'!$D10</f>
        <v>0</v>
      </c>
      <c r="F11" s="122">
        <f>$C11*'WC and WW factors'!$F10</f>
        <v>0</v>
      </c>
      <c r="G11" s="122">
        <f>$C11*'VW factors'!$D13</f>
        <v>0</v>
      </c>
      <c r="H11" s="123">
        <f>$D11/Generic!$G$31*Generic!$H$31</f>
        <v>0</v>
      </c>
      <c r="I11" s="123">
        <f>$D11/Generic!$G$31*Generic!$I$31</f>
        <v>0</v>
      </c>
      <c r="J11" s="123">
        <f>$D11/Generic!$G$31*Generic!$J$31</f>
        <v>0</v>
      </c>
      <c r="K11" s="122">
        <f>$C11*'WC and WW factors'!$D10</f>
        <v>0</v>
      </c>
      <c r="L11" s="122">
        <f>$C11*'WC and WW factors'!$F10</f>
        <v>0</v>
      </c>
      <c r="M11" s="122">
        <f>$C11*'VW factors'!$E13</f>
        <v>0</v>
      </c>
      <c r="N11" s="123">
        <f>$D11/International!$G$31*International!$H$31</f>
        <v>0</v>
      </c>
      <c r="O11" s="123">
        <f>$D11/International!$G$31*International!$I$31</f>
        <v>0</v>
      </c>
      <c r="P11" s="123">
        <f>$D11/International!$G$31*International!$J$31</f>
        <v>0</v>
      </c>
      <c r="Q11" s="122">
        <f>$C11*'WC and WW factors'!$D10</f>
        <v>0</v>
      </c>
      <c r="R11" s="122">
        <f>$C11*'WC and WW factors'!$F10</f>
        <v>0</v>
      </c>
      <c r="S11" s="122">
        <f>$C11*'VW factors'!$F13</f>
        <v>0</v>
      </c>
      <c r="T11" s="123">
        <f>$D11/National!$G$31*National!$H$31</f>
        <v>0</v>
      </c>
      <c r="U11" s="123">
        <f>$D11/National!$G$31*National!$I$31</f>
        <v>0</v>
      </c>
      <c r="V11" s="123">
        <f>$D11/National!$G$31*National!$J$31</f>
        <v>0</v>
      </c>
      <c r="W11" s="122">
        <f>$C11*'WC and WW factors'!$D10</f>
        <v>0</v>
      </c>
      <c r="X11" s="122">
        <f>$C11*'WC and WW factors'!$F10</f>
        <v>0</v>
      </c>
      <c r="Y11" s="122">
        <f>$C11*'VW factors'!$G13</f>
        <v>0</v>
      </c>
      <c r="Z11" s="123">
        <f>$D11/Regional!$G$31*Regional!$H$31</f>
        <v>0</v>
      </c>
      <c r="AA11" s="123">
        <f>$D11/Regional!$G$31*Regional!$I$31</f>
        <v>0</v>
      </c>
      <c r="AB11" s="123">
        <f>$D11/Regional!$G$31*Regional!$J$31</f>
        <v>0</v>
      </c>
    </row>
    <row r="12" spans="1:31">
      <c r="A12" s="121" t="s">
        <v>77</v>
      </c>
      <c r="B12" s="122" t="s">
        <v>104</v>
      </c>
      <c r="C12" s="122">
        <f>('Technology mixes'!N11+'Technology mixes'!O11)*('Technology mixes'!N$31+'Technology mixes'!O$31)</f>
        <v>1357.65</v>
      </c>
      <c r="D12" s="121"/>
      <c r="E12" s="122">
        <f>$C12*'WC and WW factors'!$D11</f>
        <v>0</v>
      </c>
      <c r="F12" s="122">
        <f>$C12*'WC and WW factors'!$F11</f>
        <v>8116032.9985652789</v>
      </c>
      <c r="G12" s="122">
        <f>$C12*'VW factors'!$D14</f>
        <v>0</v>
      </c>
      <c r="H12" s="123">
        <f>$D12/Generic!$G$31*Generic!$H$31</f>
        <v>0</v>
      </c>
      <c r="I12" s="123">
        <f>$D12/Generic!$G$31*Generic!$I$31</f>
        <v>0</v>
      </c>
      <c r="J12" s="123">
        <f>$D12/Generic!$G$31*Generic!$J$31</f>
        <v>0</v>
      </c>
      <c r="K12" s="122">
        <f>$C12*'WC and WW factors'!$D11</f>
        <v>0</v>
      </c>
      <c r="L12" s="122">
        <f>$C12*'WC and WW factors'!$F11</f>
        <v>8116032.9985652789</v>
      </c>
      <c r="M12" s="122">
        <f>$C12*'VW factors'!$E14</f>
        <v>0</v>
      </c>
      <c r="N12" s="123">
        <f>$D12/International!$G$31*International!$H$31</f>
        <v>0</v>
      </c>
      <c r="O12" s="123">
        <f>$D12/International!$G$31*International!$I$31</f>
        <v>0</v>
      </c>
      <c r="P12" s="123">
        <f>$D12/International!$G$31*International!$J$31</f>
        <v>0</v>
      </c>
      <c r="Q12" s="122">
        <f>$C12*'WC and WW factors'!$D11</f>
        <v>0</v>
      </c>
      <c r="R12" s="122">
        <f>$C12*'WC and WW factors'!$F11</f>
        <v>8116032.9985652789</v>
      </c>
      <c r="S12" s="122">
        <f>$C12*'VW factors'!$F14</f>
        <v>0</v>
      </c>
      <c r="T12" s="123">
        <f>$D12/National!$G$31*National!$H$31</f>
        <v>0</v>
      </c>
      <c r="U12" s="123">
        <f>$D12/National!$G$31*National!$I$31</f>
        <v>0</v>
      </c>
      <c r="V12" s="123">
        <f>$D12/National!$G$31*National!$J$31</f>
        <v>0</v>
      </c>
      <c r="W12" s="122">
        <f>$C12*'WC and WW factors'!$D11</f>
        <v>0</v>
      </c>
      <c r="X12" s="122">
        <f>$C12*'WC and WW factors'!$F11</f>
        <v>8116032.9985652789</v>
      </c>
      <c r="Y12" s="122">
        <f>$C12*'VW factors'!$G14</f>
        <v>0</v>
      </c>
      <c r="Z12" s="123">
        <f>$D12/Regional!$G$31*Regional!$H$31</f>
        <v>0</v>
      </c>
      <c r="AA12" s="123">
        <f>$D12/Regional!$G$31*Regional!$I$31</f>
        <v>0</v>
      </c>
      <c r="AB12" s="123">
        <f>$D12/Regional!$G$31*Regional!$J$31</f>
        <v>0</v>
      </c>
    </row>
    <row r="13" spans="1:31">
      <c r="A13" s="121" t="s">
        <v>77</v>
      </c>
      <c r="B13" s="121" t="s">
        <v>106</v>
      </c>
      <c r="C13" s="122">
        <f>('Technology mixes'!N12+'Technology mixes'!O12)*('Technology mixes'!N$31+'Technology mixes'!O$31)</f>
        <v>581.85</v>
      </c>
      <c r="D13" s="121"/>
      <c r="E13" s="122">
        <f>$C13*'WC and WW factors'!$D12</f>
        <v>0</v>
      </c>
      <c r="F13" s="122">
        <f>$C13*'WC and WW factors'!$F12</f>
        <v>0</v>
      </c>
      <c r="G13" s="122">
        <f>$C13*'VW factors'!$D15</f>
        <v>48826.524599999997</v>
      </c>
      <c r="H13" s="123">
        <f>$D13/Generic!$G$31*Generic!$H$31</f>
        <v>0</v>
      </c>
      <c r="I13" s="123">
        <f>$D13/Generic!$G$31*Generic!$I$31</f>
        <v>0</v>
      </c>
      <c r="J13" s="123">
        <f>$D13/Generic!$G$31*Generic!$J$31</f>
        <v>0</v>
      </c>
      <c r="K13" s="122">
        <f>$C13*'WC and WW factors'!$D12</f>
        <v>0</v>
      </c>
      <c r="L13" s="122">
        <f>$C13*'WC and WW factors'!$F12</f>
        <v>0</v>
      </c>
      <c r="M13" s="122">
        <f>$C13*'VW factors'!$E15</f>
        <v>48826.524599999997</v>
      </c>
      <c r="N13" s="123">
        <f>$D13/International!$G$31*International!$H$31</f>
        <v>0</v>
      </c>
      <c r="O13" s="123">
        <f>$D13/International!$G$31*International!$I$31</f>
        <v>0</v>
      </c>
      <c r="P13" s="123">
        <f>$D13/International!$G$31*International!$J$31</f>
        <v>0</v>
      </c>
      <c r="Q13" s="122">
        <f>$C13*'WC and WW factors'!$D12</f>
        <v>0</v>
      </c>
      <c r="R13" s="122">
        <f>$C13*'WC and WW factors'!$F12</f>
        <v>0</v>
      </c>
      <c r="S13" s="122">
        <f>$C13*'VW factors'!$F15</f>
        <v>48826.524599999997</v>
      </c>
      <c r="T13" s="123">
        <f>$D13/National!$G$31*National!$H$31</f>
        <v>0</v>
      </c>
      <c r="U13" s="123">
        <f>$D13/National!$G$31*National!$I$31</f>
        <v>0</v>
      </c>
      <c r="V13" s="123">
        <f>$D13/National!$G$31*National!$J$31</f>
        <v>0</v>
      </c>
      <c r="W13" s="122">
        <f>$C13*'WC and WW factors'!$D12</f>
        <v>0</v>
      </c>
      <c r="X13" s="122">
        <f>$C13*'WC and WW factors'!$F12</f>
        <v>0</v>
      </c>
      <c r="Y13" s="122">
        <f>$C13*'VW factors'!$G15</f>
        <v>48826.524599999997</v>
      </c>
      <c r="Z13" s="123">
        <f>$D13/Regional!$G$31*Regional!$H$31</f>
        <v>0</v>
      </c>
      <c r="AA13" s="123">
        <f>$D13/Regional!$G$31*Regional!$I$31</f>
        <v>0</v>
      </c>
      <c r="AB13" s="123">
        <f>$D13/Regional!$G$31*Regional!$J$31</f>
        <v>0</v>
      </c>
    </row>
    <row r="14" spans="1:31">
      <c r="A14" s="121" t="s">
        <v>38</v>
      </c>
      <c r="B14" s="121" t="s">
        <v>107</v>
      </c>
      <c r="C14" s="122">
        <f>('Technology mixes'!N13+'Technology mixes'!O13)*('Technology mixes'!N$31+'Technology mixes'!O$31)</f>
        <v>0</v>
      </c>
      <c r="D14" s="125"/>
      <c r="E14" s="122">
        <f>$C14*'WC and WW factors'!$D13</f>
        <v>0</v>
      </c>
      <c r="F14" s="122">
        <f>$C14*'WC and WW factors'!$F13</f>
        <v>0</v>
      </c>
      <c r="G14" s="122">
        <f>$C14*'VW factors'!$D16</f>
        <v>0</v>
      </c>
      <c r="H14" s="123">
        <f>$D14/Generic!$G$31*Generic!$H$31</f>
        <v>0</v>
      </c>
      <c r="I14" s="123">
        <f>$D14/Generic!$G$31*Generic!$I$31</f>
        <v>0</v>
      </c>
      <c r="J14" s="123">
        <f>$D14/Generic!$G$31*Generic!$J$31</f>
        <v>0</v>
      </c>
      <c r="K14" s="122">
        <f>$C14*'WC and WW factors'!$D13</f>
        <v>0</v>
      </c>
      <c r="L14" s="122">
        <f>$C14*'WC and WW factors'!$F13</f>
        <v>0</v>
      </c>
      <c r="M14" s="122">
        <f>$C14*'VW factors'!$E16</f>
        <v>0</v>
      </c>
      <c r="N14" s="123">
        <f>$D14/International!$G$31*International!$H$31</f>
        <v>0</v>
      </c>
      <c r="O14" s="123">
        <f>$D14/International!$G$31*International!$I$31</f>
        <v>0</v>
      </c>
      <c r="P14" s="123">
        <f>$D14/International!$G$31*International!$J$31</f>
        <v>0</v>
      </c>
      <c r="Q14" s="122">
        <f>$C14*'WC and WW factors'!$D13</f>
        <v>0</v>
      </c>
      <c r="R14" s="122">
        <f>$C14*'WC and WW factors'!$F13</f>
        <v>0</v>
      </c>
      <c r="S14" s="122">
        <f>$C14*'VW factors'!$F16</f>
        <v>0</v>
      </c>
      <c r="T14" s="123">
        <f>$D14/National!$G$31*National!$H$31</f>
        <v>0</v>
      </c>
      <c r="U14" s="123">
        <f>$D14/National!$G$31*National!$I$31</f>
        <v>0</v>
      </c>
      <c r="V14" s="123">
        <f>$D14/National!$G$31*National!$J$31</f>
        <v>0</v>
      </c>
      <c r="W14" s="122">
        <f>$C14*'WC and WW factors'!$D13</f>
        <v>0</v>
      </c>
      <c r="X14" s="122">
        <f>$C14*'WC and WW factors'!$F13</f>
        <v>0</v>
      </c>
      <c r="Y14" s="122">
        <f>$C14*'VW factors'!$G16</f>
        <v>0</v>
      </c>
      <c r="Z14" s="123">
        <f>$D14/Regional!$G$31*Regional!$H$31</f>
        <v>0</v>
      </c>
      <c r="AA14" s="123">
        <f>$D14/Regional!$G$31*Regional!$I$31</f>
        <v>0</v>
      </c>
      <c r="AB14" s="123">
        <f>$D14/Regional!$G$31*Regional!$J$31</f>
        <v>0</v>
      </c>
    </row>
    <row r="15" spans="1:31">
      <c r="A15" s="121" t="s">
        <v>38</v>
      </c>
      <c r="B15" s="121" t="s">
        <v>111</v>
      </c>
      <c r="C15" s="122">
        <f>('Technology mixes'!N14+'Technology mixes'!O14)*('Technology mixes'!N$31+'Technology mixes'!O$31)</f>
        <v>0</v>
      </c>
      <c r="D15" s="121"/>
      <c r="E15" s="122">
        <f>$C15*'WC and WW factors'!$D14</f>
        <v>0</v>
      </c>
      <c r="F15" s="122">
        <f>$C15*'WC and WW factors'!$F14</f>
        <v>0</v>
      </c>
      <c r="G15" s="122">
        <f>$C15*'VW factors'!$D17</f>
        <v>0</v>
      </c>
      <c r="H15" s="123">
        <f>$D15/Generic!$G$31*Generic!$H$31</f>
        <v>0</v>
      </c>
      <c r="I15" s="123">
        <f>$D15/Generic!$G$31*Generic!$I$31</f>
        <v>0</v>
      </c>
      <c r="J15" s="123">
        <f>$D15/Generic!$G$31*Generic!$J$31</f>
        <v>0</v>
      </c>
      <c r="K15" s="122">
        <f>$C15*'WC and WW factors'!$D14</f>
        <v>0</v>
      </c>
      <c r="L15" s="122">
        <f>$C15*'WC and WW factors'!$F14</f>
        <v>0</v>
      </c>
      <c r="M15" s="122">
        <f>$C15*'VW factors'!$E17</f>
        <v>0</v>
      </c>
      <c r="N15" s="123">
        <f>$D15/International!$G$31*International!$H$31</f>
        <v>0</v>
      </c>
      <c r="O15" s="123">
        <f>$D15/International!$G$31*International!$I$31</f>
        <v>0</v>
      </c>
      <c r="P15" s="123">
        <f>$D15/International!$G$31*International!$J$31</f>
        <v>0</v>
      </c>
      <c r="Q15" s="122">
        <f>$C15*'WC and WW factors'!$D14</f>
        <v>0</v>
      </c>
      <c r="R15" s="122">
        <f>$C15*'WC and WW factors'!$F14</f>
        <v>0</v>
      </c>
      <c r="S15" s="122">
        <f>$C15*'VW factors'!$F17</f>
        <v>0</v>
      </c>
      <c r="T15" s="123">
        <f>$D15/National!$G$31*National!$H$31</f>
        <v>0</v>
      </c>
      <c r="U15" s="123">
        <f>$D15/National!$G$31*National!$I$31</f>
        <v>0</v>
      </c>
      <c r="V15" s="123">
        <f>$D15/National!$G$31*National!$J$31</f>
        <v>0</v>
      </c>
      <c r="W15" s="122">
        <f>$C15*'WC and WW factors'!$D14</f>
        <v>0</v>
      </c>
      <c r="X15" s="122">
        <f>$C15*'WC and WW factors'!$F14</f>
        <v>0</v>
      </c>
      <c r="Y15" s="122">
        <f>$C15*'VW factors'!$G17</f>
        <v>0</v>
      </c>
      <c r="Z15" s="123">
        <f>$D15/Regional!$G$31*Regional!$H$31</f>
        <v>0</v>
      </c>
      <c r="AA15" s="123">
        <f>$D15/Regional!$G$31*Regional!$I$31</f>
        <v>0</v>
      </c>
      <c r="AB15" s="123">
        <f>$D15/Regional!$G$31*Regional!$J$31</f>
        <v>0</v>
      </c>
    </row>
    <row r="16" spans="1:31">
      <c r="A16" s="121" t="s">
        <v>77</v>
      </c>
      <c r="B16" s="121" t="s">
        <v>116</v>
      </c>
      <c r="C16" s="122">
        <f>('Technology mixes'!N15+'Technology mixes'!O15)*('Technology mixes'!N$31+'Technology mixes'!O$31)</f>
        <v>387.90000000000003</v>
      </c>
      <c r="D16" s="121">
        <f>C16/4</f>
        <v>96.975000000000009</v>
      </c>
      <c r="E16" s="122">
        <f>$C16*'WC and WW factors'!$D15</f>
        <v>0</v>
      </c>
      <c r="F16" s="122">
        <f>$C16*'WC and WW factors'!$F15</f>
        <v>23188665.710186515</v>
      </c>
      <c r="G16" s="122">
        <f>$C16*'VW factors'!$D18</f>
        <v>0</v>
      </c>
      <c r="H16" s="123">
        <f>$D16/Generic!$G$31*Generic!$H$31</f>
        <v>9163.5596341123655</v>
      </c>
      <c r="I16" s="123">
        <f>$D16/Generic!$G$31*Generic!$I$31</f>
        <v>1253101.0193343225</v>
      </c>
      <c r="J16" s="123">
        <f>$D16/Generic!$G$31*Generic!$J$31</f>
        <v>1702.6939975396156</v>
      </c>
      <c r="K16" s="122">
        <f>$C16*'WC and WW factors'!$D15</f>
        <v>0</v>
      </c>
      <c r="L16" s="122">
        <f>$C16*'WC and WW factors'!$F15</f>
        <v>23188665.710186515</v>
      </c>
      <c r="M16" s="122">
        <f>$C16*'VW factors'!$E18</f>
        <v>0</v>
      </c>
      <c r="N16" s="123">
        <f>$D16/International!$G$31*International!$H$31</f>
        <v>7919.6507122193698</v>
      </c>
      <c r="O16" s="123">
        <f>$D16/International!$G$31*International!$I$31</f>
        <v>1090859.0605734508</v>
      </c>
      <c r="P16" s="123">
        <f>$D16/International!$G$31*International!$J$31</f>
        <v>1538.3235759180463</v>
      </c>
      <c r="Q16" s="122">
        <f>$C16*'WC and WW factors'!$D15</f>
        <v>0</v>
      </c>
      <c r="R16" s="122">
        <f>$C16*'WC and WW factors'!$F15</f>
        <v>23188665.710186515</v>
      </c>
      <c r="S16" s="122">
        <f>$C16*'VW factors'!$F18</f>
        <v>0</v>
      </c>
      <c r="T16" s="123">
        <f>$D16/National!$G$31*National!$H$31</f>
        <v>417.06577083408871</v>
      </c>
      <c r="U16" s="123">
        <f>$D16/National!$G$31*National!$I$31</f>
        <v>34955.753680336085</v>
      </c>
      <c r="V16" s="123">
        <f>$D16/National!$G$31*National!$J$31</f>
        <v>21.854440071028822</v>
      </c>
      <c r="W16" s="122">
        <f>$C16*'WC and WW factors'!$D15</f>
        <v>0</v>
      </c>
      <c r="X16" s="122">
        <f>$C16*'WC and WW factors'!$F15</f>
        <v>23188665.710186515</v>
      </c>
      <c r="Y16" s="122">
        <f>$C16*'VW factors'!$G18</f>
        <v>0</v>
      </c>
      <c r="Z16" s="123">
        <f>$D16/Regional!$G$31*Regional!$H$31</f>
        <v>1059.1726930214429</v>
      </c>
      <c r="AA16" s="123">
        <f>$D16/Regional!$G$31*Regional!$I$31</f>
        <v>92531.448152160228</v>
      </c>
      <c r="AB16" s="123">
        <f>$D16/Regional!$G$31*Regional!$J$31</f>
        <v>511.67839286899994</v>
      </c>
    </row>
    <row r="17" spans="1:31">
      <c r="A17" s="121" t="s">
        <v>77</v>
      </c>
      <c r="B17" s="121" t="s">
        <v>117</v>
      </c>
      <c r="C17" s="122">
        <f>('Technology mixes'!N16+'Technology mixes'!O16)*('Technology mixes'!N$31+'Technology mixes'!O$31)</f>
        <v>581.85</v>
      </c>
      <c r="D17" s="121"/>
      <c r="E17" s="122">
        <f>$C17*'WC and WW factors'!$D16</f>
        <v>0</v>
      </c>
      <c r="F17" s="122">
        <f>$C17*'WC and WW factors'!$F16</f>
        <v>0</v>
      </c>
      <c r="G17" s="122">
        <f>$C17*'VW factors'!$D19</f>
        <v>0</v>
      </c>
      <c r="H17" s="123">
        <f>$D17/Generic!$G$31*Generic!$H$31</f>
        <v>0</v>
      </c>
      <c r="I17" s="123">
        <f>$D17/Generic!$G$31*Generic!$I$31</f>
        <v>0</v>
      </c>
      <c r="J17" s="123">
        <f>$D17/Generic!$G$31*Generic!$J$31</f>
        <v>0</v>
      </c>
      <c r="K17" s="122">
        <f>$C17*'WC and WW factors'!$D16</f>
        <v>0</v>
      </c>
      <c r="L17" s="122">
        <f>$C17*'WC and WW factors'!$F16</f>
        <v>0</v>
      </c>
      <c r="M17" s="122">
        <f>$C17*'VW factors'!$E19</f>
        <v>0</v>
      </c>
      <c r="N17" s="123">
        <f>$D17/International!$G$31*International!$H$31</f>
        <v>0</v>
      </c>
      <c r="O17" s="123">
        <f>$D17/International!$G$31*International!$I$31</f>
        <v>0</v>
      </c>
      <c r="P17" s="123">
        <f>$D17/International!$G$31*International!$J$31</f>
        <v>0</v>
      </c>
      <c r="Q17" s="122">
        <f>$C17*'WC and WW factors'!$D16</f>
        <v>0</v>
      </c>
      <c r="R17" s="122">
        <f>$C17*'WC and WW factors'!$F16</f>
        <v>0</v>
      </c>
      <c r="S17" s="122">
        <f>$C17*'VW factors'!$F19</f>
        <v>0</v>
      </c>
      <c r="T17" s="123">
        <f>$D17/National!$G$31*National!$H$31</f>
        <v>0</v>
      </c>
      <c r="U17" s="123">
        <f>$D17/National!$G$31*National!$I$31</f>
        <v>0</v>
      </c>
      <c r="V17" s="123">
        <f>$D17/National!$G$31*National!$J$31</f>
        <v>0</v>
      </c>
      <c r="W17" s="122">
        <f>$C17*'WC and WW factors'!$D16</f>
        <v>0</v>
      </c>
      <c r="X17" s="122">
        <f>$C17*'WC and WW factors'!$F16</f>
        <v>0</v>
      </c>
      <c r="Y17" s="122">
        <f>$C17*'VW factors'!$G19</f>
        <v>0</v>
      </c>
      <c r="Z17" s="123">
        <f>$D17/Regional!$G$31*Regional!$H$31</f>
        <v>0</v>
      </c>
      <c r="AA17" s="123">
        <f>$D17/Regional!$G$31*Regional!$I$31</f>
        <v>0</v>
      </c>
      <c r="AB17" s="123">
        <f>$D17/Regional!$G$31*Regional!$J$31</f>
        <v>0</v>
      </c>
    </row>
    <row r="18" spans="1:31">
      <c r="A18" s="124" t="s">
        <v>83</v>
      </c>
      <c r="B18" s="124" t="s">
        <v>119</v>
      </c>
      <c r="C18" s="122">
        <f>('Technology mixes'!N17+'Technology mixes'!O17)*('Technology mixes'!N$31+'Technology mixes'!O$31)</f>
        <v>0</v>
      </c>
      <c r="D18" s="121"/>
      <c r="E18" s="131">
        <f>IF(Generic!$C18 = 0,$C18*'WC and WW factors'!$D17,$C18/Generic!$C18*Generic!$D18)</f>
        <v>0</v>
      </c>
      <c r="F18" s="131">
        <f>IF(Generic!$C18 = 0,$C18*'WC and WW factors'!$F17,$C18/Generic!$C18*Generic!$E18)</f>
        <v>0</v>
      </c>
      <c r="G18" s="122">
        <f>IF(Generic!$C18 = 0,$C18*'VW factors'!$D20,$C18/Generic!$C18*Generic!$F18)</f>
        <v>0</v>
      </c>
      <c r="H18" s="123">
        <f>$D18/Generic!$G$31*Generic!$H$31</f>
        <v>0</v>
      </c>
      <c r="I18" s="123">
        <f>$D18/Generic!$G$31*Generic!$I$31</f>
        <v>0</v>
      </c>
      <c r="J18" s="123">
        <f>$D18/Generic!$G$31*Generic!$J$31</f>
        <v>0</v>
      </c>
      <c r="K18" s="131">
        <f>IF(International!$C18 = 0,$C18*'WC and WW factors'!$D17,$C18/International!$C18*International!$D18)</f>
        <v>0</v>
      </c>
      <c r="L18" s="131">
        <f>IF(International!$C18 = 0,$C18*'WC and WW factors'!$F17,$C18/International!$C18*International!$E18)</f>
        <v>0</v>
      </c>
      <c r="M18" s="122">
        <f>IF(International!$C18 = 0,$C18*'VW factors'!$E20,$C18/International!$C18*International!$F18)</f>
        <v>0</v>
      </c>
      <c r="N18" s="123">
        <f>$D18/International!$G$31*International!$H$31</f>
        <v>0</v>
      </c>
      <c r="O18" s="123">
        <f>$D18/International!$G$31*International!$I$31</f>
        <v>0</v>
      </c>
      <c r="P18" s="123">
        <f>$D18/International!$G$31*International!$J$31</f>
        <v>0</v>
      </c>
      <c r="Q18" s="131">
        <f>IF(National!$C18 = 0,$C18*'WC and WW factors'!$D17,$C18/National!$C18*National!$D18)</f>
        <v>0</v>
      </c>
      <c r="R18" s="131">
        <f>IF(National!$C18 = 0,$C18*'WC and WW factors'!$F17,$C18/National!$C18*National!$E18)</f>
        <v>0</v>
      </c>
      <c r="S18" s="122">
        <f>IF(National!$C18 = 0,$C18*'VW factors'!$F20,$C18/National!$C18*National!$F18)</f>
        <v>0</v>
      </c>
      <c r="T18" s="123">
        <f>$D18/National!$G$31*National!$H$31</f>
        <v>0</v>
      </c>
      <c r="U18" s="123">
        <f>$D18/National!$G$31*National!$I$31</f>
        <v>0</v>
      </c>
      <c r="V18" s="123">
        <f>$D18/National!$G$31*National!$J$31</f>
        <v>0</v>
      </c>
      <c r="W18" s="131">
        <f>IF(Regional!$C18 = 0,$C18*'WC and WW factors'!$D17,$C18/Regional!$C18*Regional!$D18)</f>
        <v>0</v>
      </c>
      <c r="X18" s="131">
        <f>IF(Regional!$C18 = 0,$C18*'WC and WW factors'!$F17,$C18/Regional!$C18*Regional!$E18)</f>
        <v>0</v>
      </c>
      <c r="Y18" s="122">
        <f>IF(Regional!$C18 = 0,$C18*'VW factors'!$G20,$C18/Regional!$C18*Regional!$F18)</f>
        <v>0</v>
      </c>
      <c r="Z18" s="123">
        <f>$D18/Regional!$G$31*Regional!$H$31</f>
        <v>0</v>
      </c>
      <c r="AA18" s="123">
        <f>$D18/Regional!$G$31*Regional!$I$31</f>
        <v>0</v>
      </c>
      <c r="AB18" s="123">
        <f>$D18/Regional!$G$31*Regional!$J$31</f>
        <v>0</v>
      </c>
    </row>
    <row r="19" spans="1:31">
      <c r="A19" s="124" t="s">
        <v>38</v>
      </c>
      <c r="B19" s="124" t="s">
        <v>124</v>
      </c>
      <c r="C19" s="122">
        <f>('Technology mixes'!N18+'Technology mixes'!O18)*('Technology mixes'!N$31+'Technology mixes'!O$31)</f>
        <v>0</v>
      </c>
      <c r="D19" s="121"/>
      <c r="E19" s="122">
        <f>$C19*'WC and WW factors'!$D18</f>
        <v>0</v>
      </c>
      <c r="F19" s="122">
        <f>$C19*'WC and WW factors'!$F18</f>
        <v>0</v>
      </c>
      <c r="G19" s="122">
        <f>$C19*'VW factors'!$D21</f>
        <v>0</v>
      </c>
      <c r="H19" s="123">
        <f>$D19/Generic!$G$31*Generic!$H$31</f>
        <v>0</v>
      </c>
      <c r="I19" s="123">
        <f>$D19/Generic!$G$31*Generic!$I$31</f>
        <v>0</v>
      </c>
      <c r="J19" s="123">
        <f>$D19/Generic!$G$31*Generic!$J$31</f>
        <v>0</v>
      </c>
      <c r="K19" s="122">
        <f>$C19*'WC and WW factors'!$D18</f>
        <v>0</v>
      </c>
      <c r="L19" s="122">
        <f>$C19*'WC and WW factors'!$F18</f>
        <v>0</v>
      </c>
      <c r="M19" s="122">
        <f>$C19*'VW factors'!$E21</f>
        <v>0</v>
      </c>
      <c r="N19" s="123">
        <f>$D19/International!$G$31*International!$H$31</f>
        <v>0</v>
      </c>
      <c r="O19" s="123">
        <f>$D19/International!$G$31*International!$I$31</f>
        <v>0</v>
      </c>
      <c r="P19" s="123">
        <f>$D19/International!$G$31*International!$J$31</f>
        <v>0</v>
      </c>
      <c r="Q19" s="122">
        <f>$C19*'WC and WW factors'!$D18</f>
        <v>0</v>
      </c>
      <c r="R19" s="122">
        <f>$C19*'WC and WW factors'!$F18</f>
        <v>0</v>
      </c>
      <c r="S19" s="122">
        <f>$C19*'VW factors'!$F21</f>
        <v>0</v>
      </c>
      <c r="T19" s="123">
        <f>$D19/National!$G$31*National!$H$31</f>
        <v>0</v>
      </c>
      <c r="U19" s="123">
        <f>$D19/National!$G$31*National!$I$31</f>
        <v>0</v>
      </c>
      <c r="V19" s="123">
        <f>$D19/National!$G$31*National!$J$31</f>
        <v>0</v>
      </c>
      <c r="W19" s="122">
        <f>$C19*'WC and WW factors'!$D18</f>
        <v>0</v>
      </c>
      <c r="X19" s="122">
        <f>$C19*'WC and WW factors'!$F18</f>
        <v>0</v>
      </c>
      <c r="Y19" s="122">
        <f>$C19*'VW factors'!$G21</f>
        <v>0</v>
      </c>
      <c r="Z19" s="123">
        <f>$D19/Regional!$G$31*Regional!$H$31</f>
        <v>0</v>
      </c>
      <c r="AA19" s="123">
        <f>$D19/Regional!$G$31*Regional!$I$31</f>
        <v>0</v>
      </c>
      <c r="AB19" s="123">
        <f>$D19/Regional!$G$31*Regional!$J$31</f>
        <v>0</v>
      </c>
    </row>
    <row r="20" spans="1:31">
      <c r="A20" s="124" t="s">
        <v>83</v>
      </c>
      <c r="B20" s="124" t="s">
        <v>127</v>
      </c>
      <c r="C20" s="122">
        <f>('Technology mixes'!N19+'Technology mixes'!O19)*('Technology mixes'!N$31+'Technology mixes'!O$31)</f>
        <v>0</v>
      </c>
      <c r="D20" s="121"/>
      <c r="E20" s="131">
        <f>IF(Generic!$C20 = 0,$C20*'WC and WW factors'!$D19,$C20/Generic!$C20*Generic!$D20)</f>
        <v>0</v>
      </c>
      <c r="F20" s="131">
        <f>IF(Generic!$C20 = 0,$C20*'WC and WW factors'!$F19,$C20/Generic!$C20*Generic!$E20)</f>
        <v>0</v>
      </c>
      <c r="G20" s="122">
        <f>IF(Generic!$C20 = 0,$C20*'VW factors'!$D22,$C20/Generic!$C20*Generic!$F20)</f>
        <v>0</v>
      </c>
      <c r="H20" s="123">
        <f>$D20/Generic!$G$31*Generic!$H$31</f>
        <v>0</v>
      </c>
      <c r="I20" s="123">
        <f>$D20/Generic!$G$31*Generic!$I$31</f>
        <v>0</v>
      </c>
      <c r="J20" s="123">
        <f>$D20/Generic!$G$31*Generic!$J$31</f>
        <v>0</v>
      </c>
      <c r="K20" s="131">
        <f>IF(International!$C20 = 0,$C20*'WC and WW factors'!$D19,$C20/International!$C20*International!$D20)</f>
        <v>0</v>
      </c>
      <c r="L20" s="131">
        <f>IF(International!$C20 = 0,$C20*'WC and WW factors'!$F19,$C20/International!$C20*International!$E20)</f>
        <v>0</v>
      </c>
      <c r="M20" s="122">
        <f>IF(International!$C20 = 0,$C20*'VW factors'!$E22,$C20/International!$C20*International!$F20)</f>
        <v>0</v>
      </c>
      <c r="N20" s="123">
        <f>$D20/International!$G$31*International!$H$31</f>
        <v>0</v>
      </c>
      <c r="O20" s="123">
        <f>$D20/International!$G$31*International!$I$31</f>
        <v>0</v>
      </c>
      <c r="P20" s="123">
        <f>$D20/International!$G$31*International!$J$31</f>
        <v>0</v>
      </c>
      <c r="Q20" s="131">
        <f>IF(National!$C20 = 0,$C20*'WC and WW factors'!$D19,$C20/National!$C20*National!$D20)</f>
        <v>0</v>
      </c>
      <c r="R20" s="131">
        <f>IF(National!$C20 = 0,$C20*'WC and WW factors'!$F19,$C20/National!$C20*National!$E20)</f>
        <v>0</v>
      </c>
      <c r="S20" s="122">
        <f>IF(National!$C20 = 0,$C20*'VW factors'!$F22,$C20/National!$C20*National!$F20)</f>
        <v>0</v>
      </c>
      <c r="T20" s="123">
        <f>$D20/National!$G$31*National!$H$31</f>
        <v>0</v>
      </c>
      <c r="U20" s="123">
        <f>$D20/National!$G$31*National!$I$31</f>
        <v>0</v>
      </c>
      <c r="V20" s="123">
        <f>$D20/National!$G$31*National!$J$31</f>
        <v>0</v>
      </c>
      <c r="W20" s="131">
        <f>IF(Regional!$C20 = 0,$C20*'WC and WW factors'!$D19,$C20/Regional!$C20*Regional!$D20)</f>
        <v>0</v>
      </c>
      <c r="X20" s="131">
        <f>IF(Regional!$C20 = 0,$C20*'WC and WW factors'!$F19,$C20/Regional!$C20*Regional!$E20)</f>
        <v>0</v>
      </c>
      <c r="Y20" s="122">
        <f>IF(Regional!$C20 = 0,$C20*'VW factors'!$G22,$C20/Regional!$C20*Regional!$F20)</f>
        <v>0</v>
      </c>
      <c r="Z20" s="123">
        <f>$D20/Regional!$G$31*Regional!$H$31</f>
        <v>0</v>
      </c>
      <c r="AA20" s="123">
        <f>$D20/Regional!$G$31*Regional!$I$31</f>
        <v>0</v>
      </c>
      <c r="AB20" s="123">
        <f>$D20/Regional!$G$31*Regional!$J$31</f>
        <v>0</v>
      </c>
    </row>
    <row r="21" spans="1:31">
      <c r="A21" s="121" t="s">
        <v>83</v>
      </c>
      <c r="B21" s="124" t="s">
        <v>129</v>
      </c>
      <c r="C21" s="122">
        <f>('Technology mixes'!N20+'Technology mixes'!O20)*('Technology mixes'!N$31+'Technology mixes'!O$31)</f>
        <v>0</v>
      </c>
      <c r="D21" s="121"/>
      <c r="E21" s="131">
        <f>IF(Generic!$C21 = 0,$C21*'WC and WW factors'!$D20,$C21/Generic!$C21*Generic!$D21)</f>
        <v>0</v>
      </c>
      <c r="F21" s="131">
        <f>IF(Generic!$C21 = 0,$C21*'WC and WW factors'!$F20,$C21/Generic!$C21*Generic!$E21)</f>
        <v>0</v>
      </c>
      <c r="G21" s="122">
        <f>IF(Generic!$C21 = 0,$C21*'VW factors'!$D23,$C21/Generic!$C21*Generic!$F21)</f>
        <v>0</v>
      </c>
      <c r="H21" s="123">
        <f>$D21/Generic!$G$31*Generic!$H$31</f>
        <v>0</v>
      </c>
      <c r="I21" s="123">
        <f>$D21/Generic!$G$31*Generic!$I$31</f>
        <v>0</v>
      </c>
      <c r="J21" s="123">
        <f>$D21/Generic!$G$31*Generic!$J$31</f>
        <v>0</v>
      </c>
      <c r="K21" s="131">
        <f>IF(International!$C21 = 0,$C21*'WC and WW factors'!$D20,$C21/International!$C21*International!$D21)</f>
        <v>0</v>
      </c>
      <c r="L21" s="131">
        <f>IF(International!$C21 = 0,$C21*'WC and WW factors'!$F20,$C21/International!$C21*International!$E21)</f>
        <v>0</v>
      </c>
      <c r="M21" s="122">
        <f>IF(International!$C21 = 0,$C21*'VW factors'!$E23,$C21/International!$C21*International!$F21)</f>
        <v>0</v>
      </c>
      <c r="N21" s="123">
        <f>$D21/International!$G$31*International!$H$31</f>
        <v>0</v>
      </c>
      <c r="O21" s="123">
        <f>$D21/International!$G$31*International!$I$31</f>
        <v>0</v>
      </c>
      <c r="P21" s="123">
        <f>$D21/International!$G$31*International!$J$31</f>
        <v>0</v>
      </c>
      <c r="Q21" s="131">
        <f>IF(National!$C21 = 0,$C21*'WC and WW factors'!$D20,$C21/National!$C21*National!$D21)</f>
        <v>0</v>
      </c>
      <c r="R21" s="131">
        <f>IF(National!$C21 = 0,$C21*'WC and WW factors'!$F20,$C21/National!$C21*National!$E21)</f>
        <v>0</v>
      </c>
      <c r="S21" s="122">
        <f>IF(National!$C21 = 0,$C21*'VW factors'!$F23,$C21/National!$C21*National!$F21)</f>
        <v>0</v>
      </c>
      <c r="T21" s="123">
        <f>$D21/National!$G$31*National!$H$31</f>
        <v>0</v>
      </c>
      <c r="U21" s="123">
        <f>$D21/National!$G$31*National!$I$31</f>
        <v>0</v>
      </c>
      <c r="V21" s="123">
        <f>$D21/National!$G$31*National!$J$31</f>
        <v>0</v>
      </c>
      <c r="W21" s="131">
        <f>IF(Regional!$C21 = 0,$C21*'WC and WW factors'!$D20,$C21/Regional!$C21*Regional!$D21)</f>
        <v>0</v>
      </c>
      <c r="X21" s="131">
        <f>IF(Regional!$C21 = 0,$C21*'WC and WW factors'!$F20,$C21/Regional!$C21*Regional!$E21)</f>
        <v>0</v>
      </c>
      <c r="Y21" s="122">
        <f>IF(Regional!$C21 = 0,$C21*'VW factors'!$G23,$C21/Regional!$C21*Regional!$F21)</f>
        <v>0</v>
      </c>
      <c r="Z21" s="123">
        <f>$D21/Regional!$G$31*Regional!$H$31</f>
        <v>0</v>
      </c>
      <c r="AA21" s="123">
        <f>$D21/Regional!$G$31*Regional!$I$31</f>
        <v>0</v>
      </c>
      <c r="AB21" s="123">
        <f>$D21/Regional!$G$31*Regional!$J$31</f>
        <v>0</v>
      </c>
    </row>
    <row r="22" spans="1:31">
      <c r="A22" s="124" t="s">
        <v>38</v>
      </c>
      <c r="B22" s="121" t="s">
        <v>133</v>
      </c>
      <c r="C22" s="122">
        <f>('Technology mixes'!N21+'Technology mixes'!O21)*('Technology mixes'!N$31+'Technology mixes'!O$31)</f>
        <v>0</v>
      </c>
      <c r="D22" s="121"/>
      <c r="E22" s="122">
        <f>$C22*'WC and WW factors'!$D21</f>
        <v>0</v>
      </c>
      <c r="F22" s="122">
        <f>$C22*'WC and WW factors'!$F21</f>
        <v>0</v>
      </c>
      <c r="G22" s="122">
        <f>$C22*'VW factors'!$D24</f>
        <v>0</v>
      </c>
      <c r="H22" s="123">
        <f>$D22/Generic!$G$31*Generic!$H$31</f>
        <v>0</v>
      </c>
      <c r="I22" s="123">
        <f>$D22/Generic!$G$31*Generic!$I$31</f>
        <v>0</v>
      </c>
      <c r="J22" s="123">
        <f>$D22/Generic!$G$31*Generic!$J$31</f>
        <v>0</v>
      </c>
      <c r="K22" s="122">
        <f>$C22*'WC and WW factors'!$D21</f>
        <v>0</v>
      </c>
      <c r="L22" s="122">
        <f>$C22*'WC and WW factors'!$F21</f>
        <v>0</v>
      </c>
      <c r="M22" s="122">
        <f>$C22*'VW factors'!$E24</f>
        <v>0</v>
      </c>
      <c r="N22" s="123">
        <f>$D22/International!$G$31*International!$H$31</f>
        <v>0</v>
      </c>
      <c r="O22" s="123">
        <f>$D22/International!$G$31*International!$I$31</f>
        <v>0</v>
      </c>
      <c r="P22" s="123">
        <f>$D22/International!$G$31*International!$J$31</f>
        <v>0</v>
      </c>
      <c r="Q22" s="122">
        <f>$C22*'WC and WW factors'!$D21</f>
        <v>0</v>
      </c>
      <c r="R22" s="122">
        <f>$C22*'WC and WW factors'!$F21</f>
        <v>0</v>
      </c>
      <c r="S22" s="122">
        <f>$C22*'VW factors'!$F24</f>
        <v>0</v>
      </c>
      <c r="T22" s="123">
        <f>$D22/National!$G$31*National!$H$31</f>
        <v>0</v>
      </c>
      <c r="U22" s="123">
        <f>$D22/National!$G$31*National!$I$31</f>
        <v>0</v>
      </c>
      <c r="V22" s="123">
        <f>$D22/National!$G$31*National!$J$31</f>
        <v>0</v>
      </c>
      <c r="W22" s="122">
        <f>$C22*'WC and WW factors'!$D21</f>
        <v>0</v>
      </c>
      <c r="X22" s="122">
        <f>$C22*'WC and WW factors'!$F21</f>
        <v>0</v>
      </c>
      <c r="Y22" s="122">
        <f>$C22*'VW factors'!$G24</f>
        <v>0</v>
      </c>
      <c r="Z22" s="123">
        <f>$D22/Regional!$G$31*Regional!$H$31</f>
        <v>0</v>
      </c>
      <c r="AA22" s="123">
        <f>$D22/Regional!$G$31*Regional!$I$31</f>
        <v>0</v>
      </c>
      <c r="AB22" s="123">
        <f>$D22/Regional!$G$31*Regional!$J$31</f>
        <v>0</v>
      </c>
    </row>
    <row r="23" spans="1:31">
      <c r="A23" s="121" t="s">
        <v>77</v>
      </c>
      <c r="B23" s="121" t="s">
        <v>137</v>
      </c>
      <c r="C23" s="122">
        <f>('Technology mixes'!N22+'Technology mixes'!O22)*('Technology mixes'!N$31+'Technology mixes'!O$31)</f>
        <v>1939.5</v>
      </c>
      <c r="D23" s="121"/>
      <c r="E23" s="122">
        <f>$C23*'WC and WW factors'!$D22</f>
        <v>0</v>
      </c>
      <c r="F23" s="122">
        <f>$C23*'WC and WW factors'!$F22</f>
        <v>0</v>
      </c>
      <c r="G23" s="122">
        <f>$C23*'VW factors'!$D25</f>
        <v>2005.443</v>
      </c>
      <c r="H23" s="123">
        <f>$D23/Generic!$G$31*Generic!$H$31</f>
        <v>0</v>
      </c>
      <c r="I23" s="123">
        <f>$D23/Generic!$G$31*Generic!$I$31</f>
        <v>0</v>
      </c>
      <c r="J23" s="123">
        <f>$D23/Generic!$G$31*Generic!$J$31</f>
        <v>0</v>
      </c>
      <c r="K23" s="122">
        <f>$C23*'WC and WW factors'!$D22</f>
        <v>0</v>
      </c>
      <c r="L23" s="122">
        <f>$C23*'WC and WW factors'!$F22</f>
        <v>0</v>
      </c>
      <c r="M23" s="122">
        <f>$C23*'VW factors'!$E25</f>
        <v>1809.1656</v>
      </c>
      <c r="N23" s="123">
        <f>$D23/International!$G$31*International!$H$31</f>
        <v>0</v>
      </c>
      <c r="O23" s="123">
        <f>$D23/International!$G$31*International!$I$31</f>
        <v>0</v>
      </c>
      <c r="P23" s="123">
        <f>$D23/International!$G$31*International!$J$31</f>
        <v>0</v>
      </c>
      <c r="Q23" s="122">
        <f>$C23*'WC and WW factors'!$D22</f>
        <v>0</v>
      </c>
      <c r="R23" s="122">
        <f>$C23*'WC and WW factors'!$F22</f>
        <v>0</v>
      </c>
      <c r="S23" s="122">
        <f>$C23*'VW factors'!$F25</f>
        <v>1565.9522999999999</v>
      </c>
      <c r="T23" s="123">
        <f>$D23/National!$G$31*National!$H$31</f>
        <v>0</v>
      </c>
      <c r="U23" s="123">
        <f>$D23/National!$G$31*National!$I$31</f>
        <v>0</v>
      </c>
      <c r="V23" s="123">
        <f>$D23/National!$G$31*National!$J$31</f>
        <v>0</v>
      </c>
      <c r="W23" s="122">
        <f>$C23*'WC and WW factors'!$D22</f>
        <v>0</v>
      </c>
      <c r="X23" s="122">
        <f>$C23*'WC and WW factors'!$F22</f>
        <v>0</v>
      </c>
      <c r="Y23" s="122">
        <f>$C23*'VW factors'!$G25</f>
        <v>1804.8987000000002</v>
      </c>
      <c r="Z23" s="123">
        <f>$D23/Regional!$G$31*Regional!$H$31</f>
        <v>0</v>
      </c>
      <c r="AA23" s="123">
        <f>$D23/Regional!$G$31*Regional!$I$31</f>
        <v>0</v>
      </c>
      <c r="AB23" s="123">
        <f>$D23/Regional!$G$31*Regional!$J$31</f>
        <v>0</v>
      </c>
    </row>
    <row r="24" spans="1:31">
      <c r="A24" s="121" t="s">
        <v>38</v>
      </c>
      <c r="B24" s="122" t="s">
        <v>138</v>
      </c>
      <c r="C24" s="122">
        <f>('Technology mixes'!N23+'Technology mixes'!O23)*('Technology mixes'!N$31+'Technology mixes'!O$31)</f>
        <v>0</v>
      </c>
      <c r="D24" s="121"/>
      <c r="E24" s="122">
        <f>$C24*'WC and WW factors'!$D23</f>
        <v>0</v>
      </c>
      <c r="F24" s="122">
        <f>$C24*'WC and WW factors'!$F23</f>
        <v>0</v>
      </c>
      <c r="G24" s="122">
        <f>$C24*'VW factors'!$D26</f>
        <v>0</v>
      </c>
      <c r="H24" s="123">
        <f>$D24/Generic!$G$31*Generic!$H$31</f>
        <v>0</v>
      </c>
      <c r="I24" s="123">
        <f>$D24/Generic!$G$31*Generic!$I$31</f>
        <v>0</v>
      </c>
      <c r="J24" s="123">
        <f>$D24/Generic!$G$31*Generic!$J$31</f>
        <v>0</v>
      </c>
      <c r="K24" s="122">
        <f>$C24*'WC and WW factors'!$D23</f>
        <v>0</v>
      </c>
      <c r="L24" s="122">
        <f>$C24*'WC and WW factors'!$F23</f>
        <v>0</v>
      </c>
      <c r="M24" s="122">
        <f>$C24*'VW factors'!$E26</f>
        <v>0</v>
      </c>
      <c r="N24" s="123">
        <f>$D24/International!$G$31*International!$H$31</f>
        <v>0</v>
      </c>
      <c r="O24" s="123">
        <f>$D24/International!$G$31*International!$I$31</f>
        <v>0</v>
      </c>
      <c r="P24" s="123">
        <f>$D24/International!$G$31*International!$J$31</f>
        <v>0</v>
      </c>
      <c r="Q24" s="122">
        <f>$C24*'WC and WW factors'!$D23</f>
        <v>0</v>
      </c>
      <c r="R24" s="122">
        <f>$C24*'WC and WW factors'!$F23</f>
        <v>0</v>
      </c>
      <c r="S24" s="122">
        <f>$C24*'VW factors'!$F26</f>
        <v>0</v>
      </c>
      <c r="T24" s="123">
        <f>$D24/National!$G$31*National!$H$31</f>
        <v>0</v>
      </c>
      <c r="U24" s="123">
        <f>$D24/National!$G$31*National!$I$31</f>
        <v>0</v>
      </c>
      <c r="V24" s="123">
        <f>$D24/National!$G$31*National!$J$31</f>
        <v>0</v>
      </c>
      <c r="W24" s="122">
        <f>$C24*'WC and WW factors'!$D23</f>
        <v>0</v>
      </c>
      <c r="X24" s="122">
        <f>$C24*'WC and WW factors'!$F23</f>
        <v>0</v>
      </c>
      <c r="Y24" s="122">
        <f>$C24*'VW factors'!$G26</f>
        <v>0</v>
      </c>
      <c r="Z24" s="123">
        <f>$D24/Regional!$G$31*Regional!$H$31</f>
        <v>0</v>
      </c>
      <c r="AA24" s="123">
        <f>$D24/Regional!$G$31*Regional!$I$31</f>
        <v>0</v>
      </c>
      <c r="AB24" s="123">
        <f>$D24/Regional!$G$31*Regional!$J$31</f>
        <v>0</v>
      </c>
    </row>
    <row r="25" spans="1:31">
      <c r="A25" s="121" t="s">
        <v>83</v>
      </c>
      <c r="B25" s="121" t="s">
        <v>143</v>
      </c>
      <c r="C25" s="122">
        <f>('Technology mixes'!N24+'Technology mixes'!O24)*('Technology mixes'!N$31+'Technology mixes'!O$31)</f>
        <v>0</v>
      </c>
      <c r="D25" s="121"/>
      <c r="E25" s="131">
        <f>IF(Generic!$C25 = 0,$C25*'WC and WW factors'!$D24,$C25/Generic!$C25*Generic!$D25)</f>
        <v>0</v>
      </c>
      <c r="F25" s="131">
        <f>IF(Generic!$C25 = 0,$C25*'WC and WW factors'!$F24,$C25/Generic!$C25*Generic!$E25)</f>
        <v>0</v>
      </c>
      <c r="G25" s="122">
        <f>IF(Generic!$C25 = 0,$C25*'VW factors'!$D27,$C25/Generic!$C25*Generic!$F25)</f>
        <v>0</v>
      </c>
      <c r="H25" s="123">
        <f>$D25/Generic!$G$31*Generic!$H$31</f>
        <v>0</v>
      </c>
      <c r="I25" s="123">
        <f>$D25/Generic!$G$31*Generic!$I$31</f>
        <v>0</v>
      </c>
      <c r="J25" s="123">
        <f>$D25/Generic!$G$31*Generic!$J$31</f>
        <v>0</v>
      </c>
      <c r="K25" s="131">
        <f>IF(International!$C25 = 0,$C25*'WC and WW factors'!$D24,$C25/International!$C25*International!$D25)</f>
        <v>0</v>
      </c>
      <c r="L25" s="131">
        <f>IF(International!$C25 = 0,$C25*'WC and WW factors'!$F24,$C25/International!$C25*International!$E25)</f>
        <v>0</v>
      </c>
      <c r="M25" s="122">
        <f>IF(International!$C25 = 0,$C25*'VW factors'!$E27,$C25/International!$C25*International!$F25)</f>
        <v>0</v>
      </c>
      <c r="N25" s="123">
        <f>$D25/International!$G$31*International!$H$31</f>
        <v>0</v>
      </c>
      <c r="O25" s="123">
        <f>$D25/International!$G$31*International!$I$31</f>
        <v>0</v>
      </c>
      <c r="P25" s="123">
        <f>$D25/International!$G$31*International!$J$31</f>
        <v>0</v>
      </c>
      <c r="Q25" s="131">
        <f>IF(National!$C25 = 0,$C25*'WC and WW factors'!$D24,$C25/National!$C25*National!$D25)</f>
        <v>0</v>
      </c>
      <c r="R25" s="131">
        <f>IF(National!$C25 = 0,$C25*'WC and WW factors'!$F24,$C25/National!$C25*National!$E25)</f>
        <v>0</v>
      </c>
      <c r="S25" s="122">
        <f>IF(National!$C25 = 0,$C25*'VW factors'!$F27,$C25/National!$C25*National!$F25)</f>
        <v>0</v>
      </c>
      <c r="T25" s="123">
        <f>$D25/National!$G$31*National!$H$31</f>
        <v>0</v>
      </c>
      <c r="U25" s="123">
        <f>$D25/National!$G$31*National!$I$31</f>
        <v>0</v>
      </c>
      <c r="V25" s="123">
        <f>$D25/National!$G$31*National!$J$31</f>
        <v>0</v>
      </c>
      <c r="W25" s="131">
        <f>IF(Regional!$C25 = 0,$C25*'WC and WW factors'!$D24,$C25/Regional!$C25*Regional!$D25)</f>
        <v>0</v>
      </c>
      <c r="X25" s="131">
        <f>IF(Regional!$C25 = 0,$C25*'WC and WW factors'!$F24,$C25/Regional!$C25*Regional!$E25)</f>
        <v>0</v>
      </c>
      <c r="Y25" s="122">
        <f>IF(Regional!$C25 = 0,$C25*'VW factors'!$G27,$C25/Regional!$C25*Regional!$F25)</f>
        <v>0</v>
      </c>
      <c r="Z25" s="123">
        <f>$D25/Regional!$G$31*Regional!$H$31</f>
        <v>0</v>
      </c>
      <c r="AA25" s="123">
        <f>$D25/Regional!$G$31*Regional!$I$31</f>
        <v>0</v>
      </c>
      <c r="AB25" s="123">
        <f>$D25/Regional!$G$31*Regional!$J$31</f>
        <v>0</v>
      </c>
    </row>
    <row r="26" spans="1:31">
      <c r="A26" s="121" t="s">
        <v>77</v>
      </c>
      <c r="B26" s="121" t="s">
        <v>144</v>
      </c>
      <c r="C26" s="122">
        <f>('Technology mixes'!N25+'Technology mixes'!O25)*('Technology mixes'!N$31+'Technology mixes'!O$31)</f>
        <v>0</v>
      </c>
      <c r="D26" s="121"/>
      <c r="E26" s="122">
        <f>$C26*'WC and WW factors'!$D25</f>
        <v>0</v>
      </c>
      <c r="F26" s="122">
        <f>$C26*'WC and WW factors'!$F25</f>
        <v>0</v>
      </c>
      <c r="G26" s="122">
        <f>$C26*'VW factors'!$D28</f>
        <v>0</v>
      </c>
      <c r="H26" s="123">
        <f>$D26/Generic!$G$31*Generic!$H$31</f>
        <v>0</v>
      </c>
      <c r="I26" s="123">
        <f>$D26/Generic!$G$31*Generic!$I$31</f>
        <v>0</v>
      </c>
      <c r="J26" s="123">
        <f>$D26/Generic!$G$31*Generic!$J$31</f>
        <v>0</v>
      </c>
      <c r="K26" s="122">
        <f>$C26*'WC and WW factors'!$D25</f>
        <v>0</v>
      </c>
      <c r="L26" s="122">
        <f>$C26*'WC and WW factors'!$F25</f>
        <v>0</v>
      </c>
      <c r="M26" s="122">
        <f>$C26*'VW factors'!$E28</f>
        <v>0</v>
      </c>
      <c r="N26" s="123">
        <f>$D26/International!$G$31*International!$H$31</f>
        <v>0</v>
      </c>
      <c r="O26" s="123">
        <f>$D26/International!$G$31*International!$I$31</f>
        <v>0</v>
      </c>
      <c r="P26" s="123">
        <f>$D26/International!$G$31*International!$J$31</f>
        <v>0</v>
      </c>
      <c r="Q26" s="122">
        <f>$C26*'WC and WW factors'!$D25</f>
        <v>0</v>
      </c>
      <c r="R26" s="122">
        <f>$C26*'WC and WW factors'!$F25</f>
        <v>0</v>
      </c>
      <c r="S26" s="122">
        <f>$C26*'VW factors'!$F28</f>
        <v>0</v>
      </c>
      <c r="T26" s="123">
        <f>$D26/National!$G$31*National!$H$31</f>
        <v>0</v>
      </c>
      <c r="U26" s="123">
        <f>$D26/National!$G$31*National!$I$31</f>
        <v>0</v>
      </c>
      <c r="V26" s="123">
        <f>$D26/National!$G$31*National!$J$31</f>
        <v>0</v>
      </c>
      <c r="W26" s="122">
        <f>$C26*'WC and WW factors'!$D25</f>
        <v>0</v>
      </c>
      <c r="X26" s="122">
        <f>$C26*'WC and WW factors'!$F25</f>
        <v>0</v>
      </c>
      <c r="Y26" s="122">
        <f>$C26*'VW factors'!$G28</f>
        <v>0</v>
      </c>
      <c r="Z26" s="123">
        <f>$D26/Regional!$G$31*Regional!$H$31</f>
        <v>0</v>
      </c>
      <c r="AA26" s="123">
        <f>$D26/Regional!$G$31*Regional!$I$31</f>
        <v>0</v>
      </c>
      <c r="AB26" s="123">
        <f>$D26/Regional!$G$31*Regional!$J$31</f>
        <v>0</v>
      </c>
    </row>
    <row r="27" spans="1:31">
      <c r="A27" s="121" t="s">
        <v>38</v>
      </c>
      <c r="B27" s="122" t="s">
        <v>146</v>
      </c>
      <c r="C27" s="122">
        <f>('Technology mixes'!N26+'Technology mixes'!O26)*('Technology mixes'!N$31+'Technology mixes'!O$31)</f>
        <v>0</v>
      </c>
      <c r="D27" s="121"/>
      <c r="E27" s="122">
        <f>$C27*'WC and WW factors'!$D26</f>
        <v>0</v>
      </c>
      <c r="F27" s="122">
        <f>$C27*'WC and WW factors'!$F26</f>
        <v>0</v>
      </c>
      <c r="G27" s="122">
        <f>$C27*'VW factors'!$D29</f>
        <v>0</v>
      </c>
      <c r="H27" s="123">
        <f>$D27/Generic!$G$31*Generic!$H$31</f>
        <v>0</v>
      </c>
      <c r="I27" s="123">
        <f>$D27/Generic!$G$31*Generic!$I$31</f>
        <v>0</v>
      </c>
      <c r="J27" s="123">
        <f>$D27/Generic!$G$31*Generic!$J$31</f>
        <v>0</v>
      </c>
      <c r="K27" s="122">
        <f>$C27*'WC and WW factors'!$D26</f>
        <v>0</v>
      </c>
      <c r="L27" s="122">
        <f>$C27*'WC and WW factors'!$F26</f>
        <v>0</v>
      </c>
      <c r="M27" s="122">
        <f>$C27*'VW factors'!$E29</f>
        <v>0</v>
      </c>
      <c r="N27" s="123">
        <f>$D27/International!$G$31*International!$H$31</f>
        <v>0</v>
      </c>
      <c r="O27" s="123">
        <f>$D27/International!$G$31*International!$I$31</f>
        <v>0</v>
      </c>
      <c r="P27" s="123">
        <f>$D27/International!$G$31*International!$J$31</f>
        <v>0</v>
      </c>
      <c r="Q27" s="122">
        <f>$C27*'WC and WW factors'!$D26</f>
        <v>0</v>
      </c>
      <c r="R27" s="122">
        <f>$C27*'WC and WW factors'!$F26</f>
        <v>0</v>
      </c>
      <c r="S27" s="122">
        <f>$C27*'VW factors'!$F29</f>
        <v>0</v>
      </c>
      <c r="T27" s="123">
        <f>$D27/National!$G$31*National!$H$31</f>
        <v>0</v>
      </c>
      <c r="U27" s="123">
        <f>$D27/National!$G$31*National!$I$31</f>
        <v>0</v>
      </c>
      <c r="V27" s="123">
        <f>$D27/National!$G$31*National!$J$31</f>
        <v>0</v>
      </c>
      <c r="W27" s="122">
        <f>$C27*'WC and WW factors'!$D26</f>
        <v>0</v>
      </c>
      <c r="X27" s="122">
        <f>$C27*'WC and WW factors'!$F26</f>
        <v>0</v>
      </c>
      <c r="Y27" s="122">
        <f>$C27*'VW factors'!$G29</f>
        <v>0</v>
      </c>
      <c r="Z27" s="123">
        <f>$D27/Regional!$G$31*Regional!$H$31</f>
        <v>0</v>
      </c>
      <c r="AA27" s="123">
        <f>$D27/Regional!$G$31*Regional!$I$31</f>
        <v>0</v>
      </c>
      <c r="AB27" s="123">
        <f>$D27/Regional!$G$31*Regional!$J$31</f>
        <v>0</v>
      </c>
    </row>
    <row r="28" spans="1:31">
      <c r="A28" s="121" t="s">
        <v>83</v>
      </c>
      <c r="B28" s="121" t="s">
        <v>149</v>
      </c>
      <c r="C28" s="122">
        <f>('Technology mixes'!N27+'Technology mixes'!O27)*('Technology mixes'!N$31+'Technology mixes'!O$31)</f>
        <v>1939.5</v>
      </c>
      <c r="D28" s="121"/>
      <c r="E28" s="131">
        <f>IF(Generic!$C28 = 0,$C28*'WC and WW factors'!$D27,$C28/Generic!$C28*Generic!$D28)</f>
        <v>61094.25</v>
      </c>
      <c r="F28" s="131">
        <f>IF(Generic!$C28 = 0,$C28*'WC and WW factors'!$F27,$C28/Generic!$C28*Generic!$E28)</f>
        <v>7137360</v>
      </c>
      <c r="G28" s="122">
        <f>IF(Generic!$C28 = 0,$C28*'VW factors'!$D30,$C28/Generic!$C28*Generic!$F28)</f>
        <v>0</v>
      </c>
      <c r="H28" s="123">
        <f>$D28/Generic!$G$31*Generic!$H$31</f>
        <v>0</v>
      </c>
      <c r="I28" s="123">
        <f>$D28/Generic!$G$31*Generic!$I$31</f>
        <v>0</v>
      </c>
      <c r="J28" s="123">
        <f>$D28/Generic!$G$31*Generic!$J$31</f>
        <v>0</v>
      </c>
      <c r="K28" s="131">
        <f>IF(International!$C28 = 0,$C28*'WC and WW factors'!$D27,$C28/International!$C28*International!$D28)</f>
        <v>61094.25</v>
      </c>
      <c r="L28" s="131">
        <f>IF(International!$C28 = 0,$C28*'WC and WW factors'!$F27,$C28/International!$C28*International!$E28)</f>
        <v>7137360</v>
      </c>
      <c r="M28" s="122">
        <f>IF(International!$C28 = 0,$C28*'VW factors'!$E30,$C28/International!$C28*International!$F28)</f>
        <v>0</v>
      </c>
      <c r="N28" s="123">
        <f>$D28/International!$G$31*International!$H$31</f>
        <v>0</v>
      </c>
      <c r="O28" s="123">
        <f>$D28/International!$G$31*International!$I$31</f>
        <v>0</v>
      </c>
      <c r="P28" s="123">
        <f>$D28/International!$G$31*International!$J$31</f>
        <v>0</v>
      </c>
      <c r="Q28" s="131">
        <f>IF(National!$C28 = 0,$C28*'WC and WW factors'!$D27,$C28/National!$C28*National!$D28)</f>
        <v>61094.25</v>
      </c>
      <c r="R28" s="131">
        <f>IF(National!$C28 = 0,$C28*'WC and WW factors'!$F27,$C28/National!$C28*National!$E28)</f>
        <v>7137360</v>
      </c>
      <c r="S28" s="122">
        <f>IF(National!$C28 = 0,$C28*'VW factors'!$F30,$C28/National!$C28*National!$F28)</f>
        <v>0</v>
      </c>
      <c r="T28" s="123">
        <f>$D28/National!$G$31*National!$H$31</f>
        <v>0</v>
      </c>
      <c r="U28" s="123">
        <f>$D28/National!$G$31*National!$I$31</f>
        <v>0</v>
      </c>
      <c r="V28" s="123">
        <f>$D28/National!$G$31*National!$J$31</f>
        <v>0</v>
      </c>
      <c r="W28" s="131">
        <f>IF(Regional!$C28 = 0,$C28*'WC and WW factors'!$D27,$C28/Regional!$C28*Regional!$D28)</f>
        <v>61094.25</v>
      </c>
      <c r="X28" s="131">
        <f>IF(Regional!$C28 = 0,$C28*'WC and WW factors'!$F27,$C28/Regional!$C28*Regional!$E28)</f>
        <v>7137360</v>
      </c>
      <c r="Y28" s="122">
        <f>IF(Regional!$C28 = 0,$C28*'VW factors'!$G30,$C28/Regional!$C28*Regional!$F28)</f>
        <v>0</v>
      </c>
      <c r="Z28" s="123">
        <f>$D28/Regional!$G$31*Regional!$H$31</f>
        <v>0</v>
      </c>
      <c r="AA28" s="123">
        <f>$D28/Regional!$G$31*Regional!$I$31</f>
        <v>0</v>
      </c>
      <c r="AB28" s="123">
        <f>$D28/Regional!$G$31*Regional!$J$31</f>
        <v>0</v>
      </c>
    </row>
    <row r="29" spans="1:31">
      <c r="A29" s="121" t="s">
        <v>38</v>
      </c>
      <c r="B29" s="122" t="s">
        <v>151</v>
      </c>
      <c r="C29" s="122">
        <f>('Technology mixes'!N28+'Technology mixes'!O28)*('Technology mixes'!N$31+'Technology mixes'!O$31)</f>
        <v>0</v>
      </c>
      <c r="D29" s="121"/>
      <c r="E29" s="122">
        <f>$C29*'WC and WW factors'!$D28</f>
        <v>0</v>
      </c>
      <c r="F29" s="122">
        <f>$C29*'WC and WW factors'!$F28</f>
        <v>0</v>
      </c>
      <c r="G29" s="122">
        <f>$C29*'VW factors'!$D31</f>
        <v>0</v>
      </c>
      <c r="H29" s="123">
        <f>$D29/Generic!$G$31*Generic!$H$31</f>
        <v>0</v>
      </c>
      <c r="I29" s="123">
        <f>$D29/Generic!$G$31*Generic!$I$31</f>
        <v>0</v>
      </c>
      <c r="J29" s="123">
        <f>$D29/Generic!$G$31*Generic!$J$31</f>
        <v>0</v>
      </c>
      <c r="K29" s="122">
        <f>$C29*'WC and WW factors'!$D28</f>
        <v>0</v>
      </c>
      <c r="L29" s="122">
        <f>$C29*'WC and WW factors'!$F28</f>
        <v>0</v>
      </c>
      <c r="M29" s="122">
        <f>$C29*'VW factors'!$E31</f>
        <v>0</v>
      </c>
      <c r="N29" s="123">
        <f>$D29/International!$G$31*International!$H$31</f>
        <v>0</v>
      </c>
      <c r="O29" s="123">
        <f>$D29/International!$G$31*International!$I$31</f>
        <v>0</v>
      </c>
      <c r="P29" s="123">
        <f>$D29/International!$G$31*International!$J$31</f>
        <v>0</v>
      </c>
      <c r="Q29" s="122">
        <f>$C29*'WC and WW factors'!$D28</f>
        <v>0</v>
      </c>
      <c r="R29" s="122">
        <f>$C29*'WC and WW factors'!$F28</f>
        <v>0</v>
      </c>
      <c r="S29" s="122">
        <f>$C29*'VW factors'!$F31</f>
        <v>0</v>
      </c>
      <c r="T29" s="123">
        <f>$D29/National!$G$31*National!$H$31</f>
        <v>0</v>
      </c>
      <c r="U29" s="123">
        <f>$D29/National!$G$31*National!$I$31</f>
        <v>0</v>
      </c>
      <c r="V29" s="123">
        <f>$D29/National!$G$31*National!$J$31</f>
        <v>0</v>
      </c>
      <c r="W29" s="122">
        <f>$C29*'WC and WW factors'!$D28</f>
        <v>0</v>
      </c>
      <c r="X29" s="122">
        <f>$C29*'WC and WW factors'!$F28</f>
        <v>0</v>
      </c>
      <c r="Y29" s="122">
        <f>$C29*'VW factors'!$G31</f>
        <v>0</v>
      </c>
      <c r="Z29" s="123">
        <f>$D29/Regional!$G$31*Regional!$H$31</f>
        <v>0</v>
      </c>
      <c r="AA29" s="123">
        <f>$D29/Regional!$G$31*Regional!$I$31</f>
        <v>0</v>
      </c>
      <c r="AB29" s="123">
        <f>$D29/Regional!$G$31*Regional!$J$31</f>
        <v>0</v>
      </c>
    </row>
    <row r="30" spans="1:31">
      <c r="A30" s="121" t="s">
        <v>77</v>
      </c>
      <c r="B30" s="122" t="s">
        <v>156</v>
      </c>
      <c r="C30" s="122">
        <f>('Technology mixes'!N29+'Technology mixes'!O29)*('Technology mixes'!N$31+'Technology mixes'!O$31)</f>
        <v>0</v>
      </c>
      <c r="D30" s="125"/>
      <c r="E30" s="122">
        <f>$C30*'WC and WW factors'!$D29</f>
        <v>0</v>
      </c>
      <c r="F30" s="122">
        <f>$C30*'WC and WW factors'!$F29</f>
        <v>0</v>
      </c>
      <c r="G30" s="122">
        <f>$C30*'VW factors'!$D32</f>
        <v>0</v>
      </c>
      <c r="H30" s="123">
        <f>$D30/Generic!$G$31*Generic!$H$31</f>
        <v>0</v>
      </c>
      <c r="I30" s="123">
        <f>$D30/Generic!$G$31*Generic!$I$31</f>
        <v>0</v>
      </c>
      <c r="J30" s="123">
        <f>$D30/Generic!$G$31*Generic!$J$31</f>
        <v>0</v>
      </c>
      <c r="K30" s="122">
        <f>$C30*'WC and WW factors'!$D29</f>
        <v>0</v>
      </c>
      <c r="L30" s="122">
        <f>$C30*'WC and WW factors'!$F29</f>
        <v>0</v>
      </c>
      <c r="M30" s="122">
        <f>$C30*'VW factors'!$E32</f>
        <v>0</v>
      </c>
      <c r="N30" s="123">
        <f>$D30/International!$G$31*International!$H$31</f>
        <v>0</v>
      </c>
      <c r="O30" s="123">
        <f>$D30/International!$G$31*International!$I$31</f>
        <v>0</v>
      </c>
      <c r="P30" s="123">
        <f>$D30/International!$G$31*International!$J$31</f>
        <v>0</v>
      </c>
      <c r="Q30" s="122">
        <f>$C30*'WC and WW factors'!$D29</f>
        <v>0</v>
      </c>
      <c r="R30" s="122">
        <f>$C30*'WC and WW factors'!$F29</f>
        <v>0</v>
      </c>
      <c r="S30" s="122">
        <f>$C30*'VW factors'!$F32</f>
        <v>0</v>
      </c>
      <c r="T30" s="123">
        <f>$D30/National!$G$31*National!$H$31</f>
        <v>0</v>
      </c>
      <c r="U30" s="123">
        <f>$D30/National!$G$31*National!$I$31</f>
        <v>0</v>
      </c>
      <c r="V30" s="123">
        <f>$D30/National!$G$31*National!$J$31</f>
        <v>0</v>
      </c>
      <c r="W30" s="122">
        <f>$C30*'WC and WW factors'!$D29</f>
        <v>0</v>
      </c>
      <c r="X30" s="122">
        <f>$C30*'WC and WW factors'!$F29</f>
        <v>0</v>
      </c>
      <c r="Y30" s="122">
        <f>$C30*'VW factors'!$G32</f>
        <v>0</v>
      </c>
      <c r="Z30" s="123">
        <f>$D30/Regional!$G$31*Regional!$H$31</f>
        <v>0</v>
      </c>
      <c r="AA30" s="123">
        <f>$D30/Regional!$G$31*Regional!$I$31</f>
        <v>0</v>
      </c>
      <c r="AB30" s="123">
        <f>$D30/Regional!$G$31*Regional!$J$31</f>
        <v>0</v>
      </c>
      <c r="AC30" s="65"/>
      <c r="AD30" s="65"/>
      <c r="AE30" s="65"/>
    </row>
    <row r="31" spans="1:31">
      <c r="A31" s="126"/>
      <c r="B31" s="127" t="s">
        <v>239</v>
      </c>
      <c r="C31" s="128">
        <f t="shared" ref="C31:AB31" si="1">SUM(C3:C30)</f>
        <v>19395</v>
      </c>
      <c r="D31" s="128">
        <f t="shared" si="1"/>
        <v>1309.1624999999999</v>
      </c>
      <c r="E31" s="128">
        <f t="shared" si="1"/>
        <v>305471.25</v>
      </c>
      <c r="F31" s="128">
        <f t="shared" si="1"/>
        <v>148151828.6944046</v>
      </c>
      <c r="G31" s="128">
        <f t="shared" si="1"/>
        <v>465530831.96760005</v>
      </c>
      <c r="H31" s="128">
        <f t="shared" si="1"/>
        <v>123708.05506051694</v>
      </c>
      <c r="I31" s="128">
        <f t="shared" si="1"/>
        <v>16916863.761013351</v>
      </c>
      <c r="J31" s="128">
        <f t="shared" si="1"/>
        <v>22986.368966784812</v>
      </c>
      <c r="K31" s="128">
        <f t="shared" si="1"/>
        <v>305471.25</v>
      </c>
      <c r="L31" s="128">
        <f t="shared" si="1"/>
        <v>148151828.6944046</v>
      </c>
      <c r="M31" s="128">
        <f t="shared" si="1"/>
        <v>465530635.69020003</v>
      </c>
      <c r="N31" s="128">
        <f t="shared" si="1"/>
        <v>106915.28461496148</v>
      </c>
      <c r="O31" s="128">
        <f t="shared" si="1"/>
        <v>14726597.317741586</v>
      </c>
      <c r="P31" s="128">
        <f t="shared" si="1"/>
        <v>20767.368274893623</v>
      </c>
      <c r="Q31" s="128">
        <f t="shared" si="1"/>
        <v>305471.25</v>
      </c>
      <c r="R31" s="128">
        <f t="shared" si="1"/>
        <v>148151828.6944046</v>
      </c>
      <c r="S31" s="128">
        <f t="shared" si="1"/>
        <v>465530392.47690004</v>
      </c>
      <c r="T31" s="128">
        <f t="shared" si="1"/>
        <v>5630.3879062601964</v>
      </c>
      <c r="U31" s="128">
        <f t="shared" si="1"/>
        <v>471902.67468453711</v>
      </c>
      <c r="V31" s="128">
        <f t="shared" si="1"/>
        <v>295.03494095888908</v>
      </c>
      <c r="W31" s="128">
        <f t="shared" si="1"/>
        <v>305471.25</v>
      </c>
      <c r="X31" s="128">
        <f t="shared" si="1"/>
        <v>148151828.6944046</v>
      </c>
      <c r="Y31" s="128">
        <f t="shared" si="1"/>
        <v>465530631.42330003</v>
      </c>
      <c r="Z31" s="128">
        <f t="shared" si="1"/>
        <v>14298.831355789478</v>
      </c>
      <c r="AA31" s="128">
        <f t="shared" si="1"/>
        <v>1249174.550054163</v>
      </c>
      <c r="AB31" s="128">
        <f t="shared" si="1"/>
        <v>6907.6583037314995</v>
      </c>
    </row>
    <row r="32" spans="1:31">
      <c r="A32" s="129"/>
      <c r="B32" s="130"/>
      <c r="C32" s="130">
        <f t="shared" ref="C32:AB32" si="2">C31</f>
        <v>19395</v>
      </c>
      <c r="D32" s="130">
        <f t="shared" si="2"/>
        <v>1309.1624999999999</v>
      </c>
      <c r="E32" s="130">
        <f t="shared" si="2"/>
        <v>305471.25</v>
      </c>
      <c r="F32" s="130">
        <f t="shared" si="2"/>
        <v>148151828.6944046</v>
      </c>
      <c r="G32" s="130">
        <f t="shared" si="2"/>
        <v>465530831.96760005</v>
      </c>
      <c r="H32" s="130">
        <f t="shared" si="2"/>
        <v>123708.05506051694</v>
      </c>
      <c r="I32" s="130">
        <f t="shared" si="2"/>
        <v>16916863.761013351</v>
      </c>
      <c r="J32" s="130">
        <f t="shared" si="2"/>
        <v>22986.368966784812</v>
      </c>
      <c r="K32" s="130">
        <f t="shared" si="2"/>
        <v>305471.25</v>
      </c>
      <c r="L32" s="130">
        <f t="shared" si="2"/>
        <v>148151828.6944046</v>
      </c>
      <c r="M32" s="130">
        <f t="shared" si="2"/>
        <v>465530635.69020003</v>
      </c>
      <c r="N32" s="130">
        <f t="shared" si="2"/>
        <v>106915.28461496148</v>
      </c>
      <c r="O32" s="130">
        <f t="shared" si="2"/>
        <v>14726597.317741586</v>
      </c>
      <c r="P32" s="130">
        <f t="shared" si="2"/>
        <v>20767.368274893623</v>
      </c>
      <c r="Q32" s="130">
        <f t="shared" si="2"/>
        <v>305471.25</v>
      </c>
      <c r="R32" s="130">
        <f t="shared" si="2"/>
        <v>148151828.6944046</v>
      </c>
      <c r="S32" s="130">
        <f t="shared" si="2"/>
        <v>465530392.47690004</v>
      </c>
      <c r="T32" s="130">
        <f t="shared" si="2"/>
        <v>5630.3879062601964</v>
      </c>
      <c r="U32" s="130">
        <f t="shared" si="2"/>
        <v>471902.67468453711</v>
      </c>
      <c r="V32" s="130">
        <f t="shared" si="2"/>
        <v>295.03494095888908</v>
      </c>
      <c r="W32" s="130">
        <f t="shared" si="2"/>
        <v>305471.25</v>
      </c>
      <c r="X32" s="130">
        <f t="shared" si="2"/>
        <v>148151828.6944046</v>
      </c>
      <c r="Y32" s="130">
        <f t="shared" si="2"/>
        <v>465530631.42330003</v>
      </c>
      <c r="Z32" s="130">
        <f t="shared" si="2"/>
        <v>14298.831355789478</v>
      </c>
      <c r="AA32" s="130">
        <f t="shared" si="2"/>
        <v>1249174.550054163</v>
      </c>
      <c r="AB32" s="130">
        <f t="shared" si="2"/>
        <v>6907.6583037314995</v>
      </c>
      <c r="AC32" s="75"/>
      <c r="AD32" s="75"/>
      <c r="AE32" s="75"/>
    </row>
    <row r="33" spans="1:31">
      <c r="A33" s="4"/>
      <c r="T33" s="65"/>
      <c r="U33" s="65"/>
      <c r="V33" s="65"/>
      <c r="W33" s="65"/>
      <c r="X33" s="65"/>
      <c r="Y33" s="65"/>
      <c r="Z33" s="65"/>
      <c r="AA33" s="65"/>
      <c r="AB33" s="65"/>
      <c r="AC33" s="65"/>
      <c r="AD33" s="65"/>
      <c r="AE33" s="65"/>
    </row>
    <row r="34" spans="1:31">
      <c r="A34" s="6"/>
      <c r="H34" s="67"/>
      <c r="I34" s="67"/>
      <c r="J34" s="67"/>
      <c r="K34" s="67"/>
    </row>
    <row r="35" spans="1:31">
      <c r="A35" s="6"/>
    </row>
    <row r="36" spans="1:31">
      <c r="A36" s="6"/>
      <c r="H36" s="76"/>
    </row>
    <row r="37" spans="1:31">
      <c r="A37" s="9"/>
    </row>
    <row r="38" spans="1:31">
      <c r="A38" s="6"/>
    </row>
    <row r="59" spans="20:31">
      <c r="T59" s="65"/>
      <c r="U59" s="65"/>
      <c r="V59" s="65"/>
      <c r="W59" s="65"/>
      <c r="X59" s="65"/>
      <c r="Y59" s="65"/>
      <c r="Z59" s="65"/>
      <c r="AA59" s="65"/>
      <c r="AB59" s="69"/>
      <c r="AC59" s="69"/>
      <c r="AD59" s="69"/>
      <c r="AE59" s="69"/>
    </row>
    <row r="60" spans="20:31">
      <c r="T60" s="73"/>
      <c r="U60" s="73"/>
      <c r="V60" s="73"/>
      <c r="W60" s="73"/>
      <c r="X60" s="73"/>
      <c r="Y60" s="73"/>
      <c r="Z60" s="73"/>
      <c r="AA60" s="73"/>
      <c r="AB60" s="73"/>
      <c r="AC60" s="73"/>
      <c r="AD60" s="73"/>
      <c r="AE60" s="73"/>
    </row>
    <row r="67" spans="1:1">
      <c r="A67" s="6"/>
    </row>
    <row r="68" spans="1:1">
      <c r="A68" s="6"/>
    </row>
    <row r="69" spans="1:1">
      <c r="A69" s="6"/>
    </row>
    <row r="70" spans="1:1">
      <c r="A70" s="6"/>
    </row>
    <row r="71" spans="1:1">
      <c r="A71" s="6"/>
    </row>
    <row r="72" spans="1:1">
      <c r="A72" s="6"/>
    </row>
    <row r="73" spans="1:1">
      <c r="A73" s="6"/>
    </row>
    <row r="74" spans="1:1">
      <c r="A74" s="6"/>
    </row>
    <row r="75" spans="1:1">
      <c r="A75" s="6"/>
    </row>
    <row r="76" spans="1:1">
      <c r="A76" s="9"/>
    </row>
    <row r="77" spans="1:1">
      <c r="A77" s="9"/>
    </row>
    <row r="78" spans="1:1">
      <c r="A78" s="9"/>
    </row>
    <row r="79" spans="1:1">
      <c r="A79" s="6"/>
    </row>
    <row r="80" spans="1:1">
      <c r="A80" s="6"/>
    </row>
    <row r="81" spans="1:1">
      <c r="A81" s="6"/>
    </row>
    <row r="82" spans="1:1">
      <c r="A82" s="6"/>
    </row>
    <row r="83" spans="1:1">
      <c r="A83" s="6"/>
    </row>
    <row r="84" spans="1:1">
      <c r="A84" s="6"/>
    </row>
    <row r="85" spans="1:1">
      <c r="A85" s="6"/>
    </row>
    <row r="86" spans="1:1">
      <c r="A86" s="6"/>
    </row>
    <row r="87" spans="1:1">
      <c r="A87" s="67"/>
    </row>
  </sheetData>
  <autoFilter ref="A2:A1036"/>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D1002"/>
  <sheetViews>
    <sheetView workbookViewId="0">
      <pane xSplit="2" ySplit="2" topLeftCell="C3" activePane="bottomRight" state="frozen"/>
      <selection pane="topRight" activeCell="C1" sqref="C1"/>
      <selection pane="bottomLeft" activeCell="A3" sqref="A3"/>
      <selection pane="bottomRight" activeCell="G18" sqref="G18"/>
    </sheetView>
  </sheetViews>
  <sheetFormatPr defaultColWidth="12.6640625" defaultRowHeight="15.75" customHeight="1"/>
  <cols>
    <col min="1" max="2" width="17" customWidth="1"/>
  </cols>
  <sheetData>
    <row r="1" spans="1:30">
      <c r="A1" s="86"/>
      <c r="B1" s="86"/>
      <c r="C1" s="86" t="s">
        <v>297</v>
      </c>
      <c r="D1" s="86" t="s">
        <v>298</v>
      </c>
      <c r="E1" s="86" t="s">
        <v>299</v>
      </c>
      <c r="F1" s="86" t="s">
        <v>300</v>
      </c>
      <c r="G1" s="86" t="s">
        <v>301</v>
      </c>
      <c r="H1" s="86" t="s">
        <v>302</v>
      </c>
      <c r="I1" s="86" t="s">
        <v>303</v>
      </c>
      <c r="J1" s="86" t="s">
        <v>304</v>
      </c>
      <c r="K1" s="86" t="s">
        <v>268</v>
      </c>
      <c r="L1" s="86" t="s">
        <v>269</v>
      </c>
      <c r="M1" s="86" t="s">
        <v>299</v>
      </c>
      <c r="N1" s="86" t="s">
        <v>305</v>
      </c>
      <c r="O1" s="36"/>
      <c r="P1" s="36"/>
      <c r="Q1" s="36"/>
      <c r="R1" s="36"/>
      <c r="S1" s="36"/>
      <c r="T1" s="36"/>
      <c r="U1" s="36"/>
      <c r="V1" s="36"/>
      <c r="W1" s="36"/>
      <c r="X1" s="36"/>
      <c r="Y1" s="36"/>
      <c r="Z1" s="36"/>
      <c r="AA1" s="36"/>
      <c r="AB1" s="36"/>
      <c r="AC1" s="36"/>
      <c r="AD1" s="36"/>
    </row>
    <row r="2" spans="1:30">
      <c r="A2" s="112" t="s">
        <v>70</v>
      </c>
      <c r="B2" s="86" t="s">
        <v>71</v>
      </c>
      <c r="C2" s="89">
        <v>2015</v>
      </c>
      <c r="D2" s="89">
        <v>2015</v>
      </c>
      <c r="E2" s="89">
        <v>2015</v>
      </c>
      <c r="F2" s="89">
        <v>2015</v>
      </c>
      <c r="G2" s="89">
        <v>2015</v>
      </c>
      <c r="H2" s="89">
        <v>2015</v>
      </c>
      <c r="I2" s="89">
        <v>2015</v>
      </c>
      <c r="J2" s="89">
        <v>2015</v>
      </c>
      <c r="K2" s="89">
        <v>2015</v>
      </c>
      <c r="L2" s="89">
        <v>2015</v>
      </c>
      <c r="M2" s="89">
        <v>2015</v>
      </c>
      <c r="N2" s="89">
        <v>2015</v>
      </c>
      <c r="O2" s="36"/>
      <c r="P2" s="36"/>
      <c r="Q2" s="36"/>
      <c r="R2" s="36"/>
      <c r="S2" s="36"/>
      <c r="T2" s="36"/>
      <c r="U2" s="36"/>
      <c r="V2" s="36"/>
      <c r="W2" s="36"/>
      <c r="X2" s="36"/>
      <c r="Y2" s="36"/>
      <c r="Z2" s="36"/>
      <c r="AA2" s="36"/>
      <c r="AB2" s="36"/>
      <c r="AC2" s="36"/>
      <c r="AD2" s="36"/>
    </row>
    <row r="3" spans="1:30">
      <c r="A3" s="86" t="s">
        <v>77</v>
      </c>
      <c r="B3" s="87" t="s">
        <v>78</v>
      </c>
      <c r="C3" s="113">
        <f>C$31*'Technology mixes'!B2</f>
        <v>3417.9409590677997</v>
      </c>
      <c r="D3" s="87">
        <f>$C3*'WC and WW factors'!D2</f>
        <v>0</v>
      </c>
      <c r="E3" s="87">
        <f>$C3*'WC and WW factors'!F2</f>
        <v>0</v>
      </c>
      <c r="F3" s="90">
        <f>$C3*'VW factors'!$C5</f>
        <v>0</v>
      </c>
      <c r="G3" s="87">
        <f>G$31*'Technology mixes'!C2</f>
        <v>0</v>
      </c>
      <c r="H3" s="90">
        <f>$G3*'WC and WW factors'!D2</f>
        <v>0</v>
      </c>
      <c r="I3" s="90">
        <f>$G3*'WC and WW factors'!F2</f>
        <v>0</v>
      </c>
      <c r="J3" s="90">
        <f>$G3*'VW factors'!$C5</f>
        <v>0</v>
      </c>
      <c r="K3" s="87">
        <f t="shared" ref="K3:K4" si="0">C3/4</f>
        <v>854.48523976694992</v>
      </c>
      <c r="L3" s="90">
        <f t="shared" ref="L3:M3" si="1">$K3/$G$31*H$31</f>
        <v>83221.316502179528</v>
      </c>
      <c r="M3" s="90">
        <f t="shared" si="1"/>
        <v>11032745.487287216</v>
      </c>
      <c r="N3" s="90">
        <f t="shared" ref="N3:N30" si="2">F3+J3</f>
        <v>0</v>
      </c>
    </row>
    <row r="4" spans="1:30">
      <c r="A4" s="86" t="s">
        <v>77</v>
      </c>
      <c r="B4" s="87" t="s">
        <v>80</v>
      </c>
      <c r="C4" s="113">
        <f>C$31*'Technology mixes'!B3</f>
        <v>3686.5596252275996</v>
      </c>
      <c r="D4" s="87">
        <f>$C4*'WC and WW factors'!D3</f>
        <v>0</v>
      </c>
      <c r="E4" s="113">
        <f>$C4*'WC and WW factors'!F3</f>
        <v>220382569.65731704</v>
      </c>
      <c r="F4" s="90">
        <f>$C4*'VW factors'!$C6</f>
        <v>0</v>
      </c>
      <c r="G4" s="87">
        <f>G$31*'Technology mixes'!C3</f>
        <v>0</v>
      </c>
      <c r="H4" s="90">
        <f>$G4*'WC and WW factors'!D3</f>
        <v>0</v>
      </c>
      <c r="I4" s="90">
        <f>$G4*'WC and WW factors'!F3</f>
        <v>0</v>
      </c>
      <c r="J4" s="90">
        <f>$G4*'VW factors'!$C6</f>
        <v>0</v>
      </c>
      <c r="K4" s="87">
        <f t="shared" si="0"/>
        <v>921.63990630689989</v>
      </c>
      <c r="L4" s="90">
        <f t="shared" ref="L4:M4" si="3">$K4/$G$31*H$31</f>
        <v>89761.745170372509</v>
      </c>
      <c r="M4" s="90">
        <f t="shared" si="3"/>
        <v>11899817.625854503</v>
      </c>
      <c r="N4" s="90">
        <f t="shared" si="2"/>
        <v>0</v>
      </c>
    </row>
    <row r="5" spans="1:30">
      <c r="A5" s="84" t="s">
        <v>83</v>
      </c>
      <c r="B5" s="85" t="s">
        <v>84</v>
      </c>
      <c r="C5" s="113">
        <f>C$31*'Technology mixes'!B4</f>
        <v>1463.5085949396</v>
      </c>
      <c r="D5" s="87">
        <f>IF($C5+$G5=0,0,'WC and WW factors'!$D4*$C5*$G5/($C5+$G5))</f>
        <v>35721.66936252606</v>
      </c>
      <c r="E5" s="87">
        <f>IF($C5+$G5=0,0,'WC and WW factors'!$F4*$C5*$G5/($C5+$G5))</f>
        <v>4173198.1985427276</v>
      </c>
      <c r="F5" s="90">
        <f>IF($C5+$G5=0,0,'VW factors'!$C7*$C5*$G5/($C5+$G5))</f>
        <v>68041274.976240113</v>
      </c>
      <c r="G5" s="87">
        <f>G$31*'Technology mixes'!C4</f>
        <v>5037.067035</v>
      </c>
      <c r="H5" s="87">
        <f>IF($C5+$G5=0,0,'WC and WW factors'!$D4*$G5*$G5/($C5+$G5))</f>
        <v>122945.94223997393</v>
      </c>
      <c r="I5" s="87">
        <f>IF($C5+$G5=0,0,'WC and WW factors'!$F4*$G5*$G5/($C5+$G5))</f>
        <v>14363208.490257272</v>
      </c>
      <c r="J5" s="90">
        <f>IF($C5+$G5=0,0,'VW factors'!$C7*$G5*$G5/($C5+$G5))</f>
        <v>234182747.1237599</v>
      </c>
      <c r="K5" s="87"/>
      <c r="L5" s="90">
        <f t="shared" ref="L5:M5" si="4">$K5/$G$31*H$31</f>
        <v>0</v>
      </c>
      <c r="M5" s="90">
        <f t="shared" si="4"/>
        <v>0</v>
      </c>
      <c r="N5" s="90">
        <f t="shared" si="2"/>
        <v>302224022.10000002</v>
      </c>
    </row>
    <row r="6" spans="1:30">
      <c r="A6" s="86" t="s">
        <v>77</v>
      </c>
      <c r="B6" s="86" t="s">
        <v>89</v>
      </c>
      <c r="C6" s="113">
        <f>C$31*'Technology mixes'!B5</f>
        <v>8697.6871560018008</v>
      </c>
      <c r="D6" s="87">
        <f>$C6*'WC and WW factors'!D5</f>
        <v>0</v>
      </c>
      <c r="E6" s="87">
        <f>$C6*'WC and WW factors'!F5</f>
        <v>0</v>
      </c>
      <c r="F6" s="90">
        <f>$C6*'VW factors'!$C8</f>
        <v>271367839.2672562</v>
      </c>
      <c r="G6" s="87">
        <f>G$31*'Technology mixes'!C5</f>
        <v>0</v>
      </c>
      <c r="H6" s="90">
        <f>$G6*'WC and WW factors'!D5</f>
        <v>0</v>
      </c>
      <c r="I6" s="90">
        <f>$G6*'WC and WW factors'!F5</f>
        <v>0</v>
      </c>
      <c r="J6" s="90">
        <f>$G6*'VW factors'!$C8</f>
        <v>0</v>
      </c>
      <c r="K6" s="87"/>
      <c r="L6" s="90">
        <f t="shared" ref="L6:M6" si="5">$K6/$G$31*H$31</f>
        <v>0</v>
      </c>
      <c r="M6" s="90">
        <f t="shared" si="5"/>
        <v>0</v>
      </c>
      <c r="N6" s="90">
        <f t="shared" si="2"/>
        <v>271367839.2672562</v>
      </c>
    </row>
    <row r="7" spans="1:30">
      <c r="A7" s="86" t="s">
        <v>77</v>
      </c>
      <c r="B7" s="87" t="s">
        <v>91</v>
      </c>
      <c r="C7" s="113">
        <f>C$31*'Technology mixes'!B6</f>
        <v>1222.6780666584</v>
      </c>
      <c r="D7" s="87">
        <f>$C7*'WC and WW factors'!D6</f>
        <v>0</v>
      </c>
      <c r="E7" s="87">
        <f>$C7*'WC and WW factors'!F6</f>
        <v>0</v>
      </c>
      <c r="F7" s="90">
        <f>$C7*'VW factors'!$C9</f>
        <v>0</v>
      </c>
      <c r="G7" s="87">
        <f>G$31*'Technology mixes'!C6</f>
        <v>0</v>
      </c>
      <c r="H7" s="90">
        <f>$G7*'WC and WW factors'!D6</f>
        <v>0</v>
      </c>
      <c r="I7" s="90">
        <f>$G7*'WC and WW factors'!F6</f>
        <v>0</v>
      </c>
      <c r="J7" s="90">
        <f>$G7*'VW factors'!$C9</f>
        <v>0</v>
      </c>
      <c r="K7" s="87">
        <f>C7/4</f>
        <v>305.6695166646</v>
      </c>
      <c r="L7" s="90">
        <f t="shared" ref="L7:M7" si="6">$K7/$G$31*H$31</f>
        <v>29770.227041430076</v>
      </c>
      <c r="M7" s="90">
        <f t="shared" si="6"/>
        <v>3946673.1824442074</v>
      </c>
      <c r="N7" s="90">
        <f t="shared" si="2"/>
        <v>0</v>
      </c>
    </row>
    <row r="8" spans="1:30">
      <c r="A8" s="86" t="s">
        <v>77</v>
      </c>
      <c r="B8" s="87" t="s">
        <v>93</v>
      </c>
      <c r="C8" s="113">
        <f>C$31*'Technology mixes'!B7</f>
        <v>0</v>
      </c>
      <c r="D8" s="87">
        <f>$C8*'WC and WW factors'!D7</f>
        <v>0</v>
      </c>
      <c r="E8" s="87">
        <f>$C8*'WC and WW factors'!F7</f>
        <v>0</v>
      </c>
      <c r="F8" s="90">
        <f>$C8*'VW factors'!$C10</f>
        <v>0</v>
      </c>
      <c r="G8" s="87">
        <f>G$31*'Technology mixes'!C7</f>
        <v>0</v>
      </c>
      <c r="H8" s="90">
        <f>$G8*'WC and WW factors'!D7</f>
        <v>0</v>
      </c>
      <c r="I8" s="90">
        <f>$G8*'WC and WW factors'!F7</f>
        <v>0</v>
      </c>
      <c r="J8" s="90">
        <f>$G8*'VW factors'!$C10</f>
        <v>0</v>
      </c>
      <c r="K8" s="92"/>
      <c r="L8" s="90">
        <f t="shared" ref="L8:M8" si="7">$K8/$G$31*H$31</f>
        <v>0</v>
      </c>
      <c r="M8" s="90">
        <f t="shared" si="7"/>
        <v>0</v>
      </c>
      <c r="N8" s="90">
        <f t="shared" si="2"/>
        <v>0</v>
      </c>
    </row>
    <row r="9" spans="1:30">
      <c r="A9" s="86" t="s">
        <v>83</v>
      </c>
      <c r="B9" s="87" t="s">
        <v>94</v>
      </c>
      <c r="C9" s="113">
        <f>C$31*'Technology mixes'!B8</f>
        <v>2964.0680403840001</v>
      </c>
      <c r="D9" s="87">
        <f>IF($C9+$G9=0,0,'WC and WW factors'!$D8*$C9*$G9/($C9+$G9))</f>
        <v>51387.625638664933</v>
      </c>
      <c r="E9" s="87">
        <f>IF($C9+$G9=0,0,'WC and WW factors'!$F8*$C9*$G9/($C9+$G9))</f>
        <v>7628678.44532758</v>
      </c>
      <c r="F9" s="90">
        <f>IF($C9+$G9=0,0,'VW factors'!$C11*$C9*$G9/($C9+$G9))</f>
        <v>115224.83068463532</v>
      </c>
      <c r="G9" s="87">
        <f>G$31*'Technology mixes'!C8</f>
        <v>24907.455020000001</v>
      </c>
      <c r="H9" s="87">
        <f>IF($C9+$G9=0,0,'WC and WW factors'!$D8*$G9*$G9/($C9+$G9))</f>
        <v>431817.00174933497</v>
      </c>
      <c r="I9" s="87">
        <f>IF($C9+$G9=0,0,'WC and WW factors'!$F8*$G9*$G9/($C9+$G9))</f>
        <v>64104792.012272418</v>
      </c>
      <c r="J9" s="90">
        <f>IF($C9+$G9=0,0,'VW factors'!$C11*$G9*$G9/($C9+$G9))</f>
        <v>968249.46268536476</v>
      </c>
      <c r="K9" s="87"/>
      <c r="L9" s="90">
        <f t="shared" ref="L9:M9" si="8">$K9/$G$31*H$31</f>
        <v>0</v>
      </c>
      <c r="M9" s="90">
        <f t="shared" si="8"/>
        <v>0</v>
      </c>
      <c r="N9" s="90">
        <f t="shared" si="2"/>
        <v>1083474.2933700001</v>
      </c>
    </row>
    <row r="10" spans="1:30">
      <c r="A10" s="86" t="s">
        <v>38</v>
      </c>
      <c r="B10" s="87" t="s">
        <v>99</v>
      </c>
      <c r="C10" s="113">
        <f>C$31*'Technology mixes'!B9</f>
        <v>0</v>
      </c>
      <c r="D10" s="87">
        <f>$C10*'WC and WW factors'!D9</f>
        <v>0</v>
      </c>
      <c r="E10" s="87">
        <f>$C10*'WC and WW factors'!F9</f>
        <v>0</v>
      </c>
      <c r="F10" s="90">
        <f>$C10*'VW factors'!$C12</f>
        <v>0</v>
      </c>
      <c r="G10" s="87">
        <f>G$31*'Technology mixes'!C9</f>
        <v>117425.89141500001</v>
      </c>
      <c r="H10" s="90">
        <f>$G10*'WC and WW factors'!D9</f>
        <v>22780622.93451</v>
      </c>
      <c r="I10" s="90">
        <f>$G10*'WC and WW factors'!F9</f>
        <v>3381865672.7520003</v>
      </c>
      <c r="J10" s="90">
        <f>$G10*'VW factors'!$C12</f>
        <v>5108026.2765525002</v>
      </c>
      <c r="K10" s="87"/>
      <c r="L10" s="90">
        <f t="shared" ref="L10:M10" si="9">$K10/$G$31*H$31</f>
        <v>0</v>
      </c>
      <c r="M10" s="90">
        <f t="shared" si="9"/>
        <v>0</v>
      </c>
      <c r="N10" s="90">
        <f t="shared" si="2"/>
        <v>5108026.2765525002</v>
      </c>
    </row>
    <row r="11" spans="1:30">
      <c r="A11" s="86" t="s">
        <v>77</v>
      </c>
      <c r="B11" s="87" t="s">
        <v>103</v>
      </c>
      <c r="C11" s="113">
        <f>C$31*'Technology mixes'!B10</f>
        <v>0</v>
      </c>
      <c r="D11" s="87">
        <f>$C11*'WC and WW factors'!D10</f>
        <v>0</v>
      </c>
      <c r="E11" s="87">
        <f>$C11*'WC and WW factors'!F10</f>
        <v>0</v>
      </c>
      <c r="F11" s="90">
        <f>$C11*'VW factors'!$C13</f>
        <v>0</v>
      </c>
      <c r="G11" s="87">
        <f>G$31*'Technology mixes'!C10</f>
        <v>0</v>
      </c>
      <c r="H11" s="90">
        <f>$G11*'WC and WW factors'!D10</f>
        <v>0</v>
      </c>
      <c r="I11" s="90">
        <f>$G11*'WC and WW factors'!F10</f>
        <v>0</v>
      </c>
      <c r="J11" s="90">
        <f>$G11*'VW factors'!$C13</f>
        <v>0</v>
      </c>
      <c r="K11" s="90">
        <f>C11*1</f>
        <v>0</v>
      </c>
      <c r="L11" s="90">
        <f t="shared" ref="L11:M11" si="10">$K11/$G$31*H$31</f>
        <v>0</v>
      </c>
      <c r="M11" s="90">
        <f t="shared" si="10"/>
        <v>0</v>
      </c>
      <c r="N11" s="90">
        <f t="shared" si="2"/>
        <v>0</v>
      </c>
    </row>
    <row r="12" spans="1:30">
      <c r="A12" s="86" t="s">
        <v>77</v>
      </c>
      <c r="B12" s="90" t="s">
        <v>104</v>
      </c>
      <c r="C12" s="113">
        <f>C$31*'Technology mixes'!B11</f>
        <v>2445.3561333168</v>
      </c>
      <c r="D12" s="87">
        <f>$C12*'WC and WW factors'!D11</f>
        <v>0</v>
      </c>
      <c r="E12" s="87">
        <f>$C12*'WC and WW factors'!F11</f>
        <v>14618341.303902436</v>
      </c>
      <c r="F12" s="90">
        <f>$C12*'VW factors'!$C14</f>
        <v>0</v>
      </c>
      <c r="G12" s="87">
        <f>G$31*'Technology mixes'!C11</f>
        <v>0</v>
      </c>
      <c r="H12" s="90">
        <f>$G12*'WC and WW factors'!D11</f>
        <v>0</v>
      </c>
      <c r="I12" s="90">
        <f>$G12*'WC and WW factors'!F11</f>
        <v>0</v>
      </c>
      <c r="J12" s="90">
        <f>$G12*'VW factors'!$C14</f>
        <v>0</v>
      </c>
      <c r="K12" s="87"/>
      <c r="L12" s="90">
        <f t="shared" ref="L12:M12" si="11">$K12/$G$31*H$31</f>
        <v>0</v>
      </c>
      <c r="M12" s="90">
        <f t="shared" si="11"/>
        <v>0</v>
      </c>
      <c r="N12" s="90">
        <f t="shared" si="2"/>
        <v>0</v>
      </c>
    </row>
    <row r="13" spans="1:30">
      <c r="A13" s="86" t="s">
        <v>77</v>
      </c>
      <c r="B13" s="87" t="s">
        <v>106</v>
      </c>
      <c r="C13" s="113">
        <f>C$31*'Technology mixes'!B12</f>
        <v>0</v>
      </c>
      <c r="D13" s="87">
        <f>$C13*'WC and WW factors'!D12</f>
        <v>0</v>
      </c>
      <c r="E13" s="87">
        <f>$C13*'WC and WW factors'!F12</f>
        <v>0</v>
      </c>
      <c r="F13" s="90">
        <f>$C13*'VW factors'!$C15</f>
        <v>0</v>
      </c>
      <c r="G13" s="87">
        <f>G$31*'Technology mixes'!C12</f>
        <v>0</v>
      </c>
      <c r="H13" s="90">
        <f>$G13*'WC and WW factors'!D12</f>
        <v>0</v>
      </c>
      <c r="I13" s="90">
        <f>$G13*'WC and WW factors'!F12</f>
        <v>0</v>
      </c>
      <c r="J13" s="90">
        <f>$G13*'VW factors'!$C15</f>
        <v>0</v>
      </c>
      <c r="K13" s="87"/>
      <c r="L13" s="90">
        <f t="shared" ref="L13:M13" si="12">$K13/$G$31*H$31</f>
        <v>0</v>
      </c>
      <c r="M13" s="90">
        <f t="shared" si="12"/>
        <v>0</v>
      </c>
      <c r="N13" s="90">
        <f t="shared" si="2"/>
        <v>0</v>
      </c>
    </row>
    <row r="14" spans="1:30">
      <c r="A14" s="86" t="s">
        <v>38</v>
      </c>
      <c r="B14" s="87" t="s">
        <v>107</v>
      </c>
      <c r="C14" s="113">
        <f>C$31*'Technology mixes'!B13</f>
        <v>0</v>
      </c>
      <c r="D14" s="87">
        <f>$C14*'WC and WW factors'!D13</f>
        <v>0</v>
      </c>
      <c r="E14" s="87">
        <f>$C14*'WC and WW factors'!F13</f>
        <v>0</v>
      </c>
      <c r="F14" s="90">
        <f>$C14*'VW factors'!$C16</f>
        <v>0</v>
      </c>
      <c r="G14" s="87">
        <f>G$31*'Technology mixes'!C13</f>
        <v>0</v>
      </c>
      <c r="H14" s="90">
        <f>$G14*'WC and WW factors'!D13</f>
        <v>0</v>
      </c>
      <c r="I14" s="90">
        <f>$G14*'WC and WW factors'!F13</f>
        <v>0</v>
      </c>
      <c r="J14" s="90">
        <f>$G14*'VW factors'!$C16</f>
        <v>0</v>
      </c>
      <c r="K14" s="92"/>
      <c r="L14" s="90">
        <f t="shared" ref="L14:M14" si="13">$K14/$G$31*H$31</f>
        <v>0</v>
      </c>
      <c r="M14" s="90">
        <f t="shared" si="13"/>
        <v>0</v>
      </c>
      <c r="N14" s="90">
        <f t="shared" si="2"/>
        <v>0</v>
      </c>
    </row>
    <row r="15" spans="1:30">
      <c r="A15" s="86" t="s">
        <v>38</v>
      </c>
      <c r="B15" s="87" t="s">
        <v>111</v>
      </c>
      <c r="C15" s="113">
        <f>C$31*'Technology mixes'!B14</f>
        <v>0</v>
      </c>
      <c r="D15" s="87">
        <f>$C15*'WC and WW factors'!D14</f>
        <v>0</v>
      </c>
      <c r="E15" s="87">
        <f>$C15*'WC and WW factors'!F14</f>
        <v>0</v>
      </c>
      <c r="F15" s="90">
        <f>$C15*'VW factors'!$C17</f>
        <v>0</v>
      </c>
      <c r="G15" s="87">
        <f>G$31*'Technology mixes'!C14</f>
        <v>336.58722999999998</v>
      </c>
      <c r="H15" s="90">
        <f>$G15*'WC and WW factors'!D14</f>
        <v>0</v>
      </c>
      <c r="I15" s="90">
        <f>$G15*'WC and WW factors'!F14</f>
        <v>0</v>
      </c>
      <c r="J15" s="90">
        <f>$G15*'VW factors'!$C17</f>
        <v>0</v>
      </c>
      <c r="K15" s="87"/>
      <c r="L15" s="90">
        <f t="shared" ref="L15:M15" si="14">$K15/$G$31*H$31</f>
        <v>0</v>
      </c>
      <c r="M15" s="90">
        <f t="shared" si="14"/>
        <v>0</v>
      </c>
      <c r="N15" s="90">
        <f t="shared" si="2"/>
        <v>0</v>
      </c>
    </row>
    <row r="16" spans="1:30">
      <c r="A16" s="86" t="s">
        <v>77</v>
      </c>
      <c r="B16" s="86" t="s">
        <v>116</v>
      </c>
      <c r="C16" s="113">
        <f>C$31*'Technology mixes'!B15</f>
        <v>0</v>
      </c>
      <c r="D16" s="87">
        <f>$C16*'WC and WW factors'!D15</f>
        <v>0</v>
      </c>
      <c r="E16" s="87">
        <f>$C16*'WC and WW factors'!F15</f>
        <v>0</v>
      </c>
      <c r="F16" s="90">
        <f>$C16*'VW factors'!$C18</f>
        <v>0</v>
      </c>
      <c r="G16" s="87">
        <f>G$31*'Technology mixes'!C15</f>
        <v>0</v>
      </c>
      <c r="H16" s="90">
        <f>$G16*'WC and WW factors'!D15</f>
        <v>0</v>
      </c>
      <c r="I16" s="90">
        <f>$G16*'WC and WW factors'!F15</f>
        <v>0</v>
      </c>
      <c r="J16" s="90">
        <f>$G16*'VW factors'!$C18</f>
        <v>0</v>
      </c>
      <c r="K16" s="87">
        <f>C16/4</f>
        <v>0</v>
      </c>
      <c r="L16" s="90">
        <f t="shared" ref="L16:M16" si="15">$K16/$G$31*H$31</f>
        <v>0</v>
      </c>
      <c r="M16" s="90">
        <f t="shared" si="15"/>
        <v>0</v>
      </c>
      <c r="N16" s="90">
        <f t="shared" si="2"/>
        <v>0</v>
      </c>
    </row>
    <row r="17" spans="1:30">
      <c r="A17" s="86" t="s">
        <v>77</v>
      </c>
      <c r="B17" s="86" t="s">
        <v>117</v>
      </c>
      <c r="C17" s="113">
        <f>C$31*'Technology mixes'!B16</f>
        <v>0</v>
      </c>
      <c r="D17" s="87">
        <f>$C17*'WC and WW factors'!D16</f>
        <v>0</v>
      </c>
      <c r="E17" s="87">
        <f>$C17*'WC and WW factors'!F16</f>
        <v>0</v>
      </c>
      <c r="F17" s="90">
        <f>$C17*'VW factors'!$C19</f>
        <v>0</v>
      </c>
      <c r="G17" s="87">
        <f>G$31*'Technology mixes'!C16</f>
        <v>0</v>
      </c>
      <c r="H17" s="90">
        <f>$G17*'WC and WW factors'!D16</f>
        <v>0</v>
      </c>
      <c r="I17" s="90">
        <f>$G17*'WC and WW factors'!F16</f>
        <v>0</v>
      </c>
      <c r="J17" s="90">
        <f>$G17*'VW factors'!$C19</f>
        <v>0</v>
      </c>
      <c r="K17" s="87"/>
      <c r="L17" s="90">
        <f t="shared" ref="L17:M17" si="16">$K17/$G$31*H$31</f>
        <v>0</v>
      </c>
      <c r="M17" s="90">
        <f t="shared" si="16"/>
        <v>0</v>
      </c>
      <c r="N17" s="90">
        <f t="shared" si="2"/>
        <v>0</v>
      </c>
    </row>
    <row r="18" spans="1:30">
      <c r="A18" s="84" t="s">
        <v>83</v>
      </c>
      <c r="B18" s="85" t="s">
        <v>119</v>
      </c>
      <c r="C18" s="113">
        <f>C$31*'Technology mixes'!B17</f>
        <v>70035.370166698209</v>
      </c>
      <c r="D18" s="87">
        <f>IF($C18+$G18=0,0,'WC and WW factors'!$D18*$C18*$G18/($C18+$G18))</f>
        <v>3420639.1821022485</v>
      </c>
      <c r="E18" s="87">
        <f>IF($C18+$G18=0,0,'WC and WW factors'!$F18*$C18*$G18/($C18+$G18))</f>
        <v>390930192.24025697</v>
      </c>
      <c r="F18" s="90">
        <f>IF($C18+$G18=0,0,'VW factors'!$C20*$C18*$G18/($C18+$G18))</f>
        <v>157675.17753690368</v>
      </c>
      <c r="G18" s="87">
        <f>G$31*'Technology mixes'!C17</f>
        <v>60910.547215000006</v>
      </c>
      <c r="H18" s="87">
        <f>IF($C18+$G18=0,0,'WC and WW factors'!$D18*$G18*$G18/($C18+$G18))</f>
        <v>2974968.2754727523</v>
      </c>
      <c r="I18" s="87">
        <f>IF($C18+$G18=0,0,'WC and WW factors'!$F18*$G18*$G18/($C18+$G18))</f>
        <v>339996374.33974314</v>
      </c>
      <c r="J18" s="90">
        <f>IF($C18+$G18=0,0,'VW factors'!$C20*$G18*$G18/($C18+$G18))</f>
        <v>137131.87098369643</v>
      </c>
      <c r="K18" s="87"/>
      <c r="L18" s="90">
        <f t="shared" ref="L18:M18" si="17">$K18/$G$31*H$31</f>
        <v>0</v>
      </c>
      <c r="M18" s="90">
        <f t="shared" si="17"/>
        <v>0</v>
      </c>
      <c r="N18" s="90">
        <f t="shared" si="2"/>
        <v>294807.04852060007</v>
      </c>
    </row>
    <row r="19" spans="1:30">
      <c r="A19" s="84" t="s">
        <v>38</v>
      </c>
      <c r="B19" s="85" t="s">
        <v>124</v>
      </c>
      <c r="C19" s="113">
        <f>C$31*'Technology mixes'!B18</f>
        <v>0</v>
      </c>
      <c r="D19" s="87">
        <f>$C19*'WC and WW factors'!D18</f>
        <v>0</v>
      </c>
      <c r="E19" s="87">
        <f>$C19*'WC and WW factors'!F18</f>
        <v>0</v>
      </c>
      <c r="F19" s="90">
        <f>$C19*'VW factors'!$C21</f>
        <v>0</v>
      </c>
      <c r="G19" s="87">
        <f>G$31*'Technology mixes'!C18</f>
        <v>60072.992944999998</v>
      </c>
      <c r="H19" s="90">
        <f>$G19*'WC and WW factors'!D18</f>
        <v>6307664.2592249997</v>
      </c>
      <c r="I19" s="90">
        <f>$G19*'WC and WW factors'!F18</f>
        <v>720875915.34000003</v>
      </c>
      <c r="J19" s="90">
        <f>$G19*'VW factors'!$C21</f>
        <v>290753.28585380001</v>
      </c>
      <c r="K19" s="87"/>
      <c r="L19" s="90">
        <f t="shared" ref="L19:M19" si="18">$K19/$G$31*H$31</f>
        <v>0</v>
      </c>
      <c r="M19" s="90">
        <f t="shared" si="18"/>
        <v>0</v>
      </c>
      <c r="N19" s="90">
        <f t="shared" si="2"/>
        <v>290753.28585380001</v>
      </c>
    </row>
    <row r="20" spans="1:30">
      <c r="A20" s="84" t="s">
        <v>83</v>
      </c>
      <c r="B20" s="85" t="s">
        <v>127</v>
      </c>
      <c r="C20" s="113">
        <f>C$31*'Technology mixes'!B19</f>
        <v>52213.911073889401</v>
      </c>
      <c r="D20" s="87">
        <f>IF($C20+$G20=0,0,'WC and WW factors'!$D20*$C20*$G20/($C20+$G20))</f>
        <v>122231.02077792044</v>
      </c>
      <c r="E20" s="87">
        <f>IF($C20+$G20=0,0,'WC and WW factors'!$F20*$C20*$G20/($C20+$G20))</f>
        <v>1073588.0532205179</v>
      </c>
      <c r="F20" s="90">
        <f>IF($C20+$G20=0,0,'VW factors'!$C22*$C20*$G20/($C20+$G20))</f>
        <v>138032.74969978089</v>
      </c>
      <c r="G20" s="87">
        <f>G$31*'Technology mixes'!C19</f>
        <v>41873.799695000002</v>
      </c>
      <c r="H20" s="87">
        <f>IF($C20+$G20=0,0,'WC and WW factors'!$D20*$G20*$G20/($C20+$G20))</f>
        <v>98025.165617779567</v>
      </c>
      <c r="I20" s="87">
        <f>IF($C20+$G20=0,0,'WC and WW factors'!$F20*$G20*$G20/($C20+$G20))</f>
        <v>860981.49268848228</v>
      </c>
      <c r="J20" s="90">
        <f>IF($C20+$G20=0,0,'VW factors'!$C22*$G20*$G20/($C20+$G20))</f>
        <v>110697.62048851917</v>
      </c>
      <c r="K20" s="87"/>
      <c r="L20" s="90">
        <f t="shared" ref="L20:M20" si="19">$K20/$G$31*H$31</f>
        <v>0</v>
      </c>
      <c r="M20" s="90">
        <f t="shared" si="19"/>
        <v>0</v>
      </c>
      <c r="N20" s="90">
        <f t="shared" si="2"/>
        <v>248730.37018830006</v>
      </c>
    </row>
    <row r="21" spans="1:30">
      <c r="A21" s="86" t="s">
        <v>83</v>
      </c>
      <c r="B21" s="85" t="s">
        <v>129</v>
      </c>
      <c r="C21" s="113">
        <f>C$31*'Technology mixes'!B20</f>
        <v>43090.139137082399</v>
      </c>
      <c r="D21" s="87">
        <f>IF($C21+$G21=0,0,'WC and WW factors'!$D21*$C21*$G21/($C21+$G21))</f>
        <v>652305.10681481694</v>
      </c>
      <c r="E21" s="87">
        <f>IF($C21+$G21=0,0,'WC and WW factors'!$F21*$C21*$G21/($C21+$G21))</f>
        <v>5729371.8507309007</v>
      </c>
      <c r="F21" s="90">
        <f>IF($C21+$G21=0,0,'VW factors'!$C23*$C21*$G21/($C21+$G21))</f>
        <v>90032.986225771296</v>
      </c>
      <c r="G21" s="87">
        <f>G$31*'Technology mixes'!C20</f>
        <v>17412.518445000002</v>
      </c>
      <c r="H21" s="87">
        <f>IF($C21+$G21=0,0,'WC and WW factors'!$D21*$G21*$G21/($C21+$G21))</f>
        <v>263593.36339218321</v>
      </c>
      <c r="I21" s="87">
        <f>IF($C21+$G21=0,0,'WC and WW factors'!$F21*$G21*$G21/($C21+$G21))</f>
        <v>2315211.6708590994</v>
      </c>
      <c r="J21" s="90">
        <f>IF($C21+$G21=0,0,'VW factors'!$C23*$G21*$G21/($C21+$G21))</f>
        <v>36381.897684928706</v>
      </c>
      <c r="K21" s="87"/>
      <c r="L21" s="90">
        <f t="shared" ref="L21:M21" si="20">$K21/$G$31*H$31</f>
        <v>0</v>
      </c>
      <c r="M21" s="90">
        <f t="shared" si="20"/>
        <v>0</v>
      </c>
      <c r="N21" s="90">
        <f t="shared" si="2"/>
        <v>126414.88391070001</v>
      </c>
    </row>
    <row r="22" spans="1:30">
      <c r="A22" s="84" t="s">
        <v>38</v>
      </c>
      <c r="B22" s="87" t="s">
        <v>133</v>
      </c>
      <c r="C22" s="113">
        <f>C$31*'Technology mixes'!B21</f>
        <v>0</v>
      </c>
      <c r="D22" s="87">
        <f>$C22*'WC and WW factors'!D21</f>
        <v>0</v>
      </c>
      <c r="E22" s="87">
        <f>$C22*'WC and WW factors'!F21</f>
        <v>0</v>
      </c>
      <c r="F22" s="90">
        <f>$C22*'VW factors'!$C24</f>
        <v>0</v>
      </c>
      <c r="G22" s="87">
        <f>G$31*'Technology mixes'!C21</f>
        <v>0</v>
      </c>
      <c r="H22" s="90">
        <f>$G22*'WC and WW factors'!D21</f>
        <v>0</v>
      </c>
      <c r="I22" s="90">
        <f>$G22*'WC and WW factors'!F21</f>
        <v>0</v>
      </c>
      <c r="J22" s="90">
        <f>$G22*'VW factors'!$C24</f>
        <v>0</v>
      </c>
      <c r="K22" s="87"/>
      <c r="L22" s="90">
        <f t="shared" ref="L22:M22" si="21">$K22/$G$31*H$31</f>
        <v>0</v>
      </c>
      <c r="M22" s="90">
        <f t="shared" si="21"/>
        <v>0</v>
      </c>
      <c r="N22" s="90">
        <f t="shared" si="2"/>
        <v>0</v>
      </c>
    </row>
    <row r="23" spans="1:30">
      <c r="A23" s="86" t="s">
        <v>77</v>
      </c>
      <c r="B23" s="87" t="s">
        <v>137</v>
      </c>
      <c r="C23" s="113">
        <f>C$31*'Technology mixes'!B22</f>
        <v>640238.69672294403</v>
      </c>
      <c r="D23" s="87">
        <f>$C23*'WC and WW factors'!D22</f>
        <v>0</v>
      </c>
      <c r="E23" s="87">
        <f>$C23*'WC and WW factors'!F22</f>
        <v>0</v>
      </c>
      <c r="F23" s="90">
        <f>$C23*'VW factors'!$C25</f>
        <v>1408525.132790477</v>
      </c>
      <c r="G23" s="87">
        <f>G$31*'Technology mixes'!C22</f>
        <v>0</v>
      </c>
      <c r="H23" s="90">
        <f>$G23*'WC and WW factors'!D22</f>
        <v>0</v>
      </c>
      <c r="I23" s="90">
        <f>$G23*'WC and WW factors'!F22</f>
        <v>0</v>
      </c>
      <c r="J23" s="90">
        <f>$G23*'VW factors'!$C25</f>
        <v>0</v>
      </c>
      <c r="K23" s="87"/>
      <c r="L23" s="90">
        <f t="shared" ref="L23:M23" si="22">$K23/$G$31*H$31</f>
        <v>0</v>
      </c>
      <c r="M23" s="90">
        <f t="shared" si="22"/>
        <v>0</v>
      </c>
      <c r="N23" s="90">
        <f t="shared" si="2"/>
        <v>1408525.132790477</v>
      </c>
    </row>
    <row r="24" spans="1:30">
      <c r="A24" s="86" t="s">
        <v>38</v>
      </c>
      <c r="B24" s="90" t="s">
        <v>138</v>
      </c>
      <c r="C24" s="113">
        <f>C$31*'Technology mixes'!B23</f>
        <v>0</v>
      </c>
      <c r="D24" s="87">
        <f>$C24*'WC and WW factors'!D23</f>
        <v>0</v>
      </c>
      <c r="E24" s="87">
        <f>$C24*'WC and WW factors'!F23</f>
        <v>0</v>
      </c>
      <c r="F24" s="90">
        <f>$C24*'VW factors'!$C26</f>
        <v>0</v>
      </c>
      <c r="G24" s="87">
        <f>G$31*'Technology mixes'!C23</f>
        <v>14680.682555000001</v>
      </c>
      <c r="H24" s="90">
        <f>$G24*'WC and WW factors'!D23</f>
        <v>5035474.1163650006</v>
      </c>
      <c r="I24" s="90">
        <f>$G24*'WC and WW factors'!F23</f>
        <v>519696162.44700003</v>
      </c>
      <c r="J24" s="90">
        <f>$G24*'VW factors'!$C26</f>
        <v>919304.3415941</v>
      </c>
      <c r="K24" s="87"/>
      <c r="L24" s="90">
        <f t="shared" ref="L24:M24" si="23">$K24/$G$31*H$31</f>
        <v>0</v>
      </c>
      <c r="M24" s="90">
        <f t="shared" si="23"/>
        <v>0</v>
      </c>
      <c r="N24" s="90">
        <f t="shared" si="2"/>
        <v>919304.3415941</v>
      </c>
    </row>
    <row r="25" spans="1:30">
      <c r="A25" s="86" t="s">
        <v>83</v>
      </c>
      <c r="B25" s="87" t="s">
        <v>143</v>
      </c>
      <c r="C25" s="113">
        <f>C$31*'Technology mixes'!B24</f>
        <v>65376.2257157196</v>
      </c>
      <c r="D25" s="87">
        <f>IF($C25+$G25=0,0,'WC and WW factors'!$D24*$C25*$G25/($C25+$G25))</f>
        <v>0</v>
      </c>
      <c r="E25" s="87">
        <f>IF($C25+$G25=0,0,'WC and WW factors'!$F24*$C25*$G25/($C25+$G25))</f>
        <v>0</v>
      </c>
      <c r="F25" s="90">
        <f>IF($C25+$G25=0,0,'VW factors'!$C27*$C25*$G25/($C25+$G25))</f>
        <v>0</v>
      </c>
      <c r="G25" s="87">
        <f>G$31*'Technology mixes'!C24</f>
        <v>10312.876174999999</v>
      </c>
      <c r="H25" s="87">
        <f>IF($C25+$G25=0,0,'WC and WW factors'!$D24*$G25*$G25/($C25+$G25))</f>
        <v>0</v>
      </c>
      <c r="I25" s="87">
        <f>IF($C25+$G25=0,0,'WC and WW factors'!$F24*$G25*$G25/($C25+$G25))</f>
        <v>0</v>
      </c>
      <c r="J25" s="90">
        <f>IF($C25+$G25=0,0,'VW factors'!$C27*$G25*$G25/($C25+$G25))</f>
        <v>0</v>
      </c>
      <c r="K25" s="87"/>
      <c r="L25" s="90">
        <f t="shared" ref="L25:M25" si="24">$K25/$G$31*H$31</f>
        <v>0</v>
      </c>
      <c r="M25" s="90">
        <f t="shared" si="24"/>
        <v>0</v>
      </c>
      <c r="N25" s="90">
        <f t="shared" si="2"/>
        <v>0</v>
      </c>
    </row>
    <row r="26" spans="1:30">
      <c r="A26" s="86" t="s">
        <v>77</v>
      </c>
      <c r="B26" s="87" t="s">
        <v>144</v>
      </c>
      <c r="C26" s="113">
        <f>C$31*'Technology mixes'!B25</f>
        <v>1139.3136530226</v>
      </c>
      <c r="D26" s="87">
        <f>$C26*'WC and WW factors'!D25</f>
        <v>0</v>
      </c>
      <c r="E26" s="87">
        <f>$C26*'WC and WW factors'!F25</f>
        <v>0</v>
      </c>
      <c r="F26" s="90">
        <f>$C26*'VW factors'!$C28</f>
        <v>0</v>
      </c>
      <c r="G26" s="87">
        <f>G$31*'Technology mixes'!C25</f>
        <v>0</v>
      </c>
      <c r="H26" s="90">
        <f>$G26*'WC and WW factors'!D25</f>
        <v>0</v>
      </c>
      <c r="I26" s="90">
        <f>$G26*'WC and WW factors'!F25</f>
        <v>0</v>
      </c>
      <c r="J26" s="90">
        <f>$G26*'VW factors'!$C28</f>
        <v>0</v>
      </c>
      <c r="K26" s="87"/>
      <c r="L26" s="90">
        <f t="shared" ref="L26:M26" si="25">$K26/$G$31*H$31</f>
        <v>0</v>
      </c>
      <c r="M26" s="90">
        <f t="shared" si="25"/>
        <v>0</v>
      </c>
      <c r="N26" s="90">
        <f t="shared" si="2"/>
        <v>0</v>
      </c>
    </row>
    <row r="27" spans="1:30">
      <c r="A27" s="86" t="s">
        <v>38</v>
      </c>
      <c r="B27" s="90" t="s">
        <v>146</v>
      </c>
      <c r="C27" s="113">
        <f>C$31*'Technology mixes'!B26</f>
        <v>0</v>
      </c>
      <c r="D27" s="87">
        <f>$C27*'WC and WW factors'!D26</f>
        <v>0</v>
      </c>
      <c r="E27" s="87">
        <f>$C27*'WC and WW factors'!F26</f>
        <v>0</v>
      </c>
      <c r="F27" s="90">
        <f>$C27*'VW factors'!$C29</f>
        <v>0</v>
      </c>
      <c r="G27" s="87">
        <f>G$31*'Technology mixes'!C26</f>
        <v>4039.0467599999997</v>
      </c>
      <c r="H27" s="90">
        <f>$G27*'WC and WW factors'!D26</f>
        <v>24234.280559999999</v>
      </c>
      <c r="I27" s="90">
        <f>$G27*'WC and WW factors'!F26</f>
        <v>24234.280559999999</v>
      </c>
      <c r="J27" s="90">
        <f>$G27*'VW factors'!$C29</f>
        <v>0</v>
      </c>
      <c r="K27" s="87"/>
      <c r="L27" s="90">
        <f t="shared" ref="L27:M27" si="26">$K27/$G$31*H$31</f>
        <v>0</v>
      </c>
      <c r="M27" s="90">
        <f t="shared" si="26"/>
        <v>0</v>
      </c>
      <c r="N27" s="90">
        <f t="shared" si="2"/>
        <v>0</v>
      </c>
    </row>
    <row r="28" spans="1:30">
      <c r="A28" s="86" t="s">
        <v>83</v>
      </c>
      <c r="B28" s="87" t="s">
        <v>149</v>
      </c>
      <c r="C28" s="113">
        <f>C$31*'Technology mixes'!B27</f>
        <v>13532.8231468782</v>
      </c>
      <c r="D28" s="87">
        <f>IF($C28+$G28=0,0,'WC and WW factors'!$D27*$C28*$G28/($C28+$G28))</f>
        <v>147899.09260916823</v>
      </c>
      <c r="E28" s="87">
        <f>IF($C28+$G28=0,0,'WC and WW factors'!$F27*$C28*$G28/($C28+$G28))</f>
        <v>17278370.184182189</v>
      </c>
      <c r="F28" s="90">
        <f>IF($C28+$G28=0,0,'VW factors'!$C30*$C28*$G28/($C28+$G28))</f>
        <v>0</v>
      </c>
      <c r="G28" s="87">
        <f>G$31*'Technology mixes'!C27</f>
        <v>7189.6597850000007</v>
      </c>
      <c r="H28" s="87">
        <f>IF($C28+$G28=0,0,'WC and WW factors'!$D27*$G28*$G28/($C28+$G28))</f>
        <v>78575.190618331821</v>
      </c>
      <c r="I28" s="87">
        <f>IF($C28+$G28=0,0,'WC and WW factors'!$F27*$G28*$G28/($C28+$G28))</f>
        <v>9179577.8246178124</v>
      </c>
      <c r="J28" s="90">
        <f>IF($C28+$G28=0,0,'VW factors'!$C30*$G28*$G28/($C28+$G28))</f>
        <v>0</v>
      </c>
      <c r="K28" s="87"/>
      <c r="L28" s="90">
        <f t="shared" ref="L28:M28" si="27">$K28/$G$31*H$31</f>
        <v>0</v>
      </c>
      <c r="M28" s="90">
        <f t="shared" si="27"/>
        <v>0</v>
      </c>
      <c r="N28" s="90">
        <f t="shared" si="2"/>
        <v>0</v>
      </c>
    </row>
    <row r="29" spans="1:30">
      <c r="A29" s="86" t="s">
        <v>38</v>
      </c>
      <c r="B29" s="90" t="s">
        <v>151</v>
      </c>
      <c r="C29" s="113">
        <f>C$31*'Technology mixes'!B28</f>
        <v>0</v>
      </c>
      <c r="D29" s="87">
        <f>$C29*'WC and WW factors'!D28</f>
        <v>0</v>
      </c>
      <c r="E29" s="87">
        <f>$C29*'WC and WW factors'!F28</f>
        <v>0</v>
      </c>
      <c r="F29" s="90">
        <f>$C29*'VW factors'!$C31</f>
        <v>0</v>
      </c>
      <c r="G29" s="87">
        <f>G$31*'Technology mixes'!C28</f>
        <v>27181.375724999998</v>
      </c>
      <c r="H29" s="90">
        <f>$G29*'WC and WW factors'!D28</f>
        <v>0</v>
      </c>
      <c r="I29" s="90">
        <f>$G29*'WC and WW factors'!F28</f>
        <v>54362.751449999996</v>
      </c>
      <c r="J29" s="90">
        <f>$G29*'VW factors'!$C31</f>
        <v>0</v>
      </c>
      <c r="K29" s="87"/>
      <c r="L29" s="90">
        <f t="shared" ref="L29:M29" si="28">$K29/$G$31*H$31</f>
        <v>0</v>
      </c>
      <c r="M29" s="90">
        <f t="shared" si="28"/>
        <v>0</v>
      </c>
      <c r="N29" s="90">
        <f t="shared" si="2"/>
        <v>0</v>
      </c>
    </row>
    <row r="30" spans="1:30">
      <c r="A30" s="86" t="s">
        <v>77</v>
      </c>
      <c r="B30" s="90" t="s">
        <v>156</v>
      </c>
      <c r="C30" s="113">
        <f>C$31*'Technology mixes'!B29</f>
        <v>16756.247140795796</v>
      </c>
      <c r="D30" s="87">
        <f>$C30*'WC and WW factors'!D29</f>
        <v>0</v>
      </c>
      <c r="E30" s="87">
        <f>$C30*'WC and WW factors'!F29</f>
        <v>0</v>
      </c>
      <c r="F30" s="90">
        <f>$C30*'VW factors'!$C32</f>
        <v>4021499313.7909913</v>
      </c>
      <c r="G30" s="87">
        <f>G$31*'Technology mixes'!C29</f>
        <v>0</v>
      </c>
      <c r="H30" s="90">
        <f>$G30*'WC and WW factors'!D29</f>
        <v>0</v>
      </c>
      <c r="I30" s="90">
        <f>$G30*'WC and WW factors'!F29</f>
        <v>0</v>
      </c>
      <c r="J30" s="90">
        <f>$G30*'VW factors'!$C32</f>
        <v>0</v>
      </c>
      <c r="K30" s="92"/>
      <c r="L30" s="90">
        <f t="shared" ref="L30:M30" si="29">$K30/$G$31*H$31</f>
        <v>0</v>
      </c>
      <c r="M30" s="90">
        <f t="shared" si="29"/>
        <v>0</v>
      </c>
      <c r="N30" s="90">
        <f t="shared" si="2"/>
        <v>4021499313.7909913</v>
      </c>
    </row>
    <row r="31" spans="1:30">
      <c r="A31" s="111"/>
      <c r="B31" s="111"/>
      <c r="C31" s="114">
        <f>'Technology mixes'!B31</f>
        <v>926271.26261999994</v>
      </c>
      <c r="D31" s="115">
        <f t="shared" ref="D31:F31" si="30">SUM(D3:D30)</f>
        <v>4430183.697305345</v>
      </c>
      <c r="E31" s="115">
        <f t="shared" si="30"/>
        <v>661814309.93348026</v>
      </c>
      <c r="F31" s="115">
        <f t="shared" si="30"/>
        <v>4362817918.9114256</v>
      </c>
      <c r="G31" s="114">
        <f>'Technology mixes'!C31</f>
        <v>391380.5</v>
      </c>
      <c r="H31" s="115">
        <f t="shared" ref="H31:N31" si="31">SUM(H3:H30)</f>
        <v>38117920.529750355</v>
      </c>
      <c r="I31" s="115">
        <f t="shared" si="31"/>
        <v>5053336493.4014473</v>
      </c>
      <c r="J31" s="115">
        <f t="shared" si="31"/>
        <v>241753291.87960282</v>
      </c>
      <c r="K31" s="115">
        <f t="shared" si="31"/>
        <v>2081.7946627384499</v>
      </c>
      <c r="L31" s="115">
        <f t="shared" si="31"/>
        <v>202753.2887139821</v>
      </c>
      <c r="M31" s="115">
        <f t="shared" si="31"/>
        <v>26879236.295585927</v>
      </c>
      <c r="N31" s="115">
        <f t="shared" si="31"/>
        <v>4604571210.791028</v>
      </c>
    </row>
    <row r="32" spans="1:30">
      <c r="A32" s="116"/>
      <c r="B32" s="116"/>
      <c r="C32" s="116">
        <f t="shared" ref="C32:N32" si="32">C31</f>
        <v>926271.26261999994</v>
      </c>
      <c r="D32" s="116">
        <f t="shared" si="32"/>
        <v>4430183.697305345</v>
      </c>
      <c r="E32" s="116">
        <f t="shared" si="32"/>
        <v>661814309.93348026</v>
      </c>
      <c r="F32" s="116">
        <f t="shared" si="32"/>
        <v>4362817918.9114256</v>
      </c>
      <c r="G32" s="116">
        <f t="shared" si="32"/>
        <v>391380.5</v>
      </c>
      <c r="H32" s="116">
        <f t="shared" si="32"/>
        <v>38117920.529750355</v>
      </c>
      <c r="I32" s="116">
        <f t="shared" si="32"/>
        <v>5053336493.4014473</v>
      </c>
      <c r="J32" s="116">
        <f t="shared" si="32"/>
        <v>241753291.87960282</v>
      </c>
      <c r="K32" s="116">
        <f t="shared" si="32"/>
        <v>2081.7946627384499</v>
      </c>
      <c r="L32" s="116">
        <f t="shared" si="32"/>
        <v>202753.2887139821</v>
      </c>
      <c r="M32" s="116">
        <f t="shared" si="32"/>
        <v>26879236.295585927</v>
      </c>
      <c r="N32" s="116">
        <f t="shared" si="32"/>
        <v>4604571210.791028</v>
      </c>
      <c r="Q32" s="77"/>
      <c r="R32" s="77"/>
      <c r="S32" s="77"/>
      <c r="T32" s="77"/>
      <c r="U32" s="77"/>
      <c r="V32" s="77"/>
      <c r="W32" s="77"/>
      <c r="X32" s="77"/>
      <c r="Y32" s="77"/>
      <c r="Z32" s="77"/>
      <c r="AA32" s="77"/>
      <c r="AB32" s="77"/>
      <c r="AC32" s="77"/>
      <c r="AD32" s="77"/>
    </row>
    <row r="34" spans="3:7">
      <c r="C34" s="78"/>
      <c r="E34" s="79"/>
      <c r="G34" s="78"/>
    </row>
    <row r="35" spans="3:7">
      <c r="C35" s="73"/>
    </row>
    <row r="189" spans="7:7">
      <c r="G189" s="80"/>
    </row>
    <row r="190" spans="7:7">
      <c r="G190" s="80"/>
    </row>
    <row r="191" spans="7:7">
      <c r="G191" s="80"/>
    </row>
    <row r="192" spans="7:7">
      <c r="G192" s="80"/>
    </row>
    <row r="193" spans="7:7">
      <c r="G193" s="80"/>
    </row>
    <row r="194" spans="7:7">
      <c r="G194" s="80"/>
    </row>
    <row r="195" spans="7:7">
      <c r="G195" s="80"/>
    </row>
    <row r="196" spans="7:7">
      <c r="G196" s="80"/>
    </row>
    <row r="197" spans="7:7">
      <c r="G197" s="80"/>
    </row>
    <row r="198" spans="7:7">
      <c r="G198" s="80"/>
    </row>
    <row r="199" spans="7:7">
      <c r="G199" s="80"/>
    </row>
    <row r="200" spans="7:7">
      <c r="G200" s="80"/>
    </row>
    <row r="201" spans="7:7">
      <c r="G201" s="80"/>
    </row>
    <row r="202" spans="7:7">
      <c r="G202" s="80"/>
    </row>
    <row r="203" spans="7:7">
      <c r="G203" s="80"/>
    </row>
    <row r="204" spans="7:7">
      <c r="G204" s="80"/>
    </row>
    <row r="205" spans="7:7">
      <c r="G205" s="80"/>
    </row>
    <row r="206" spans="7:7">
      <c r="G206" s="80"/>
    </row>
    <row r="207" spans="7:7">
      <c r="G207" s="80"/>
    </row>
    <row r="208" spans="7:7">
      <c r="G208" s="80"/>
    </row>
    <row r="209" spans="7:7">
      <c r="G209" s="80"/>
    </row>
    <row r="210" spans="7:7">
      <c r="G210" s="80"/>
    </row>
    <row r="211" spans="7:7">
      <c r="G211" s="80"/>
    </row>
    <row r="212" spans="7:7">
      <c r="G212" s="80"/>
    </row>
    <row r="213" spans="7:7">
      <c r="G213" s="80"/>
    </row>
    <row r="214" spans="7:7">
      <c r="G214" s="80"/>
    </row>
    <row r="215" spans="7:7">
      <c r="G215" s="80"/>
    </row>
    <row r="216" spans="7:7">
      <c r="G216" s="80"/>
    </row>
    <row r="217" spans="7:7">
      <c r="G217" s="80"/>
    </row>
    <row r="218" spans="7:7">
      <c r="G218" s="80"/>
    </row>
    <row r="219" spans="7:7">
      <c r="G219" s="80"/>
    </row>
    <row r="220" spans="7:7">
      <c r="G220" s="80"/>
    </row>
    <row r="221" spans="7:7">
      <c r="G221" s="80"/>
    </row>
    <row r="222" spans="7:7">
      <c r="G222" s="80"/>
    </row>
    <row r="223" spans="7:7">
      <c r="G223" s="80"/>
    </row>
    <row r="224" spans="7:7">
      <c r="G224" s="80"/>
    </row>
    <row r="225" spans="7:7">
      <c r="G225" s="80"/>
    </row>
    <row r="226" spans="7:7">
      <c r="G226" s="80"/>
    </row>
    <row r="227" spans="7:7">
      <c r="G227" s="80"/>
    </row>
    <row r="228" spans="7:7">
      <c r="G228" s="80"/>
    </row>
    <row r="229" spans="7:7">
      <c r="G229" s="80"/>
    </row>
    <row r="230" spans="7:7">
      <c r="G230" s="80"/>
    </row>
    <row r="231" spans="7:7">
      <c r="G231" s="80"/>
    </row>
    <row r="232" spans="7:7">
      <c r="G232" s="80"/>
    </row>
    <row r="233" spans="7:7">
      <c r="G233" s="80"/>
    </row>
    <row r="234" spans="7:7">
      <c r="G234" s="80"/>
    </row>
    <row r="235" spans="7:7">
      <c r="G235" s="80"/>
    </row>
    <row r="236" spans="7:7">
      <c r="G236" s="80"/>
    </row>
    <row r="237" spans="7:7">
      <c r="G237" s="80"/>
    </row>
    <row r="238" spans="7:7">
      <c r="G238" s="80"/>
    </row>
    <row r="239" spans="7:7">
      <c r="G239" s="80"/>
    </row>
    <row r="240" spans="7:7">
      <c r="G240" s="80"/>
    </row>
    <row r="241" spans="7:7">
      <c r="G241" s="80"/>
    </row>
    <row r="242" spans="7:7">
      <c r="G242" s="80"/>
    </row>
    <row r="243" spans="7:7">
      <c r="G243" s="80"/>
    </row>
    <row r="244" spans="7:7">
      <c r="G244" s="80"/>
    </row>
    <row r="245" spans="7:7">
      <c r="G245" s="80"/>
    </row>
    <row r="246" spans="7:7">
      <c r="G246" s="80"/>
    </row>
    <row r="247" spans="7:7">
      <c r="G247" s="80"/>
    </row>
    <row r="248" spans="7:7">
      <c r="G248" s="80"/>
    </row>
    <row r="249" spans="7:7">
      <c r="G249" s="80"/>
    </row>
    <row r="250" spans="7:7">
      <c r="G250" s="80"/>
    </row>
    <row r="251" spans="7:7">
      <c r="G251" s="80"/>
    </row>
    <row r="252" spans="7:7">
      <c r="G252" s="80"/>
    </row>
    <row r="253" spans="7:7">
      <c r="G253" s="80"/>
    </row>
    <row r="254" spans="7:7">
      <c r="G254" s="80"/>
    </row>
    <row r="255" spans="7:7">
      <c r="G255" s="80"/>
    </row>
    <row r="256" spans="7:7">
      <c r="G256" s="80"/>
    </row>
    <row r="257" spans="7:7">
      <c r="G257" s="80"/>
    </row>
    <row r="258" spans="7:7">
      <c r="G258" s="80"/>
    </row>
    <row r="259" spans="7:7">
      <c r="G259" s="80"/>
    </row>
    <row r="260" spans="7:7">
      <c r="G260" s="80"/>
    </row>
    <row r="261" spans="7:7">
      <c r="G261" s="80"/>
    </row>
    <row r="262" spans="7:7">
      <c r="G262" s="80"/>
    </row>
    <row r="263" spans="7:7">
      <c r="G263" s="80"/>
    </row>
    <row r="264" spans="7:7">
      <c r="G264" s="80"/>
    </row>
    <row r="265" spans="7:7">
      <c r="G265" s="80"/>
    </row>
    <row r="266" spans="7:7">
      <c r="G266" s="80"/>
    </row>
    <row r="267" spans="7:7">
      <c r="G267" s="80"/>
    </row>
    <row r="268" spans="7:7">
      <c r="G268" s="80"/>
    </row>
    <row r="269" spans="7:7">
      <c r="G269" s="80"/>
    </row>
    <row r="270" spans="7:7">
      <c r="G270" s="80"/>
    </row>
    <row r="271" spans="7:7">
      <c r="G271" s="80"/>
    </row>
    <row r="272" spans="7:7">
      <c r="G272" s="80"/>
    </row>
    <row r="273" spans="7:7">
      <c r="G273" s="80"/>
    </row>
    <row r="274" spans="7:7">
      <c r="G274" s="80"/>
    </row>
    <row r="275" spans="7:7">
      <c r="G275" s="80"/>
    </row>
    <row r="276" spans="7:7">
      <c r="G276" s="80"/>
    </row>
    <row r="277" spans="7:7">
      <c r="G277" s="80"/>
    </row>
    <row r="278" spans="7:7">
      <c r="G278" s="80"/>
    </row>
    <row r="279" spans="7:7">
      <c r="G279" s="80"/>
    </row>
    <row r="280" spans="7:7">
      <c r="G280" s="80"/>
    </row>
    <row r="281" spans="7:7">
      <c r="G281" s="80"/>
    </row>
    <row r="282" spans="7:7">
      <c r="G282" s="80"/>
    </row>
    <row r="283" spans="7:7">
      <c r="G283" s="80"/>
    </row>
    <row r="284" spans="7:7">
      <c r="G284" s="80"/>
    </row>
    <row r="285" spans="7:7">
      <c r="G285" s="80"/>
    </row>
    <row r="286" spans="7:7">
      <c r="G286" s="80"/>
    </row>
    <row r="287" spans="7:7">
      <c r="G287" s="80"/>
    </row>
    <row r="288" spans="7:7">
      <c r="G288" s="80"/>
    </row>
    <row r="289" spans="7:7">
      <c r="G289" s="80"/>
    </row>
    <row r="290" spans="7:7">
      <c r="G290" s="80"/>
    </row>
    <row r="291" spans="7:7">
      <c r="G291" s="80"/>
    </row>
    <row r="292" spans="7:7">
      <c r="G292" s="80"/>
    </row>
    <row r="293" spans="7:7">
      <c r="G293" s="80"/>
    </row>
    <row r="294" spans="7:7">
      <c r="G294" s="80"/>
    </row>
    <row r="295" spans="7:7">
      <c r="G295" s="80"/>
    </row>
    <row r="296" spans="7:7">
      <c r="G296" s="80"/>
    </row>
    <row r="297" spans="7:7">
      <c r="G297" s="80"/>
    </row>
    <row r="298" spans="7:7">
      <c r="G298" s="80"/>
    </row>
    <row r="299" spans="7:7">
      <c r="G299" s="80"/>
    </row>
    <row r="300" spans="7:7">
      <c r="G300" s="80"/>
    </row>
    <row r="301" spans="7:7">
      <c r="G301" s="80"/>
    </row>
    <row r="302" spans="7:7">
      <c r="G302" s="80"/>
    </row>
    <row r="303" spans="7:7">
      <c r="G303" s="80"/>
    </row>
    <row r="304" spans="7:7">
      <c r="G304" s="80"/>
    </row>
    <row r="305" spans="7:7">
      <c r="G305" s="80"/>
    </row>
    <row r="306" spans="7:7">
      <c r="G306" s="80"/>
    </row>
    <row r="307" spans="7:7">
      <c r="G307" s="80"/>
    </row>
    <row r="308" spans="7:7">
      <c r="G308" s="80"/>
    </row>
    <row r="309" spans="7:7">
      <c r="G309" s="80"/>
    </row>
    <row r="310" spans="7:7">
      <c r="G310" s="80"/>
    </row>
    <row r="311" spans="7:7">
      <c r="G311" s="80"/>
    </row>
    <row r="312" spans="7:7">
      <c r="G312" s="80"/>
    </row>
    <row r="313" spans="7:7">
      <c r="G313" s="80"/>
    </row>
    <row r="314" spans="7:7">
      <c r="G314" s="80"/>
    </row>
    <row r="315" spans="7:7">
      <c r="G315" s="80"/>
    </row>
    <row r="316" spans="7:7">
      <c r="G316" s="80"/>
    </row>
    <row r="317" spans="7:7">
      <c r="G317" s="80"/>
    </row>
    <row r="318" spans="7:7">
      <c r="G318" s="80"/>
    </row>
    <row r="319" spans="7:7">
      <c r="G319" s="80"/>
    </row>
    <row r="320" spans="7:7">
      <c r="G320" s="80"/>
    </row>
    <row r="321" spans="7:7">
      <c r="G321" s="80"/>
    </row>
    <row r="322" spans="7:7">
      <c r="G322" s="80"/>
    </row>
    <row r="323" spans="7:7">
      <c r="G323" s="80"/>
    </row>
    <row r="324" spans="7:7">
      <c r="G324" s="80"/>
    </row>
    <row r="325" spans="7:7">
      <c r="G325" s="80"/>
    </row>
    <row r="326" spans="7:7">
      <c r="G326" s="80"/>
    </row>
    <row r="327" spans="7:7">
      <c r="G327" s="80"/>
    </row>
    <row r="328" spans="7:7">
      <c r="G328" s="80"/>
    </row>
    <row r="329" spans="7:7">
      <c r="G329" s="80"/>
    </row>
    <row r="330" spans="7:7">
      <c r="G330" s="80"/>
    </row>
    <row r="331" spans="7:7">
      <c r="G331" s="80"/>
    </row>
    <row r="332" spans="7:7">
      <c r="G332" s="80"/>
    </row>
    <row r="333" spans="7:7">
      <c r="G333" s="80"/>
    </row>
    <row r="334" spans="7:7">
      <c r="G334" s="80"/>
    </row>
    <row r="335" spans="7:7">
      <c r="G335" s="80"/>
    </row>
    <row r="336" spans="7:7">
      <c r="G336" s="80"/>
    </row>
    <row r="337" spans="7:7">
      <c r="G337" s="80"/>
    </row>
    <row r="338" spans="7:7">
      <c r="G338" s="80"/>
    </row>
    <row r="339" spans="7:7">
      <c r="G339" s="80"/>
    </row>
    <row r="340" spans="7:7">
      <c r="G340" s="80"/>
    </row>
    <row r="341" spans="7:7">
      <c r="G341" s="80"/>
    </row>
    <row r="342" spans="7:7">
      <c r="G342" s="80"/>
    </row>
    <row r="343" spans="7:7">
      <c r="G343" s="80"/>
    </row>
    <row r="344" spans="7:7">
      <c r="G344" s="80"/>
    </row>
    <row r="345" spans="7:7">
      <c r="G345" s="80"/>
    </row>
    <row r="346" spans="7:7">
      <c r="G346" s="80"/>
    </row>
    <row r="347" spans="7:7">
      <c r="G347" s="80"/>
    </row>
    <row r="348" spans="7:7">
      <c r="G348" s="80"/>
    </row>
    <row r="349" spans="7:7">
      <c r="G349" s="80"/>
    </row>
    <row r="350" spans="7:7">
      <c r="G350" s="80"/>
    </row>
    <row r="351" spans="7:7">
      <c r="G351" s="80"/>
    </row>
    <row r="352" spans="7:7">
      <c r="G352" s="80"/>
    </row>
    <row r="353" spans="7:7">
      <c r="G353" s="80"/>
    </row>
    <row r="354" spans="7:7">
      <c r="G354" s="80"/>
    </row>
    <row r="355" spans="7:7">
      <c r="G355" s="80"/>
    </row>
    <row r="356" spans="7:7">
      <c r="G356" s="80"/>
    </row>
    <row r="357" spans="7:7">
      <c r="G357" s="80"/>
    </row>
    <row r="358" spans="7:7">
      <c r="G358" s="80"/>
    </row>
    <row r="359" spans="7:7">
      <c r="G359" s="80"/>
    </row>
    <row r="360" spans="7:7">
      <c r="G360" s="80"/>
    </row>
    <row r="361" spans="7:7">
      <c r="G361" s="80"/>
    </row>
    <row r="362" spans="7:7">
      <c r="G362" s="80"/>
    </row>
    <row r="363" spans="7:7">
      <c r="G363" s="80"/>
    </row>
    <row r="364" spans="7:7">
      <c r="G364" s="80"/>
    </row>
    <row r="365" spans="7:7">
      <c r="G365" s="80"/>
    </row>
    <row r="366" spans="7:7">
      <c r="G366" s="80"/>
    </row>
    <row r="367" spans="7:7">
      <c r="G367" s="80"/>
    </row>
    <row r="368" spans="7:7">
      <c r="G368" s="80"/>
    </row>
    <row r="369" spans="7:7">
      <c r="G369" s="80"/>
    </row>
    <row r="370" spans="7:7">
      <c r="G370" s="80"/>
    </row>
    <row r="371" spans="7:7">
      <c r="G371" s="80"/>
    </row>
    <row r="372" spans="7:7">
      <c r="G372" s="80"/>
    </row>
    <row r="373" spans="7:7">
      <c r="G373" s="80"/>
    </row>
    <row r="374" spans="7:7">
      <c r="G374" s="80"/>
    </row>
    <row r="375" spans="7:7">
      <c r="G375" s="80"/>
    </row>
    <row r="376" spans="7:7">
      <c r="G376" s="80"/>
    </row>
    <row r="377" spans="7:7">
      <c r="G377" s="80"/>
    </row>
    <row r="378" spans="7:7">
      <c r="G378" s="80"/>
    </row>
    <row r="379" spans="7:7">
      <c r="G379" s="80"/>
    </row>
    <row r="380" spans="7:7">
      <c r="G380" s="80"/>
    </row>
    <row r="381" spans="7:7">
      <c r="G381" s="80"/>
    </row>
    <row r="382" spans="7:7">
      <c r="G382" s="80"/>
    </row>
    <row r="383" spans="7:7">
      <c r="G383" s="80"/>
    </row>
    <row r="384" spans="7:7">
      <c r="G384" s="80"/>
    </row>
    <row r="385" spans="7:7">
      <c r="G385" s="80"/>
    </row>
    <row r="386" spans="7:7">
      <c r="G386" s="80"/>
    </row>
    <row r="387" spans="7:7">
      <c r="G387" s="80"/>
    </row>
    <row r="388" spans="7:7">
      <c r="G388" s="80"/>
    </row>
    <row r="389" spans="7:7">
      <c r="G389" s="80"/>
    </row>
    <row r="390" spans="7:7">
      <c r="G390" s="80"/>
    </row>
    <row r="391" spans="7:7">
      <c r="G391" s="80"/>
    </row>
    <row r="392" spans="7:7">
      <c r="G392" s="80"/>
    </row>
    <row r="393" spans="7:7">
      <c r="G393" s="80"/>
    </row>
    <row r="394" spans="7:7">
      <c r="G394" s="80"/>
    </row>
    <row r="395" spans="7:7">
      <c r="G395" s="80"/>
    </row>
    <row r="396" spans="7:7">
      <c r="G396" s="80"/>
    </row>
    <row r="397" spans="7:7">
      <c r="G397" s="80"/>
    </row>
    <row r="398" spans="7:7">
      <c r="G398" s="80"/>
    </row>
    <row r="399" spans="7:7">
      <c r="G399" s="80"/>
    </row>
    <row r="400" spans="7:7">
      <c r="G400" s="80"/>
    </row>
    <row r="401" spans="7:7">
      <c r="G401" s="80"/>
    </row>
    <row r="402" spans="7:7">
      <c r="G402" s="80"/>
    </row>
    <row r="403" spans="7:7">
      <c r="G403" s="80"/>
    </row>
    <row r="404" spans="7:7">
      <c r="G404" s="80"/>
    </row>
    <row r="405" spans="7:7">
      <c r="G405" s="80"/>
    </row>
    <row r="406" spans="7:7">
      <c r="G406" s="80"/>
    </row>
    <row r="407" spans="7:7">
      <c r="G407" s="80"/>
    </row>
    <row r="408" spans="7:7">
      <c r="G408" s="80"/>
    </row>
    <row r="409" spans="7:7">
      <c r="G409" s="80"/>
    </row>
    <row r="410" spans="7:7">
      <c r="G410" s="80"/>
    </row>
    <row r="411" spans="7:7">
      <c r="G411" s="80"/>
    </row>
    <row r="412" spans="7:7">
      <c r="G412" s="80"/>
    </row>
    <row r="413" spans="7:7">
      <c r="G413" s="80"/>
    </row>
    <row r="414" spans="7:7">
      <c r="G414" s="80"/>
    </row>
    <row r="415" spans="7:7">
      <c r="G415" s="80"/>
    </row>
    <row r="416" spans="7:7">
      <c r="G416" s="80"/>
    </row>
    <row r="417" spans="7:7">
      <c r="G417" s="80"/>
    </row>
    <row r="418" spans="7:7">
      <c r="G418" s="80"/>
    </row>
    <row r="419" spans="7:7">
      <c r="G419" s="80"/>
    </row>
    <row r="420" spans="7:7">
      <c r="G420" s="80"/>
    </row>
    <row r="421" spans="7:7">
      <c r="G421" s="80"/>
    </row>
    <row r="422" spans="7:7">
      <c r="G422" s="80"/>
    </row>
    <row r="423" spans="7:7">
      <c r="G423" s="80"/>
    </row>
    <row r="424" spans="7:7">
      <c r="G424" s="80"/>
    </row>
    <row r="425" spans="7:7">
      <c r="G425" s="80"/>
    </row>
    <row r="426" spans="7:7">
      <c r="G426" s="80"/>
    </row>
    <row r="427" spans="7:7">
      <c r="G427" s="80"/>
    </row>
    <row r="428" spans="7:7">
      <c r="G428" s="80"/>
    </row>
    <row r="429" spans="7:7">
      <c r="G429" s="80"/>
    </row>
    <row r="430" spans="7:7">
      <c r="G430" s="80"/>
    </row>
    <row r="431" spans="7:7">
      <c r="G431" s="80"/>
    </row>
    <row r="432" spans="7:7">
      <c r="G432" s="80"/>
    </row>
    <row r="433" spans="7:7">
      <c r="G433" s="80"/>
    </row>
    <row r="434" spans="7:7">
      <c r="G434" s="80"/>
    </row>
    <row r="435" spans="7:7">
      <c r="G435" s="80"/>
    </row>
    <row r="436" spans="7:7">
      <c r="G436" s="80"/>
    </row>
    <row r="437" spans="7:7">
      <c r="G437" s="80"/>
    </row>
    <row r="438" spans="7:7">
      <c r="G438" s="80"/>
    </row>
    <row r="439" spans="7:7">
      <c r="G439" s="80"/>
    </row>
    <row r="440" spans="7:7">
      <c r="G440" s="80"/>
    </row>
    <row r="441" spans="7:7">
      <c r="G441" s="80"/>
    </row>
    <row r="442" spans="7:7">
      <c r="G442" s="80"/>
    </row>
    <row r="443" spans="7:7">
      <c r="G443" s="80"/>
    </row>
    <row r="444" spans="7:7">
      <c r="G444" s="80"/>
    </row>
    <row r="445" spans="7:7">
      <c r="G445" s="80"/>
    </row>
    <row r="446" spans="7:7">
      <c r="G446" s="80"/>
    </row>
    <row r="447" spans="7:7">
      <c r="G447" s="80"/>
    </row>
    <row r="448" spans="7:7">
      <c r="G448" s="80"/>
    </row>
    <row r="449" spans="7:7">
      <c r="G449" s="80"/>
    </row>
    <row r="450" spans="7:7">
      <c r="G450" s="80"/>
    </row>
    <row r="451" spans="7:7">
      <c r="G451" s="80"/>
    </row>
    <row r="452" spans="7:7">
      <c r="G452" s="80"/>
    </row>
    <row r="453" spans="7:7">
      <c r="G453" s="80"/>
    </row>
    <row r="454" spans="7:7">
      <c r="G454" s="80"/>
    </row>
    <row r="455" spans="7:7">
      <c r="G455" s="80"/>
    </row>
    <row r="456" spans="7:7">
      <c r="G456" s="80"/>
    </row>
    <row r="457" spans="7:7">
      <c r="G457" s="80"/>
    </row>
    <row r="458" spans="7:7">
      <c r="G458" s="80"/>
    </row>
    <row r="459" spans="7:7">
      <c r="G459" s="80"/>
    </row>
    <row r="460" spans="7:7">
      <c r="G460" s="80"/>
    </row>
    <row r="461" spans="7:7">
      <c r="G461" s="80"/>
    </row>
    <row r="462" spans="7:7">
      <c r="G462" s="80"/>
    </row>
    <row r="463" spans="7:7">
      <c r="G463" s="80"/>
    </row>
    <row r="464" spans="7:7">
      <c r="G464" s="80"/>
    </row>
    <row r="465" spans="7:7">
      <c r="G465" s="80"/>
    </row>
    <row r="466" spans="7:7">
      <c r="G466" s="80"/>
    </row>
    <row r="467" spans="7:7">
      <c r="G467" s="80"/>
    </row>
    <row r="468" spans="7:7">
      <c r="G468" s="80"/>
    </row>
    <row r="469" spans="7:7">
      <c r="G469" s="80"/>
    </row>
    <row r="470" spans="7:7">
      <c r="G470" s="80"/>
    </row>
    <row r="471" spans="7:7">
      <c r="G471" s="80"/>
    </row>
    <row r="472" spans="7:7">
      <c r="G472" s="80"/>
    </row>
    <row r="473" spans="7:7">
      <c r="G473" s="80"/>
    </row>
    <row r="474" spans="7:7">
      <c r="G474" s="80"/>
    </row>
    <row r="475" spans="7:7">
      <c r="G475" s="80"/>
    </row>
    <row r="476" spans="7:7">
      <c r="G476" s="80"/>
    </row>
    <row r="477" spans="7:7">
      <c r="G477" s="80"/>
    </row>
    <row r="478" spans="7:7">
      <c r="G478" s="80"/>
    </row>
    <row r="479" spans="7:7">
      <c r="G479" s="80"/>
    </row>
    <row r="480" spans="7:7">
      <c r="G480" s="80"/>
    </row>
    <row r="481" spans="7:7">
      <c r="G481" s="80"/>
    </row>
    <row r="482" spans="7:7">
      <c r="G482" s="80"/>
    </row>
    <row r="483" spans="7:7">
      <c r="G483" s="80"/>
    </row>
    <row r="484" spans="7:7">
      <c r="G484" s="80"/>
    </row>
    <row r="485" spans="7:7">
      <c r="G485" s="80"/>
    </row>
    <row r="486" spans="7:7">
      <c r="G486" s="80"/>
    </row>
    <row r="487" spans="7:7">
      <c r="G487" s="80"/>
    </row>
    <row r="488" spans="7:7">
      <c r="G488" s="80"/>
    </row>
    <row r="489" spans="7:7">
      <c r="G489" s="80"/>
    </row>
    <row r="490" spans="7:7">
      <c r="G490" s="80"/>
    </row>
    <row r="491" spans="7:7">
      <c r="G491" s="80"/>
    </row>
    <row r="492" spans="7:7">
      <c r="G492" s="80"/>
    </row>
    <row r="493" spans="7:7">
      <c r="G493" s="80"/>
    </row>
    <row r="494" spans="7:7">
      <c r="G494" s="80"/>
    </row>
    <row r="495" spans="7:7">
      <c r="G495" s="80"/>
    </row>
    <row r="496" spans="7:7">
      <c r="G496" s="80"/>
    </row>
    <row r="497" spans="7:7">
      <c r="G497" s="80"/>
    </row>
    <row r="498" spans="7:7">
      <c r="G498" s="80"/>
    </row>
    <row r="499" spans="7:7">
      <c r="G499" s="80"/>
    </row>
    <row r="500" spans="7:7">
      <c r="G500" s="80"/>
    </row>
    <row r="501" spans="7:7">
      <c r="G501" s="80"/>
    </row>
    <row r="502" spans="7:7">
      <c r="G502" s="80"/>
    </row>
    <row r="503" spans="7:7">
      <c r="G503" s="80"/>
    </row>
    <row r="504" spans="7:7">
      <c r="G504" s="80"/>
    </row>
    <row r="505" spans="7:7">
      <c r="G505" s="80"/>
    </row>
    <row r="506" spans="7:7">
      <c r="G506" s="80"/>
    </row>
    <row r="507" spans="7:7">
      <c r="G507" s="80"/>
    </row>
    <row r="508" spans="7:7">
      <c r="G508" s="80"/>
    </row>
    <row r="509" spans="7:7">
      <c r="G509" s="80"/>
    </row>
    <row r="510" spans="7:7">
      <c r="G510" s="80"/>
    </row>
    <row r="511" spans="7:7">
      <c r="G511" s="80"/>
    </row>
    <row r="512" spans="7:7">
      <c r="G512" s="80"/>
    </row>
    <row r="513" spans="7:7">
      <c r="G513" s="80"/>
    </row>
    <row r="514" spans="7:7">
      <c r="G514" s="80"/>
    </row>
    <row r="515" spans="7:7">
      <c r="G515" s="80"/>
    </row>
    <row r="516" spans="7:7">
      <c r="G516" s="80"/>
    </row>
    <row r="517" spans="7:7">
      <c r="G517" s="80"/>
    </row>
    <row r="518" spans="7:7">
      <c r="G518" s="80"/>
    </row>
    <row r="519" spans="7:7">
      <c r="G519" s="80"/>
    </row>
    <row r="520" spans="7:7">
      <c r="G520" s="80"/>
    </row>
    <row r="521" spans="7:7">
      <c r="G521" s="80"/>
    </row>
    <row r="522" spans="7:7">
      <c r="G522" s="80"/>
    </row>
    <row r="523" spans="7:7">
      <c r="G523" s="80"/>
    </row>
    <row r="524" spans="7:7">
      <c r="G524" s="80"/>
    </row>
    <row r="525" spans="7:7">
      <c r="G525" s="80"/>
    </row>
    <row r="526" spans="7:7">
      <c r="G526" s="80"/>
    </row>
    <row r="527" spans="7:7">
      <c r="G527" s="80"/>
    </row>
    <row r="528" spans="7:7">
      <c r="G528" s="80"/>
    </row>
    <row r="529" spans="7:7">
      <c r="G529" s="80"/>
    </row>
    <row r="530" spans="7:7">
      <c r="G530" s="80"/>
    </row>
    <row r="531" spans="7:7">
      <c r="G531" s="80"/>
    </row>
    <row r="532" spans="7:7">
      <c r="G532" s="80"/>
    </row>
    <row r="533" spans="7:7">
      <c r="G533" s="80"/>
    </row>
    <row r="534" spans="7:7">
      <c r="G534" s="80"/>
    </row>
    <row r="535" spans="7:7">
      <c r="G535" s="80"/>
    </row>
    <row r="536" spans="7:7">
      <c r="G536" s="80"/>
    </row>
    <row r="537" spans="7:7">
      <c r="G537" s="80"/>
    </row>
    <row r="538" spans="7:7">
      <c r="G538" s="80"/>
    </row>
    <row r="539" spans="7:7">
      <c r="G539" s="80"/>
    </row>
    <row r="540" spans="7:7">
      <c r="G540" s="80"/>
    </row>
    <row r="541" spans="7:7">
      <c r="G541" s="80"/>
    </row>
    <row r="542" spans="7:7">
      <c r="G542" s="80"/>
    </row>
    <row r="543" spans="7:7">
      <c r="G543" s="80"/>
    </row>
    <row r="544" spans="7:7">
      <c r="G544" s="80"/>
    </row>
    <row r="545" spans="7:7">
      <c r="G545" s="80"/>
    </row>
    <row r="546" spans="7:7">
      <c r="G546" s="80"/>
    </row>
    <row r="547" spans="7:7">
      <c r="G547" s="80"/>
    </row>
    <row r="548" spans="7:7">
      <c r="G548" s="80"/>
    </row>
    <row r="549" spans="7:7">
      <c r="G549" s="80"/>
    </row>
    <row r="550" spans="7:7">
      <c r="G550" s="80"/>
    </row>
    <row r="551" spans="7:7">
      <c r="G551" s="80"/>
    </row>
    <row r="552" spans="7:7">
      <c r="G552" s="80"/>
    </row>
    <row r="553" spans="7:7">
      <c r="G553" s="80"/>
    </row>
    <row r="554" spans="7:7">
      <c r="G554" s="80"/>
    </row>
    <row r="555" spans="7:7">
      <c r="G555" s="80"/>
    </row>
    <row r="556" spans="7:7">
      <c r="G556" s="80"/>
    </row>
    <row r="557" spans="7:7">
      <c r="G557" s="80"/>
    </row>
    <row r="558" spans="7:7">
      <c r="G558" s="80"/>
    </row>
    <row r="559" spans="7:7">
      <c r="G559" s="80"/>
    </row>
    <row r="560" spans="7:7">
      <c r="G560" s="80"/>
    </row>
    <row r="561" spans="7:7">
      <c r="G561" s="80"/>
    </row>
    <row r="562" spans="7:7">
      <c r="G562" s="80"/>
    </row>
    <row r="563" spans="7:7">
      <c r="G563" s="80"/>
    </row>
    <row r="564" spans="7:7">
      <c r="G564" s="80"/>
    </row>
    <row r="565" spans="7:7">
      <c r="G565" s="80"/>
    </row>
    <row r="566" spans="7:7">
      <c r="G566" s="80"/>
    </row>
    <row r="567" spans="7:7">
      <c r="G567" s="80"/>
    </row>
    <row r="568" spans="7:7">
      <c r="G568" s="80"/>
    </row>
    <row r="569" spans="7:7">
      <c r="G569" s="80"/>
    </row>
    <row r="570" spans="7:7">
      <c r="G570" s="80"/>
    </row>
    <row r="571" spans="7:7">
      <c r="G571" s="80"/>
    </row>
    <row r="572" spans="7:7">
      <c r="G572" s="80"/>
    </row>
    <row r="573" spans="7:7">
      <c r="G573" s="80"/>
    </row>
    <row r="574" spans="7:7">
      <c r="G574" s="80"/>
    </row>
    <row r="575" spans="7:7">
      <c r="G575" s="80"/>
    </row>
    <row r="576" spans="7:7">
      <c r="G576" s="80"/>
    </row>
    <row r="577" spans="7:7">
      <c r="G577" s="80"/>
    </row>
    <row r="578" spans="7:7">
      <c r="G578" s="80"/>
    </row>
    <row r="579" spans="7:7">
      <c r="G579" s="80"/>
    </row>
    <row r="580" spans="7:7">
      <c r="G580" s="80"/>
    </row>
    <row r="581" spans="7:7">
      <c r="G581" s="80"/>
    </row>
    <row r="582" spans="7:7">
      <c r="G582" s="80"/>
    </row>
    <row r="583" spans="7:7">
      <c r="G583" s="80"/>
    </row>
    <row r="584" spans="7:7">
      <c r="G584" s="80"/>
    </row>
    <row r="585" spans="7:7">
      <c r="G585" s="80"/>
    </row>
    <row r="586" spans="7:7">
      <c r="G586" s="80"/>
    </row>
    <row r="587" spans="7:7">
      <c r="G587" s="80"/>
    </row>
    <row r="588" spans="7:7">
      <c r="G588" s="80"/>
    </row>
    <row r="589" spans="7:7">
      <c r="G589" s="80"/>
    </row>
    <row r="590" spans="7:7">
      <c r="G590" s="80"/>
    </row>
    <row r="591" spans="7:7">
      <c r="G591" s="80"/>
    </row>
    <row r="592" spans="7:7">
      <c r="G592" s="80"/>
    </row>
    <row r="593" spans="7:7">
      <c r="G593" s="80"/>
    </row>
    <row r="594" spans="7:7">
      <c r="G594" s="80"/>
    </row>
    <row r="595" spans="7:7">
      <c r="G595" s="80"/>
    </row>
    <row r="596" spans="7:7">
      <c r="G596" s="80"/>
    </row>
    <row r="597" spans="7:7">
      <c r="G597" s="80"/>
    </row>
    <row r="598" spans="7:7">
      <c r="G598" s="80"/>
    </row>
    <row r="599" spans="7:7">
      <c r="G599" s="80"/>
    </row>
    <row r="600" spans="7:7">
      <c r="G600" s="80"/>
    </row>
    <row r="601" spans="7:7">
      <c r="G601" s="80"/>
    </row>
    <row r="602" spans="7:7">
      <c r="G602" s="80"/>
    </row>
    <row r="603" spans="7:7">
      <c r="G603" s="80"/>
    </row>
    <row r="604" spans="7:7">
      <c r="G604" s="80"/>
    </row>
    <row r="605" spans="7:7">
      <c r="G605" s="80"/>
    </row>
    <row r="606" spans="7:7">
      <c r="G606" s="80"/>
    </row>
    <row r="607" spans="7:7">
      <c r="G607" s="80"/>
    </row>
    <row r="608" spans="7:7">
      <c r="G608" s="80"/>
    </row>
    <row r="609" spans="7:7">
      <c r="G609" s="80"/>
    </row>
    <row r="610" spans="7:7">
      <c r="G610" s="80"/>
    </row>
    <row r="611" spans="7:7">
      <c r="G611" s="80"/>
    </row>
    <row r="612" spans="7:7">
      <c r="G612" s="80"/>
    </row>
    <row r="613" spans="7:7">
      <c r="G613" s="80"/>
    </row>
    <row r="614" spans="7:7">
      <c r="G614" s="80"/>
    </row>
    <row r="615" spans="7:7">
      <c r="G615" s="80"/>
    </row>
    <row r="616" spans="7:7">
      <c r="G616" s="80"/>
    </row>
    <row r="617" spans="7:7">
      <c r="G617" s="80"/>
    </row>
    <row r="618" spans="7:7">
      <c r="G618" s="80"/>
    </row>
    <row r="619" spans="7:7">
      <c r="G619" s="80"/>
    </row>
    <row r="620" spans="7:7">
      <c r="G620" s="80"/>
    </row>
    <row r="621" spans="7:7">
      <c r="G621" s="80"/>
    </row>
    <row r="622" spans="7:7">
      <c r="G622" s="80"/>
    </row>
    <row r="623" spans="7:7">
      <c r="G623" s="80"/>
    </row>
    <row r="624" spans="7:7">
      <c r="G624" s="80"/>
    </row>
    <row r="625" spans="7:7">
      <c r="G625" s="80"/>
    </row>
    <row r="626" spans="7:7">
      <c r="G626" s="80"/>
    </row>
    <row r="627" spans="7:7">
      <c r="G627" s="80"/>
    </row>
    <row r="628" spans="7:7">
      <c r="G628" s="80"/>
    </row>
    <row r="629" spans="7:7">
      <c r="G629" s="80"/>
    </row>
    <row r="630" spans="7:7">
      <c r="G630" s="80"/>
    </row>
    <row r="631" spans="7:7">
      <c r="G631" s="80"/>
    </row>
    <row r="632" spans="7:7">
      <c r="G632" s="80"/>
    </row>
    <row r="633" spans="7:7">
      <c r="G633" s="80"/>
    </row>
    <row r="634" spans="7:7">
      <c r="G634" s="80"/>
    </row>
    <row r="635" spans="7:7">
      <c r="G635" s="80"/>
    </row>
    <row r="636" spans="7:7">
      <c r="G636" s="80"/>
    </row>
    <row r="637" spans="7:7">
      <c r="G637" s="80"/>
    </row>
    <row r="638" spans="7:7">
      <c r="G638" s="80"/>
    </row>
    <row r="639" spans="7:7">
      <c r="G639" s="80"/>
    </row>
    <row r="640" spans="7:7">
      <c r="G640" s="80"/>
    </row>
    <row r="641" spans="7:7">
      <c r="G641" s="80"/>
    </row>
    <row r="642" spans="7:7">
      <c r="G642" s="80"/>
    </row>
    <row r="643" spans="7:7">
      <c r="G643" s="80"/>
    </row>
    <row r="644" spans="7:7">
      <c r="G644" s="80"/>
    </row>
    <row r="645" spans="7:7">
      <c r="G645" s="80"/>
    </row>
    <row r="646" spans="7:7">
      <c r="G646" s="80"/>
    </row>
    <row r="647" spans="7:7">
      <c r="G647" s="80"/>
    </row>
    <row r="648" spans="7:7">
      <c r="G648" s="80"/>
    </row>
    <row r="649" spans="7:7">
      <c r="G649" s="80"/>
    </row>
    <row r="650" spans="7:7">
      <c r="G650" s="80"/>
    </row>
    <row r="651" spans="7:7">
      <c r="G651" s="80"/>
    </row>
    <row r="652" spans="7:7">
      <c r="G652" s="80"/>
    </row>
    <row r="653" spans="7:7">
      <c r="G653" s="80"/>
    </row>
    <row r="654" spans="7:7">
      <c r="G654" s="80"/>
    </row>
    <row r="655" spans="7:7">
      <c r="G655" s="80"/>
    </row>
    <row r="656" spans="7:7">
      <c r="G656" s="80"/>
    </row>
    <row r="657" spans="7:7">
      <c r="G657" s="80"/>
    </row>
    <row r="658" spans="7:7">
      <c r="G658" s="80"/>
    </row>
    <row r="659" spans="7:7">
      <c r="G659" s="80"/>
    </row>
    <row r="660" spans="7:7">
      <c r="G660" s="80"/>
    </row>
    <row r="661" spans="7:7">
      <c r="G661" s="80"/>
    </row>
    <row r="662" spans="7:7">
      <c r="G662" s="80"/>
    </row>
    <row r="663" spans="7:7">
      <c r="G663" s="80"/>
    </row>
    <row r="664" spans="7:7">
      <c r="G664" s="80"/>
    </row>
    <row r="665" spans="7:7">
      <c r="G665" s="80"/>
    </row>
    <row r="666" spans="7:7">
      <c r="G666" s="80"/>
    </row>
    <row r="667" spans="7:7">
      <c r="G667" s="80"/>
    </row>
    <row r="668" spans="7:7">
      <c r="G668" s="80"/>
    </row>
    <row r="669" spans="7:7">
      <c r="G669" s="80"/>
    </row>
    <row r="670" spans="7:7">
      <c r="G670" s="80"/>
    </row>
    <row r="671" spans="7:7">
      <c r="G671" s="80"/>
    </row>
    <row r="672" spans="7:7">
      <c r="G672" s="80"/>
    </row>
    <row r="673" spans="7:7">
      <c r="G673" s="80"/>
    </row>
    <row r="674" spans="7:7">
      <c r="G674" s="80"/>
    </row>
    <row r="675" spans="7:7">
      <c r="G675" s="80"/>
    </row>
    <row r="676" spans="7:7">
      <c r="G676" s="80"/>
    </row>
    <row r="677" spans="7:7">
      <c r="G677" s="80"/>
    </row>
    <row r="678" spans="7:7">
      <c r="G678" s="80"/>
    </row>
    <row r="679" spans="7:7">
      <c r="G679" s="80"/>
    </row>
    <row r="680" spans="7:7">
      <c r="G680" s="80"/>
    </row>
    <row r="681" spans="7:7">
      <c r="G681" s="80"/>
    </row>
    <row r="682" spans="7:7">
      <c r="G682" s="80"/>
    </row>
    <row r="683" spans="7:7">
      <c r="G683" s="80"/>
    </row>
    <row r="684" spans="7:7">
      <c r="G684" s="80"/>
    </row>
    <row r="685" spans="7:7">
      <c r="G685" s="80"/>
    </row>
    <row r="686" spans="7:7">
      <c r="G686" s="80"/>
    </row>
    <row r="687" spans="7:7">
      <c r="G687" s="80"/>
    </row>
    <row r="688" spans="7:7">
      <c r="G688" s="80"/>
    </row>
    <row r="689" spans="7:7">
      <c r="G689" s="80"/>
    </row>
    <row r="690" spans="7:7">
      <c r="G690" s="80"/>
    </row>
    <row r="691" spans="7:7">
      <c r="G691" s="80"/>
    </row>
    <row r="692" spans="7:7">
      <c r="G692" s="80"/>
    </row>
    <row r="693" spans="7:7">
      <c r="G693" s="80"/>
    </row>
    <row r="694" spans="7:7">
      <c r="G694" s="80"/>
    </row>
    <row r="695" spans="7:7">
      <c r="G695" s="80"/>
    </row>
    <row r="696" spans="7:7">
      <c r="G696" s="80"/>
    </row>
    <row r="697" spans="7:7">
      <c r="G697" s="80"/>
    </row>
    <row r="698" spans="7:7">
      <c r="G698" s="80"/>
    </row>
    <row r="699" spans="7:7">
      <c r="G699" s="80"/>
    </row>
    <row r="700" spans="7:7">
      <c r="G700" s="80"/>
    </row>
    <row r="701" spans="7:7">
      <c r="G701" s="80"/>
    </row>
    <row r="702" spans="7:7">
      <c r="G702" s="80"/>
    </row>
    <row r="703" spans="7:7">
      <c r="G703" s="80"/>
    </row>
    <row r="704" spans="7:7">
      <c r="G704" s="80"/>
    </row>
    <row r="705" spans="7:7">
      <c r="G705" s="80"/>
    </row>
    <row r="706" spans="7:7">
      <c r="G706" s="80"/>
    </row>
    <row r="707" spans="7:7">
      <c r="G707" s="80"/>
    </row>
    <row r="708" spans="7:7">
      <c r="G708" s="80"/>
    </row>
    <row r="709" spans="7:7">
      <c r="G709" s="80"/>
    </row>
    <row r="710" spans="7:7">
      <c r="G710" s="80"/>
    </row>
    <row r="711" spans="7:7">
      <c r="G711" s="80"/>
    </row>
    <row r="712" spans="7:7">
      <c r="G712" s="80"/>
    </row>
    <row r="713" spans="7:7">
      <c r="G713" s="80"/>
    </row>
    <row r="714" spans="7:7">
      <c r="G714" s="80"/>
    </row>
    <row r="715" spans="7:7">
      <c r="G715" s="80"/>
    </row>
    <row r="716" spans="7:7">
      <c r="G716" s="80"/>
    </row>
    <row r="717" spans="7:7">
      <c r="G717" s="80"/>
    </row>
    <row r="718" spans="7:7">
      <c r="G718" s="80"/>
    </row>
    <row r="719" spans="7:7">
      <c r="G719" s="80"/>
    </row>
    <row r="720" spans="7:7">
      <c r="G720" s="80"/>
    </row>
    <row r="721" spans="7:7">
      <c r="G721" s="80"/>
    </row>
    <row r="722" spans="7:7">
      <c r="G722" s="80"/>
    </row>
    <row r="723" spans="7:7">
      <c r="G723" s="80"/>
    </row>
    <row r="724" spans="7:7">
      <c r="G724" s="80"/>
    </row>
    <row r="725" spans="7:7">
      <c r="G725" s="80"/>
    </row>
    <row r="726" spans="7:7">
      <c r="G726" s="80"/>
    </row>
    <row r="727" spans="7:7">
      <c r="G727" s="80"/>
    </row>
    <row r="728" spans="7:7">
      <c r="G728" s="80"/>
    </row>
    <row r="729" spans="7:7">
      <c r="G729" s="80"/>
    </row>
    <row r="730" spans="7:7">
      <c r="G730" s="80"/>
    </row>
    <row r="731" spans="7:7">
      <c r="G731" s="80"/>
    </row>
    <row r="732" spans="7:7">
      <c r="G732" s="80"/>
    </row>
    <row r="733" spans="7:7">
      <c r="G733" s="80"/>
    </row>
    <row r="734" spans="7:7">
      <c r="G734" s="80"/>
    </row>
    <row r="735" spans="7:7">
      <c r="G735" s="80"/>
    </row>
    <row r="736" spans="7:7">
      <c r="G736" s="80"/>
    </row>
    <row r="737" spans="7:7">
      <c r="G737" s="80"/>
    </row>
    <row r="738" spans="7:7">
      <c r="G738" s="80"/>
    </row>
    <row r="739" spans="7:7">
      <c r="G739" s="80"/>
    </row>
    <row r="740" spans="7:7">
      <c r="G740" s="80"/>
    </row>
    <row r="741" spans="7:7">
      <c r="G741" s="80"/>
    </row>
    <row r="742" spans="7:7">
      <c r="G742" s="80"/>
    </row>
    <row r="743" spans="7:7">
      <c r="G743" s="80"/>
    </row>
    <row r="744" spans="7:7">
      <c r="G744" s="80"/>
    </row>
    <row r="745" spans="7:7">
      <c r="G745" s="80"/>
    </row>
    <row r="746" spans="7:7">
      <c r="G746" s="80"/>
    </row>
    <row r="747" spans="7:7">
      <c r="G747" s="80"/>
    </row>
    <row r="748" spans="7:7">
      <c r="G748" s="80"/>
    </row>
    <row r="749" spans="7:7">
      <c r="G749" s="80"/>
    </row>
    <row r="750" spans="7:7">
      <c r="G750" s="80"/>
    </row>
    <row r="751" spans="7:7">
      <c r="G751" s="80"/>
    </row>
    <row r="752" spans="7:7">
      <c r="G752" s="80"/>
    </row>
    <row r="753" spans="7:7">
      <c r="G753" s="80"/>
    </row>
    <row r="754" spans="7:7">
      <c r="G754" s="80"/>
    </row>
    <row r="755" spans="7:7">
      <c r="G755" s="80"/>
    </row>
    <row r="756" spans="7:7">
      <c r="G756" s="80"/>
    </row>
    <row r="757" spans="7:7">
      <c r="G757" s="80"/>
    </row>
    <row r="758" spans="7:7">
      <c r="G758" s="80"/>
    </row>
    <row r="759" spans="7:7">
      <c r="G759" s="80"/>
    </row>
    <row r="760" spans="7:7">
      <c r="G760" s="80"/>
    </row>
    <row r="761" spans="7:7">
      <c r="G761" s="80"/>
    </row>
    <row r="762" spans="7:7">
      <c r="G762" s="80"/>
    </row>
    <row r="763" spans="7:7">
      <c r="G763" s="80"/>
    </row>
    <row r="764" spans="7:7">
      <c r="G764" s="80"/>
    </row>
    <row r="765" spans="7:7">
      <c r="G765" s="80"/>
    </row>
    <row r="766" spans="7:7">
      <c r="G766" s="80"/>
    </row>
    <row r="767" spans="7:7">
      <c r="G767" s="80"/>
    </row>
    <row r="768" spans="7:7">
      <c r="G768" s="80"/>
    </row>
    <row r="769" spans="7:7">
      <c r="G769" s="80"/>
    </row>
    <row r="770" spans="7:7">
      <c r="G770" s="80"/>
    </row>
    <row r="771" spans="7:7">
      <c r="G771" s="80"/>
    </row>
    <row r="772" spans="7:7">
      <c r="G772" s="80"/>
    </row>
    <row r="773" spans="7:7">
      <c r="G773" s="80"/>
    </row>
    <row r="774" spans="7:7">
      <c r="G774" s="80"/>
    </row>
    <row r="775" spans="7:7">
      <c r="G775" s="80"/>
    </row>
    <row r="776" spans="7:7">
      <c r="G776" s="80"/>
    </row>
    <row r="777" spans="7:7">
      <c r="G777" s="80"/>
    </row>
    <row r="778" spans="7:7">
      <c r="G778" s="80"/>
    </row>
    <row r="779" spans="7:7">
      <c r="G779" s="80"/>
    </row>
    <row r="780" spans="7:7">
      <c r="G780" s="80"/>
    </row>
    <row r="781" spans="7:7">
      <c r="G781" s="80"/>
    </row>
    <row r="782" spans="7:7">
      <c r="G782" s="80"/>
    </row>
    <row r="783" spans="7:7">
      <c r="G783" s="80"/>
    </row>
    <row r="784" spans="7:7">
      <c r="G784" s="80"/>
    </row>
    <row r="785" spans="7:7">
      <c r="G785" s="80"/>
    </row>
    <row r="786" spans="7:7">
      <c r="G786" s="80"/>
    </row>
    <row r="787" spans="7:7">
      <c r="G787" s="80"/>
    </row>
    <row r="788" spans="7:7">
      <c r="G788" s="80"/>
    </row>
    <row r="789" spans="7:7">
      <c r="G789" s="80"/>
    </row>
    <row r="790" spans="7:7">
      <c r="G790" s="80"/>
    </row>
    <row r="791" spans="7:7">
      <c r="G791" s="80"/>
    </row>
    <row r="792" spans="7:7">
      <c r="G792" s="80"/>
    </row>
    <row r="793" spans="7:7">
      <c r="G793" s="80"/>
    </row>
    <row r="794" spans="7:7">
      <c r="G794" s="80"/>
    </row>
    <row r="795" spans="7:7">
      <c r="G795" s="80"/>
    </row>
    <row r="796" spans="7:7">
      <c r="G796" s="80"/>
    </row>
    <row r="797" spans="7:7">
      <c r="G797" s="80"/>
    </row>
    <row r="798" spans="7:7">
      <c r="G798" s="80"/>
    </row>
    <row r="799" spans="7:7">
      <c r="G799" s="80"/>
    </row>
    <row r="800" spans="7:7">
      <c r="G800" s="80"/>
    </row>
    <row r="801" spans="7:7">
      <c r="G801" s="80"/>
    </row>
    <row r="802" spans="7:7">
      <c r="G802" s="80"/>
    </row>
    <row r="803" spans="7:7">
      <c r="G803" s="80"/>
    </row>
    <row r="804" spans="7:7">
      <c r="G804" s="80"/>
    </row>
    <row r="805" spans="7:7">
      <c r="G805" s="80"/>
    </row>
    <row r="806" spans="7:7">
      <c r="G806" s="80"/>
    </row>
    <row r="807" spans="7:7">
      <c r="G807" s="80"/>
    </row>
    <row r="808" spans="7:7">
      <c r="G808" s="80"/>
    </row>
    <row r="809" spans="7:7">
      <c r="G809" s="80"/>
    </row>
    <row r="810" spans="7:7">
      <c r="G810" s="80"/>
    </row>
    <row r="811" spans="7:7">
      <c r="G811" s="80"/>
    </row>
    <row r="812" spans="7:7">
      <c r="G812" s="80"/>
    </row>
    <row r="813" spans="7:7">
      <c r="G813" s="80"/>
    </row>
    <row r="814" spans="7:7">
      <c r="G814" s="80"/>
    </row>
    <row r="815" spans="7:7">
      <c r="G815" s="80"/>
    </row>
    <row r="816" spans="7:7">
      <c r="G816" s="80"/>
    </row>
    <row r="817" spans="7:7">
      <c r="G817" s="80"/>
    </row>
    <row r="818" spans="7:7">
      <c r="G818" s="80"/>
    </row>
    <row r="819" spans="7:7">
      <c r="G819" s="80"/>
    </row>
    <row r="820" spans="7:7">
      <c r="G820" s="80"/>
    </row>
    <row r="821" spans="7:7">
      <c r="G821" s="80"/>
    </row>
    <row r="822" spans="7:7">
      <c r="G822" s="80"/>
    </row>
    <row r="823" spans="7:7">
      <c r="G823" s="80"/>
    </row>
    <row r="824" spans="7:7">
      <c r="G824" s="80"/>
    </row>
    <row r="825" spans="7:7">
      <c r="G825" s="80"/>
    </row>
    <row r="826" spans="7:7">
      <c r="G826" s="80"/>
    </row>
    <row r="827" spans="7:7">
      <c r="G827" s="80"/>
    </row>
    <row r="828" spans="7:7">
      <c r="G828" s="80"/>
    </row>
    <row r="829" spans="7:7">
      <c r="G829" s="80"/>
    </row>
    <row r="830" spans="7:7">
      <c r="G830" s="80"/>
    </row>
    <row r="831" spans="7:7">
      <c r="G831" s="80"/>
    </row>
    <row r="832" spans="7:7">
      <c r="G832" s="80"/>
    </row>
    <row r="833" spans="7:7">
      <c r="G833" s="80"/>
    </row>
    <row r="834" spans="7:7">
      <c r="G834" s="80"/>
    </row>
    <row r="835" spans="7:7">
      <c r="G835" s="80"/>
    </row>
    <row r="836" spans="7:7">
      <c r="G836" s="80"/>
    </row>
    <row r="837" spans="7:7">
      <c r="G837" s="80"/>
    </row>
    <row r="838" spans="7:7">
      <c r="G838" s="80"/>
    </row>
    <row r="839" spans="7:7">
      <c r="G839" s="80"/>
    </row>
    <row r="840" spans="7:7">
      <c r="G840" s="80"/>
    </row>
    <row r="841" spans="7:7">
      <c r="G841" s="80"/>
    </row>
    <row r="842" spans="7:7">
      <c r="G842" s="80"/>
    </row>
    <row r="843" spans="7:7">
      <c r="G843" s="80"/>
    </row>
    <row r="844" spans="7:7">
      <c r="G844" s="80"/>
    </row>
    <row r="845" spans="7:7">
      <c r="G845" s="80"/>
    </row>
    <row r="846" spans="7:7">
      <c r="G846" s="80"/>
    </row>
    <row r="847" spans="7:7">
      <c r="G847" s="80"/>
    </row>
    <row r="848" spans="7:7">
      <c r="G848" s="80"/>
    </row>
    <row r="849" spans="7:7">
      <c r="G849" s="80"/>
    </row>
    <row r="850" spans="7:7">
      <c r="G850" s="80"/>
    </row>
    <row r="851" spans="7:7">
      <c r="G851" s="80"/>
    </row>
    <row r="852" spans="7:7">
      <c r="G852" s="80"/>
    </row>
    <row r="853" spans="7:7">
      <c r="G853" s="80"/>
    </row>
    <row r="854" spans="7:7">
      <c r="G854" s="80"/>
    </row>
    <row r="855" spans="7:7">
      <c r="G855" s="80"/>
    </row>
    <row r="856" spans="7:7">
      <c r="G856" s="80"/>
    </row>
    <row r="857" spans="7:7">
      <c r="G857" s="80"/>
    </row>
    <row r="858" spans="7:7">
      <c r="G858" s="80"/>
    </row>
    <row r="859" spans="7:7">
      <c r="G859" s="80"/>
    </row>
    <row r="860" spans="7:7">
      <c r="G860" s="80"/>
    </row>
    <row r="861" spans="7:7">
      <c r="G861" s="80"/>
    </row>
    <row r="862" spans="7:7">
      <c r="G862" s="80"/>
    </row>
    <row r="863" spans="7:7">
      <c r="G863" s="80"/>
    </row>
    <row r="864" spans="7:7">
      <c r="G864" s="80"/>
    </row>
    <row r="865" spans="7:7">
      <c r="G865" s="80"/>
    </row>
    <row r="866" spans="7:7">
      <c r="G866" s="80"/>
    </row>
    <row r="867" spans="7:7">
      <c r="G867" s="80"/>
    </row>
    <row r="868" spans="7:7">
      <c r="G868" s="80"/>
    </row>
    <row r="869" spans="7:7">
      <c r="G869" s="80"/>
    </row>
    <row r="870" spans="7:7">
      <c r="G870" s="80"/>
    </row>
    <row r="871" spans="7:7">
      <c r="G871" s="80"/>
    </row>
    <row r="872" spans="7:7">
      <c r="G872" s="80"/>
    </row>
    <row r="873" spans="7:7">
      <c r="G873" s="80"/>
    </row>
    <row r="874" spans="7:7">
      <c r="G874" s="80"/>
    </row>
    <row r="875" spans="7:7">
      <c r="G875" s="80"/>
    </row>
    <row r="876" spans="7:7">
      <c r="G876" s="80"/>
    </row>
    <row r="877" spans="7:7">
      <c r="G877" s="80"/>
    </row>
    <row r="878" spans="7:7">
      <c r="G878" s="80"/>
    </row>
    <row r="879" spans="7:7">
      <c r="G879" s="80"/>
    </row>
    <row r="880" spans="7:7">
      <c r="G880" s="80"/>
    </row>
    <row r="881" spans="7:7">
      <c r="G881" s="80"/>
    </row>
    <row r="882" spans="7:7">
      <c r="G882" s="80"/>
    </row>
    <row r="883" spans="7:7">
      <c r="G883" s="80"/>
    </row>
    <row r="884" spans="7:7">
      <c r="G884" s="80"/>
    </row>
    <row r="885" spans="7:7">
      <c r="G885" s="80"/>
    </row>
    <row r="886" spans="7:7">
      <c r="G886" s="80"/>
    </row>
    <row r="887" spans="7:7">
      <c r="G887" s="80"/>
    </row>
    <row r="888" spans="7:7">
      <c r="G888" s="80"/>
    </row>
    <row r="889" spans="7:7">
      <c r="G889" s="80"/>
    </row>
    <row r="890" spans="7:7">
      <c r="G890" s="80"/>
    </row>
    <row r="891" spans="7:7">
      <c r="G891" s="80"/>
    </row>
    <row r="892" spans="7:7">
      <c r="G892" s="80"/>
    </row>
    <row r="893" spans="7:7">
      <c r="G893" s="80"/>
    </row>
    <row r="894" spans="7:7">
      <c r="G894" s="80"/>
    </row>
    <row r="895" spans="7:7">
      <c r="G895" s="80"/>
    </row>
    <row r="896" spans="7:7">
      <c r="G896" s="80"/>
    </row>
    <row r="897" spans="7:7">
      <c r="G897" s="80"/>
    </row>
    <row r="898" spans="7:7">
      <c r="G898" s="80"/>
    </row>
    <row r="899" spans="7:7">
      <c r="G899" s="80"/>
    </row>
    <row r="900" spans="7:7">
      <c r="G900" s="80"/>
    </row>
    <row r="901" spans="7:7">
      <c r="G901" s="80"/>
    </row>
    <row r="902" spans="7:7">
      <c r="G902" s="80"/>
    </row>
    <row r="903" spans="7:7">
      <c r="G903" s="80"/>
    </row>
    <row r="904" spans="7:7">
      <c r="G904" s="80"/>
    </row>
    <row r="905" spans="7:7">
      <c r="G905" s="80"/>
    </row>
    <row r="906" spans="7:7">
      <c r="G906" s="80"/>
    </row>
    <row r="907" spans="7:7">
      <c r="G907" s="80"/>
    </row>
    <row r="908" spans="7:7">
      <c r="G908" s="80"/>
    </row>
    <row r="909" spans="7:7">
      <c r="G909" s="80"/>
    </row>
    <row r="910" spans="7:7">
      <c r="G910" s="80"/>
    </row>
    <row r="911" spans="7:7">
      <c r="G911" s="80"/>
    </row>
    <row r="912" spans="7:7">
      <c r="G912" s="80"/>
    </row>
    <row r="913" spans="7:7">
      <c r="G913" s="80"/>
    </row>
    <row r="914" spans="7:7">
      <c r="G914" s="80"/>
    </row>
    <row r="915" spans="7:7">
      <c r="G915" s="80"/>
    </row>
    <row r="916" spans="7:7">
      <c r="G916" s="80"/>
    </row>
    <row r="917" spans="7:7">
      <c r="G917" s="80"/>
    </row>
    <row r="918" spans="7:7">
      <c r="G918" s="80"/>
    </row>
    <row r="919" spans="7:7">
      <c r="G919" s="80"/>
    </row>
    <row r="920" spans="7:7">
      <c r="G920" s="80"/>
    </row>
    <row r="921" spans="7:7">
      <c r="G921" s="80"/>
    </row>
    <row r="922" spans="7:7">
      <c r="G922" s="80"/>
    </row>
    <row r="923" spans="7:7">
      <c r="G923" s="80"/>
    </row>
    <row r="924" spans="7:7">
      <c r="G924" s="80"/>
    </row>
    <row r="925" spans="7:7">
      <c r="G925" s="80"/>
    </row>
    <row r="926" spans="7:7">
      <c r="G926" s="80"/>
    </row>
    <row r="927" spans="7:7">
      <c r="G927" s="80"/>
    </row>
    <row r="928" spans="7:7">
      <c r="G928" s="80"/>
    </row>
    <row r="929" spans="7:7">
      <c r="G929" s="80"/>
    </row>
    <row r="930" spans="7:7">
      <c r="G930" s="80"/>
    </row>
    <row r="931" spans="7:7">
      <c r="G931" s="80"/>
    </row>
    <row r="932" spans="7:7">
      <c r="G932" s="80"/>
    </row>
    <row r="933" spans="7:7">
      <c r="G933" s="80"/>
    </row>
    <row r="934" spans="7:7">
      <c r="G934" s="80"/>
    </row>
    <row r="935" spans="7:7">
      <c r="G935" s="80"/>
    </row>
    <row r="936" spans="7:7">
      <c r="G936" s="80"/>
    </row>
    <row r="937" spans="7:7">
      <c r="G937" s="80"/>
    </row>
    <row r="938" spans="7:7">
      <c r="G938" s="80"/>
    </row>
    <row r="939" spans="7:7">
      <c r="G939" s="80"/>
    </row>
    <row r="940" spans="7:7">
      <c r="G940" s="80"/>
    </row>
    <row r="941" spans="7:7">
      <c r="G941" s="80"/>
    </row>
    <row r="942" spans="7:7">
      <c r="G942" s="80"/>
    </row>
    <row r="943" spans="7:7">
      <c r="G943" s="80"/>
    </row>
    <row r="944" spans="7:7">
      <c r="G944" s="80"/>
    </row>
    <row r="945" spans="7:7">
      <c r="G945" s="80"/>
    </row>
    <row r="946" spans="7:7">
      <c r="G946" s="80"/>
    </row>
    <row r="947" spans="7:7">
      <c r="G947" s="80"/>
    </row>
    <row r="948" spans="7:7">
      <c r="G948" s="80"/>
    </row>
    <row r="949" spans="7:7">
      <c r="G949" s="80"/>
    </row>
    <row r="950" spans="7:7">
      <c r="G950" s="80"/>
    </row>
    <row r="951" spans="7:7">
      <c r="G951" s="80"/>
    </row>
    <row r="952" spans="7:7">
      <c r="G952" s="80"/>
    </row>
    <row r="953" spans="7:7">
      <c r="G953" s="80"/>
    </row>
    <row r="954" spans="7:7">
      <c r="G954" s="80"/>
    </row>
    <row r="955" spans="7:7">
      <c r="G955" s="80"/>
    </row>
    <row r="956" spans="7:7">
      <c r="G956" s="80"/>
    </row>
    <row r="957" spans="7:7">
      <c r="G957" s="80"/>
    </row>
    <row r="958" spans="7:7">
      <c r="G958" s="80"/>
    </row>
    <row r="959" spans="7:7">
      <c r="G959" s="80"/>
    </row>
    <row r="960" spans="7:7">
      <c r="G960" s="80"/>
    </row>
    <row r="961" spans="7:7">
      <c r="G961" s="80"/>
    </row>
    <row r="962" spans="7:7">
      <c r="G962" s="80"/>
    </row>
    <row r="963" spans="7:7">
      <c r="G963" s="80"/>
    </row>
    <row r="964" spans="7:7">
      <c r="G964" s="80"/>
    </row>
    <row r="965" spans="7:7">
      <c r="G965" s="80"/>
    </row>
    <row r="966" spans="7:7">
      <c r="G966" s="80"/>
    </row>
    <row r="967" spans="7:7">
      <c r="G967" s="80"/>
    </row>
    <row r="968" spans="7:7">
      <c r="G968" s="80"/>
    </row>
    <row r="969" spans="7:7">
      <c r="G969" s="80"/>
    </row>
    <row r="970" spans="7:7">
      <c r="G970" s="80"/>
    </row>
    <row r="971" spans="7:7">
      <c r="G971" s="80"/>
    </row>
    <row r="972" spans="7:7">
      <c r="G972" s="80"/>
    </row>
    <row r="973" spans="7:7">
      <c r="G973" s="80"/>
    </row>
    <row r="974" spans="7:7">
      <c r="G974" s="80"/>
    </row>
    <row r="975" spans="7:7">
      <c r="G975" s="80"/>
    </row>
    <row r="976" spans="7:7">
      <c r="G976" s="80"/>
    </row>
    <row r="977" spans="7:7">
      <c r="G977" s="80"/>
    </row>
    <row r="978" spans="7:7">
      <c r="G978" s="80"/>
    </row>
    <row r="979" spans="7:7">
      <c r="G979" s="80"/>
    </row>
    <row r="980" spans="7:7">
      <c r="G980" s="80"/>
    </row>
    <row r="981" spans="7:7">
      <c r="G981" s="80"/>
    </row>
    <row r="982" spans="7:7">
      <c r="G982" s="80"/>
    </row>
    <row r="983" spans="7:7">
      <c r="G983" s="80"/>
    </row>
    <row r="984" spans="7:7">
      <c r="G984" s="80"/>
    </row>
    <row r="985" spans="7:7">
      <c r="G985" s="80"/>
    </row>
    <row r="986" spans="7:7">
      <c r="G986" s="80"/>
    </row>
    <row r="987" spans="7:7">
      <c r="G987" s="80"/>
    </row>
    <row r="988" spans="7:7">
      <c r="G988" s="80"/>
    </row>
    <row r="989" spans="7:7">
      <c r="G989" s="80"/>
    </row>
    <row r="990" spans="7:7">
      <c r="G990" s="80"/>
    </row>
    <row r="991" spans="7:7">
      <c r="G991" s="80"/>
    </row>
    <row r="992" spans="7:7">
      <c r="G992" s="80"/>
    </row>
    <row r="993" spans="7:7">
      <c r="G993" s="80"/>
    </row>
    <row r="994" spans="7:7">
      <c r="G994" s="80"/>
    </row>
    <row r="995" spans="7:7">
      <c r="G995" s="80"/>
    </row>
    <row r="996" spans="7:7">
      <c r="G996" s="80"/>
    </row>
    <row r="997" spans="7:7">
      <c r="G997" s="80"/>
    </row>
    <row r="998" spans="7:7">
      <c r="G998" s="80"/>
    </row>
    <row r="999" spans="7:7">
      <c r="G999" s="80"/>
    </row>
    <row r="1000" spans="7:7">
      <c r="G1000" s="80"/>
    </row>
    <row r="1001" spans="7:7">
      <c r="G1001" s="80"/>
    </row>
    <row r="1002" spans="7:7">
      <c r="G1002" s="80"/>
    </row>
  </sheetData>
  <autoFilter ref="A2:A100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AA61"/>
  <sheetViews>
    <sheetView workbookViewId="0">
      <pane xSplit="2" ySplit="2" topLeftCell="C3" activePane="bottomRight" state="frozen"/>
      <selection pane="topRight" activeCell="C1" sqref="C1"/>
      <selection pane="bottomLeft" activeCell="A3" sqref="A3"/>
      <selection pane="bottomRight" activeCell="E25" sqref="E25"/>
    </sheetView>
  </sheetViews>
  <sheetFormatPr defaultColWidth="12.6640625" defaultRowHeight="15.75" customHeight="1"/>
  <cols>
    <col min="1" max="2" width="17" customWidth="1"/>
  </cols>
  <sheetData>
    <row r="1" spans="1:27">
      <c r="A1" s="112" t="s">
        <v>70</v>
      </c>
      <c r="B1" s="86"/>
      <c r="C1" s="112" t="s">
        <v>306</v>
      </c>
      <c r="D1" s="112" t="s">
        <v>307</v>
      </c>
      <c r="E1" s="112" t="s">
        <v>308</v>
      </c>
      <c r="F1" s="112" t="s">
        <v>309</v>
      </c>
      <c r="G1" s="112" t="s">
        <v>310</v>
      </c>
      <c r="H1" s="112" t="s">
        <v>307</v>
      </c>
      <c r="I1" s="112" t="s">
        <v>308</v>
      </c>
      <c r="J1" s="112" t="s">
        <v>311</v>
      </c>
      <c r="K1" s="112" t="s">
        <v>268</v>
      </c>
      <c r="L1" s="112" t="s">
        <v>269</v>
      </c>
      <c r="M1" s="112" t="s">
        <v>308</v>
      </c>
      <c r="N1" s="112" t="s">
        <v>309</v>
      </c>
      <c r="O1" s="36"/>
      <c r="P1" s="36"/>
      <c r="Q1" s="36"/>
      <c r="R1" s="36"/>
      <c r="S1" s="36"/>
      <c r="T1" s="36"/>
      <c r="U1" s="36"/>
      <c r="V1" s="36"/>
      <c r="W1" s="36"/>
      <c r="X1" s="36"/>
      <c r="Y1" s="36"/>
      <c r="Z1" s="36"/>
      <c r="AA1" s="36"/>
    </row>
    <row r="2" spans="1:27">
      <c r="A2" s="86"/>
      <c r="B2" s="86" t="s">
        <v>71</v>
      </c>
      <c r="C2" s="86" t="s">
        <v>20</v>
      </c>
      <c r="D2" s="86" t="s">
        <v>20</v>
      </c>
      <c r="E2" s="86" t="s">
        <v>20</v>
      </c>
      <c r="F2" s="86" t="s">
        <v>20</v>
      </c>
      <c r="G2" s="86" t="s">
        <v>20</v>
      </c>
      <c r="H2" s="86" t="s">
        <v>20</v>
      </c>
      <c r="I2" s="86" t="s">
        <v>20</v>
      </c>
      <c r="J2" s="86" t="s">
        <v>20</v>
      </c>
      <c r="K2" s="86" t="s">
        <v>20</v>
      </c>
      <c r="L2" s="86" t="s">
        <v>20</v>
      </c>
      <c r="M2" s="86" t="s">
        <v>20</v>
      </c>
      <c r="N2" s="86" t="s">
        <v>20</v>
      </c>
      <c r="O2" s="36"/>
      <c r="P2" s="36"/>
      <c r="Q2" s="36"/>
      <c r="R2" s="36"/>
      <c r="S2" s="36"/>
      <c r="T2" s="36"/>
      <c r="U2" s="36"/>
      <c r="V2" s="36"/>
      <c r="W2" s="36"/>
      <c r="X2" s="36"/>
      <c r="Y2" s="36"/>
      <c r="Z2" s="36"/>
      <c r="AA2" s="36"/>
    </row>
    <row r="3" spans="1:27">
      <c r="A3" s="86" t="s">
        <v>77</v>
      </c>
      <c r="B3" s="87" t="s">
        <v>78</v>
      </c>
      <c r="C3" s="113">
        <f>C$31*'Technology mixes'!F2</f>
        <v>46168.000001819302</v>
      </c>
      <c r="D3" s="87">
        <f>$C3*'WC and WW factors'!D2</f>
        <v>0</v>
      </c>
      <c r="E3" s="87">
        <f>$C3*'WC and WW factors'!F2</f>
        <v>0</v>
      </c>
      <c r="F3" s="90">
        <f>$C3*'VW factors'!$E5</f>
        <v>0</v>
      </c>
      <c r="G3" s="87">
        <f>G$31*'Technology mixes'!G2</f>
        <v>0</v>
      </c>
      <c r="H3" s="90">
        <f>$G3*'WC and WW factors'!D2</f>
        <v>0</v>
      </c>
      <c r="I3" s="90">
        <f>$G3*'WC and WW factors'!F2</f>
        <v>0</v>
      </c>
      <c r="J3" s="90">
        <f>$G3*'VW factors'!$E5</f>
        <v>0</v>
      </c>
      <c r="K3" s="87">
        <f t="shared" ref="K3:K4" si="0">C3/4</f>
        <v>11542.000000454826</v>
      </c>
      <c r="L3" s="90">
        <f t="shared" ref="L3:M3" si="1">$K3/$G$31*H$31</f>
        <v>942599.72698157269</v>
      </c>
      <c r="M3" s="90">
        <f t="shared" si="1"/>
        <v>129834444.72941396</v>
      </c>
      <c r="N3" s="90">
        <f t="shared" ref="N3:N30" si="2">F3+J3</f>
        <v>0</v>
      </c>
    </row>
    <row r="4" spans="1:27">
      <c r="A4" s="86" t="s">
        <v>77</v>
      </c>
      <c r="B4" s="87" t="s">
        <v>80</v>
      </c>
      <c r="C4" s="113">
        <f>C$31*'Technology mixes'!F3</f>
        <v>89916.500008592004</v>
      </c>
      <c r="D4" s="87">
        <f>$C4*'WC and WW factors'!D3</f>
        <v>0</v>
      </c>
      <c r="E4" s="87">
        <f>$C4*'WC and WW factors'!F3</f>
        <v>5375209230.5471067</v>
      </c>
      <c r="F4" s="90">
        <f>$C4*'VW factors'!$E6</f>
        <v>0</v>
      </c>
      <c r="G4" s="87">
        <f>G$31*'Technology mixes'!G3</f>
        <v>0</v>
      </c>
      <c r="H4" s="90">
        <f>$G4*'WC and WW factors'!D3</f>
        <v>0</v>
      </c>
      <c r="I4" s="90">
        <f>$G4*'WC and WW factors'!F3</f>
        <v>0</v>
      </c>
      <c r="J4" s="90">
        <f>$G4*'VW factors'!$E6</f>
        <v>0</v>
      </c>
      <c r="K4" s="87">
        <f t="shared" si="0"/>
        <v>22479.125002148001</v>
      </c>
      <c r="L4" s="90">
        <f t="shared" ref="L4:M4" si="3">$K4/$G$31*H$31</f>
        <v>1835801.1686860493</v>
      </c>
      <c r="M4" s="90">
        <f t="shared" si="3"/>
        <v>252864729.90313312</v>
      </c>
      <c r="N4" s="90">
        <f t="shared" si="2"/>
        <v>0</v>
      </c>
    </row>
    <row r="5" spans="1:27">
      <c r="A5" s="84" t="s">
        <v>83</v>
      </c>
      <c r="B5" s="85" t="s">
        <v>84</v>
      </c>
      <c r="C5" s="113">
        <f>C$31*'Technology mixes'!F4</f>
        <v>0</v>
      </c>
      <c r="D5" s="87">
        <f>IF($C5+$G5=0,0,'WC and WW factors'!$D4*$C5*$G5/($C5+$G5))</f>
        <v>0</v>
      </c>
      <c r="E5" s="87">
        <f>IF($C5+$G5=0,0,'WC and WW factors'!$F4*$C5*$G5/($C5+$G5))</f>
        <v>0</v>
      </c>
      <c r="F5" s="90">
        <f>IF($C5+$G5=0,0,'VW factors'!$E7*$C5*$G5/($C5+$G5))</f>
        <v>0</v>
      </c>
      <c r="G5" s="87">
        <f>G$31*'Technology mixes'!G4</f>
        <v>0</v>
      </c>
      <c r="H5" s="87">
        <f>IF($C5+$G5=0,0,'WC and WW factors'!$D4*$G5*$G5/($C5+$G5))</f>
        <v>0</v>
      </c>
      <c r="I5" s="87">
        <f>IF($C5+$G5=0,0,'WC and WW factors'!$F4*$G5*$G5/($C5+$G5))</f>
        <v>0</v>
      </c>
      <c r="J5" s="90">
        <f>IF($C5+$G5=0,0,'VW factors'!$E7*$G5*$G5/($C5+$G5))</f>
        <v>0</v>
      </c>
      <c r="K5" s="87"/>
      <c r="L5" s="90">
        <f t="shared" ref="L5:M5" si="4">$K5/$G$31*H$31</f>
        <v>0</v>
      </c>
      <c r="M5" s="90">
        <f t="shared" si="4"/>
        <v>0</v>
      </c>
      <c r="N5" s="90">
        <f t="shared" si="2"/>
        <v>0</v>
      </c>
    </row>
    <row r="6" spans="1:27">
      <c r="A6" s="86" t="s">
        <v>77</v>
      </c>
      <c r="B6" s="86" t="s">
        <v>89</v>
      </c>
      <c r="C6" s="113">
        <f>C$31*'Technology mixes'!F5</f>
        <v>24478.9999988739</v>
      </c>
      <c r="D6" s="87">
        <f>$C6*'WC and WW factors'!D5</f>
        <v>0</v>
      </c>
      <c r="E6" s="87">
        <f>$C6*'WC and WW factors'!F5</f>
        <v>0</v>
      </c>
      <c r="F6" s="90">
        <f>$C6*'VW factors'!$E8</f>
        <v>763744799.96486568</v>
      </c>
      <c r="G6" s="87">
        <f>G$31*'Technology mixes'!G5</f>
        <v>0</v>
      </c>
      <c r="H6" s="90">
        <f>$G6*'WC and WW factors'!D5</f>
        <v>0</v>
      </c>
      <c r="I6" s="90">
        <f>$G6*'WC and WW factors'!F5</f>
        <v>0</v>
      </c>
      <c r="J6" s="90">
        <f>$G6*'VW factors'!$E8</f>
        <v>0</v>
      </c>
      <c r="K6" s="87"/>
      <c r="L6" s="90">
        <f t="shared" ref="L6:M6" si="5">$K6/$G$31*H$31</f>
        <v>0</v>
      </c>
      <c r="M6" s="90">
        <f t="shared" si="5"/>
        <v>0</v>
      </c>
      <c r="N6" s="90">
        <f t="shared" si="2"/>
        <v>763744799.96486568</v>
      </c>
    </row>
    <row r="7" spans="1:27">
      <c r="A7" s="86" t="s">
        <v>77</v>
      </c>
      <c r="B7" s="87" t="s">
        <v>91</v>
      </c>
      <c r="C7" s="113">
        <f>C$31*'Technology mixes'!F6</f>
        <v>89916.500008592004</v>
      </c>
      <c r="D7" s="87">
        <f>$C7*'WC and WW factors'!D6</f>
        <v>0</v>
      </c>
      <c r="E7" s="87">
        <f>$C7*'WC and WW factors'!F6</f>
        <v>0</v>
      </c>
      <c r="F7" s="90">
        <f>$C7*'VW factors'!$E9</f>
        <v>0</v>
      </c>
      <c r="G7" s="87">
        <f>G$31*'Technology mixes'!G6</f>
        <v>0</v>
      </c>
      <c r="H7" s="90">
        <f>$G7*'WC and WW factors'!D6</f>
        <v>0</v>
      </c>
      <c r="I7" s="90">
        <f>$G7*'WC and WW factors'!F6</f>
        <v>0</v>
      </c>
      <c r="J7" s="90">
        <f>$G7*'VW factors'!$E9</f>
        <v>0</v>
      </c>
      <c r="K7" s="87">
        <f>C7/4</f>
        <v>22479.125002148001</v>
      </c>
      <c r="L7" s="90">
        <f t="shared" ref="L7:M7" si="6">$K7/$G$31*H$31</f>
        <v>1835801.1686860493</v>
      </c>
      <c r="M7" s="90">
        <f t="shared" si="6"/>
        <v>252864729.90313312</v>
      </c>
      <c r="N7" s="90">
        <f t="shared" si="2"/>
        <v>0</v>
      </c>
    </row>
    <row r="8" spans="1:27">
      <c r="A8" s="86" t="s">
        <v>77</v>
      </c>
      <c r="B8" s="87" t="s">
        <v>93</v>
      </c>
      <c r="C8" s="113">
        <f>C$31*'Technology mixes'!F7</f>
        <v>1049.99999992537</v>
      </c>
      <c r="D8" s="87">
        <f>$C8*'WC and WW factors'!D7</f>
        <v>0</v>
      </c>
      <c r="E8" s="87">
        <f>$C8*'WC and WW factors'!F7</f>
        <v>0</v>
      </c>
      <c r="F8" s="90">
        <f>$C8*'VW factors'!$E10</f>
        <v>20474.999998544718</v>
      </c>
      <c r="G8" s="87">
        <f>G$31*'Technology mixes'!G7</f>
        <v>0</v>
      </c>
      <c r="H8" s="90">
        <f>$G8*'WC and WW factors'!D7</f>
        <v>0</v>
      </c>
      <c r="I8" s="90">
        <f>$G8*'WC and WW factors'!F7</f>
        <v>0</v>
      </c>
      <c r="J8" s="90">
        <f>$G8*'VW factors'!$E10</f>
        <v>0</v>
      </c>
      <c r="K8" s="92"/>
      <c r="L8" s="90">
        <f t="shared" ref="L8:M8" si="7">$K8/$G$31*H$31</f>
        <v>0</v>
      </c>
      <c r="M8" s="90">
        <f t="shared" si="7"/>
        <v>0</v>
      </c>
      <c r="N8" s="90">
        <f t="shared" si="2"/>
        <v>20474.999998544718</v>
      </c>
    </row>
    <row r="9" spans="1:27">
      <c r="A9" s="86" t="s">
        <v>83</v>
      </c>
      <c r="B9" s="87" t="s">
        <v>94</v>
      </c>
      <c r="C9" s="113">
        <f>C$31*'Technology mixes'!F8</f>
        <v>0</v>
      </c>
      <c r="D9" s="87">
        <f>IF($C9+$G9=0,0,'WC and WW factors'!$D8*$C9*$G9/($C9+$G9))</f>
        <v>0</v>
      </c>
      <c r="E9" s="87">
        <f>IF($C9+$G9=0,0,'WC and WW factors'!$F8*$C9*$G9/($C9+$G9))</f>
        <v>0</v>
      </c>
      <c r="F9" s="90">
        <f>IF($C9+$G9=0,0,'VW factors'!$E11*$C9*$G9/($C9+$G9))</f>
        <v>0</v>
      </c>
      <c r="G9" s="87">
        <f>G$31*'Technology mixes'!G8</f>
        <v>0</v>
      </c>
      <c r="H9" s="87">
        <f>IF($C9+$G9=0,0,'WC and WW factors'!$D8*$G9*$G9/($C9+$G9))</f>
        <v>0</v>
      </c>
      <c r="I9" s="87">
        <f>IF($C9+$G9=0,0,'WC and WW factors'!$F8*$G9*$G9/($C9+$G9))</f>
        <v>0</v>
      </c>
      <c r="J9" s="90">
        <f>IF($C9+$G9=0,0,'VW factors'!$E11*$G9*$G9/($C9+$G9))</f>
        <v>0</v>
      </c>
      <c r="K9" s="87"/>
      <c r="L9" s="90">
        <f t="shared" ref="L9:M9" si="8">$K9/$G$31*H$31</f>
        <v>0</v>
      </c>
      <c r="M9" s="90">
        <f t="shared" si="8"/>
        <v>0</v>
      </c>
      <c r="N9" s="90">
        <f t="shared" si="2"/>
        <v>0</v>
      </c>
    </row>
    <row r="10" spans="1:27">
      <c r="A10" s="86" t="s">
        <v>38</v>
      </c>
      <c r="B10" s="87" t="s">
        <v>99</v>
      </c>
      <c r="C10" s="113">
        <f>C$31*'Technology mixes'!F9</f>
        <v>0</v>
      </c>
      <c r="D10" s="87">
        <f>$C10*'WC and WW factors'!D9</f>
        <v>0</v>
      </c>
      <c r="E10" s="87">
        <f>$C10*'WC and WW factors'!F9</f>
        <v>0</v>
      </c>
      <c r="F10" s="90">
        <f>$C10*'VW factors'!$E12</f>
        <v>0</v>
      </c>
      <c r="G10" s="87">
        <f>G$31*'Technology mixes'!G9</f>
        <v>148503.8158192221</v>
      </c>
      <c r="H10" s="90">
        <f>$G10*'WC and WW factors'!D9</f>
        <v>28809740.268929087</v>
      </c>
      <c r="I10" s="90">
        <f>$G10*'WC and WW factors'!F9</f>
        <v>4276909895.5935965</v>
      </c>
      <c r="J10" s="90">
        <f>$G10*'VW factors'!$E12</f>
        <v>6459915.9881361611</v>
      </c>
      <c r="K10" s="87"/>
      <c r="L10" s="90">
        <f t="shared" ref="L10:M10" si="9">$K10/$G$31*H$31</f>
        <v>0</v>
      </c>
      <c r="M10" s="90">
        <f t="shared" si="9"/>
        <v>0</v>
      </c>
      <c r="N10" s="90">
        <f t="shared" si="2"/>
        <v>6459915.9881361611</v>
      </c>
    </row>
    <row r="11" spans="1:27">
      <c r="A11" s="86" t="s">
        <v>77</v>
      </c>
      <c r="B11" s="87" t="s">
        <v>103</v>
      </c>
      <c r="C11" s="113">
        <f>C$31*'Technology mixes'!F10</f>
        <v>11642.0000035373</v>
      </c>
      <c r="D11" s="87">
        <f>$C11*'WC and WW factors'!D10</f>
        <v>0</v>
      </c>
      <c r="E11" s="87">
        <f>$C11*'WC and WW factors'!F10</f>
        <v>0</v>
      </c>
      <c r="F11" s="90">
        <f>$C11*'VW factors'!$E13</f>
        <v>0</v>
      </c>
      <c r="G11" s="87">
        <f>G$31*'Technology mixes'!G10</f>
        <v>0</v>
      </c>
      <c r="H11" s="90">
        <f>$G11*'WC and WW factors'!D10</f>
        <v>0</v>
      </c>
      <c r="I11" s="90">
        <f>$G11*'WC and WW factors'!F10</f>
        <v>0</v>
      </c>
      <c r="J11" s="90">
        <f>$G11*'VW factors'!$E13</f>
        <v>0</v>
      </c>
      <c r="K11" s="90">
        <f>C11*1</f>
        <v>11642.0000035373</v>
      </c>
      <c r="L11" s="90">
        <f t="shared" ref="L11:M11" si="10">$K11/$G$31*H$31</f>
        <v>950766.42041425174</v>
      </c>
      <c r="M11" s="90">
        <f t="shared" si="10"/>
        <v>130959331.65305294</v>
      </c>
      <c r="N11" s="90">
        <f t="shared" si="2"/>
        <v>0</v>
      </c>
    </row>
    <row r="12" spans="1:27">
      <c r="A12" s="86" t="s">
        <v>77</v>
      </c>
      <c r="B12" s="90" t="s">
        <v>104</v>
      </c>
      <c r="C12" s="113">
        <f>C$31*'Technology mixes'!F11</f>
        <v>0</v>
      </c>
      <c r="D12" s="87">
        <f>$C12*'WC and WW factors'!D11</f>
        <v>0</v>
      </c>
      <c r="E12" s="87">
        <f>$C12*'WC and WW factors'!F11</f>
        <v>0</v>
      </c>
      <c r="F12" s="90">
        <f>$C12*'VW factors'!$E14</f>
        <v>0</v>
      </c>
      <c r="G12" s="87">
        <f>G$31*'Technology mixes'!G11</f>
        <v>0</v>
      </c>
      <c r="H12" s="90">
        <f>$G12*'WC and WW factors'!D11</f>
        <v>0</v>
      </c>
      <c r="I12" s="90">
        <f>$G12*'WC and WW factors'!F11</f>
        <v>0</v>
      </c>
      <c r="J12" s="90">
        <f>$G12*'VW factors'!$E14</f>
        <v>0</v>
      </c>
      <c r="K12" s="87"/>
      <c r="L12" s="90">
        <f t="shared" ref="L12:M12" si="11">$K12/$G$31*H$31</f>
        <v>0</v>
      </c>
      <c r="M12" s="90">
        <f t="shared" si="11"/>
        <v>0</v>
      </c>
      <c r="N12" s="90">
        <f t="shared" si="2"/>
        <v>0</v>
      </c>
    </row>
    <row r="13" spans="1:27">
      <c r="A13" s="86" t="s">
        <v>77</v>
      </c>
      <c r="B13" s="87" t="s">
        <v>106</v>
      </c>
      <c r="C13" s="113">
        <f>C$31*'Technology mixes'!F12</f>
        <v>196340.000023976</v>
      </c>
      <c r="D13" s="87">
        <f>$C13*'WC and WW factors'!D12</f>
        <v>0</v>
      </c>
      <c r="E13" s="87">
        <f>$C13*'WC and WW factors'!F12</f>
        <v>0</v>
      </c>
      <c r="F13" s="90">
        <f>$C13*'VW factors'!$E15</f>
        <v>16476067.442011969</v>
      </c>
      <c r="G13" s="87">
        <f>G$31*'Technology mixes'!G12</f>
        <v>0</v>
      </c>
      <c r="H13" s="90">
        <f>$G13*'WC and WW factors'!D12</f>
        <v>0</v>
      </c>
      <c r="I13" s="90">
        <f>$G13*'WC and WW factors'!F12</f>
        <v>0</v>
      </c>
      <c r="J13" s="90">
        <f>$G13*'VW factors'!$E15</f>
        <v>0</v>
      </c>
      <c r="K13" s="87"/>
      <c r="L13" s="90">
        <f t="shared" ref="L13:M13" si="12">$K13/$G$31*H$31</f>
        <v>0</v>
      </c>
      <c r="M13" s="90">
        <f t="shared" si="12"/>
        <v>0</v>
      </c>
      <c r="N13" s="90">
        <f t="shared" si="2"/>
        <v>16476067.442011969</v>
      </c>
    </row>
    <row r="14" spans="1:27">
      <c r="A14" s="86" t="s">
        <v>38</v>
      </c>
      <c r="B14" s="87" t="s">
        <v>107</v>
      </c>
      <c r="C14" s="113">
        <f>C$31*'Technology mixes'!F13</f>
        <v>0</v>
      </c>
      <c r="D14" s="87">
        <f>$C14*'WC and WW factors'!D13</f>
        <v>0</v>
      </c>
      <c r="E14" s="87">
        <f>$C14*'WC and WW factors'!F13</f>
        <v>0</v>
      </c>
      <c r="F14" s="90">
        <f>$C14*'VW factors'!$E16</f>
        <v>0</v>
      </c>
      <c r="G14" s="87">
        <f>G$31*'Technology mixes'!G13</f>
        <v>3991.2268176536809</v>
      </c>
      <c r="H14" s="90">
        <f>$G14*'WC and WW factors'!D13</f>
        <v>419078.81585363648</v>
      </c>
      <c r="I14" s="90">
        <f>$G14*'WC and WW factors'!F13</f>
        <v>47894721.81184417</v>
      </c>
      <c r="J14" s="90">
        <f>$G14*'VW factors'!$E16</f>
        <v>512952.47060485097</v>
      </c>
      <c r="K14" s="92"/>
      <c r="L14" s="90">
        <f t="shared" ref="L14:M14" si="13">$K14/$G$31*H$31</f>
        <v>0</v>
      </c>
      <c r="M14" s="90">
        <f t="shared" si="13"/>
        <v>0</v>
      </c>
      <c r="N14" s="90">
        <f t="shared" si="2"/>
        <v>512952.47060485097</v>
      </c>
    </row>
    <row r="15" spans="1:27">
      <c r="A15" s="86" t="s">
        <v>38</v>
      </c>
      <c r="B15" s="87" t="s">
        <v>111</v>
      </c>
      <c r="C15" s="113">
        <f>C$31*'Technology mixes'!F14</f>
        <v>0</v>
      </c>
      <c r="D15" s="87">
        <f>$C15*'WC and WW factors'!D14</f>
        <v>0</v>
      </c>
      <c r="E15" s="87">
        <f>$C15*'WC and WW factors'!F14</f>
        <v>0</v>
      </c>
      <c r="F15" s="90">
        <f>$C15*'VW factors'!$E17</f>
        <v>0</v>
      </c>
      <c r="G15" s="87">
        <f>G$31*'Technology mixes'!G14</f>
        <v>0</v>
      </c>
      <c r="H15" s="90">
        <f>$G15*'WC and WW factors'!D14</f>
        <v>0</v>
      </c>
      <c r="I15" s="90">
        <f>$G15*'WC and WW factors'!F14</f>
        <v>0</v>
      </c>
      <c r="J15" s="90">
        <f>$G15*'VW factors'!$E17</f>
        <v>0</v>
      </c>
      <c r="K15" s="87"/>
      <c r="L15" s="90">
        <f t="shared" ref="L15:M15" si="14">$K15/$G$31*H$31</f>
        <v>0</v>
      </c>
      <c r="M15" s="90">
        <f t="shared" si="14"/>
        <v>0</v>
      </c>
      <c r="N15" s="90">
        <f t="shared" si="2"/>
        <v>0</v>
      </c>
    </row>
    <row r="16" spans="1:27">
      <c r="A16" s="86" t="s">
        <v>77</v>
      </c>
      <c r="B16" s="86" t="s">
        <v>116</v>
      </c>
      <c r="C16" s="113">
        <f>C$31*'Technology mixes'!F15</f>
        <v>0</v>
      </c>
      <c r="D16" s="87">
        <f>$C16*'WC and WW factors'!D15</f>
        <v>0</v>
      </c>
      <c r="E16" s="87">
        <f>$C16*'WC and WW factors'!F15</f>
        <v>0</v>
      </c>
      <c r="F16" s="90">
        <f>$C16*'VW factors'!$E18</f>
        <v>0</v>
      </c>
      <c r="G16" s="87">
        <f>G$31*'Technology mixes'!G15</f>
        <v>0</v>
      </c>
      <c r="H16" s="90">
        <f>$G16*'WC and WW factors'!D15</f>
        <v>0</v>
      </c>
      <c r="I16" s="90">
        <f>$G16*'WC and WW factors'!F15</f>
        <v>0</v>
      </c>
      <c r="J16" s="90">
        <f>$G16*'VW factors'!$E18</f>
        <v>0</v>
      </c>
      <c r="K16" s="87">
        <f>C16/4</f>
        <v>0</v>
      </c>
      <c r="L16" s="90">
        <f t="shared" ref="L16:M16" si="15">$K16/$G$31*H$31</f>
        <v>0</v>
      </c>
      <c r="M16" s="90">
        <f t="shared" si="15"/>
        <v>0</v>
      </c>
      <c r="N16" s="90">
        <f t="shared" si="2"/>
        <v>0</v>
      </c>
    </row>
    <row r="17" spans="1:27">
      <c r="A17" s="86" t="s">
        <v>77</v>
      </c>
      <c r="B17" s="86" t="s">
        <v>117</v>
      </c>
      <c r="C17" s="113">
        <f>C$31*'Technology mixes'!F16</f>
        <v>0</v>
      </c>
      <c r="D17" s="87">
        <f>$C17*'WC and WW factors'!D16</f>
        <v>0</v>
      </c>
      <c r="E17" s="87">
        <f>$C17*'WC and WW factors'!F16</f>
        <v>0</v>
      </c>
      <c r="F17" s="90">
        <f>$C17*'VW factors'!$E19</f>
        <v>0</v>
      </c>
      <c r="G17" s="87">
        <f>G$31*'Technology mixes'!G16</f>
        <v>0</v>
      </c>
      <c r="H17" s="90">
        <f>$G17*'WC and WW factors'!D16</f>
        <v>0</v>
      </c>
      <c r="I17" s="90">
        <f>$G17*'WC and WW factors'!F16</f>
        <v>0</v>
      </c>
      <c r="J17" s="90">
        <f>$G17*'VW factors'!$E19</f>
        <v>0</v>
      </c>
      <c r="K17" s="87"/>
      <c r="L17" s="90">
        <f t="shared" ref="L17:M17" si="16">$K17/$G$31*H$31</f>
        <v>0</v>
      </c>
      <c r="M17" s="90">
        <f t="shared" si="16"/>
        <v>0</v>
      </c>
      <c r="N17" s="90">
        <f t="shared" si="2"/>
        <v>0</v>
      </c>
    </row>
    <row r="18" spans="1:27">
      <c r="A18" s="84" t="s">
        <v>83</v>
      </c>
      <c r="B18" s="85" t="s">
        <v>119</v>
      </c>
      <c r="C18" s="113">
        <f>C$31*'Technology mixes'!F17</f>
        <v>27450.0000025021</v>
      </c>
      <c r="D18" s="87">
        <f>IF($C18+$G18=0,0,'WC and WW factors'!$D18*$C18*$G18/($C18+$G18))</f>
        <v>861394.16048420756</v>
      </c>
      <c r="E18" s="87">
        <f>IF($C18+$G18=0,0,'WC and WW factors'!$F18*$C18*$G18/($C18+$G18))</f>
        <v>98445046.912480861</v>
      </c>
      <c r="F18" s="90">
        <f>IF($C18+$G18=0,0,'VW factors'!$E20*$C18*$G18/($C18+$G18))</f>
        <v>16835.41562265973</v>
      </c>
      <c r="G18" s="87">
        <f>G$31*'Technology mixes'!G17</f>
        <v>11700.62170789893</v>
      </c>
      <c r="H18" s="87">
        <f>IF($C18+$G18=0,0,'WC and WW factors'!$D18*$G18*$G18/($C18+$G18))</f>
        <v>367171.1188451802</v>
      </c>
      <c r="I18" s="87">
        <f>IF($C18+$G18=0,0,'WC and WW factors'!$F18*$G18*$G18/($C18+$G18))</f>
        <v>41962413.582306303</v>
      </c>
      <c r="J18" s="90">
        <f>IF($C18+$G18=0,0,'VW factors'!$E20*$G18*$G18/($C18+$G18))</f>
        <v>7176.1322214221418</v>
      </c>
      <c r="K18" s="87"/>
      <c r="L18" s="90">
        <f t="shared" ref="L18:M18" si="17">$K18/$G$31*H$31</f>
        <v>0</v>
      </c>
      <c r="M18" s="90">
        <f t="shared" si="17"/>
        <v>0</v>
      </c>
      <c r="N18" s="90">
        <f t="shared" si="2"/>
        <v>24011.54784408187</v>
      </c>
    </row>
    <row r="19" spans="1:27">
      <c r="A19" s="84" t="s">
        <v>38</v>
      </c>
      <c r="B19" s="85" t="s">
        <v>124</v>
      </c>
      <c r="C19" s="113">
        <f>C$31*'Technology mixes'!F18</f>
        <v>0</v>
      </c>
      <c r="D19" s="87">
        <f>$C19*'WC and WW factors'!D18</f>
        <v>0</v>
      </c>
      <c r="E19" s="87">
        <f>$C19*'WC and WW factors'!F18</f>
        <v>0</v>
      </c>
      <c r="F19" s="90">
        <f>$C19*'VW factors'!$E21</f>
        <v>0</v>
      </c>
      <c r="G19" s="87">
        <f>G$31*'Technology mixes'!G18</f>
        <v>57689.601603743853</v>
      </c>
      <c r="H19" s="90">
        <f>$G19*'WC and WW factors'!D18</f>
        <v>6057408.1683931043</v>
      </c>
      <c r="I19" s="90">
        <f>$G19*'WC and WW factors'!F18</f>
        <v>692275219.24492621</v>
      </c>
      <c r="J19" s="90">
        <f>$G19*'VW factors'!$E21</f>
        <v>118388.292827139</v>
      </c>
      <c r="K19" s="87"/>
      <c r="L19" s="90">
        <f t="shared" ref="L19:M19" si="18">$K19/$G$31*H$31</f>
        <v>0</v>
      </c>
      <c r="M19" s="90">
        <f t="shared" si="18"/>
        <v>0</v>
      </c>
      <c r="N19" s="90">
        <f t="shared" si="2"/>
        <v>118388.292827139</v>
      </c>
    </row>
    <row r="20" spans="1:27">
      <c r="A20" s="84" t="s">
        <v>83</v>
      </c>
      <c r="B20" s="85" t="s">
        <v>127</v>
      </c>
      <c r="C20" s="113">
        <f>C$31*'Technology mixes'!F19</f>
        <v>0</v>
      </c>
      <c r="D20" s="87">
        <f>IF($C20+$G20=0,0,'WC and WW factors'!$D20*$C20*$G20/($C20+$G20))</f>
        <v>0</v>
      </c>
      <c r="E20" s="87">
        <f>IF($C20+$G20=0,0,'WC and WW factors'!$F20*$C20*$G20/($C20+$G20))</f>
        <v>0</v>
      </c>
      <c r="F20" s="90">
        <f>IF($C20+$G20=0,0,'VW factors'!$E22*$C20*$G20/($C20+$G20))</f>
        <v>0</v>
      </c>
      <c r="G20" s="87">
        <f>G$31*'Technology mixes'!G19</f>
        <v>0</v>
      </c>
      <c r="H20" s="87">
        <f>IF($C20+$G20=0,0,'WC and WW factors'!$D20*$G20*$G20/($C20+$G20))</f>
        <v>0</v>
      </c>
      <c r="I20" s="87">
        <f>IF($C20+$G20=0,0,'WC and WW factors'!$F20*$G20*$G20/($C20+$G20))</f>
        <v>0</v>
      </c>
      <c r="J20" s="90">
        <f>IF($C20+$G20=0,0,'VW factors'!$E22*$G20*$G20/($C20+$G20))</f>
        <v>0</v>
      </c>
      <c r="K20" s="87"/>
      <c r="L20" s="90">
        <f t="shared" ref="L20:M20" si="19">$K20/$G$31*H$31</f>
        <v>0</v>
      </c>
      <c r="M20" s="90">
        <f t="shared" si="19"/>
        <v>0</v>
      </c>
      <c r="N20" s="90">
        <f t="shared" si="2"/>
        <v>0</v>
      </c>
    </row>
    <row r="21" spans="1:27">
      <c r="A21" s="86" t="s">
        <v>83</v>
      </c>
      <c r="B21" s="85" t="s">
        <v>129</v>
      </c>
      <c r="C21" s="113">
        <f>C$31*'Technology mixes'!F20</f>
        <v>0</v>
      </c>
      <c r="D21" s="87">
        <f>IF($C21+$G21=0,0,'WC and WW factors'!$D21*$C21*$G21/($C21+$G21))</f>
        <v>0</v>
      </c>
      <c r="E21" s="87">
        <f>IF($C21+$G21=0,0,'WC and WW factors'!$F21*$C21*$G21/($C21+$G21))</f>
        <v>0</v>
      </c>
      <c r="F21" s="90">
        <f>IF($C21+$G21=0,0,'VW factors'!$E23*$C21*$G21/($C21+$G21))</f>
        <v>0</v>
      </c>
      <c r="G21" s="87">
        <f>G$31*'Technology mixes'!G20</f>
        <v>0</v>
      </c>
      <c r="H21" s="87">
        <f>IF($C21+$G21=0,0,'WC and WW factors'!$D21*$G21*$G21/($C21+$G21))</f>
        <v>0</v>
      </c>
      <c r="I21" s="87">
        <f>IF($C21+$G21=0,0,'WC and WW factors'!$F21*$G21*$G21/($C21+$G21))</f>
        <v>0</v>
      </c>
      <c r="J21" s="90">
        <f>IF($C21+$G21=0,0,'VW factors'!$E23*$G21*$G21/($C21+$G21))</f>
        <v>0</v>
      </c>
      <c r="K21" s="87"/>
      <c r="L21" s="90">
        <f t="shared" ref="L21:M21" si="20">$K21/$G$31*H$31</f>
        <v>0</v>
      </c>
      <c r="M21" s="90">
        <f t="shared" si="20"/>
        <v>0</v>
      </c>
      <c r="N21" s="90">
        <f t="shared" si="2"/>
        <v>0</v>
      </c>
    </row>
    <row r="22" spans="1:27">
      <c r="A22" s="84" t="s">
        <v>38</v>
      </c>
      <c r="B22" s="87" t="s">
        <v>133</v>
      </c>
      <c r="C22" s="113">
        <f>C$31*'Technology mixes'!F21</f>
        <v>0</v>
      </c>
      <c r="D22" s="87">
        <f>$C22*'WC and WW factors'!D21</f>
        <v>0</v>
      </c>
      <c r="E22" s="87">
        <f>$C22*'WC and WW factors'!F21</f>
        <v>0</v>
      </c>
      <c r="F22" s="90">
        <f>$C22*'VW factors'!$E24</f>
        <v>0</v>
      </c>
      <c r="G22" s="87">
        <f>G$31*'Technology mixes'!G21</f>
        <v>15130.130514521694</v>
      </c>
      <c r="H22" s="90">
        <f>$G22*'WC and WW factors'!D21</f>
        <v>795844.86506384111</v>
      </c>
      <c r="I22" s="90">
        <f>$G22*'WC and WW factors'!F21</f>
        <v>6990120.2977090226</v>
      </c>
      <c r="J22" s="90">
        <f>$G22*'VW factors'!$E24</f>
        <v>46574.172955021262</v>
      </c>
      <c r="K22" s="87"/>
      <c r="L22" s="90">
        <f t="shared" ref="L22:M22" si="21">$K22/$G$31*H$31</f>
        <v>0</v>
      </c>
      <c r="M22" s="90">
        <f t="shared" si="21"/>
        <v>0</v>
      </c>
      <c r="N22" s="90">
        <f t="shared" si="2"/>
        <v>46574.172955021262</v>
      </c>
    </row>
    <row r="23" spans="1:27">
      <c r="A23" s="86" t="s">
        <v>77</v>
      </c>
      <c r="B23" s="87" t="s">
        <v>137</v>
      </c>
      <c r="C23" s="113">
        <f>C$31*'Technology mixes'!F22</f>
        <v>203638.99999239502</v>
      </c>
      <c r="D23" s="87">
        <f>$C23*'WC and WW factors'!D22</f>
        <v>0</v>
      </c>
      <c r="E23" s="87">
        <f>$C23*'WC and WW factors'!F22</f>
        <v>0</v>
      </c>
      <c r="F23" s="90">
        <f>$C23*'VW factors'!$E25</f>
        <v>189954.4591929061</v>
      </c>
      <c r="G23" s="87">
        <f>G$31*'Technology mixes'!G22</f>
        <v>0</v>
      </c>
      <c r="H23" s="90">
        <f>$G23*'WC and WW factors'!D22</f>
        <v>0</v>
      </c>
      <c r="I23" s="90">
        <f>$G23*'WC and WW factors'!F22</f>
        <v>0</v>
      </c>
      <c r="J23" s="90">
        <f>$G23*'VW factors'!$E25</f>
        <v>0</v>
      </c>
      <c r="K23" s="87"/>
      <c r="L23" s="90">
        <f t="shared" ref="L23:M23" si="22">$K23/$G$31*H$31</f>
        <v>0</v>
      </c>
      <c r="M23" s="90">
        <f t="shared" si="22"/>
        <v>0</v>
      </c>
      <c r="N23" s="90">
        <f t="shared" si="2"/>
        <v>189954.4591929061</v>
      </c>
    </row>
    <row r="24" spans="1:27">
      <c r="A24" s="86" t="s">
        <v>38</v>
      </c>
      <c r="B24" s="90" t="s">
        <v>138</v>
      </c>
      <c r="C24" s="113">
        <f>C$31*'Technology mixes'!F23</f>
        <v>0</v>
      </c>
      <c r="D24" s="87">
        <f>$C24*'WC and WW factors'!D23</f>
        <v>0</v>
      </c>
      <c r="E24" s="87">
        <f>$C24*'WC and WW factors'!F23</f>
        <v>0</v>
      </c>
      <c r="F24" s="90">
        <f>$C24*'VW factors'!$E26</f>
        <v>0</v>
      </c>
      <c r="G24" s="87">
        <f>G$31*'Technology mixes'!G23</f>
        <v>0</v>
      </c>
      <c r="H24" s="90">
        <f>$G24*'WC and WW factors'!D23</f>
        <v>0</v>
      </c>
      <c r="I24" s="90">
        <f>$G24*'WC and WW factors'!F23</f>
        <v>0</v>
      </c>
      <c r="J24" s="90">
        <f>$G24*'VW factors'!$E26</f>
        <v>0</v>
      </c>
      <c r="K24" s="87"/>
      <c r="L24" s="90">
        <f t="shared" ref="L24:M24" si="23">$K24/$G$31*H$31</f>
        <v>0</v>
      </c>
      <c r="M24" s="90">
        <f t="shared" si="23"/>
        <v>0</v>
      </c>
      <c r="N24" s="90">
        <f t="shared" si="2"/>
        <v>0</v>
      </c>
    </row>
    <row r="25" spans="1:27">
      <c r="A25" s="86" t="s">
        <v>83</v>
      </c>
      <c r="B25" s="87" t="s">
        <v>143</v>
      </c>
      <c r="C25" s="113">
        <f>C$31*'Technology mixes'!F24</f>
        <v>17240.999997484199</v>
      </c>
      <c r="D25" s="87">
        <f>IF($C25+$G25=0,0,'WC and WW factors'!$D24*$C25*$G25/($C25+$G25))</f>
        <v>0</v>
      </c>
      <c r="E25" s="87">
        <f>IF($C25+$G25=0,0,'WC and WW factors'!$F24*$C25*$G25/($C25+$G25))</f>
        <v>0</v>
      </c>
      <c r="F25" s="90">
        <f>IF($C25+$G25=0,0,'VW factors'!$E27*$C25*$G25/($C25+$G25))</f>
        <v>0</v>
      </c>
      <c r="G25" s="87">
        <f>G$31*'Technology mixes'!G24</f>
        <v>453.18831325163262</v>
      </c>
      <c r="H25" s="87">
        <f>IF($C25+$G25=0,0,'WC and WW factors'!$D24*$G25*$G25/($C25+$G25))</f>
        <v>0</v>
      </c>
      <c r="I25" s="87">
        <f>IF($C25+$G25=0,0,'WC and WW factors'!$F24*$G25*$G25/($C25+$G25))</f>
        <v>0</v>
      </c>
      <c r="J25" s="90">
        <f>IF($C25+$G25=0,0,'VW factors'!$E27*$G25*$G25/($C25+$G25))</f>
        <v>0</v>
      </c>
      <c r="K25" s="87"/>
      <c r="L25" s="90">
        <f t="shared" ref="L25:M25" si="24">$K25/$G$31*H$31</f>
        <v>0</v>
      </c>
      <c r="M25" s="90">
        <f t="shared" si="24"/>
        <v>0</v>
      </c>
      <c r="N25" s="90">
        <f t="shared" si="2"/>
        <v>0</v>
      </c>
    </row>
    <row r="26" spans="1:27">
      <c r="A26" s="86" t="s">
        <v>77</v>
      </c>
      <c r="B26" s="87" t="s">
        <v>144</v>
      </c>
      <c r="C26" s="113">
        <f>C$31*'Technology mixes'!F25</f>
        <v>969.00000002018999</v>
      </c>
      <c r="D26" s="87">
        <f>$C26*'WC and WW factors'!D25</f>
        <v>0</v>
      </c>
      <c r="E26" s="87">
        <f>$C26*'WC and WW factors'!F25</f>
        <v>0</v>
      </c>
      <c r="F26" s="90">
        <f>$C26*'VW factors'!$E28</f>
        <v>0</v>
      </c>
      <c r="G26" s="87">
        <f>G$31*'Technology mixes'!G25</f>
        <v>0</v>
      </c>
      <c r="H26" s="90">
        <f>$G26*'WC and WW factors'!D25</f>
        <v>0</v>
      </c>
      <c r="I26" s="90">
        <f>$G26*'WC and WW factors'!F25</f>
        <v>0</v>
      </c>
      <c r="J26" s="90">
        <f>$G26*'VW factors'!$E28</f>
        <v>0</v>
      </c>
      <c r="K26" s="87"/>
      <c r="L26" s="90">
        <f t="shared" ref="L26:M26" si="25">$K26/$G$31*H$31</f>
        <v>0</v>
      </c>
      <c r="M26" s="90">
        <f t="shared" si="25"/>
        <v>0</v>
      </c>
      <c r="N26" s="90">
        <f t="shared" si="2"/>
        <v>0</v>
      </c>
    </row>
    <row r="27" spans="1:27">
      <c r="A27" s="86" t="s">
        <v>38</v>
      </c>
      <c r="B27" s="90" t="s">
        <v>146</v>
      </c>
      <c r="C27" s="113">
        <f>C$31*'Technology mixes'!F26</f>
        <v>0</v>
      </c>
      <c r="D27" s="87">
        <f>$C27*'WC and WW factors'!D26</f>
        <v>0</v>
      </c>
      <c r="E27" s="87">
        <f>$C27*'WC and WW factors'!F26</f>
        <v>0</v>
      </c>
      <c r="F27" s="90">
        <f>$C27*'VW factors'!$E29</f>
        <v>0</v>
      </c>
      <c r="G27" s="87">
        <f>G$31*'Technology mixes'!G26</f>
        <v>55821.592397343418</v>
      </c>
      <c r="H27" s="90">
        <f>$G27*'WC and WW factors'!D26</f>
        <v>334929.5543840605</v>
      </c>
      <c r="I27" s="90">
        <f>$G27*'WC and WW factors'!F26</f>
        <v>334929.5543840605</v>
      </c>
      <c r="J27" s="90">
        <f>$G27*'VW factors'!$E29</f>
        <v>0</v>
      </c>
      <c r="K27" s="87"/>
      <c r="L27" s="90">
        <f t="shared" ref="L27:M27" si="26">$K27/$G$31*H$31</f>
        <v>0</v>
      </c>
      <c r="M27" s="90">
        <f t="shared" si="26"/>
        <v>0</v>
      </c>
      <c r="N27" s="90">
        <f t="shared" si="2"/>
        <v>0</v>
      </c>
    </row>
    <row r="28" spans="1:27">
      <c r="A28" s="86" t="s">
        <v>83</v>
      </c>
      <c r="B28" s="87" t="s">
        <v>149</v>
      </c>
      <c r="C28" s="113">
        <f>C$31*'Technology mixes'!F27</f>
        <v>0</v>
      </c>
      <c r="D28" s="87">
        <f>IF($C28+$G28=0,0,'WC and WW factors'!$D27*$C28*$G28/($C28+$G28))</f>
        <v>0</v>
      </c>
      <c r="E28" s="87">
        <f>IF($C28+$G28=0,0,'WC and WW factors'!$F27*$C28*$G28/($C28+$G28))</f>
        <v>0</v>
      </c>
      <c r="F28" s="90">
        <f>IF($C28+$G28=0,0,'VW factors'!$E30*$C28*$G28/($C28+$G28))</f>
        <v>0</v>
      </c>
      <c r="G28" s="87">
        <f>G$31*'Technology mixes'!G27</f>
        <v>0</v>
      </c>
      <c r="H28" s="87">
        <f>IF($C28+$G28=0,0,'WC and WW factors'!$D27*$G28*$G28/($C28+$G28))</f>
        <v>0</v>
      </c>
      <c r="I28" s="87">
        <f>IF($C28+$G28=0,0,'WC and WW factors'!$F27*$G28*$G28/($C28+$G28))</f>
        <v>0</v>
      </c>
      <c r="J28" s="90">
        <f>IF($C28+$G28=0,0,'VW factors'!$E30*$G28*$G28/($C28+$G28))</f>
        <v>0</v>
      </c>
      <c r="K28" s="87"/>
      <c r="L28" s="90">
        <f t="shared" ref="L28:M28" si="27">$K28/$G$31*H$31</f>
        <v>0</v>
      </c>
      <c r="M28" s="90">
        <f t="shared" si="27"/>
        <v>0</v>
      </c>
      <c r="N28" s="90">
        <f t="shared" si="2"/>
        <v>0</v>
      </c>
    </row>
    <row r="29" spans="1:27">
      <c r="A29" s="86" t="s">
        <v>38</v>
      </c>
      <c r="B29" s="90" t="s">
        <v>151</v>
      </c>
      <c r="C29" s="113">
        <f>C$31*'Technology mixes'!F28</f>
        <v>0</v>
      </c>
      <c r="D29" s="87">
        <f>$C29*'WC and WW factors'!D28</f>
        <v>0</v>
      </c>
      <c r="E29" s="87">
        <f>$C29*'WC and WW factors'!F28</f>
        <v>0</v>
      </c>
      <c r="F29" s="90">
        <f>$C29*'VW factors'!$E31</f>
        <v>0</v>
      </c>
      <c r="G29" s="87">
        <f>G$31*'Technology mixes'!G28</f>
        <v>157126.80283852594</v>
      </c>
      <c r="H29" s="90">
        <f>$G29*'WC and WW factors'!D28</f>
        <v>0</v>
      </c>
      <c r="I29" s="90">
        <f>$G29*'WC and WW factors'!F28</f>
        <v>314253.60567705188</v>
      </c>
      <c r="J29" s="90">
        <f>$G29*'VW factors'!$E31</f>
        <v>0</v>
      </c>
      <c r="K29" s="87"/>
      <c r="L29" s="90">
        <f t="shared" ref="L29:M29" si="28">$K29/$G$31*H$31</f>
        <v>0</v>
      </c>
      <c r="M29" s="90">
        <f t="shared" si="28"/>
        <v>0</v>
      </c>
      <c r="N29" s="90">
        <f t="shared" si="2"/>
        <v>0</v>
      </c>
    </row>
    <row r="30" spans="1:27">
      <c r="A30" s="86" t="s">
        <v>77</v>
      </c>
      <c r="B30" s="90" t="s">
        <v>156</v>
      </c>
      <c r="C30" s="113">
        <f>C$31*'Technology mixes'!F29</f>
        <v>16118.999999979</v>
      </c>
      <c r="D30" s="87">
        <f>$C30*'WC and WW factors'!D29</f>
        <v>0</v>
      </c>
      <c r="E30" s="87">
        <f>$C30*'WC and WW factors'!F29</f>
        <v>0</v>
      </c>
      <c r="F30" s="90">
        <f>$C30*'VW factors'!$E32</f>
        <v>3868559999.9949598</v>
      </c>
      <c r="G30" s="87">
        <f>G$31*'Technology mixes'!G29</f>
        <v>0</v>
      </c>
      <c r="H30" s="90">
        <f>$G30*'WC and WW factors'!D29</f>
        <v>0</v>
      </c>
      <c r="I30" s="90">
        <f>$G30*'WC and WW factors'!F29</f>
        <v>0</v>
      </c>
      <c r="J30" s="90">
        <f>$G30*'VW factors'!$E32</f>
        <v>0</v>
      </c>
      <c r="K30" s="92"/>
      <c r="L30" s="90">
        <f t="shared" ref="L30:M30" si="29">$K30/$G$31*H$31</f>
        <v>0</v>
      </c>
      <c r="M30" s="90">
        <f t="shared" si="29"/>
        <v>0</v>
      </c>
      <c r="N30" s="90">
        <f t="shared" si="2"/>
        <v>3868559999.9949598</v>
      </c>
    </row>
    <row r="31" spans="1:27">
      <c r="A31" s="111"/>
      <c r="B31" s="111"/>
      <c r="C31" s="114">
        <f>'Technology mixes'!F31</f>
        <v>724930</v>
      </c>
      <c r="D31" s="115">
        <f t="shared" ref="D31:F31" si="30">SUM(D3:D30)</f>
        <v>861394.16048420756</v>
      </c>
      <c r="E31" s="115">
        <f t="shared" si="30"/>
        <v>5473654277.4595881</v>
      </c>
      <c r="F31" s="115">
        <f t="shared" si="30"/>
        <v>4649008132.2766514</v>
      </c>
      <c r="G31" s="114">
        <f>'Technology mixes'!G31</f>
        <v>450416.98</v>
      </c>
      <c r="H31" s="115">
        <f t="shared" ref="H31:N31" si="31">SUM(H3:H30)</f>
        <v>36784172.791468903</v>
      </c>
      <c r="I31" s="115">
        <f t="shared" si="31"/>
        <v>5066681553.690443</v>
      </c>
      <c r="J31" s="115">
        <f t="shared" si="31"/>
        <v>7145007.0567445941</v>
      </c>
      <c r="K31" s="115">
        <f t="shared" si="31"/>
        <v>68142.250008288131</v>
      </c>
      <c r="L31" s="115">
        <f t="shared" si="31"/>
        <v>5564968.4847679231</v>
      </c>
      <c r="M31" s="115">
        <f t="shared" si="31"/>
        <v>766523236.1887331</v>
      </c>
      <c r="N31" s="115">
        <f t="shared" si="31"/>
        <v>4656153139.333396</v>
      </c>
    </row>
    <row r="32" spans="1:27">
      <c r="A32" s="116"/>
      <c r="B32" s="116"/>
      <c r="C32" s="116">
        <f t="shared" ref="C32:N32" si="32">C31</f>
        <v>724930</v>
      </c>
      <c r="D32" s="116">
        <f t="shared" si="32"/>
        <v>861394.16048420756</v>
      </c>
      <c r="E32" s="116">
        <f t="shared" si="32"/>
        <v>5473654277.4595881</v>
      </c>
      <c r="F32" s="116">
        <f t="shared" si="32"/>
        <v>4649008132.2766514</v>
      </c>
      <c r="G32" s="116">
        <f t="shared" si="32"/>
        <v>450416.98</v>
      </c>
      <c r="H32" s="116">
        <f t="shared" si="32"/>
        <v>36784172.791468903</v>
      </c>
      <c r="I32" s="116">
        <f t="shared" si="32"/>
        <v>5066681553.690443</v>
      </c>
      <c r="J32" s="116">
        <f t="shared" si="32"/>
        <v>7145007.0567445941</v>
      </c>
      <c r="K32" s="116">
        <f t="shared" si="32"/>
        <v>68142.250008288131</v>
      </c>
      <c r="L32" s="116">
        <f t="shared" si="32"/>
        <v>5564968.4847679231</v>
      </c>
      <c r="M32" s="116">
        <f t="shared" si="32"/>
        <v>766523236.1887331</v>
      </c>
      <c r="N32" s="116">
        <f t="shared" si="32"/>
        <v>4656153139.333396</v>
      </c>
      <c r="O32" s="77"/>
      <c r="P32" s="77"/>
      <c r="Q32" s="77"/>
      <c r="R32" s="77"/>
      <c r="S32" s="77"/>
      <c r="T32" s="77"/>
      <c r="U32" s="77"/>
      <c r="V32" s="77"/>
      <c r="W32" s="77"/>
      <c r="X32" s="77"/>
      <c r="Y32" s="77"/>
      <c r="Z32" s="77"/>
      <c r="AA32" s="77"/>
    </row>
    <row r="33" spans="1:12">
      <c r="A33" s="4"/>
      <c r="B33" s="4"/>
      <c r="D33" s="73"/>
      <c r="E33" s="73"/>
      <c r="H33" s="73"/>
      <c r="I33" s="73"/>
      <c r="J33" s="73"/>
    </row>
    <row r="34" spans="1:12">
      <c r="A34" s="6"/>
      <c r="B34" s="6"/>
      <c r="G34" s="3"/>
      <c r="H34" s="4"/>
      <c r="I34" s="4"/>
      <c r="K34" s="4"/>
      <c r="L34" s="4"/>
    </row>
    <row r="35" spans="1:12">
      <c r="A35" s="6"/>
      <c r="B35" s="6"/>
      <c r="G35" s="3"/>
      <c r="H35" s="22"/>
    </row>
    <row r="36" spans="1:12">
      <c r="A36" s="6"/>
      <c r="B36" s="6"/>
      <c r="G36" s="3"/>
      <c r="H36" s="22"/>
    </row>
    <row r="37" spans="1:12">
      <c r="A37" s="9"/>
      <c r="B37" s="6"/>
      <c r="C37" s="3"/>
      <c r="G37" s="3"/>
      <c r="H37" s="22"/>
    </row>
    <row r="38" spans="1:12">
      <c r="A38" s="6"/>
      <c r="B38" s="6"/>
      <c r="C38" s="60"/>
      <c r="G38" s="3"/>
      <c r="H38" s="22"/>
    </row>
    <row r="39" spans="1:12">
      <c r="A39" s="6"/>
      <c r="B39" s="6"/>
      <c r="G39" s="3"/>
      <c r="H39" s="22"/>
    </row>
    <row r="40" spans="1:12">
      <c r="A40" s="6"/>
      <c r="B40" s="6"/>
      <c r="D40" s="3"/>
      <c r="E40" s="3"/>
      <c r="G40" s="3"/>
      <c r="H40" s="22"/>
    </row>
    <row r="41" spans="1:12">
      <c r="A41" s="6"/>
      <c r="B41" s="6"/>
      <c r="G41" s="3"/>
      <c r="H41" s="22"/>
    </row>
    <row r="42" spans="1:12">
      <c r="A42" s="6"/>
      <c r="B42" s="6"/>
      <c r="G42" s="3"/>
      <c r="H42" s="22"/>
    </row>
    <row r="43" spans="1:12">
      <c r="A43" s="6"/>
      <c r="B43" s="6"/>
      <c r="G43" s="3"/>
      <c r="H43" s="22"/>
    </row>
    <row r="44" spans="1:12">
      <c r="A44" s="6"/>
      <c r="B44" s="6"/>
      <c r="D44" s="3"/>
      <c r="E44" s="3"/>
      <c r="G44" s="3"/>
      <c r="H44" s="22"/>
    </row>
    <row r="45" spans="1:12">
      <c r="A45" s="6"/>
      <c r="B45" s="6"/>
      <c r="G45" s="3"/>
      <c r="H45" s="22"/>
      <c r="K45" s="3"/>
      <c r="L45" s="3"/>
    </row>
    <row r="46" spans="1:12">
      <c r="A46" s="6"/>
      <c r="B46" s="6"/>
      <c r="C46" s="6"/>
      <c r="D46" s="77"/>
      <c r="E46" s="77"/>
      <c r="G46" s="3"/>
      <c r="H46" s="22"/>
    </row>
    <row r="47" spans="1:12">
      <c r="A47" s="6"/>
      <c r="B47" s="6"/>
      <c r="C47" s="60"/>
      <c r="E47" s="3"/>
      <c r="G47" s="3"/>
      <c r="H47" s="22"/>
      <c r="K47" s="3"/>
      <c r="L47" s="3"/>
    </row>
    <row r="48" spans="1:12">
      <c r="A48" s="9"/>
      <c r="B48" s="6"/>
      <c r="C48" s="3"/>
      <c r="E48" s="3"/>
      <c r="G48" s="3"/>
      <c r="H48" s="22"/>
      <c r="K48" s="3"/>
      <c r="L48" s="3"/>
    </row>
    <row r="49" spans="1:12">
      <c r="A49" s="9"/>
      <c r="B49" s="6"/>
      <c r="C49" s="3"/>
      <c r="E49" s="3"/>
      <c r="G49" s="3"/>
      <c r="H49" s="22"/>
    </row>
    <row r="50" spans="1:12">
      <c r="A50" s="9"/>
      <c r="B50" s="6"/>
      <c r="C50" s="3"/>
      <c r="E50" s="3"/>
      <c r="G50" s="3"/>
      <c r="H50" s="22"/>
    </row>
    <row r="51" spans="1:12">
      <c r="A51" s="6"/>
      <c r="B51" s="6"/>
      <c r="C51" s="3"/>
      <c r="E51" s="3"/>
      <c r="G51" s="3"/>
      <c r="H51" s="22"/>
    </row>
    <row r="52" spans="1:12">
      <c r="A52" s="6"/>
      <c r="B52" s="6"/>
      <c r="E52" s="3"/>
      <c r="G52" s="3"/>
      <c r="H52" s="81"/>
    </row>
    <row r="53" spans="1:12">
      <c r="A53" s="6"/>
      <c r="B53" s="6"/>
      <c r="E53" s="3"/>
      <c r="G53" s="3"/>
      <c r="H53" s="22"/>
    </row>
    <row r="54" spans="1:12">
      <c r="A54" s="6"/>
      <c r="B54" s="6"/>
      <c r="E54" s="3"/>
      <c r="G54" s="3"/>
      <c r="H54" s="22"/>
    </row>
    <row r="55" spans="1:12">
      <c r="A55" s="6"/>
      <c r="B55" s="6"/>
      <c r="E55" s="3"/>
      <c r="G55" s="3"/>
      <c r="H55" s="22"/>
    </row>
    <row r="56" spans="1:12">
      <c r="A56" s="6"/>
      <c r="B56" s="6"/>
      <c r="E56" s="3"/>
      <c r="G56" s="3"/>
      <c r="H56" s="22"/>
    </row>
    <row r="57" spans="1:12">
      <c r="A57" s="6"/>
      <c r="B57" s="6"/>
      <c r="E57" s="3"/>
      <c r="G57" s="3"/>
      <c r="H57" s="22"/>
    </row>
    <row r="58" spans="1:12">
      <c r="A58" s="6"/>
      <c r="B58" s="6"/>
      <c r="E58" s="3"/>
      <c r="H58" s="22"/>
    </row>
    <row r="59" spans="1:12">
      <c r="A59" s="67"/>
      <c r="E59" s="3"/>
      <c r="H59" s="81"/>
    </row>
    <row r="61" spans="1:12">
      <c r="E61" s="82"/>
      <c r="H61" s="82"/>
      <c r="I61" s="82"/>
      <c r="K61" s="83"/>
      <c r="L61" s="83"/>
    </row>
  </sheetData>
  <autoFilter ref="A2:A1006"/>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W1008"/>
  <sheetViews>
    <sheetView workbookViewId="0">
      <pane xSplit="2" ySplit="2" topLeftCell="C8" activePane="bottomRight" state="frozen"/>
      <selection pane="topRight" activeCell="C1" sqref="C1"/>
      <selection pane="bottomLeft" activeCell="A3" sqref="A3"/>
      <selection pane="bottomRight" activeCell="G14" sqref="G14"/>
    </sheetView>
  </sheetViews>
  <sheetFormatPr defaultColWidth="12.6640625" defaultRowHeight="15.75" customHeight="1"/>
  <cols>
    <col min="1" max="2" width="17" customWidth="1"/>
  </cols>
  <sheetData>
    <row r="1" spans="1:23">
      <c r="A1" s="112" t="s">
        <v>70</v>
      </c>
      <c r="B1" s="86"/>
      <c r="C1" s="112" t="s">
        <v>312</v>
      </c>
      <c r="D1" s="112" t="s">
        <v>313</v>
      </c>
      <c r="E1" s="112" t="s">
        <v>314</v>
      </c>
      <c r="F1" s="112" t="s">
        <v>315</v>
      </c>
      <c r="G1" s="112" t="s">
        <v>316</v>
      </c>
      <c r="H1" s="112" t="s">
        <v>317</v>
      </c>
      <c r="I1" s="112" t="s">
        <v>314</v>
      </c>
      <c r="J1" s="112" t="s">
        <v>318</v>
      </c>
      <c r="K1" s="112" t="s">
        <v>268</v>
      </c>
      <c r="L1" s="112" t="s">
        <v>313</v>
      </c>
      <c r="M1" s="112" t="s">
        <v>270</v>
      </c>
      <c r="N1" s="112" t="s">
        <v>315</v>
      </c>
      <c r="O1" s="36"/>
      <c r="P1" s="36"/>
      <c r="Q1" s="36"/>
      <c r="R1" s="36"/>
      <c r="S1" s="36"/>
      <c r="T1" s="36"/>
      <c r="U1" s="36"/>
      <c r="V1" s="36"/>
      <c r="W1" s="36"/>
    </row>
    <row r="2" spans="1:23">
      <c r="A2" s="86"/>
      <c r="B2" s="86" t="s">
        <v>71</v>
      </c>
      <c r="C2" s="86" t="s">
        <v>18</v>
      </c>
      <c r="D2" s="86" t="s">
        <v>18</v>
      </c>
      <c r="E2" s="86" t="s">
        <v>18</v>
      </c>
      <c r="F2" s="86" t="s">
        <v>18</v>
      </c>
      <c r="G2" s="86" t="s">
        <v>18</v>
      </c>
      <c r="H2" s="86" t="s">
        <v>18</v>
      </c>
      <c r="I2" s="86" t="s">
        <v>18</v>
      </c>
      <c r="J2" s="86" t="s">
        <v>18</v>
      </c>
      <c r="K2" s="86" t="s">
        <v>18</v>
      </c>
      <c r="L2" s="86" t="s">
        <v>18</v>
      </c>
      <c r="M2" s="86" t="s">
        <v>18</v>
      </c>
      <c r="N2" s="86" t="s">
        <v>18</v>
      </c>
      <c r="O2" s="36"/>
      <c r="P2" s="36"/>
      <c r="Q2" s="36"/>
      <c r="R2" s="36"/>
      <c r="S2" s="36"/>
      <c r="T2" s="36"/>
      <c r="U2" s="36"/>
      <c r="V2" s="36"/>
      <c r="W2" s="36"/>
    </row>
    <row r="3" spans="1:23">
      <c r="A3" s="86" t="s">
        <v>77</v>
      </c>
      <c r="B3" s="87" t="s">
        <v>78</v>
      </c>
      <c r="C3" s="113">
        <f>C$31*'Technology mixes'!D2</f>
        <v>31569.999997349438</v>
      </c>
      <c r="D3" s="87">
        <f>$C3*'WC and WW factors'!D2</f>
        <v>0</v>
      </c>
      <c r="E3" s="87">
        <f>$C3*'WC and WW factors'!F2</f>
        <v>0</v>
      </c>
      <c r="F3" s="90">
        <f>$C3*'VW factors'!$D5</f>
        <v>0</v>
      </c>
      <c r="G3" s="87">
        <f>G$31*'Technology mixes'!E2</f>
        <v>0</v>
      </c>
      <c r="H3" s="90">
        <f>$G3*'WC and WW factors'!D2</f>
        <v>0</v>
      </c>
      <c r="I3" s="90">
        <f>$G3*'WC and WW factors'!F2</f>
        <v>0</v>
      </c>
      <c r="J3" s="90">
        <f>$G3*'VW factors'!$D5</f>
        <v>0</v>
      </c>
      <c r="K3" s="87">
        <f t="shared" ref="K3:K4" si="0">C3/4</f>
        <v>7892.4999993373594</v>
      </c>
      <c r="L3" s="90">
        <f t="shared" ref="L3:M3" si="1">$K3/$G$31*H$31</f>
        <v>745794.21919215983</v>
      </c>
      <c r="M3" s="90">
        <f t="shared" si="1"/>
        <v>101986076.76479283</v>
      </c>
      <c r="N3" s="90">
        <f t="shared" ref="N3:N30" si="2">F3+J3</f>
        <v>0</v>
      </c>
    </row>
    <row r="4" spans="1:23">
      <c r="A4" s="86" t="s">
        <v>77</v>
      </c>
      <c r="B4" s="87" t="s">
        <v>80</v>
      </c>
      <c r="C4" s="113">
        <f>C$31*'Technology mixes'!D3</f>
        <v>79951.500000583197</v>
      </c>
      <c r="D4" s="87">
        <f>$C4*'WC and WW factors'!D3</f>
        <v>0</v>
      </c>
      <c r="E4" s="87">
        <f>$C4*'WC and WW factors'!F3</f>
        <v>4779501434.7550926</v>
      </c>
      <c r="F4" s="90">
        <f>$C4*'VW factors'!$D6</f>
        <v>0</v>
      </c>
      <c r="G4" s="87">
        <f>G$31*'Technology mixes'!E3</f>
        <v>0</v>
      </c>
      <c r="H4" s="90">
        <f>$G4*'WC and WW factors'!D3</f>
        <v>0</v>
      </c>
      <c r="I4" s="90">
        <f>$G4*'WC and WW factors'!F3</f>
        <v>0</v>
      </c>
      <c r="J4" s="90">
        <f>$G4*'VW factors'!$D6</f>
        <v>0</v>
      </c>
      <c r="K4" s="87">
        <f t="shared" si="0"/>
        <v>19987.875000145799</v>
      </c>
      <c r="L4" s="90">
        <f t="shared" ref="L4:M4" si="3">$K4/$G$31*H$31</f>
        <v>1888735.0814438746</v>
      </c>
      <c r="M4" s="90">
        <f t="shared" si="3"/>
        <v>258281273.90574604</v>
      </c>
      <c r="N4" s="90">
        <f t="shared" si="2"/>
        <v>0</v>
      </c>
    </row>
    <row r="5" spans="1:23">
      <c r="A5" s="84" t="s">
        <v>83</v>
      </c>
      <c r="B5" s="85" t="s">
        <v>84</v>
      </c>
      <c r="C5" s="113">
        <f>C$31*'Technology mixes'!D4</f>
        <v>0</v>
      </c>
      <c r="D5" s="87">
        <f>IF($C5+$G5=0,0,'WC and WW factors'!$D4*$C5*$G5/($C5+$G5))</f>
        <v>0</v>
      </c>
      <c r="E5" s="87">
        <f>IF($C5+$G5=0,0,'WC and WW factors'!$F4*$C5*$G5/($C5+$G5))</f>
        <v>0</v>
      </c>
      <c r="F5" s="90">
        <f>IF($C5+$G5=0,0,'VW factors'!$D7*$C5*$G5/($C5+$G5))</f>
        <v>0</v>
      </c>
      <c r="G5" s="87">
        <f>G$31*'Technology mixes'!E4</f>
        <v>0</v>
      </c>
      <c r="H5" s="87">
        <f>IF($C5+$G5=0,0,'WC and WW factors'!$D4*$G5*$G5/($C5+$G5))</f>
        <v>0</v>
      </c>
      <c r="I5" s="87">
        <f>IF($C5+$G5=0,0,'WC and WW factors'!$F4*$G5*$G5/($C5+$G5))</f>
        <v>0</v>
      </c>
      <c r="J5" s="90">
        <f>IF($C5+$G5=0,0,'VW factors'!$D7*$G5*$G5/($C5+$G5))</f>
        <v>0</v>
      </c>
      <c r="K5" s="87"/>
      <c r="L5" s="90">
        <f t="shared" ref="L5:M5" si="4">$K5/$G$31*H$31</f>
        <v>0</v>
      </c>
      <c r="M5" s="90">
        <f t="shared" si="4"/>
        <v>0</v>
      </c>
      <c r="N5" s="90">
        <f t="shared" si="2"/>
        <v>0</v>
      </c>
    </row>
    <row r="6" spans="1:23">
      <c r="A6" s="86" t="s">
        <v>77</v>
      </c>
      <c r="B6" s="86" t="s">
        <v>89</v>
      </c>
      <c r="C6" s="113">
        <f>C$31*'Technology mixes'!D5</f>
        <v>23344.999998472238</v>
      </c>
      <c r="D6" s="87">
        <f>$C6*'WC and WW factors'!D5</f>
        <v>0</v>
      </c>
      <c r="E6" s="87">
        <f>$C6*'WC and WW factors'!F5</f>
        <v>0</v>
      </c>
      <c r="F6" s="90">
        <f>$C6*'VW factors'!$D8</f>
        <v>728363999.95233381</v>
      </c>
      <c r="G6" s="87">
        <f>G$31*'Technology mixes'!E5</f>
        <v>0</v>
      </c>
      <c r="H6" s="90">
        <f>$G6*'WC and WW factors'!D5</f>
        <v>0</v>
      </c>
      <c r="I6" s="90">
        <f>$G6*'WC and WW factors'!F5</f>
        <v>0</v>
      </c>
      <c r="J6" s="90">
        <f>$G6*'VW factors'!$D8</f>
        <v>0</v>
      </c>
      <c r="K6" s="87"/>
      <c r="L6" s="90">
        <f t="shared" ref="L6:M6" si="5">$K6/$G$31*H$31</f>
        <v>0</v>
      </c>
      <c r="M6" s="90">
        <f t="shared" si="5"/>
        <v>0</v>
      </c>
      <c r="N6" s="90">
        <f t="shared" si="2"/>
        <v>728363999.95233381</v>
      </c>
    </row>
    <row r="7" spans="1:23">
      <c r="A7" s="86" t="s">
        <v>77</v>
      </c>
      <c r="B7" s="87" t="s">
        <v>91</v>
      </c>
      <c r="C7" s="113">
        <f>C$31*'Technology mixes'!D6</f>
        <v>79951.500000583197</v>
      </c>
      <c r="D7" s="87">
        <f>$C7*'WC and WW factors'!D6</f>
        <v>0</v>
      </c>
      <c r="E7" s="87">
        <f>$C7*'WC and WW factors'!F6</f>
        <v>0</v>
      </c>
      <c r="F7" s="90">
        <f>$C7*'VW factors'!$D9</f>
        <v>0</v>
      </c>
      <c r="G7" s="87">
        <f>G$31*'Technology mixes'!E6</f>
        <v>0</v>
      </c>
      <c r="H7" s="90">
        <f>$G7*'WC and WW factors'!D6</f>
        <v>0</v>
      </c>
      <c r="I7" s="90">
        <f>$G7*'WC and WW factors'!F6</f>
        <v>0</v>
      </c>
      <c r="J7" s="90">
        <f>$G7*'VW factors'!$D9</f>
        <v>0</v>
      </c>
      <c r="K7" s="87">
        <f>C7/4</f>
        <v>19987.875000145799</v>
      </c>
      <c r="L7" s="90">
        <f t="shared" ref="L7:M7" si="6">$K7/$G$31*H$31</f>
        <v>1888735.0814438746</v>
      </c>
      <c r="M7" s="90">
        <f t="shared" si="6"/>
        <v>258281273.90574604</v>
      </c>
      <c r="N7" s="90">
        <f t="shared" si="2"/>
        <v>0</v>
      </c>
    </row>
    <row r="8" spans="1:23">
      <c r="A8" s="86" t="s">
        <v>77</v>
      </c>
      <c r="B8" s="87" t="s">
        <v>93</v>
      </c>
      <c r="C8" s="113">
        <f>C$31*'Technology mixes'!D7</f>
        <v>1979.0000000284799</v>
      </c>
      <c r="D8" s="87">
        <f>$C8*'WC and WW factors'!D7</f>
        <v>0</v>
      </c>
      <c r="E8" s="87">
        <f>$C8*'WC and WW factors'!F7</f>
        <v>0</v>
      </c>
      <c r="F8" s="90">
        <f>$C8*'VW factors'!$D10</f>
        <v>38590.500000555359</v>
      </c>
      <c r="G8" s="87">
        <f>G$31*'Technology mixes'!E7</f>
        <v>0</v>
      </c>
      <c r="H8" s="90">
        <f>$G8*'WC and WW factors'!D7</f>
        <v>0</v>
      </c>
      <c r="I8" s="90">
        <f>$G8*'WC and WW factors'!F7</f>
        <v>0</v>
      </c>
      <c r="J8" s="90">
        <f>$G8*'VW factors'!$D10</f>
        <v>0</v>
      </c>
      <c r="K8" s="92"/>
      <c r="L8" s="90">
        <f t="shared" ref="L8:M8" si="7">$K8/$G$31*H$31</f>
        <v>0</v>
      </c>
      <c r="M8" s="90">
        <f t="shared" si="7"/>
        <v>0</v>
      </c>
      <c r="N8" s="90">
        <f t="shared" si="2"/>
        <v>38590.500000555359</v>
      </c>
    </row>
    <row r="9" spans="1:23">
      <c r="A9" s="86" t="s">
        <v>83</v>
      </c>
      <c r="B9" s="87" t="s">
        <v>94</v>
      </c>
      <c r="C9" s="113">
        <f>C$31*'Technology mixes'!D8</f>
        <v>0</v>
      </c>
      <c r="D9" s="87">
        <f>IF($C9+$G9=0,0,'WC and WW factors'!$D8*$C9*$G9/($C9+$G9))</f>
        <v>0</v>
      </c>
      <c r="E9" s="87">
        <f>IF($C9+$G9=0,0,'WC and WW factors'!$F8*$C9*$G9/($C9+$G9))</f>
        <v>0</v>
      </c>
      <c r="F9" s="90">
        <f>IF($C9+$G9=0,0,'VW factors'!$D11*$C9*$G9/($C9+$G9))</f>
        <v>0</v>
      </c>
      <c r="G9" s="87">
        <f>G$31*'Technology mixes'!E8</f>
        <v>0</v>
      </c>
      <c r="H9" s="87">
        <f>IF($C9+$G9=0,0,'WC and WW factors'!$D8*$G9*$G9/($C9+$G9))</f>
        <v>0</v>
      </c>
      <c r="I9" s="87">
        <f>IF($C9+$G9=0,0,'WC and WW factors'!$F8*$G9*$G9/($C9+$G9))</f>
        <v>0</v>
      </c>
      <c r="J9" s="90">
        <f>IF($C9+$G9=0,0,'VW factors'!$D11*$G9*$G9/($C9+$G9))</f>
        <v>0</v>
      </c>
      <c r="K9" s="87"/>
      <c r="L9" s="90">
        <f t="shared" ref="L9:M9" si="8">$K9/$G$31*H$31</f>
        <v>0</v>
      </c>
      <c r="M9" s="90">
        <f t="shared" si="8"/>
        <v>0</v>
      </c>
      <c r="N9" s="90">
        <f t="shared" si="2"/>
        <v>0</v>
      </c>
    </row>
    <row r="10" spans="1:23">
      <c r="A10" s="86" t="s">
        <v>38</v>
      </c>
      <c r="B10" s="87" t="s">
        <v>99</v>
      </c>
      <c r="C10" s="113">
        <f>C$31*'Technology mixes'!D9</f>
        <v>0</v>
      </c>
      <c r="D10" s="87">
        <f>$C10*'WC and WW factors'!D9</f>
        <v>0</v>
      </c>
      <c r="E10" s="87">
        <f>$C10*'WC and WW factors'!F9</f>
        <v>0</v>
      </c>
      <c r="F10" s="90">
        <f>$C10*'VW factors'!$D12</f>
        <v>0</v>
      </c>
      <c r="G10" s="87">
        <f>G$31*'Technology mixes'!E9</f>
        <v>167601.69618246151</v>
      </c>
      <c r="H10" s="90">
        <f>$G10*'WC and WW factors'!D9</f>
        <v>32514729.059397534</v>
      </c>
      <c r="I10" s="90">
        <f>$G10*'WC and WW factors'!F9</f>
        <v>4826928850.0548916</v>
      </c>
      <c r="J10" s="90">
        <f>$G10*'VW factors'!$D12</f>
        <v>7290673.7839370761</v>
      </c>
      <c r="K10" s="87"/>
      <c r="L10" s="90">
        <f t="shared" ref="L10:M10" si="9">$K10/$G$31*H$31</f>
        <v>0</v>
      </c>
      <c r="M10" s="90">
        <f t="shared" si="9"/>
        <v>0</v>
      </c>
      <c r="N10" s="90">
        <f t="shared" si="2"/>
        <v>7290673.7839370761</v>
      </c>
    </row>
    <row r="11" spans="1:23">
      <c r="A11" s="86" t="s">
        <v>77</v>
      </c>
      <c r="B11" s="87" t="s">
        <v>103</v>
      </c>
      <c r="C11" s="113">
        <f>C$31*'Technology mixes'!D10</f>
        <v>17084.99999816544</v>
      </c>
      <c r="D11" s="87">
        <f>$C11*'WC and WW factors'!D10</f>
        <v>0</v>
      </c>
      <c r="E11" s="87">
        <f>$C11*'WC and WW factors'!F10</f>
        <v>0</v>
      </c>
      <c r="F11" s="90">
        <f>$C11*'VW factors'!$D13</f>
        <v>0</v>
      </c>
      <c r="G11" s="87">
        <f>G$31*'Technology mixes'!E10</f>
        <v>0</v>
      </c>
      <c r="H11" s="90">
        <f>$G11*'WC and WW factors'!D10</f>
        <v>0</v>
      </c>
      <c r="I11" s="90">
        <f>$G11*'WC and WW factors'!F10</f>
        <v>0</v>
      </c>
      <c r="J11" s="90">
        <f>$G11*'VW factors'!$D13</f>
        <v>0</v>
      </c>
      <c r="K11" s="90">
        <f>C11*1</f>
        <v>17084.99999816544</v>
      </c>
      <c r="L11" s="90">
        <f t="shared" ref="L11:M11" si="10">$K11/$G$31*H$31</f>
        <v>1614430.6917452815</v>
      </c>
      <c r="M11" s="90">
        <f t="shared" si="10"/>
        <v>220770620.39729837</v>
      </c>
      <c r="N11" s="90">
        <f t="shared" si="2"/>
        <v>0</v>
      </c>
    </row>
    <row r="12" spans="1:23">
      <c r="A12" s="86" t="s">
        <v>77</v>
      </c>
      <c r="B12" s="90" t="s">
        <v>104</v>
      </c>
      <c r="C12" s="113">
        <f>C$31*'Technology mixes'!D11</f>
        <v>0</v>
      </c>
      <c r="D12" s="87">
        <f>$C12*'WC and WW factors'!D11</f>
        <v>0</v>
      </c>
      <c r="E12" s="87">
        <f>$C12*'WC and WW factors'!F11</f>
        <v>0</v>
      </c>
      <c r="F12" s="90">
        <f>$C12*'VW factors'!$D14</f>
        <v>0</v>
      </c>
      <c r="G12" s="87">
        <f>G$31*'Technology mixes'!E11</f>
        <v>0</v>
      </c>
      <c r="H12" s="90">
        <f>$G12*'WC and WW factors'!D11</f>
        <v>0</v>
      </c>
      <c r="I12" s="90">
        <f>$G12*'WC and WW factors'!F11</f>
        <v>0</v>
      </c>
      <c r="J12" s="90">
        <f>$G12*'VW factors'!$D14</f>
        <v>0</v>
      </c>
      <c r="K12" s="87"/>
      <c r="L12" s="90">
        <f t="shared" ref="L12:M12" si="11">$K12/$G$31*H$31</f>
        <v>0</v>
      </c>
      <c r="M12" s="90">
        <f t="shared" si="11"/>
        <v>0</v>
      </c>
      <c r="N12" s="90">
        <f t="shared" si="2"/>
        <v>0</v>
      </c>
    </row>
    <row r="13" spans="1:23">
      <c r="A13" s="86" t="s">
        <v>77</v>
      </c>
      <c r="B13" s="87" t="s">
        <v>106</v>
      </c>
      <c r="C13" s="113">
        <f>C$31*'Technology mixes'!D12</f>
        <v>15777.999997945679</v>
      </c>
      <c r="D13" s="87">
        <f>$C13*'WC and WW factors'!D12</f>
        <v>0</v>
      </c>
      <c r="E13" s="87">
        <f>$C13*'WC and WW factors'!F12</f>
        <v>0</v>
      </c>
      <c r="F13" s="90">
        <f>$C13*'VW factors'!$D15</f>
        <v>1324026.6478276094</v>
      </c>
      <c r="G13" s="87">
        <f>G$31*'Technology mixes'!E12</f>
        <v>0</v>
      </c>
      <c r="H13" s="90">
        <f>$G13*'WC and WW factors'!D12</f>
        <v>0</v>
      </c>
      <c r="I13" s="90">
        <f>$G13*'WC and WW factors'!F12</f>
        <v>0</v>
      </c>
      <c r="J13" s="90">
        <f>$G13*'VW factors'!$D15</f>
        <v>0</v>
      </c>
      <c r="K13" s="87"/>
      <c r="L13" s="90">
        <f t="shared" ref="L13:M13" si="12">$K13/$G$31*H$31</f>
        <v>0</v>
      </c>
      <c r="M13" s="90">
        <f t="shared" si="12"/>
        <v>0</v>
      </c>
      <c r="N13" s="90">
        <f t="shared" si="2"/>
        <v>1324026.6478276094</v>
      </c>
    </row>
    <row r="14" spans="1:23">
      <c r="A14" s="86" t="s">
        <v>38</v>
      </c>
      <c r="B14" s="87" t="s">
        <v>107</v>
      </c>
      <c r="C14" s="113">
        <f>C$31*'Technology mixes'!D13</f>
        <v>0</v>
      </c>
      <c r="D14" s="87">
        <f>$C14*'WC and WW factors'!D13</f>
        <v>0</v>
      </c>
      <c r="E14" s="87">
        <f>$C14*'WC and WW factors'!F13</f>
        <v>0</v>
      </c>
      <c r="F14" s="90">
        <f>$C14*'VW factors'!$D16</f>
        <v>0</v>
      </c>
      <c r="G14" s="87">
        <f>G$31*'Technology mixes'!E13</f>
        <v>5874.8944366716105</v>
      </c>
      <c r="H14" s="90">
        <f>$G14*'WC and WW factors'!D13</f>
        <v>616863.91585051909</v>
      </c>
      <c r="I14" s="90">
        <f>$G14*'WC and WW factors'!F13</f>
        <v>70498733.240059331</v>
      </c>
      <c r="J14" s="90">
        <f>$G14*'VW factors'!$D16</f>
        <v>755041.43300103524</v>
      </c>
      <c r="K14" s="92"/>
      <c r="L14" s="90">
        <f t="shared" ref="L14:M14" si="13">$K14/$G$31*H$31</f>
        <v>0</v>
      </c>
      <c r="M14" s="90">
        <f t="shared" si="13"/>
        <v>0</v>
      </c>
      <c r="N14" s="90">
        <f t="shared" si="2"/>
        <v>755041.43300103524</v>
      </c>
    </row>
    <row r="15" spans="1:23">
      <c r="A15" s="86" t="s">
        <v>38</v>
      </c>
      <c r="B15" s="87" t="s">
        <v>111</v>
      </c>
      <c r="C15" s="113">
        <f>C$31*'Technology mixes'!D14</f>
        <v>0</v>
      </c>
      <c r="D15" s="87">
        <f>$C15*'WC and WW factors'!D14</f>
        <v>0</v>
      </c>
      <c r="E15" s="87">
        <f>$C15*'WC and WW factors'!F14</f>
        <v>0</v>
      </c>
      <c r="F15" s="90">
        <f>$C15*'VW factors'!$D17</f>
        <v>0</v>
      </c>
      <c r="G15" s="87">
        <f>G$31*'Technology mixes'!E14</f>
        <v>0</v>
      </c>
      <c r="H15" s="90">
        <f>$G15*'WC and WW factors'!D14</f>
        <v>0</v>
      </c>
      <c r="I15" s="90">
        <f>$G15*'WC and WW factors'!F14</f>
        <v>0</v>
      </c>
      <c r="J15" s="90">
        <f>$G15*'VW factors'!$D17</f>
        <v>0</v>
      </c>
      <c r="K15" s="87"/>
      <c r="L15" s="90">
        <f t="shared" ref="L15:M15" si="14">$K15/$G$31*H$31</f>
        <v>0</v>
      </c>
      <c r="M15" s="90">
        <f t="shared" si="14"/>
        <v>0</v>
      </c>
      <c r="N15" s="90">
        <f t="shared" si="2"/>
        <v>0</v>
      </c>
    </row>
    <row r="16" spans="1:23">
      <c r="A16" s="86" t="s">
        <v>77</v>
      </c>
      <c r="B16" s="86" t="s">
        <v>116</v>
      </c>
      <c r="C16" s="113">
        <f>C$31*'Technology mixes'!D15</f>
        <v>0</v>
      </c>
      <c r="D16" s="87">
        <f>$C16*'WC and WW factors'!D15</f>
        <v>0</v>
      </c>
      <c r="E16" s="87">
        <f>$C16*'WC and WW factors'!F15</f>
        <v>0</v>
      </c>
      <c r="F16" s="90">
        <f>$C16*'VW factors'!$D18</f>
        <v>0</v>
      </c>
      <c r="G16" s="87">
        <f>G$31*'Technology mixes'!E15</f>
        <v>0</v>
      </c>
      <c r="H16" s="90">
        <f>$G16*'WC and WW factors'!D15</f>
        <v>0</v>
      </c>
      <c r="I16" s="90">
        <f>$G16*'WC and WW factors'!F15</f>
        <v>0</v>
      </c>
      <c r="J16" s="90">
        <f>$G16*'VW factors'!$D18</f>
        <v>0</v>
      </c>
      <c r="K16" s="87">
        <f>C16/4</f>
        <v>0</v>
      </c>
      <c r="L16" s="90">
        <f t="shared" ref="L16:M16" si="15">$K16/$G$31*H$31</f>
        <v>0</v>
      </c>
      <c r="M16" s="90">
        <f t="shared" si="15"/>
        <v>0</v>
      </c>
      <c r="N16" s="90">
        <f t="shared" si="2"/>
        <v>0</v>
      </c>
    </row>
    <row r="17" spans="1:23">
      <c r="A17" s="86" t="s">
        <v>77</v>
      </c>
      <c r="B17" s="86" t="s">
        <v>117</v>
      </c>
      <c r="C17" s="113">
        <f>C$31*'Technology mixes'!D16</f>
        <v>0</v>
      </c>
      <c r="D17" s="87">
        <f>$C17*'WC and WW factors'!D16</f>
        <v>0</v>
      </c>
      <c r="E17" s="87">
        <f>$C17*'WC and WW factors'!F16</f>
        <v>0</v>
      </c>
      <c r="F17" s="90">
        <f>$C17*'VW factors'!$D19</f>
        <v>0</v>
      </c>
      <c r="G17" s="87">
        <f>G$31*'Technology mixes'!E16</f>
        <v>0</v>
      </c>
      <c r="H17" s="90">
        <f>$G17*'WC and WW factors'!D16</f>
        <v>0</v>
      </c>
      <c r="I17" s="90">
        <f>$G17*'WC and WW factors'!F16</f>
        <v>0</v>
      </c>
      <c r="J17" s="90">
        <f>$G17*'VW factors'!$D19</f>
        <v>0</v>
      </c>
      <c r="K17" s="87"/>
      <c r="L17" s="90">
        <f t="shared" ref="L17:M17" si="16">$K17/$G$31*H$31</f>
        <v>0</v>
      </c>
      <c r="M17" s="90">
        <f t="shared" si="16"/>
        <v>0</v>
      </c>
      <c r="N17" s="90">
        <f t="shared" si="2"/>
        <v>0</v>
      </c>
    </row>
    <row r="18" spans="1:23">
      <c r="A18" s="84" t="s">
        <v>83</v>
      </c>
      <c r="B18" s="85" t="s">
        <v>119</v>
      </c>
      <c r="C18" s="113">
        <f>C$31*'Technology mixes'!D17</f>
        <v>0</v>
      </c>
      <c r="D18" s="87">
        <f>IF($C18+$G18=0,0,'WC and WW factors'!$D18*$C18*$G18/($C18+$G18))</f>
        <v>0</v>
      </c>
      <c r="E18" s="87">
        <f>IF($C18+$G18=0,0,'WC and WW factors'!$F18*$C18*$G18/($C18+$G18))</f>
        <v>0</v>
      </c>
      <c r="F18" s="90">
        <f>IF($C18+$G18=0,0,'VW factors'!$D20*$C18*$G18/($C18+$G18))</f>
        <v>0</v>
      </c>
      <c r="G18" s="87">
        <f>G$31*'Technology mixes'!E17</f>
        <v>15856.148187940831</v>
      </c>
      <c r="H18" s="87">
        <f>IF($C18+$G18=0,0,'WC and WW factors'!$D18*$G18*$G18/($C18+$G18))</f>
        <v>1664895.5597337873</v>
      </c>
      <c r="I18" s="87">
        <f>IF($C18+$G18=0,0,'WC and WW factors'!$F18*$G18*$G18/($C18+$G18))</f>
        <v>190273778.25528997</v>
      </c>
      <c r="J18" s="90">
        <f>IF($C18+$G18=0,0,'VW factors'!$D20*$G18*$G18/($C18+$G18))</f>
        <v>36069.565897927809</v>
      </c>
      <c r="K18" s="87"/>
      <c r="L18" s="90">
        <f t="shared" ref="L18:M18" si="17">$K18/$G$31*H$31</f>
        <v>0</v>
      </c>
      <c r="M18" s="90">
        <f t="shared" si="17"/>
        <v>0</v>
      </c>
      <c r="N18" s="90">
        <f t="shared" si="2"/>
        <v>36069.565897927809</v>
      </c>
    </row>
    <row r="19" spans="1:23">
      <c r="A19" s="84" t="s">
        <v>38</v>
      </c>
      <c r="B19" s="85" t="s">
        <v>124</v>
      </c>
      <c r="C19" s="113">
        <f>C$31*'Technology mixes'!D18</f>
        <v>0</v>
      </c>
      <c r="D19" s="87">
        <f>$C19*'WC and WW factors'!D18</f>
        <v>0</v>
      </c>
      <c r="E19" s="87">
        <f>$C19*'WC and WW factors'!F18</f>
        <v>0</v>
      </c>
      <c r="F19" s="90">
        <f>$C19*'VW factors'!$D21</f>
        <v>0</v>
      </c>
      <c r="G19" s="87">
        <f>G$31*'Technology mixes'!E18</f>
        <v>85494.587734220651</v>
      </c>
      <c r="H19" s="90">
        <f>$G19*'WC and WW factors'!D18</f>
        <v>8976931.7120931689</v>
      </c>
      <c r="I19" s="90">
        <f>$G19*'WC and WW factors'!F18</f>
        <v>1025935052.8106478</v>
      </c>
      <c r="J19" s="90">
        <f>$G19*'VW factors'!$D21</f>
        <v>194483.08817780518</v>
      </c>
      <c r="K19" s="87"/>
      <c r="L19" s="90">
        <f t="shared" ref="L19:M19" si="18">$K19/$G$31*H$31</f>
        <v>0</v>
      </c>
      <c r="M19" s="90">
        <f t="shared" si="18"/>
        <v>0</v>
      </c>
      <c r="N19" s="90">
        <f t="shared" si="2"/>
        <v>194483.08817780518</v>
      </c>
    </row>
    <row r="20" spans="1:23">
      <c r="A20" s="84" t="s">
        <v>83</v>
      </c>
      <c r="B20" s="85" t="s">
        <v>127</v>
      </c>
      <c r="C20" s="113">
        <f>C$31*'Technology mixes'!D19</f>
        <v>0</v>
      </c>
      <c r="D20" s="87">
        <f>IF($C20+$G20=0,0,'WC and WW factors'!$D20*$C20*$G20/($C20+$G20))</f>
        <v>0</v>
      </c>
      <c r="E20" s="87">
        <f>IF($C20+$G20=0,0,'WC and WW factors'!$F20*$C20*$G20/($C20+$G20))</f>
        <v>0</v>
      </c>
      <c r="F20" s="90">
        <f>IF($C20+$G20=0,0,'VW factors'!$D22*$C20*$G20/($C20+$G20))</f>
        <v>0</v>
      </c>
      <c r="G20" s="87">
        <f>G$31*'Technology mixes'!E19</f>
        <v>0</v>
      </c>
      <c r="H20" s="87">
        <f>IF($C20+$G20=0,0,'WC and WW factors'!$D20*$G20*$G20/($C20+$G20))</f>
        <v>0</v>
      </c>
      <c r="I20" s="87">
        <f>IF($C20+$G20=0,0,'WC and WW factors'!$F20*$G20*$G20/($C20+$G20))</f>
        <v>0</v>
      </c>
      <c r="J20" s="90">
        <f>IF($C20+$G20=0,0,'VW factors'!$D22*$G20*$G20/($C20+$G20))</f>
        <v>0</v>
      </c>
      <c r="K20" s="87"/>
      <c r="L20" s="90">
        <f t="shared" ref="L20:M20" si="19">$K20/$G$31*H$31</f>
        <v>0</v>
      </c>
      <c r="M20" s="90">
        <f t="shared" si="19"/>
        <v>0</v>
      </c>
      <c r="N20" s="90">
        <f t="shared" si="2"/>
        <v>0</v>
      </c>
    </row>
    <row r="21" spans="1:23">
      <c r="A21" s="86" t="s">
        <v>83</v>
      </c>
      <c r="B21" s="85" t="s">
        <v>129</v>
      </c>
      <c r="C21" s="113">
        <f>C$31*'Technology mixes'!D20</f>
        <v>0</v>
      </c>
      <c r="D21" s="87">
        <f>IF($C21+$G21=0,0,'WC and WW factors'!$D21*$C21*$G21/($C21+$G21))</f>
        <v>0</v>
      </c>
      <c r="E21" s="87">
        <f>IF($C21+$G21=0,0,'WC and WW factors'!$F21*$C21*$G21/($C21+$G21))</f>
        <v>0</v>
      </c>
      <c r="F21" s="90">
        <f>IF($C21+$G21=0,0,'VW factors'!$D23*$C21*$G21/($C21+$G21))</f>
        <v>0</v>
      </c>
      <c r="G21" s="87">
        <f>G$31*'Technology mixes'!E20</f>
        <v>0</v>
      </c>
      <c r="H21" s="87">
        <f>IF($C21+$G21=0,0,'WC and WW factors'!$D21*$G21*$G21/($C21+$G21))</f>
        <v>0</v>
      </c>
      <c r="I21" s="87">
        <f>IF($C21+$G21=0,0,'WC and WW factors'!$F21*$G21*$G21/($C21+$G21))</f>
        <v>0</v>
      </c>
      <c r="J21" s="90">
        <f>IF($C21+$G21=0,0,'VW factors'!$D23*$G21*$G21/($C21+$G21))</f>
        <v>0</v>
      </c>
      <c r="K21" s="87"/>
      <c r="L21" s="90">
        <f t="shared" ref="L21:M21" si="20">$K21/$G$31*H$31</f>
        <v>0</v>
      </c>
      <c r="M21" s="90">
        <f t="shared" si="20"/>
        <v>0</v>
      </c>
      <c r="N21" s="90">
        <f t="shared" si="2"/>
        <v>0</v>
      </c>
    </row>
    <row r="22" spans="1:23">
      <c r="A22" s="84" t="s">
        <v>38</v>
      </c>
      <c r="B22" s="87" t="s">
        <v>133</v>
      </c>
      <c r="C22" s="113">
        <f>C$31*'Technology mixes'!D21</f>
        <v>0</v>
      </c>
      <c r="D22" s="87">
        <f>$C22*'WC and WW factors'!D21</f>
        <v>0</v>
      </c>
      <c r="E22" s="87">
        <f>$C22*'WC and WW factors'!F21</f>
        <v>0</v>
      </c>
      <c r="F22" s="90">
        <f>$C22*'VW factors'!$D24</f>
        <v>0</v>
      </c>
      <c r="G22" s="87">
        <f>G$31*'Technology mixes'!E21</f>
        <v>11383.193743044872</v>
      </c>
      <c r="H22" s="90">
        <f>$G22*'WC and WW factors'!D21</f>
        <v>598755.99088416027</v>
      </c>
      <c r="I22" s="90">
        <f>$G22*'WC and WW factors'!F21</f>
        <v>5259035.5092867315</v>
      </c>
      <c r="J22" s="90">
        <f>$G22*'VW factors'!$D24</f>
        <v>38841.733690017711</v>
      </c>
      <c r="K22" s="87"/>
      <c r="L22" s="90">
        <f t="shared" ref="L22:M22" si="21">$K22/$G$31*H$31</f>
        <v>0</v>
      </c>
      <c r="M22" s="90">
        <f t="shared" si="21"/>
        <v>0</v>
      </c>
      <c r="N22" s="90">
        <f t="shared" si="2"/>
        <v>38841.733690017711</v>
      </c>
    </row>
    <row r="23" spans="1:23">
      <c r="A23" s="86" t="s">
        <v>77</v>
      </c>
      <c r="B23" s="87" t="s">
        <v>137</v>
      </c>
      <c r="C23" s="113">
        <f>C$31*'Technology mixes'!D22</f>
        <v>417824.99997697363</v>
      </c>
      <c r="D23" s="87">
        <f>$C23*'WC and WW factors'!D22</f>
        <v>0</v>
      </c>
      <c r="E23" s="87">
        <f>$C23*'WC and WW factors'!F22</f>
        <v>0</v>
      </c>
      <c r="F23" s="90">
        <f>$C23*'VW factors'!$D25</f>
        <v>432031.04997619073</v>
      </c>
      <c r="G23" s="87">
        <f>G$31*'Technology mixes'!E22</f>
        <v>0</v>
      </c>
      <c r="H23" s="90">
        <f>$G23*'WC and WW factors'!D22</f>
        <v>0</v>
      </c>
      <c r="I23" s="90">
        <f>$G23*'WC and WW factors'!F22</f>
        <v>0</v>
      </c>
      <c r="J23" s="90">
        <f>$G23*'VW factors'!$D25</f>
        <v>0</v>
      </c>
      <c r="K23" s="87"/>
      <c r="L23" s="90">
        <f t="shared" ref="L23:M23" si="22">$K23/$G$31*H$31</f>
        <v>0</v>
      </c>
      <c r="M23" s="90">
        <f t="shared" si="22"/>
        <v>0</v>
      </c>
      <c r="N23" s="90">
        <f t="shared" si="2"/>
        <v>432031.04997619073</v>
      </c>
    </row>
    <row r="24" spans="1:23">
      <c r="A24" s="86" t="s">
        <v>38</v>
      </c>
      <c r="B24" s="90" t="s">
        <v>138</v>
      </c>
      <c r="C24" s="113">
        <f>C$31*'Technology mixes'!D23</f>
        <v>0</v>
      </c>
      <c r="D24" s="87">
        <f>$C24*'WC and WW factors'!D23</f>
        <v>0</v>
      </c>
      <c r="E24" s="87">
        <f>$C24*'WC and WW factors'!F23</f>
        <v>0</v>
      </c>
      <c r="F24" s="90">
        <f>$C24*'VW factors'!$D26</f>
        <v>0</v>
      </c>
      <c r="G24" s="87">
        <f>G$31*'Technology mixes'!E23</f>
        <v>0</v>
      </c>
      <c r="H24" s="90">
        <f>$G24*'WC and WW factors'!D23</f>
        <v>0</v>
      </c>
      <c r="I24" s="90">
        <f>$G24*'WC and WW factors'!F23</f>
        <v>0</v>
      </c>
      <c r="J24" s="90">
        <f>$G24*'VW factors'!$D26</f>
        <v>0</v>
      </c>
      <c r="K24" s="87"/>
      <c r="L24" s="90">
        <f t="shared" ref="L24:M24" si="23">$K24/$G$31*H$31</f>
        <v>0</v>
      </c>
      <c r="M24" s="90">
        <f t="shared" si="23"/>
        <v>0</v>
      </c>
      <c r="N24" s="90">
        <f t="shared" si="2"/>
        <v>0</v>
      </c>
    </row>
    <row r="25" spans="1:23">
      <c r="A25" s="86" t="s">
        <v>83</v>
      </c>
      <c r="B25" s="87" t="s">
        <v>143</v>
      </c>
      <c r="C25" s="113">
        <f>C$31*'Technology mixes'!D24</f>
        <v>100765.9999811344</v>
      </c>
      <c r="D25" s="87">
        <f>IF($C25+$G25=0,0,'WC and WW factors'!$D24*$C25*$G25/($C25+$G25))</f>
        <v>0</v>
      </c>
      <c r="E25" s="87">
        <f>IF($C25+$G25=0,0,'WC and WW factors'!$F24*$C25*$G25/($C25+$G25))</f>
        <v>0</v>
      </c>
      <c r="F25" s="90">
        <f>IF($C25+$G25=0,0,'VW factors'!$D27*$C25*$G25/($C25+$G25))</f>
        <v>0</v>
      </c>
      <c r="G25" s="87">
        <f>G$31*'Technology mixes'!E24</f>
        <v>430.66040046447358</v>
      </c>
      <c r="H25" s="87">
        <f>IF($C25+$G25=0,0,'WC and WW factors'!$D24*$G25*$G25/($C25+$G25))</f>
        <v>0</v>
      </c>
      <c r="I25" s="87">
        <f>IF($C25+$G25=0,0,'WC and WW factors'!$F24*$G25*$G25/($C25+$G25))</f>
        <v>0</v>
      </c>
      <c r="J25" s="90">
        <f>IF($C25+$G25=0,0,'VW factors'!$D27*$G25*$G25/($C25+$G25))</f>
        <v>0</v>
      </c>
      <c r="K25" s="87"/>
      <c r="L25" s="90">
        <f t="shared" ref="L25:M25" si="24">$K25/$G$31*H$31</f>
        <v>0</v>
      </c>
      <c r="M25" s="90">
        <f t="shared" si="24"/>
        <v>0</v>
      </c>
      <c r="N25" s="90">
        <f t="shared" si="2"/>
        <v>0</v>
      </c>
    </row>
    <row r="26" spans="1:23">
      <c r="A26" s="86" t="s">
        <v>77</v>
      </c>
      <c r="B26" s="87" t="s">
        <v>144</v>
      </c>
      <c r="C26" s="113">
        <f>C$31*'Technology mixes'!D25</f>
        <v>935.99999978927212</v>
      </c>
      <c r="D26" s="87">
        <f>$C26*'WC and WW factors'!D25</f>
        <v>0</v>
      </c>
      <c r="E26" s="87">
        <f>$C26*'WC and WW factors'!F25</f>
        <v>0</v>
      </c>
      <c r="F26" s="90">
        <f>$C26*'VW factors'!$D28</f>
        <v>0</v>
      </c>
      <c r="G26" s="87">
        <f>G$31*'Technology mixes'!E25</f>
        <v>0</v>
      </c>
      <c r="H26" s="90">
        <f>$G26*'WC and WW factors'!D25</f>
        <v>0</v>
      </c>
      <c r="I26" s="90">
        <f>$G26*'WC and WW factors'!F25</f>
        <v>0</v>
      </c>
      <c r="J26" s="90">
        <f>$G26*'VW factors'!$D28</f>
        <v>0</v>
      </c>
      <c r="K26" s="87"/>
      <c r="L26" s="90">
        <f t="shared" ref="L26:M26" si="25">$K26/$G$31*H$31</f>
        <v>0</v>
      </c>
      <c r="M26" s="90">
        <f t="shared" si="25"/>
        <v>0</v>
      </c>
      <c r="N26" s="90">
        <f t="shared" si="2"/>
        <v>0</v>
      </c>
    </row>
    <row r="27" spans="1:23">
      <c r="A27" s="86" t="s">
        <v>38</v>
      </c>
      <c r="B27" s="90" t="s">
        <v>146</v>
      </c>
      <c r="C27" s="113">
        <f>C$31*'Technology mixes'!D26</f>
        <v>0</v>
      </c>
      <c r="D27" s="87">
        <f>$C27*'WC and WW factors'!D26</f>
        <v>0</v>
      </c>
      <c r="E27" s="87">
        <f>$C27*'WC and WW factors'!F26</f>
        <v>0</v>
      </c>
      <c r="F27" s="90">
        <f>$C27*'VW factors'!$D29</f>
        <v>0</v>
      </c>
      <c r="G27" s="87">
        <f>G$31*'Technology mixes'!E26</f>
        <v>63014.31630028072</v>
      </c>
      <c r="H27" s="90">
        <f>$G27*'WC and WW factors'!D26</f>
        <v>378085.89780168433</v>
      </c>
      <c r="I27" s="90">
        <f>$G27*'WC and WW factors'!F26</f>
        <v>378085.89780168433</v>
      </c>
      <c r="J27" s="90">
        <f>$G27*'VW factors'!$D29</f>
        <v>0</v>
      </c>
      <c r="K27" s="87"/>
      <c r="L27" s="90">
        <f t="shared" ref="L27:M27" si="26">$K27/$G$31*H$31</f>
        <v>0</v>
      </c>
      <c r="M27" s="90">
        <f t="shared" si="26"/>
        <v>0</v>
      </c>
      <c r="N27" s="90">
        <f t="shared" si="2"/>
        <v>0</v>
      </c>
    </row>
    <row r="28" spans="1:23">
      <c r="A28" s="86" t="s">
        <v>83</v>
      </c>
      <c r="B28" s="87" t="s">
        <v>149</v>
      </c>
      <c r="C28" s="113">
        <f>C$31*'Technology mixes'!D27</f>
        <v>0</v>
      </c>
      <c r="D28" s="87">
        <f>IF($C28+$G28=0,0,'WC and WW factors'!$D27*$C28*$G28/($C28+$G28))</f>
        <v>0</v>
      </c>
      <c r="E28" s="87">
        <f>IF($C28+$G28=0,0,'WC and WW factors'!$F27*$C28*$G28/($C28+$G28))</f>
        <v>0</v>
      </c>
      <c r="F28" s="90">
        <f>IF($C28+$G28=0,0,'VW factors'!$D30*$C28*$G28/($C28+$G28))</f>
        <v>0</v>
      </c>
      <c r="G28" s="87">
        <f>G$31*'Technology mixes'!E27</f>
        <v>0</v>
      </c>
      <c r="H28" s="87">
        <f>IF($C28+$G28=0,0,'WC and WW factors'!$D27*$G28*$G28/($C28+$G28))</f>
        <v>0</v>
      </c>
      <c r="I28" s="87">
        <f>IF($C28+$G28=0,0,'WC and WW factors'!$F27*$G28*$G28/($C28+$G28))</f>
        <v>0</v>
      </c>
      <c r="J28" s="90">
        <f>IF($C28+$G28=0,0,'VW factors'!$D30*$G28*$G28/($C28+$G28))</f>
        <v>0</v>
      </c>
      <c r="K28" s="87"/>
      <c r="L28" s="90">
        <f t="shared" ref="L28:M28" si="27">$K28/$G$31*H$31</f>
        <v>0</v>
      </c>
      <c r="M28" s="90">
        <f t="shared" si="27"/>
        <v>0</v>
      </c>
      <c r="N28" s="90">
        <f t="shared" si="2"/>
        <v>0</v>
      </c>
    </row>
    <row r="29" spans="1:23">
      <c r="A29" s="86" t="s">
        <v>38</v>
      </c>
      <c r="B29" s="90" t="s">
        <v>151</v>
      </c>
      <c r="C29" s="113">
        <f>C$31*'Technology mixes'!D28</f>
        <v>0</v>
      </c>
      <c r="D29" s="87">
        <f>$C29*'WC and WW factors'!D28</f>
        <v>0</v>
      </c>
      <c r="E29" s="87">
        <f>$C29*'WC and WW factors'!F28</f>
        <v>0</v>
      </c>
      <c r="F29" s="90">
        <f>$C29*'VW factors'!$D31</f>
        <v>0</v>
      </c>
      <c r="G29" s="87">
        <f>G$31*'Technology mixes'!E28</f>
        <v>123922.11298067565</v>
      </c>
      <c r="H29" s="90">
        <f>$G29*'WC and WW factors'!D28</f>
        <v>0</v>
      </c>
      <c r="I29" s="90">
        <f>$G29*'WC and WW factors'!F28</f>
        <v>247844.2259613513</v>
      </c>
      <c r="J29" s="90">
        <f>$G29*'VW factors'!$D31</f>
        <v>0</v>
      </c>
      <c r="K29" s="87"/>
      <c r="L29" s="90">
        <f t="shared" ref="L29:M29" si="28">$K29/$G$31*H$31</f>
        <v>0</v>
      </c>
      <c r="M29" s="90">
        <f t="shared" si="28"/>
        <v>0</v>
      </c>
      <c r="N29" s="90">
        <f t="shared" si="2"/>
        <v>0</v>
      </c>
    </row>
    <row r="30" spans="1:23">
      <c r="A30" s="86" t="s">
        <v>77</v>
      </c>
      <c r="B30" s="90" t="s">
        <v>156</v>
      </c>
      <c r="C30" s="113">
        <f>C$31*'Technology mixes'!D29</f>
        <v>10581.0000014092</v>
      </c>
      <c r="D30" s="87">
        <f>$C30*'WC and WW factors'!D29</f>
        <v>0</v>
      </c>
      <c r="E30" s="87">
        <f>$C30*'WC and WW factors'!F29</f>
        <v>0</v>
      </c>
      <c r="F30" s="90">
        <f>$C30*'VW factors'!$D32</f>
        <v>2539440000.3382082</v>
      </c>
      <c r="G30" s="87">
        <f>G$31*'Technology mixes'!E29</f>
        <v>0</v>
      </c>
      <c r="H30" s="90">
        <f>$G30*'WC and WW factors'!D29</f>
        <v>0</v>
      </c>
      <c r="I30" s="90">
        <f>$G30*'WC and WW factors'!F29</f>
        <v>0</v>
      </c>
      <c r="J30" s="90">
        <f>$G30*'VW factors'!$D32</f>
        <v>0</v>
      </c>
      <c r="K30" s="92"/>
      <c r="L30" s="90">
        <f t="shared" ref="L30:M30" si="29">$K30/$G$31*H$31</f>
        <v>0</v>
      </c>
      <c r="M30" s="90">
        <f t="shared" si="29"/>
        <v>0</v>
      </c>
      <c r="N30" s="90">
        <f t="shared" si="2"/>
        <v>2539440000.3382082</v>
      </c>
    </row>
    <row r="31" spans="1:23">
      <c r="A31" s="111"/>
      <c r="B31" s="111"/>
      <c r="C31" s="114">
        <f>'Technology mixes'!D31</f>
        <v>779768</v>
      </c>
      <c r="D31" s="115">
        <f t="shared" ref="D31:F31" si="30">SUM(D3:D30)</f>
        <v>0</v>
      </c>
      <c r="E31" s="115">
        <f t="shared" si="30"/>
        <v>4779501434.7550926</v>
      </c>
      <c r="F31" s="115">
        <f t="shared" si="30"/>
        <v>3269598648.4883466</v>
      </c>
      <c r="G31" s="114">
        <f>'Technology mixes'!E31</f>
        <v>473577.61</v>
      </c>
      <c r="H31" s="115">
        <f t="shared" ref="H31:N31" si="31">SUM(H3:H30)</f>
        <v>44750262.135760851</v>
      </c>
      <c r="I31" s="115">
        <f t="shared" si="31"/>
        <v>6119521379.9939384</v>
      </c>
      <c r="J31" s="115">
        <f t="shared" si="31"/>
        <v>8315109.6047038613</v>
      </c>
      <c r="K31" s="115">
        <f t="shared" si="31"/>
        <v>64953.249997794395</v>
      </c>
      <c r="L31" s="115">
        <f t="shared" si="31"/>
        <v>6137695.0738251898</v>
      </c>
      <c r="M31" s="115">
        <f t="shared" si="31"/>
        <v>839319244.97358322</v>
      </c>
      <c r="N31" s="115">
        <f t="shared" si="31"/>
        <v>3277913758.0930505</v>
      </c>
    </row>
    <row r="32" spans="1:23">
      <c r="A32" s="116"/>
      <c r="B32" s="116"/>
      <c r="C32" s="116">
        <f t="shared" ref="C32:N32" si="32">C31</f>
        <v>779768</v>
      </c>
      <c r="D32" s="116">
        <f t="shared" si="32"/>
        <v>0</v>
      </c>
      <c r="E32" s="116">
        <f t="shared" si="32"/>
        <v>4779501434.7550926</v>
      </c>
      <c r="F32" s="116">
        <f t="shared" si="32"/>
        <v>3269598648.4883466</v>
      </c>
      <c r="G32" s="116">
        <f t="shared" si="32"/>
        <v>473577.61</v>
      </c>
      <c r="H32" s="116">
        <f t="shared" si="32"/>
        <v>44750262.135760851</v>
      </c>
      <c r="I32" s="116">
        <f t="shared" si="32"/>
        <v>6119521379.9939384</v>
      </c>
      <c r="J32" s="116">
        <f t="shared" si="32"/>
        <v>8315109.6047038613</v>
      </c>
      <c r="K32" s="116">
        <f t="shared" si="32"/>
        <v>64953.249997794395</v>
      </c>
      <c r="L32" s="116">
        <f t="shared" si="32"/>
        <v>6137695.0738251898</v>
      </c>
      <c r="M32" s="116">
        <f t="shared" si="32"/>
        <v>839319244.97358322</v>
      </c>
      <c r="N32" s="116">
        <f t="shared" si="32"/>
        <v>3277913758.0930505</v>
      </c>
      <c r="Q32" s="77"/>
      <c r="R32" s="77"/>
      <c r="S32" s="77"/>
      <c r="T32" s="77"/>
      <c r="U32" s="77"/>
      <c r="V32" s="77"/>
      <c r="W32" s="77"/>
    </row>
    <row r="33" spans="1:14">
      <c r="D33" s="73"/>
      <c r="E33" s="73"/>
      <c r="H33" s="73"/>
      <c r="I33" s="73"/>
      <c r="J33" s="73"/>
    </row>
    <row r="34" spans="1:14">
      <c r="A34" s="3" t="s">
        <v>319</v>
      </c>
    </row>
    <row r="38" spans="1:14">
      <c r="J38" s="36"/>
      <c r="K38" s="66"/>
      <c r="L38" s="66"/>
      <c r="M38" s="66"/>
      <c r="N38" s="66"/>
    </row>
    <row r="39" spans="1:14">
      <c r="J39" s="36"/>
      <c r="K39" s="66"/>
      <c r="L39" s="66"/>
      <c r="M39" s="66"/>
      <c r="N39" s="66"/>
    </row>
    <row r="195" spans="7:7">
      <c r="G195" s="80"/>
    </row>
    <row r="196" spans="7:7">
      <c r="G196" s="80"/>
    </row>
    <row r="197" spans="7:7">
      <c r="G197" s="80"/>
    </row>
    <row r="198" spans="7:7">
      <c r="G198" s="80"/>
    </row>
    <row r="199" spans="7:7">
      <c r="G199" s="80"/>
    </row>
    <row r="200" spans="7:7">
      <c r="G200" s="80"/>
    </row>
    <row r="201" spans="7:7">
      <c r="G201" s="80"/>
    </row>
    <row r="202" spans="7:7">
      <c r="G202" s="80"/>
    </row>
    <row r="203" spans="7:7">
      <c r="G203" s="80"/>
    </row>
    <row r="204" spans="7:7">
      <c r="G204" s="80"/>
    </row>
    <row r="205" spans="7:7">
      <c r="G205" s="80"/>
    </row>
    <row r="206" spans="7:7">
      <c r="G206" s="80"/>
    </row>
    <row r="207" spans="7:7">
      <c r="G207" s="80"/>
    </row>
    <row r="208" spans="7:7">
      <c r="G208" s="80"/>
    </row>
    <row r="209" spans="7:7">
      <c r="G209" s="80"/>
    </row>
    <row r="210" spans="7:7">
      <c r="G210" s="80"/>
    </row>
    <row r="211" spans="7:7">
      <c r="G211" s="80"/>
    </row>
    <row r="212" spans="7:7">
      <c r="G212" s="80"/>
    </row>
    <row r="213" spans="7:7">
      <c r="G213" s="80"/>
    </row>
    <row r="214" spans="7:7">
      <c r="G214" s="80"/>
    </row>
    <row r="215" spans="7:7">
      <c r="G215" s="80"/>
    </row>
    <row r="216" spans="7:7">
      <c r="G216" s="80"/>
    </row>
    <row r="217" spans="7:7">
      <c r="G217" s="80"/>
    </row>
    <row r="218" spans="7:7">
      <c r="G218" s="80"/>
    </row>
    <row r="219" spans="7:7">
      <c r="G219" s="80"/>
    </row>
    <row r="220" spans="7:7">
      <c r="G220" s="80"/>
    </row>
    <row r="221" spans="7:7">
      <c r="G221" s="80"/>
    </row>
    <row r="222" spans="7:7">
      <c r="G222" s="80"/>
    </row>
    <row r="223" spans="7:7">
      <c r="G223" s="80"/>
    </row>
    <row r="224" spans="7:7">
      <c r="G224" s="80"/>
    </row>
    <row r="225" spans="7:7">
      <c r="G225" s="80"/>
    </row>
    <row r="226" spans="7:7">
      <c r="G226" s="80"/>
    </row>
    <row r="227" spans="7:7">
      <c r="G227" s="80"/>
    </row>
    <row r="228" spans="7:7">
      <c r="G228" s="80"/>
    </row>
    <row r="229" spans="7:7">
      <c r="G229" s="80"/>
    </row>
    <row r="230" spans="7:7">
      <c r="G230" s="80"/>
    </row>
    <row r="231" spans="7:7">
      <c r="G231" s="80"/>
    </row>
    <row r="232" spans="7:7">
      <c r="G232" s="80"/>
    </row>
    <row r="233" spans="7:7">
      <c r="G233" s="80"/>
    </row>
    <row r="234" spans="7:7">
      <c r="G234" s="80"/>
    </row>
    <row r="235" spans="7:7">
      <c r="G235" s="80"/>
    </row>
    <row r="236" spans="7:7">
      <c r="G236" s="80"/>
    </row>
    <row r="237" spans="7:7">
      <c r="G237" s="80"/>
    </row>
    <row r="238" spans="7:7">
      <c r="G238" s="80"/>
    </row>
    <row r="239" spans="7:7">
      <c r="G239" s="80"/>
    </row>
    <row r="240" spans="7:7">
      <c r="G240" s="80"/>
    </row>
    <row r="241" spans="7:7">
      <c r="G241" s="80"/>
    </row>
    <row r="242" spans="7:7">
      <c r="G242" s="80"/>
    </row>
    <row r="243" spans="7:7">
      <c r="G243" s="80"/>
    </row>
    <row r="244" spans="7:7">
      <c r="G244" s="80"/>
    </row>
    <row r="245" spans="7:7">
      <c r="G245" s="80"/>
    </row>
    <row r="246" spans="7:7">
      <c r="G246" s="80"/>
    </row>
    <row r="247" spans="7:7">
      <c r="G247" s="80"/>
    </row>
    <row r="248" spans="7:7">
      <c r="G248" s="80"/>
    </row>
    <row r="249" spans="7:7">
      <c r="G249" s="80"/>
    </row>
    <row r="250" spans="7:7">
      <c r="G250" s="80"/>
    </row>
    <row r="251" spans="7:7">
      <c r="G251" s="80"/>
    </row>
    <row r="252" spans="7:7">
      <c r="G252" s="80"/>
    </row>
    <row r="253" spans="7:7">
      <c r="G253" s="80"/>
    </row>
    <row r="254" spans="7:7">
      <c r="G254" s="80"/>
    </row>
    <row r="255" spans="7:7">
      <c r="G255" s="80"/>
    </row>
    <row r="256" spans="7:7">
      <c r="G256" s="80"/>
    </row>
    <row r="257" spans="7:7">
      <c r="G257" s="80"/>
    </row>
    <row r="258" spans="7:7">
      <c r="G258" s="80"/>
    </row>
    <row r="259" spans="7:7">
      <c r="G259" s="80"/>
    </row>
    <row r="260" spans="7:7">
      <c r="G260" s="80"/>
    </row>
    <row r="261" spans="7:7">
      <c r="G261" s="80"/>
    </row>
    <row r="262" spans="7:7">
      <c r="G262" s="80"/>
    </row>
    <row r="263" spans="7:7">
      <c r="G263" s="80"/>
    </row>
    <row r="264" spans="7:7">
      <c r="G264" s="80"/>
    </row>
    <row r="265" spans="7:7">
      <c r="G265" s="80"/>
    </row>
    <row r="266" spans="7:7">
      <c r="G266" s="80"/>
    </row>
    <row r="267" spans="7:7">
      <c r="G267" s="80"/>
    </row>
    <row r="268" spans="7:7">
      <c r="G268" s="80"/>
    </row>
    <row r="269" spans="7:7">
      <c r="G269" s="80"/>
    </row>
    <row r="270" spans="7:7">
      <c r="G270" s="80"/>
    </row>
    <row r="271" spans="7:7">
      <c r="G271" s="80"/>
    </row>
    <row r="272" spans="7:7">
      <c r="G272" s="80"/>
    </row>
    <row r="273" spans="7:7">
      <c r="G273" s="80"/>
    </row>
    <row r="274" spans="7:7">
      <c r="G274" s="80"/>
    </row>
    <row r="275" spans="7:7">
      <c r="G275" s="80"/>
    </row>
    <row r="276" spans="7:7">
      <c r="G276" s="80"/>
    </row>
    <row r="277" spans="7:7">
      <c r="G277" s="80"/>
    </row>
    <row r="278" spans="7:7">
      <c r="G278" s="80"/>
    </row>
    <row r="279" spans="7:7">
      <c r="G279" s="80"/>
    </row>
    <row r="280" spans="7:7">
      <c r="G280" s="80"/>
    </row>
    <row r="281" spans="7:7">
      <c r="G281" s="80"/>
    </row>
    <row r="282" spans="7:7">
      <c r="G282" s="80"/>
    </row>
    <row r="283" spans="7:7">
      <c r="G283" s="80"/>
    </row>
    <row r="284" spans="7:7">
      <c r="G284" s="80"/>
    </row>
    <row r="285" spans="7:7">
      <c r="G285" s="80"/>
    </row>
    <row r="286" spans="7:7">
      <c r="G286" s="80"/>
    </row>
    <row r="287" spans="7:7">
      <c r="G287" s="80"/>
    </row>
    <row r="288" spans="7:7">
      <c r="G288" s="80"/>
    </row>
    <row r="289" spans="7:7">
      <c r="G289" s="80"/>
    </row>
    <row r="290" spans="7:7">
      <c r="G290" s="80"/>
    </row>
    <row r="291" spans="7:7">
      <c r="G291" s="80"/>
    </row>
    <row r="292" spans="7:7">
      <c r="G292" s="80"/>
    </row>
    <row r="293" spans="7:7">
      <c r="G293" s="80"/>
    </row>
    <row r="294" spans="7:7">
      <c r="G294" s="80"/>
    </row>
    <row r="295" spans="7:7">
      <c r="G295" s="80"/>
    </row>
    <row r="296" spans="7:7">
      <c r="G296" s="80"/>
    </row>
    <row r="297" spans="7:7">
      <c r="G297" s="80"/>
    </row>
    <row r="298" spans="7:7">
      <c r="G298" s="80"/>
    </row>
    <row r="299" spans="7:7">
      <c r="G299" s="80"/>
    </row>
    <row r="300" spans="7:7">
      <c r="G300" s="80"/>
    </row>
    <row r="301" spans="7:7">
      <c r="G301" s="80"/>
    </row>
    <row r="302" spans="7:7">
      <c r="G302" s="80"/>
    </row>
    <row r="303" spans="7:7">
      <c r="G303" s="80"/>
    </row>
    <row r="304" spans="7:7">
      <c r="G304" s="80"/>
    </row>
    <row r="305" spans="7:7">
      <c r="G305" s="80"/>
    </row>
    <row r="306" spans="7:7">
      <c r="G306" s="80"/>
    </row>
    <row r="307" spans="7:7">
      <c r="G307" s="80"/>
    </row>
    <row r="308" spans="7:7">
      <c r="G308" s="80"/>
    </row>
    <row r="309" spans="7:7">
      <c r="G309" s="80"/>
    </row>
    <row r="310" spans="7:7">
      <c r="G310" s="80"/>
    </row>
    <row r="311" spans="7:7">
      <c r="G311" s="80"/>
    </row>
    <row r="312" spans="7:7">
      <c r="G312" s="80"/>
    </row>
    <row r="313" spans="7:7">
      <c r="G313" s="80"/>
    </row>
    <row r="314" spans="7:7">
      <c r="G314" s="80"/>
    </row>
    <row r="315" spans="7:7">
      <c r="G315" s="80"/>
    </row>
    <row r="316" spans="7:7">
      <c r="G316" s="80"/>
    </row>
    <row r="317" spans="7:7">
      <c r="G317" s="80"/>
    </row>
    <row r="318" spans="7:7">
      <c r="G318" s="80"/>
    </row>
    <row r="319" spans="7:7">
      <c r="G319" s="80"/>
    </row>
    <row r="320" spans="7:7">
      <c r="G320" s="80"/>
    </row>
    <row r="321" spans="7:7">
      <c r="G321" s="80"/>
    </row>
    <row r="322" spans="7:7">
      <c r="G322" s="80"/>
    </row>
    <row r="323" spans="7:7">
      <c r="G323" s="80"/>
    </row>
    <row r="324" spans="7:7">
      <c r="G324" s="80"/>
    </row>
    <row r="325" spans="7:7">
      <c r="G325" s="80"/>
    </row>
    <row r="326" spans="7:7">
      <c r="G326" s="80"/>
    </row>
    <row r="327" spans="7:7">
      <c r="G327" s="80"/>
    </row>
    <row r="328" spans="7:7">
      <c r="G328" s="80"/>
    </row>
    <row r="329" spans="7:7">
      <c r="G329" s="80"/>
    </row>
    <row r="330" spans="7:7">
      <c r="G330" s="80"/>
    </row>
    <row r="331" spans="7:7">
      <c r="G331" s="80"/>
    </row>
    <row r="332" spans="7:7">
      <c r="G332" s="80"/>
    </row>
    <row r="333" spans="7:7">
      <c r="G333" s="80"/>
    </row>
    <row r="334" spans="7:7">
      <c r="G334" s="80"/>
    </row>
    <row r="335" spans="7:7">
      <c r="G335" s="80"/>
    </row>
    <row r="336" spans="7:7">
      <c r="G336" s="80"/>
    </row>
    <row r="337" spans="7:7">
      <c r="G337" s="80"/>
    </row>
    <row r="338" spans="7:7">
      <c r="G338" s="80"/>
    </row>
    <row r="339" spans="7:7">
      <c r="G339" s="80"/>
    </row>
    <row r="340" spans="7:7">
      <c r="G340" s="80"/>
    </row>
    <row r="341" spans="7:7">
      <c r="G341" s="80"/>
    </row>
    <row r="342" spans="7:7">
      <c r="G342" s="80"/>
    </row>
    <row r="343" spans="7:7">
      <c r="G343" s="80"/>
    </row>
    <row r="344" spans="7:7">
      <c r="G344" s="80"/>
    </row>
    <row r="345" spans="7:7">
      <c r="G345" s="80"/>
    </row>
    <row r="346" spans="7:7">
      <c r="G346" s="80"/>
    </row>
    <row r="347" spans="7:7">
      <c r="G347" s="80"/>
    </row>
    <row r="348" spans="7:7">
      <c r="G348" s="80"/>
    </row>
    <row r="349" spans="7:7">
      <c r="G349" s="80"/>
    </row>
    <row r="350" spans="7:7">
      <c r="G350" s="80"/>
    </row>
    <row r="351" spans="7:7">
      <c r="G351" s="80"/>
    </row>
    <row r="352" spans="7:7">
      <c r="G352" s="80"/>
    </row>
    <row r="353" spans="7:7">
      <c r="G353" s="80"/>
    </row>
    <row r="354" spans="7:7">
      <c r="G354" s="80"/>
    </row>
    <row r="355" spans="7:7">
      <c r="G355" s="80"/>
    </row>
    <row r="356" spans="7:7">
      <c r="G356" s="80"/>
    </row>
    <row r="357" spans="7:7">
      <c r="G357" s="80"/>
    </row>
    <row r="358" spans="7:7">
      <c r="G358" s="80"/>
    </row>
    <row r="359" spans="7:7">
      <c r="G359" s="80"/>
    </row>
    <row r="360" spans="7:7">
      <c r="G360" s="80"/>
    </row>
    <row r="361" spans="7:7">
      <c r="G361" s="80"/>
    </row>
    <row r="362" spans="7:7">
      <c r="G362" s="80"/>
    </row>
    <row r="363" spans="7:7">
      <c r="G363" s="80"/>
    </row>
    <row r="364" spans="7:7">
      <c r="G364" s="80"/>
    </row>
    <row r="365" spans="7:7">
      <c r="G365" s="80"/>
    </row>
    <row r="366" spans="7:7">
      <c r="G366" s="80"/>
    </row>
    <row r="367" spans="7:7">
      <c r="G367" s="80"/>
    </row>
    <row r="368" spans="7:7">
      <c r="G368" s="80"/>
    </row>
    <row r="369" spans="7:7">
      <c r="G369" s="80"/>
    </row>
    <row r="370" spans="7:7">
      <c r="G370" s="80"/>
    </row>
    <row r="371" spans="7:7">
      <c r="G371" s="80"/>
    </row>
    <row r="372" spans="7:7">
      <c r="G372" s="80"/>
    </row>
    <row r="373" spans="7:7">
      <c r="G373" s="80"/>
    </row>
    <row r="374" spans="7:7">
      <c r="G374" s="80"/>
    </row>
    <row r="375" spans="7:7">
      <c r="G375" s="80"/>
    </row>
    <row r="376" spans="7:7">
      <c r="G376" s="80"/>
    </row>
    <row r="377" spans="7:7">
      <c r="G377" s="80"/>
    </row>
    <row r="378" spans="7:7">
      <c r="G378" s="80"/>
    </row>
    <row r="379" spans="7:7">
      <c r="G379" s="80"/>
    </row>
    <row r="380" spans="7:7">
      <c r="G380" s="80"/>
    </row>
    <row r="381" spans="7:7">
      <c r="G381" s="80"/>
    </row>
    <row r="382" spans="7:7">
      <c r="G382" s="80"/>
    </row>
    <row r="383" spans="7:7">
      <c r="G383" s="80"/>
    </row>
    <row r="384" spans="7:7">
      <c r="G384" s="80"/>
    </row>
    <row r="385" spans="7:7">
      <c r="G385" s="80"/>
    </row>
    <row r="386" spans="7:7">
      <c r="G386" s="80"/>
    </row>
    <row r="387" spans="7:7">
      <c r="G387" s="80"/>
    </row>
    <row r="388" spans="7:7">
      <c r="G388" s="80"/>
    </row>
    <row r="389" spans="7:7">
      <c r="G389" s="80"/>
    </row>
    <row r="390" spans="7:7">
      <c r="G390" s="80"/>
    </row>
    <row r="391" spans="7:7">
      <c r="G391" s="80"/>
    </row>
    <row r="392" spans="7:7">
      <c r="G392" s="80"/>
    </row>
    <row r="393" spans="7:7">
      <c r="G393" s="80"/>
    </row>
    <row r="394" spans="7:7">
      <c r="G394" s="80"/>
    </row>
    <row r="395" spans="7:7">
      <c r="G395" s="80"/>
    </row>
    <row r="396" spans="7:7">
      <c r="G396" s="80"/>
    </row>
    <row r="397" spans="7:7">
      <c r="G397" s="80"/>
    </row>
    <row r="398" spans="7:7">
      <c r="G398" s="80"/>
    </row>
    <row r="399" spans="7:7">
      <c r="G399" s="80"/>
    </row>
    <row r="400" spans="7:7">
      <c r="G400" s="80"/>
    </row>
    <row r="401" spans="7:7">
      <c r="G401" s="80"/>
    </row>
    <row r="402" spans="7:7">
      <c r="G402" s="80"/>
    </row>
    <row r="403" spans="7:7">
      <c r="G403" s="80"/>
    </row>
    <row r="404" spans="7:7">
      <c r="G404" s="80"/>
    </row>
    <row r="405" spans="7:7">
      <c r="G405" s="80"/>
    </row>
    <row r="406" spans="7:7">
      <c r="G406" s="80"/>
    </row>
    <row r="407" spans="7:7">
      <c r="G407" s="80"/>
    </row>
    <row r="408" spans="7:7">
      <c r="G408" s="80"/>
    </row>
    <row r="409" spans="7:7">
      <c r="G409" s="80"/>
    </row>
    <row r="410" spans="7:7">
      <c r="G410" s="80"/>
    </row>
    <row r="411" spans="7:7">
      <c r="G411" s="80"/>
    </row>
    <row r="412" spans="7:7">
      <c r="G412" s="80"/>
    </row>
    <row r="413" spans="7:7">
      <c r="G413" s="80"/>
    </row>
    <row r="414" spans="7:7">
      <c r="G414" s="80"/>
    </row>
    <row r="415" spans="7:7">
      <c r="G415" s="80"/>
    </row>
    <row r="416" spans="7:7">
      <c r="G416" s="80"/>
    </row>
    <row r="417" spans="7:7">
      <c r="G417" s="80"/>
    </row>
    <row r="418" spans="7:7">
      <c r="G418" s="80"/>
    </row>
    <row r="419" spans="7:7">
      <c r="G419" s="80"/>
    </row>
    <row r="420" spans="7:7">
      <c r="G420" s="80"/>
    </row>
    <row r="421" spans="7:7">
      <c r="G421" s="80"/>
    </row>
    <row r="422" spans="7:7">
      <c r="G422" s="80"/>
    </row>
    <row r="423" spans="7:7">
      <c r="G423" s="80"/>
    </row>
    <row r="424" spans="7:7">
      <c r="G424" s="80"/>
    </row>
    <row r="425" spans="7:7">
      <c r="G425" s="80"/>
    </row>
    <row r="426" spans="7:7">
      <c r="G426" s="80"/>
    </row>
    <row r="427" spans="7:7">
      <c r="G427" s="80"/>
    </row>
    <row r="428" spans="7:7">
      <c r="G428" s="80"/>
    </row>
    <row r="429" spans="7:7">
      <c r="G429" s="80"/>
    </row>
    <row r="430" spans="7:7">
      <c r="G430" s="80"/>
    </row>
    <row r="431" spans="7:7">
      <c r="G431" s="80"/>
    </row>
    <row r="432" spans="7:7">
      <c r="G432" s="80"/>
    </row>
    <row r="433" spans="7:7">
      <c r="G433" s="80"/>
    </row>
    <row r="434" spans="7:7">
      <c r="G434" s="80"/>
    </row>
    <row r="435" spans="7:7">
      <c r="G435" s="80"/>
    </row>
    <row r="436" spans="7:7">
      <c r="G436" s="80"/>
    </row>
    <row r="437" spans="7:7">
      <c r="G437" s="80"/>
    </row>
    <row r="438" spans="7:7">
      <c r="G438" s="80"/>
    </row>
    <row r="439" spans="7:7">
      <c r="G439" s="80"/>
    </row>
    <row r="440" spans="7:7">
      <c r="G440" s="80"/>
    </row>
    <row r="441" spans="7:7">
      <c r="G441" s="80"/>
    </row>
    <row r="442" spans="7:7">
      <c r="G442" s="80"/>
    </row>
    <row r="443" spans="7:7">
      <c r="G443" s="80"/>
    </row>
    <row r="444" spans="7:7">
      <c r="G444" s="80"/>
    </row>
    <row r="445" spans="7:7">
      <c r="G445" s="80"/>
    </row>
    <row r="446" spans="7:7">
      <c r="G446" s="80"/>
    </row>
    <row r="447" spans="7:7">
      <c r="G447" s="80"/>
    </row>
    <row r="448" spans="7:7">
      <c r="G448" s="80"/>
    </row>
    <row r="449" spans="7:7">
      <c r="G449" s="80"/>
    </row>
    <row r="450" spans="7:7">
      <c r="G450" s="80"/>
    </row>
    <row r="451" spans="7:7">
      <c r="G451" s="80"/>
    </row>
    <row r="452" spans="7:7">
      <c r="G452" s="80"/>
    </row>
    <row r="453" spans="7:7">
      <c r="G453" s="80"/>
    </row>
    <row r="454" spans="7:7">
      <c r="G454" s="80"/>
    </row>
    <row r="455" spans="7:7">
      <c r="G455" s="80"/>
    </row>
    <row r="456" spans="7:7">
      <c r="G456" s="80"/>
    </row>
    <row r="457" spans="7:7">
      <c r="G457" s="80"/>
    </row>
    <row r="458" spans="7:7">
      <c r="G458" s="80"/>
    </row>
    <row r="459" spans="7:7">
      <c r="G459" s="80"/>
    </row>
    <row r="460" spans="7:7">
      <c r="G460" s="80"/>
    </row>
    <row r="461" spans="7:7">
      <c r="G461" s="80"/>
    </row>
    <row r="462" spans="7:7">
      <c r="G462" s="80"/>
    </row>
    <row r="463" spans="7:7">
      <c r="G463" s="80"/>
    </row>
    <row r="464" spans="7:7">
      <c r="G464" s="80"/>
    </row>
    <row r="465" spans="7:7">
      <c r="G465" s="80"/>
    </row>
    <row r="466" spans="7:7">
      <c r="G466" s="80"/>
    </row>
    <row r="467" spans="7:7">
      <c r="G467" s="80"/>
    </row>
    <row r="468" spans="7:7">
      <c r="G468" s="80"/>
    </row>
    <row r="469" spans="7:7">
      <c r="G469" s="80"/>
    </row>
    <row r="470" spans="7:7">
      <c r="G470" s="80"/>
    </row>
    <row r="471" spans="7:7">
      <c r="G471" s="80"/>
    </row>
    <row r="472" spans="7:7">
      <c r="G472" s="80"/>
    </row>
    <row r="473" spans="7:7">
      <c r="G473" s="80"/>
    </row>
    <row r="474" spans="7:7">
      <c r="G474" s="80"/>
    </row>
    <row r="475" spans="7:7">
      <c r="G475" s="80"/>
    </row>
    <row r="476" spans="7:7">
      <c r="G476" s="80"/>
    </row>
    <row r="477" spans="7:7">
      <c r="G477" s="80"/>
    </row>
    <row r="478" spans="7:7">
      <c r="G478" s="80"/>
    </row>
    <row r="479" spans="7:7">
      <c r="G479" s="80"/>
    </row>
    <row r="480" spans="7:7">
      <c r="G480" s="80"/>
    </row>
    <row r="481" spans="7:7">
      <c r="G481" s="80"/>
    </row>
    <row r="482" spans="7:7">
      <c r="G482" s="80"/>
    </row>
    <row r="483" spans="7:7">
      <c r="G483" s="80"/>
    </row>
    <row r="484" spans="7:7">
      <c r="G484" s="80"/>
    </row>
    <row r="485" spans="7:7">
      <c r="G485" s="80"/>
    </row>
    <row r="486" spans="7:7">
      <c r="G486" s="80"/>
    </row>
    <row r="487" spans="7:7">
      <c r="G487" s="80"/>
    </row>
    <row r="488" spans="7:7">
      <c r="G488" s="80"/>
    </row>
    <row r="489" spans="7:7">
      <c r="G489" s="80"/>
    </row>
    <row r="490" spans="7:7">
      <c r="G490" s="80"/>
    </row>
    <row r="491" spans="7:7">
      <c r="G491" s="80"/>
    </row>
    <row r="492" spans="7:7">
      <c r="G492" s="80"/>
    </row>
    <row r="493" spans="7:7">
      <c r="G493" s="80"/>
    </row>
    <row r="494" spans="7:7">
      <c r="G494" s="80"/>
    </row>
    <row r="495" spans="7:7">
      <c r="G495" s="80"/>
    </row>
    <row r="496" spans="7:7">
      <c r="G496" s="80"/>
    </row>
    <row r="497" spans="7:7">
      <c r="G497" s="80"/>
    </row>
    <row r="498" spans="7:7">
      <c r="G498" s="80"/>
    </row>
    <row r="499" spans="7:7">
      <c r="G499" s="80"/>
    </row>
    <row r="500" spans="7:7">
      <c r="G500" s="80"/>
    </row>
    <row r="501" spans="7:7">
      <c r="G501" s="80"/>
    </row>
    <row r="502" spans="7:7">
      <c r="G502" s="80"/>
    </row>
    <row r="503" spans="7:7">
      <c r="G503" s="80"/>
    </row>
    <row r="504" spans="7:7">
      <c r="G504" s="80"/>
    </row>
    <row r="505" spans="7:7">
      <c r="G505" s="80"/>
    </row>
    <row r="506" spans="7:7">
      <c r="G506" s="80"/>
    </row>
    <row r="507" spans="7:7">
      <c r="G507" s="80"/>
    </row>
    <row r="508" spans="7:7">
      <c r="G508" s="80"/>
    </row>
    <row r="509" spans="7:7">
      <c r="G509" s="80"/>
    </row>
    <row r="510" spans="7:7">
      <c r="G510" s="80"/>
    </row>
    <row r="511" spans="7:7">
      <c r="G511" s="80"/>
    </row>
    <row r="512" spans="7:7">
      <c r="G512" s="80"/>
    </row>
    <row r="513" spans="7:7">
      <c r="G513" s="80"/>
    </row>
    <row r="514" spans="7:7">
      <c r="G514" s="80"/>
    </row>
    <row r="515" spans="7:7">
      <c r="G515" s="80"/>
    </row>
    <row r="516" spans="7:7">
      <c r="G516" s="80"/>
    </row>
    <row r="517" spans="7:7">
      <c r="G517" s="80"/>
    </row>
    <row r="518" spans="7:7">
      <c r="G518" s="80"/>
    </row>
    <row r="519" spans="7:7">
      <c r="G519" s="80"/>
    </row>
    <row r="520" spans="7:7">
      <c r="G520" s="80"/>
    </row>
    <row r="521" spans="7:7">
      <c r="G521" s="80"/>
    </row>
    <row r="522" spans="7:7">
      <c r="G522" s="80"/>
    </row>
    <row r="523" spans="7:7">
      <c r="G523" s="80"/>
    </row>
    <row r="524" spans="7:7">
      <c r="G524" s="80"/>
    </row>
    <row r="525" spans="7:7">
      <c r="G525" s="80"/>
    </row>
    <row r="526" spans="7:7">
      <c r="G526" s="80"/>
    </row>
    <row r="527" spans="7:7">
      <c r="G527" s="80"/>
    </row>
    <row r="528" spans="7:7">
      <c r="G528" s="80"/>
    </row>
    <row r="529" spans="7:7">
      <c r="G529" s="80"/>
    </row>
    <row r="530" spans="7:7">
      <c r="G530" s="80"/>
    </row>
    <row r="531" spans="7:7">
      <c r="G531" s="80"/>
    </row>
    <row r="532" spans="7:7">
      <c r="G532" s="80"/>
    </row>
    <row r="533" spans="7:7">
      <c r="G533" s="80"/>
    </row>
    <row r="534" spans="7:7">
      <c r="G534" s="80"/>
    </row>
    <row r="535" spans="7:7">
      <c r="G535" s="80"/>
    </row>
    <row r="536" spans="7:7">
      <c r="G536" s="80"/>
    </row>
    <row r="537" spans="7:7">
      <c r="G537" s="80"/>
    </row>
    <row r="538" spans="7:7">
      <c r="G538" s="80"/>
    </row>
    <row r="539" spans="7:7">
      <c r="G539" s="80"/>
    </row>
    <row r="540" spans="7:7">
      <c r="G540" s="80"/>
    </row>
    <row r="541" spans="7:7">
      <c r="G541" s="80"/>
    </row>
    <row r="542" spans="7:7">
      <c r="G542" s="80"/>
    </row>
    <row r="543" spans="7:7">
      <c r="G543" s="80"/>
    </row>
    <row r="544" spans="7:7">
      <c r="G544" s="80"/>
    </row>
    <row r="545" spans="7:7">
      <c r="G545" s="80"/>
    </row>
    <row r="546" spans="7:7">
      <c r="G546" s="80"/>
    </row>
    <row r="547" spans="7:7">
      <c r="G547" s="80"/>
    </row>
    <row r="548" spans="7:7">
      <c r="G548" s="80"/>
    </row>
    <row r="549" spans="7:7">
      <c r="G549" s="80"/>
    </row>
    <row r="550" spans="7:7">
      <c r="G550" s="80"/>
    </row>
    <row r="551" spans="7:7">
      <c r="G551" s="80"/>
    </row>
    <row r="552" spans="7:7">
      <c r="G552" s="80"/>
    </row>
    <row r="553" spans="7:7">
      <c r="G553" s="80"/>
    </row>
    <row r="554" spans="7:7">
      <c r="G554" s="80"/>
    </row>
    <row r="555" spans="7:7">
      <c r="G555" s="80"/>
    </row>
    <row r="556" spans="7:7">
      <c r="G556" s="80"/>
    </row>
    <row r="557" spans="7:7">
      <c r="G557" s="80"/>
    </row>
    <row r="558" spans="7:7">
      <c r="G558" s="80"/>
    </row>
    <row r="559" spans="7:7">
      <c r="G559" s="80"/>
    </row>
    <row r="560" spans="7:7">
      <c r="G560" s="80"/>
    </row>
    <row r="561" spans="7:7">
      <c r="G561" s="80"/>
    </row>
    <row r="562" spans="7:7">
      <c r="G562" s="80"/>
    </row>
    <row r="563" spans="7:7">
      <c r="G563" s="80"/>
    </row>
    <row r="564" spans="7:7">
      <c r="G564" s="80"/>
    </row>
    <row r="565" spans="7:7">
      <c r="G565" s="80"/>
    </row>
    <row r="566" spans="7:7">
      <c r="G566" s="80"/>
    </row>
    <row r="567" spans="7:7">
      <c r="G567" s="80"/>
    </row>
    <row r="568" spans="7:7">
      <c r="G568" s="80"/>
    </row>
    <row r="569" spans="7:7">
      <c r="G569" s="80"/>
    </row>
    <row r="570" spans="7:7">
      <c r="G570" s="80"/>
    </row>
    <row r="571" spans="7:7">
      <c r="G571" s="80"/>
    </row>
    <row r="572" spans="7:7">
      <c r="G572" s="80"/>
    </row>
    <row r="573" spans="7:7">
      <c r="G573" s="80"/>
    </row>
    <row r="574" spans="7:7">
      <c r="G574" s="80"/>
    </row>
    <row r="575" spans="7:7">
      <c r="G575" s="80"/>
    </row>
    <row r="576" spans="7:7">
      <c r="G576" s="80"/>
    </row>
    <row r="577" spans="7:7">
      <c r="G577" s="80"/>
    </row>
    <row r="578" spans="7:7">
      <c r="G578" s="80"/>
    </row>
    <row r="579" spans="7:7">
      <c r="G579" s="80"/>
    </row>
    <row r="580" spans="7:7">
      <c r="G580" s="80"/>
    </row>
    <row r="581" spans="7:7">
      <c r="G581" s="80"/>
    </row>
    <row r="582" spans="7:7">
      <c r="G582" s="80"/>
    </row>
    <row r="583" spans="7:7">
      <c r="G583" s="80"/>
    </row>
    <row r="584" spans="7:7">
      <c r="G584" s="80"/>
    </row>
    <row r="585" spans="7:7">
      <c r="G585" s="80"/>
    </row>
    <row r="586" spans="7:7">
      <c r="G586" s="80"/>
    </row>
    <row r="587" spans="7:7">
      <c r="G587" s="80"/>
    </row>
    <row r="588" spans="7:7">
      <c r="G588" s="80"/>
    </row>
    <row r="589" spans="7:7">
      <c r="G589" s="80"/>
    </row>
    <row r="590" spans="7:7">
      <c r="G590" s="80"/>
    </row>
    <row r="591" spans="7:7">
      <c r="G591" s="80"/>
    </row>
    <row r="592" spans="7:7">
      <c r="G592" s="80"/>
    </row>
    <row r="593" spans="7:7">
      <c r="G593" s="80"/>
    </row>
    <row r="594" spans="7:7">
      <c r="G594" s="80"/>
    </row>
    <row r="595" spans="7:7">
      <c r="G595" s="80"/>
    </row>
    <row r="596" spans="7:7">
      <c r="G596" s="80"/>
    </row>
    <row r="597" spans="7:7">
      <c r="G597" s="80"/>
    </row>
    <row r="598" spans="7:7">
      <c r="G598" s="80"/>
    </row>
    <row r="599" spans="7:7">
      <c r="G599" s="80"/>
    </row>
    <row r="600" spans="7:7">
      <c r="G600" s="80"/>
    </row>
    <row r="601" spans="7:7">
      <c r="G601" s="80"/>
    </row>
    <row r="602" spans="7:7">
      <c r="G602" s="80"/>
    </row>
    <row r="603" spans="7:7">
      <c r="G603" s="80"/>
    </row>
    <row r="604" spans="7:7">
      <c r="G604" s="80"/>
    </row>
    <row r="605" spans="7:7">
      <c r="G605" s="80"/>
    </row>
    <row r="606" spans="7:7">
      <c r="G606" s="80"/>
    </row>
    <row r="607" spans="7:7">
      <c r="G607" s="80"/>
    </row>
    <row r="608" spans="7:7">
      <c r="G608" s="80"/>
    </row>
    <row r="609" spans="7:7">
      <c r="G609" s="80"/>
    </row>
    <row r="610" spans="7:7">
      <c r="G610" s="80"/>
    </row>
    <row r="611" spans="7:7">
      <c r="G611" s="80"/>
    </row>
    <row r="612" spans="7:7">
      <c r="G612" s="80"/>
    </row>
    <row r="613" spans="7:7">
      <c r="G613" s="80"/>
    </row>
    <row r="614" spans="7:7">
      <c r="G614" s="80"/>
    </row>
    <row r="615" spans="7:7">
      <c r="G615" s="80"/>
    </row>
    <row r="616" spans="7:7">
      <c r="G616" s="80"/>
    </row>
    <row r="617" spans="7:7">
      <c r="G617" s="80"/>
    </row>
    <row r="618" spans="7:7">
      <c r="G618" s="80"/>
    </row>
    <row r="619" spans="7:7">
      <c r="G619" s="80"/>
    </row>
    <row r="620" spans="7:7">
      <c r="G620" s="80"/>
    </row>
    <row r="621" spans="7:7">
      <c r="G621" s="80"/>
    </row>
    <row r="622" spans="7:7">
      <c r="G622" s="80"/>
    </row>
    <row r="623" spans="7:7">
      <c r="G623" s="80"/>
    </row>
    <row r="624" spans="7:7">
      <c r="G624" s="80"/>
    </row>
    <row r="625" spans="7:7">
      <c r="G625" s="80"/>
    </row>
    <row r="626" spans="7:7">
      <c r="G626" s="80"/>
    </row>
    <row r="627" spans="7:7">
      <c r="G627" s="80"/>
    </row>
    <row r="628" spans="7:7">
      <c r="G628" s="80"/>
    </row>
    <row r="629" spans="7:7">
      <c r="G629" s="80"/>
    </row>
    <row r="630" spans="7:7">
      <c r="G630" s="80"/>
    </row>
    <row r="631" spans="7:7">
      <c r="G631" s="80"/>
    </row>
    <row r="632" spans="7:7">
      <c r="G632" s="80"/>
    </row>
    <row r="633" spans="7:7">
      <c r="G633" s="80"/>
    </row>
    <row r="634" spans="7:7">
      <c r="G634" s="80"/>
    </row>
    <row r="635" spans="7:7">
      <c r="G635" s="80"/>
    </row>
    <row r="636" spans="7:7">
      <c r="G636" s="80"/>
    </row>
    <row r="637" spans="7:7">
      <c r="G637" s="80"/>
    </row>
    <row r="638" spans="7:7">
      <c r="G638" s="80"/>
    </row>
    <row r="639" spans="7:7">
      <c r="G639" s="80"/>
    </row>
    <row r="640" spans="7:7">
      <c r="G640" s="80"/>
    </row>
    <row r="641" spans="7:7">
      <c r="G641" s="80"/>
    </row>
    <row r="642" spans="7:7">
      <c r="G642" s="80"/>
    </row>
    <row r="643" spans="7:7">
      <c r="G643" s="80"/>
    </row>
    <row r="644" spans="7:7">
      <c r="G644" s="80"/>
    </row>
    <row r="645" spans="7:7">
      <c r="G645" s="80"/>
    </row>
    <row r="646" spans="7:7">
      <c r="G646" s="80"/>
    </row>
    <row r="647" spans="7:7">
      <c r="G647" s="80"/>
    </row>
    <row r="648" spans="7:7">
      <c r="G648" s="80"/>
    </row>
    <row r="649" spans="7:7">
      <c r="G649" s="80"/>
    </row>
    <row r="650" spans="7:7">
      <c r="G650" s="80"/>
    </row>
    <row r="651" spans="7:7">
      <c r="G651" s="80"/>
    </row>
    <row r="652" spans="7:7">
      <c r="G652" s="80"/>
    </row>
    <row r="653" spans="7:7">
      <c r="G653" s="80"/>
    </row>
    <row r="654" spans="7:7">
      <c r="G654" s="80"/>
    </row>
    <row r="655" spans="7:7">
      <c r="G655" s="80"/>
    </row>
    <row r="656" spans="7:7">
      <c r="G656" s="80"/>
    </row>
    <row r="657" spans="7:7">
      <c r="G657" s="80"/>
    </row>
    <row r="658" spans="7:7">
      <c r="G658" s="80"/>
    </row>
    <row r="659" spans="7:7">
      <c r="G659" s="80"/>
    </row>
    <row r="660" spans="7:7">
      <c r="G660" s="80"/>
    </row>
    <row r="661" spans="7:7">
      <c r="G661" s="80"/>
    </row>
    <row r="662" spans="7:7">
      <c r="G662" s="80"/>
    </row>
    <row r="663" spans="7:7">
      <c r="G663" s="80"/>
    </row>
    <row r="664" spans="7:7">
      <c r="G664" s="80"/>
    </row>
    <row r="665" spans="7:7">
      <c r="G665" s="80"/>
    </row>
    <row r="666" spans="7:7">
      <c r="G666" s="80"/>
    </row>
    <row r="667" spans="7:7">
      <c r="G667" s="80"/>
    </row>
    <row r="668" spans="7:7">
      <c r="G668" s="80"/>
    </row>
    <row r="669" spans="7:7">
      <c r="G669" s="80"/>
    </row>
    <row r="670" spans="7:7">
      <c r="G670" s="80"/>
    </row>
    <row r="671" spans="7:7">
      <c r="G671" s="80"/>
    </row>
    <row r="672" spans="7:7">
      <c r="G672" s="80"/>
    </row>
    <row r="673" spans="7:7">
      <c r="G673" s="80"/>
    </row>
    <row r="674" spans="7:7">
      <c r="G674" s="80"/>
    </row>
    <row r="675" spans="7:7">
      <c r="G675" s="80"/>
    </row>
    <row r="676" spans="7:7">
      <c r="G676" s="80"/>
    </row>
    <row r="677" spans="7:7">
      <c r="G677" s="80"/>
    </row>
    <row r="678" spans="7:7">
      <c r="G678" s="80"/>
    </row>
    <row r="679" spans="7:7">
      <c r="G679" s="80"/>
    </row>
    <row r="680" spans="7:7">
      <c r="G680" s="80"/>
    </row>
    <row r="681" spans="7:7">
      <c r="G681" s="80"/>
    </row>
    <row r="682" spans="7:7">
      <c r="G682" s="80"/>
    </row>
    <row r="683" spans="7:7">
      <c r="G683" s="80"/>
    </row>
    <row r="684" spans="7:7">
      <c r="G684" s="80"/>
    </row>
    <row r="685" spans="7:7">
      <c r="G685" s="80"/>
    </row>
    <row r="686" spans="7:7">
      <c r="G686" s="80"/>
    </row>
    <row r="687" spans="7:7">
      <c r="G687" s="80"/>
    </row>
    <row r="688" spans="7:7">
      <c r="G688" s="80"/>
    </row>
    <row r="689" spans="7:7">
      <c r="G689" s="80"/>
    </row>
    <row r="690" spans="7:7">
      <c r="G690" s="80"/>
    </row>
    <row r="691" spans="7:7">
      <c r="G691" s="80"/>
    </row>
    <row r="692" spans="7:7">
      <c r="G692" s="80"/>
    </row>
    <row r="693" spans="7:7">
      <c r="G693" s="80"/>
    </row>
    <row r="694" spans="7:7">
      <c r="G694" s="80"/>
    </row>
    <row r="695" spans="7:7">
      <c r="G695" s="80"/>
    </row>
    <row r="696" spans="7:7">
      <c r="G696" s="80"/>
    </row>
    <row r="697" spans="7:7">
      <c r="G697" s="80"/>
    </row>
    <row r="698" spans="7:7">
      <c r="G698" s="80"/>
    </row>
    <row r="699" spans="7:7">
      <c r="G699" s="80"/>
    </row>
    <row r="700" spans="7:7">
      <c r="G700" s="80"/>
    </row>
    <row r="701" spans="7:7">
      <c r="G701" s="80"/>
    </row>
    <row r="702" spans="7:7">
      <c r="G702" s="80"/>
    </row>
    <row r="703" spans="7:7">
      <c r="G703" s="80"/>
    </row>
    <row r="704" spans="7:7">
      <c r="G704" s="80"/>
    </row>
    <row r="705" spans="7:7">
      <c r="G705" s="80"/>
    </row>
    <row r="706" spans="7:7">
      <c r="G706" s="80"/>
    </row>
    <row r="707" spans="7:7">
      <c r="G707" s="80"/>
    </row>
    <row r="708" spans="7:7">
      <c r="G708" s="80"/>
    </row>
    <row r="709" spans="7:7">
      <c r="G709" s="80"/>
    </row>
    <row r="710" spans="7:7">
      <c r="G710" s="80"/>
    </row>
    <row r="711" spans="7:7">
      <c r="G711" s="80"/>
    </row>
    <row r="712" spans="7:7">
      <c r="G712" s="80"/>
    </row>
    <row r="713" spans="7:7">
      <c r="G713" s="80"/>
    </row>
    <row r="714" spans="7:7">
      <c r="G714" s="80"/>
    </row>
    <row r="715" spans="7:7">
      <c r="G715" s="80"/>
    </row>
    <row r="716" spans="7:7">
      <c r="G716" s="80"/>
    </row>
    <row r="717" spans="7:7">
      <c r="G717" s="80"/>
    </row>
    <row r="718" spans="7:7">
      <c r="G718" s="80"/>
    </row>
    <row r="719" spans="7:7">
      <c r="G719" s="80"/>
    </row>
    <row r="720" spans="7:7">
      <c r="G720" s="80"/>
    </row>
    <row r="721" spans="7:7">
      <c r="G721" s="80"/>
    </row>
    <row r="722" spans="7:7">
      <c r="G722" s="80"/>
    </row>
    <row r="723" spans="7:7">
      <c r="G723" s="80"/>
    </row>
    <row r="724" spans="7:7">
      <c r="G724" s="80"/>
    </row>
    <row r="725" spans="7:7">
      <c r="G725" s="80"/>
    </row>
    <row r="726" spans="7:7">
      <c r="G726" s="80"/>
    </row>
    <row r="727" spans="7:7">
      <c r="G727" s="80"/>
    </row>
    <row r="728" spans="7:7">
      <c r="G728" s="80"/>
    </row>
    <row r="729" spans="7:7">
      <c r="G729" s="80"/>
    </row>
    <row r="730" spans="7:7">
      <c r="G730" s="80"/>
    </row>
    <row r="731" spans="7:7">
      <c r="G731" s="80"/>
    </row>
    <row r="732" spans="7:7">
      <c r="G732" s="80"/>
    </row>
    <row r="733" spans="7:7">
      <c r="G733" s="80"/>
    </row>
    <row r="734" spans="7:7">
      <c r="G734" s="80"/>
    </row>
    <row r="735" spans="7:7">
      <c r="G735" s="80"/>
    </row>
    <row r="736" spans="7:7">
      <c r="G736" s="80"/>
    </row>
    <row r="737" spans="7:7">
      <c r="G737" s="80"/>
    </row>
    <row r="738" spans="7:7">
      <c r="G738" s="80"/>
    </row>
    <row r="739" spans="7:7">
      <c r="G739" s="80"/>
    </row>
    <row r="740" spans="7:7">
      <c r="G740" s="80"/>
    </row>
    <row r="741" spans="7:7">
      <c r="G741" s="80"/>
    </row>
    <row r="742" spans="7:7">
      <c r="G742" s="80"/>
    </row>
    <row r="743" spans="7:7">
      <c r="G743" s="80"/>
    </row>
    <row r="744" spans="7:7">
      <c r="G744" s="80"/>
    </row>
    <row r="745" spans="7:7">
      <c r="G745" s="80"/>
    </row>
    <row r="746" spans="7:7">
      <c r="G746" s="80"/>
    </row>
    <row r="747" spans="7:7">
      <c r="G747" s="80"/>
    </row>
    <row r="748" spans="7:7">
      <c r="G748" s="80"/>
    </row>
    <row r="749" spans="7:7">
      <c r="G749" s="80"/>
    </row>
    <row r="750" spans="7:7">
      <c r="G750" s="80"/>
    </row>
    <row r="751" spans="7:7">
      <c r="G751" s="80"/>
    </row>
    <row r="752" spans="7:7">
      <c r="G752" s="80"/>
    </row>
    <row r="753" spans="7:7">
      <c r="G753" s="80"/>
    </row>
    <row r="754" spans="7:7">
      <c r="G754" s="80"/>
    </row>
    <row r="755" spans="7:7">
      <c r="G755" s="80"/>
    </row>
    <row r="756" spans="7:7">
      <c r="G756" s="80"/>
    </row>
    <row r="757" spans="7:7">
      <c r="G757" s="80"/>
    </row>
    <row r="758" spans="7:7">
      <c r="G758" s="80"/>
    </row>
    <row r="759" spans="7:7">
      <c r="G759" s="80"/>
    </row>
    <row r="760" spans="7:7">
      <c r="G760" s="80"/>
    </row>
    <row r="761" spans="7:7">
      <c r="G761" s="80"/>
    </row>
    <row r="762" spans="7:7">
      <c r="G762" s="80"/>
    </row>
    <row r="763" spans="7:7">
      <c r="G763" s="80"/>
    </row>
    <row r="764" spans="7:7">
      <c r="G764" s="80"/>
    </row>
    <row r="765" spans="7:7">
      <c r="G765" s="80"/>
    </row>
    <row r="766" spans="7:7">
      <c r="G766" s="80"/>
    </row>
    <row r="767" spans="7:7">
      <c r="G767" s="80"/>
    </row>
    <row r="768" spans="7:7">
      <c r="G768" s="80"/>
    </row>
    <row r="769" spans="7:7">
      <c r="G769" s="80"/>
    </row>
    <row r="770" spans="7:7">
      <c r="G770" s="80"/>
    </row>
    <row r="771" spans="7:7">
      <c r="G771" s="80"/>
    </row>
    <row r="772" spans="7:7">
      <c r="G772" s="80"/>
    </row>
    <row r="773" spans="7:7">
      <c r="G773" s="80"/>
    </row>
    <row r="774" spans="7:7">
      <c r="G774" s="80"/>
    </row>
    <row r="775" spans="7:7">
      <c r="G775" s="80"/>
    </row>
    <row r="776" spans="7:7">
      <c r="G776" s="80"/>
    </row>
    <row r="777" spans="7:7">
      <c r="G777" s="80"/>
    </row>
    <row r="778" spans="7:7">
      <c r="G778" s="80"/>
    </row>
    <row r="779" spans="7:7">
      <c r="G779" s="80"/>
    </row>
    <row r="780" spans="7:7">
      <c r="G780" s="80"/>
    </row>
    <row r="781" spans="7:7">
      <c r="G781" s="80"/>
    </row>
    <row r="782" spans="7:7">
      <c r="G782" s="80"/>
    </row>
    <row r="783" spans="7:7">
      <c r="G783" s="80"/>
    </row>
    <row r="784" spans="7:7">
      <c r="G784" s="80"/>
    </row>
    <row r="785" spans="7:7">
      <c r="G785" s="80"/>
    </row>
    <row r="786" spans="7:7">
      <c r="G786" s="80"/>
    </row>
    <row r="787" spans="7:7">
      <c r="G787" s="80"/>
    </row>
    <row r="788" spans="7:7">
      <c r="G788" s="80"/>
    </row>
    <row r="789" spans="7:7">
      <c r="G789" s="80"/>
    </row>
    <row r="790" spans="7:7">
      <c r="G790" s="80"/>
    </row>
    <row r="791" spans="7:7">
      <c r="G791" s="80"/>
    </row>
    <row r="792" spans="7:7">
      <c r="G792" s="80"/>
    </row>
    <row r="793" spans="7:7">
      <c r="G793" s="80"/>
    </row>
    <row r="794" spans="7:7">
      <c r="G794" s="80"/>
    </row>
    <row r="795" spans="7:7">
      <c r="G795" s="80"/>
    </row>
    <row r="796" spans="7:7">
      <c r="G796" s="80"/>
    </row>
    <row r="797" spans="7:7">
      <c r="G797" s="80"/>
    </row>
    <row r="798" spans="7:7">
      <c r="G798" s="80"/>
    </row>
    <row r="799" spans="7:7">
      <c r="G799" s="80"/>
    </row>
    <row r="800" spans="7:7">
      <c r="G800" s="80"/>
    </row>
    <row r="801" spans="7:7">
      <c r="G801" s="80"/>
    </row>
    <row r="802" spans="7:7">
      <c r="G802" s="80"/>
    </row>
    <row r="803" spans="7:7">
      <c r="G803" s="80"/>
    </row>
    <row r="804" spans="7:7">
      <c r="G804" s="80"/>
    </row>
    <row r="805" spans="7:7">
      <c r="G805" s="80"/>
    </row>
    <row r="806" spans="7:7">
      <c r="G806" s="80"/>
    </row>
    <row r="807" spans="7:7">
      <c r="G807" s="80"/>
    </row>
    <row r="808" spans="7:7">
      <c r="G808" s="80"/>
    </row>
    <row r="809" spans="7:7">
      <c r="G809" s="80"/>
    </row>
    <row r="810" spans="7:7">
      <c r="G810" s="80"/>
    </row>
    <row r="811" spans="7:7">
      <c r="G811" s="80"/>
    </row>
    <row r="812" spans="7:7">
      <c r="G812" s="80"/>
    </row>
    <row r="813" spans="7:7">
      <c r="G813" s="80"/>
    </row>
    <row r="814" spans="7:7">
      <c r="G814" s="80"/>
    </row>
    <row r="815" spans="7:7">
      <c r="G815" s="80"/>
    </row>
    <row r="816" spans="7:7">
      <c r="G816" s="80"/>
    </row>
    <row r="817" spans="7:7">
      <c r="G817" s="80"/>
    </row>
    <row r="818" spans="7:7">
      <c r="G818" s="80"/>
    </row>
    <row r="819" spans="7:7">
      <c r="G819" s="80"/>
    </row>
    <row r="820" spans="7:7">
      <c r="G820" s="80"/>
    </row>
    <row r="821" spans="7:7">
      <c r="G821" s="80"/>
    </row>
    <row r="822" spans="7:7">
      <c r="G822" s="80"/>
    </row>
    <row r="823" spans="7:7">
      <c r="G823" s="80"/>
    </row>
    <row r="824" spans="7:7">
      <c r="G824" s="80"/>
    </row>
    <row r="825" spans="7:7">
      <c r="G825" s="80"/>
    </row>
    <row r="826" spans="7:7">
      <c r="G826" s="80"/>
    </row>
    <row r="827" spans="7:7">
      <c r="G827" s="80"/>
    </row>
    <row r="828" spans="7:7">
      <c r="G828" s="80"/>
    </row>
    <row r="829" spans="7:7">
      <c r="G829" s="80"/>
    </row>
    <row r="830" spans="7:7">
      <c r="G830" s="80"/>
    </row>
    <row r="831" spans="7:7">
      <c r="G831" s="80"/>
    </row>
    <row r="832" spans="7:7">
      <c r="G832" s="80"/>
    </row>
    <row r="833" spans="7:7">
      <c r="G833" s="80"/>
    </row>
    <row r="834" spans="7:7">
      <c r="G834" s="80"/>
    </row>
    <row r="835" spans="7:7">
      <c r="G835" s="80"/>
    </row>
    <row r="836" spans="7:7">
      <c r="G836" s="80"/>
    </row>
    <row r="837" spans="7:7">
      <c r="G837" s="80"/>
    </row>
    <row r="838" spans="7:7">
      <c r="G838" s="80"/>
    </row>
    <row r="839" spans="7:7">
      <c r="G839" s="80"/>
    </row>
    <row r="840" spans="7:7">
      <c r="G840" s="80"/>
    </row>
    <row r="841" spans="7:7">
      <c r="G841" s="80"/>
    </row>
    <row r="842" spans="7:7">
      <c r="G842" s="80"/>
    </row>
    <row r="843" spans="7:7">
      <c r="G843" s="80"/>
    </row>
    <row r="844" spans="7:7">
      <c r="G844" s="80"/>
    </row>
    <row r="845" spans="7:7">
      <c r="G845" s="80"/>
    </row>
    <row r="846" spans="7:7">
      <c r="G846" s="80"/>
    </row>
    <row r="847" spans="7:7">
      <c r="G847" s="80"/>
    </row>
    <row r="848" spans="7:7">
      <c r="G848" s="80"/>
    </row>
    <row r="849" spans="7:7">
      <c r="G849" s="80"/>
    </row>
    <row r="850" spans="7:7">
      <c r="G850" s="80"/>
    </row>
    <row r="851" spans="7:7">
      <c r="G851" s="80"/>
    </row>
    <row r="852" spans="7:7">
      <c r="G852" s="80"/>
    </row>
    <row r="853" spans="7:7">
      <c r="G853" s="80"/>
    </row>
    <row r="854" spans="7:7">
      <c r="G854" s="80"/>
    </row>
    <row r="855" spans="7:7">
      <c r="G855" s="80"/>
    </row>
    <row r="856" spans="7:7">
      <c r="G856" s="80"/>
    </row>
    <row r="857" spans="7:7">
      <c r="G857" s="80"/>
    </row>
    <row r="858" spans="7:7">
      <c r="G858" s="80"/>
    </row>
    <row r="859" spans="7:7">
      <c r="G859" s="80"/>
    </row>
    <row r="860" spans="7:7">
      <c r="G860" s="80"/>
    </row>
    <row r="861" spans="7:7">
      <c r="G861" s="80"/>
    </row>
    <row r="862" spans="7:7">
      <c r="G862" s="80"/>
    </row>
    <row r="863" spans="7:7">
      <c r="G863" s="80"/>
    </row>
    <row r="864" spans="7:7">
      <c r="G864" s="80"/>
    </row>
    <row r="865" spans="7:7">
      <c r="G865" s="80"/>
    </row>
    <row r="866" spans="7:7">
      <c r="G866" s="80"/>
    </row>
    <row r="867" spans="7:7">
      <c r="G867" s="80"/>
    </row>
    <row r="868" spans="7:7">
      <c r="G868" s="80"/>
    </row>
    <row r="869" spans="7:7">
      <c r="G869" s="80"/>
    </row>
    <row r="870" spans="7:7">
      <c r="G870" s="80"/>
    </row>
    <row r="871" spans="7:7">
      <c r="G871" s="80"/>
    </row>
    <row r="872" spans="7:7">
      <c r="G872" s="80"/>
    </row>
    <row r="873" spans="7:7">
      <c r="G873" s="80"/>
    </row>
    <row r="874" spans="7:7">
      <c r="G874" s="80"/>
    </row>
    <row r="875" spans="7:7">
      <c r="G875" s="80"/>
    </row>
    <row r="876" spans="7:7">
      <c r="G876" s="80"/>
    </row>
    <row r="877" spans="7:7">
      <c r="G877" s="80"/>
    </row>
    <row r="878" spans="7:7">
      <c r="G878" s="80"/>
    </row>
    <row r="879" spans="7:7">
      <c r="G879" s="80"/>
    </row>
    <row r="880" spans="7:7">
      <c r="G880" s="80"/>
    </row>
    <row r="881" spans="7:7">
      <c r="G881" s="80"/>
    </row>
    <row r="882" spans="7:7">
      <c r="G882" s="80"/>
    </row>
    <row r="883" spans="7:7">
      <c r="G883" s="80"/>
    </row>
    <row r="884" spans="7:7">
      <c r="G884" s="80"/>
    </row>
    <row r="885" spans="7:7">
      <c r="G885" s="80"/>
    </row>
    <row r="886" spans="7:7">
      <c r="G886" s="80"/>
    </row>
    <row r="887" spans="7:7">
      <c r="G887" s="80"/>
    </row>
    <row r="888" spans="7:7">
      <c r="G888" s="80"/>
    </row>
    <row r="889" spans="7:7">
      <c r="G889" s="80"/>
    </row>
    <row r="890" spans="7:7">
      <c r="G890" s="80"/>
    </row>
    <row r="891" spans="7:7">
      <c r="G891" s="80"/>
    </row>
    <row r="892" spans="7:7">
      <c r="G892" s="80"/>
    </row>
    <row r="893" spans="7:7">
      <c r="G893" s="80"/>
    </row>
    <row r="894" spans="7:7">
      <c r="G894" s="80"/>
    </row>
    <row r="895" spans="7:7">
      <c r="G895" s="80"/>
    </row>
    <row r="896" spans="7:7">
      <c r="G896" s="80"/>
    </row>
    <row r="897" spans="7:7">
      <c r="G897" s="80"/>
    </row>
    <row r="898" spans="7:7">
      <c r="G898" s="80"/>
    </row>
    <row r="899" spans="7:7">
      <c r="G899" s="80"/>
    </row>
    <row r="900" spans="7:7">
      <c r="G900" s="80"/>
    </row>
    <row r="901" spans="7:7">
      <c r="G901" s="80"/>
    </row>
    <row r="902" spans="7:7">
      <c r="G902" s="80"/>
    </row>
    <row r="903" spans="7:7">
      <c r="G903" s="80"/>
    </row>
    <row r="904" spans="7:7">
      <c r="G904" s="80"/>
    </row>
    <row r="905" spans="7:7">
      <c r="G905" s="80"/>
    </row>
    <row r="906" spans="7:7">
      <c r="G906" s="80"/>
    </row>
    <row r="907" spans="7:7">
      <c r="G907" s="80"/>
    </row>
    <row r="908" spans="7:7">
      <c r="G908" s="80"/>
    </row>
    <row r="909" spans="7:7">
      <c r="G909" s="80"/>
    </row>
    <row r="910" spans="7:7">
      <c r="G910" s="80"/>
    </row>
    <row r="911" spans="7:7">
      <c r="G911" s="80"/>
    </row>
    <row r="912" spans="7:7">
      <c r="G912" s="80"/>
    </row>
    <row r="913" spans="7:7">
      <c r="G913" s="80"/>
    </row>
    <row r="914" spans="7:7">
      <c r="G914" s="80"/>
    </row>
    <row r="915" spans="7:7">
      <c r="G915" s="80"/>
    </row>
    <row r="916" spans="7:7">
      <c r="G916" s="80"/>
    </row>
    <row r="917" spans="7:7">
      <c r="G917" s="80"/>
    </row>
    <row r="918" spans="7:7">
      <c r="G918" s="80"/>
    </row>
    <row r="919" spans="7:7">
      <c r="G919" s="80"/>
    </row>
    <row r="920" spans="7:7">
      <c r="G920" s="80"/>
    </row>
    <row r="921" spans="7:7">
      <c r="G921" s="80"/>
    </row>
    <row r="922" spans="7:7">
      <c r="G922" s="80"/>
    </row>
    <row r="923" spans="7:7">
      <c r="G923" s="80"/>
    </row>
    <row r="924" spans="7:7">
      <c r="G924" s="80"/>
    </row>
    <row r="925" spans="7:7">
      <c r="G925" s="80"/>
    </row>
    <row r="926" spans="7:7">
      <c r="G926" s="80"/>
    </row>
    <row r="927" spans="7:7">
      <c r="G927" s="80"/>
    </row>
    <row r="928" spans="7:7">
      <c r="G928" s="80"/>
    </row>
    <row r="929" spans="7:7">
      <c r="G929" s="80"/>
    </row>
    <row r="930" spans="7:7">
      <c r="G930" s="80"/>
    </row>
    <row r="931" spans="7:7">
      <c r="G931" s="80"/>
    </row>
    <row r="932" spans="7:7">
      <c r="G932" s="80"/>
    </row>
    <row r="933" spans="7:7">
      <c r="G933" s="80"/>
    </row>
    <row r="934" spans="7:7">
      <c r="G934" s="80"/>
    </row>
    <row r="935" spans="7:7">
      <c r="G935" s="80"/>
    </row>
    <row r="936" spans="7:7">
      <c r="G936" s="80"/>
    </row>
    <row r="937" spans="7:7">
      <c r="G937" s="80"/>
    </row>
    <row r="938" spans="7:7">
      <c r="G938" s="80"/>
    </row>
    <row r="939" spans="7:7">
      <c r="G939" s="80"/>
    </row>
    <row r="940" spans="7:7">
      <c r="G940" s="80"/>
    </row>
    <row r="941" spans="7:7">
      <c r="G941" s="80"/>
    </row>
    <row r="942" spans="7:7">
      <c r="G942" s="80"/>
    </row>
    <row r="943" spans="7:7">
      <c r="G943" s="80"/>
    </row>
    <row r="944" spans="7:7">
      <c r="G944" s="80"/>
    </row>
    <row r="945" spans="7:7">
      <c r="G945" s="80"/>
    </row>
    <row r="946" spans="7:7">
      <c r="G946" s="80"/>
    </row>
    <row r="947" spans="7:7">
      <c r="G947" s="80"/>
    </row>
    <row r="948" spans="7:7">
      <c r="G948" s="80"/>
    </row>
    <row r="949" spans="7:7">
      <c r="G949" s="80"/>
    </row>
    <row r="950" spans="7:7">
      <c r="G950" s="80"/>
    </row>
    <row r="951" spans="7:7">
      <c r="G951" s="80"/>
    </row>
    <row r="952" spans="7:7">
      <c r="G952" s="80"/>
    </row>
    <row r="953" spans="7:7">
      <c r="G953" s="80"/>
    </row>
    <row r="954" spans="7:7">
      <c r="G954" s="80"/>
    </row>
    <row r="955" spans="7:7">
      <c r="G955" s="80"/>
    </row>
    <row r="956" spans="7:7">
      <c r="G956" s="80"/>
    </row>
    <row r="957" spans="7:7">
      <c r="G957" s="80"/>
    </row>
    <row r="958" spans="7:7">
      <c r="G958" s="80"/>
    </row>
    <row r="959" spans="7:7">
      <c r="G959" s="80"/>
    </row>
    <row r="960" spans="7:7">
      <c r="G960" s="80"/>
    </row>
    <row r="961" spans="7:7">
      <c r="G961" s="80"/>
    </row>
    <row r="962" spans="7:7">
      <c r="G962" s="80"/>
    </row>
    <row r="963" spans="7:7">
      <c r="G963" s="80"/>
    </row>
    <row r="964" spans="7:7">
      <c r="G964" s="80"/>
    </row>
    <row r="965" spans="7:7">
      <c r="G965" s="80"/>
    </row>
    <row r="966" spans="7:7">
      <c r="G966" s="80"/>
    </row>
    <row r="967" spans="7:7">
      <c r="G967" s="80"/>
    </row>
    <row r="968" spans="7:7">
      <c r="G968" s="80"/>
    </row>
    <row r="969" spans="7:7">
      <c r="G969" s="80"/>
    </row>
    <row r="970" spans="7:7">
      <c r="G970" s="80"/>
    </row>
    <row r="971" spans="7:7">
      <c r="G971" s="80"/>
    </row>
    <row r="972" spans="7:7">
      <c r="G972" s="80"/>
    </row>
    <row r="973" spans="7:7">
      <c r="G973" s="80"/>
    </row>
    <row r="974" spans="7:7">
      <c r="G974" s="80"/>
    </row>
    <row r="975" spans="7:7">
      <c r="G975" s="80"/>
    </row>
    <row r="976" spans="7:7">
      <c r="G976" s="80"/>
    </row>
    <row r="977" spans="7:7">
      <c r="G977" s="80"/>
    </row>
    <row r="978" spans="7:7">
      <c r="G978" s="80"/>
    </row>
    <row r="979" spans="7:7">
      <c r="G979" s="80"/>
    </row>
    <row r="980" spans="7:7">
      <c r="G980" s="80"/>
    </row>
    <row r="981" spans="7:7">
      <c r="G981" s="80"/>
    </row>
    <row r="982" spans="7:7">
      <c r="G982" s="80"/>
    </row>
    <row r="983" spans="7:7">
      <c r="G983" s="80"/>
    </row>
    <row r="984" spans="7:7">
      <c r="G984" s="80"/>
    </row>
    <row r="985" spans="7:7">
      <c r="G985" s="80"/>
    </row>
    <row r="986" spans="7:7">
      <c r="G986" s="80"/>
    </row>
    <row r="987" spans="7:7">
      <c r="G987" s="80"/>
    </row>
    <row r="988" spans="7:7">
      <c r="G988" s="80"/>
    </row>
    <row r="989" spans="7:7">
      <c r="G989" s="80"/>
    </row>
    <row r="990" spans="7:7">
      <c r="G990" s="80"/>
    </row>
    <row r="991" spans="7:7">
      <c r="G991" s="80"/>
    </row>
    <row r="992" spans="7:7">
      <c r="G992" s="80"/>
    </row>
    <row r="993" spans="7:7">
      <c r="G993" s="80"/>
    </row>
    <row r="994" spans="7:7">
      <c r="G994" s="80"/>
    </row>
    <row r="995" spans="7:7">
      <c r="G995" s="80"/>
    </row>
    <row r="996" spans="7:7">
      <c r="G996" s="80"/>
    </row>
    <row r="997" spans="7:7">
      <c r="G997" s="80"/>
    </row>
    <row r="998" spans="7:7">
      <c r="G998" s="80"/>
    </row>
    <row r="999" spans="7:7">
      <c r="G999" s="80"/>
    </row>
    <row r="1000" spans="7:7">
      <c r="G1000" s="80"/>
    </row>
    <row r="1001" spans="7:7">
      <c r="G1001" s="80"/>
    </row>
    <row r="1002" spans="7:7">
      <c r="G1002" s="80"/>
    </row>
    <row r="1003" spans="7:7">
      <c r="G1003" s="80"/>
    </row>
    <row r="1004" spans="7:7">
      <c r="G1004" s="80"/>
    </row>
    <row r="1005" spans="7:7">
      <c r="G1005" s="80"/>
    </row>
    <row r="1006" spans="7:7">
      <c r="G1006" s="80"/>
    </row>
    <row r="1007" spans="7:7">
      <c r="G1007" s="80"/>
    </row>
    <row r="1008" spans="7:7">
      <c r="G1008" s="80"/>
    </row>
  </sheetData>
  <autoFilter ref="A2:A100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README</vt:lpstr>
      <vt:lpstr>WC and WW factors</vt:lpstr>
      <vt:lpstr>VW factors</vt:lpstr>
      <vt:lpstr>Technology mixes</vt:lpstr>
      <vt:lpstr>Amsterdam 2015</vt:lpstr>
      <vt:lpstr>Amsterdam 2050</vt:lpstr>
      <vt:lpstr>NL 2015</vt:lpstr>
      <vt:lpstr>International</vt:lpstr>
      <vt:lpstr>Generic</vt:lpstr>
      <vt:lpstr>National</vt:lpstr>
      <vt:lpstr>Regional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Chelsea Kaandorp</dc:creator>
  <cp:lastModifiedBy>Chelsea Kaandorp</cp:lastModifiedBy>
  <dcterms:created xsi:type="dcterms:W3CDTF">2023-03-11T14:48:09Z</dcterms:created>
  <dcterms:modified xsi:type="dcterms:W3CDTF">2023-03-11T14:48:09Z</dcterms:modified>
</cp:coreProperties>
</file>