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jessefrackers/Desktop/2. LCC-tool/"/>
    </mc:Choice>
  </mc:AlternateContent>
  <xr:revisionPtr revIDLastSave="0" documentId="8_{E805E23B-3211-D344-9F1E-38DF73B805F8}" xr6:coauthVersionLast="47" xr6:coauthVersionMax="47" xr10:uidLastSave="{00000000-0000-0000-0000-000000000000}"/>
  <bookViews>
    <workbookView xWindow="0" yWindow="500" windowWidth="28800" windowHeight="17500" activeTab="9" xr2:uid="{C17FFAAF-929D-174A-8123-08EB7B62F9E1}"/>
  </bookViews>
  <sheets>
    <sheet name="Brief" sheetId="9" r:id="rId1"/>
    <sheet name="Dashboard" sheetId="3" r:id="rId2"/>
    <sheet name="Chainable" sheetId="10" r:id="rId3"/>
    <sheet name="Bribus" sheetId="5" r:id="rId4"/>
    <sheet name="Chainable OM" sheetId="1" r:id="rId5"/>
    <sheet name="Chainable BM" sheetId="4" r:id="rId6"/>
    <sheet name="B1-B3 OM" sheetId="6" state="hidden" r:id="rId7"/>
    <sheet name="B1-B3 Chainable  BM" sheetId="7" state="hidden" r:id="rId8"/>
    <sheet name="Template" sheetId="8" r:id="rId9"/>
    <sheet name="Environmetal Cost" sheetId="2" r:id="rId10"/>
  </sheets>
  <externalReferences>
    <externalReference r:id="rId11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7" i="10"/>
  <c r="F7" i="10"/>
  <c r="G7" i="10"/>
  <c r="H7" i="10"/>
  <c r="I7" i="10"/>
  <c r="J7" i="10"/>
  <c r="K7" i="10"/>
  <c r="L7" i="10"/>
  <c r="M7" i="10"/>
  <c r="N7" i="10"/>
  <c r="O7" i="10"/>
  <c r="P7" i="10"/>
  <c r="D7" i="10"/>
  <c r="E3" i="4"/>
  <c r="F3" i="4"/>
  <c r="G3" i="4"/>
  <c r="H3" i="4"/>
  <c r="I3" i="4"/>
  <c r="J3" i="4"/>
  <c r="K3" i="4"/>
  <c r="L3" i="4"/>
  <c r="M3" i="4"/>
  <c r="N3" i="4"/>
  <c r="O3" i="4"/>
  <c r="P3" i="4"/>
  <c r="D3" i="4"/>
  <c r="P3" i="1"/>
  <c r="O3" i="1"/>
  <c r="N3" i="1"/>
  <c r="M3" i="1"/>
  <c r="L3" i="1"/>
  <c r="K3" i="1"/>
  <c r="J3" i="1"/>
  <c r="I3" i="1"/>
  <c r="H3" i="1"/>
  <c r="G3" i="1"/>
  <c r="F3" i="1"/>
  <c r="E3" i="1"/>
  <c r="H3" i="10" l="1"/>
  <c r="G3" i="10"/>
  <c r="E3" i="10"/>
  <c r="F3" i="10"/>
  <c r="J3" i="10"/>
  <c r="N3" i="10"/>
  <c r="P3" i="10"/>
  <c r="O3" i="10"/>
  <c r="K3" i="10"/>
  <c r="D3" i="10"/>
  <c r="L3" i="10"/>
  <c r="M3" i="10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6" i="1"/>
  <c r="Q3" i="1" s="1"/>
  <c r="Q7" i="1"/>
  <c r="Q8" i="1"/>
  <c r="Q9" i="1"/>
  <c r="Q10" i="1"/>
  <c r="Q11" i="1"/>
  <c r="Q12" i="1"/>
  <c r="Q13" i="1"/>
  <c r="Q14" i="1"/>
  <c r="Q15" i="1"/>
  <c r="Q16" i="1"/>
  <c r="Q17" i="1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6" i="4"/>
  <c r="Q3" i="4" s="1"/>
  <c r="C12" i="3" s="1"/>
  <c r="Q7" i="4"/>
  <c r="Q8" i="4"/>
  <c r="Q9" i="4"/>
  <c r="Q10" i="4"/>
  <c r="Q11" i="4"/>
  <c r="Q12" i="4"/>
  <c r="Q13" i="4"/>
  <c r="Q14" i="4"/>
  <c r="Q15" i="4"/>
  <c r="Q16" i="4"/>
  <c r="Q17" i="4"/>
  <c r="D3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6" i="5"/>
  <c r="Q7" i="5"/>
  <c r="Q8" i="5"/>
  <c r="Q9" i="5"/>
  <c r="Q10" i="5"/>
  <c r="Q11" i="5"/>
  <c r="Q12" i="5"/>
  <c r="Q13" i="5"/>
  <c r="Q14" i="5"/>
  <c r="Q15" i="5"/>
  <c r="Q16" i="5"/>
  <c r="Q17" i="5"/>
  <c r="E3" i="5"/>
  <c r="F3" i="5"/>
  <c r="G3" i="5"/>
  <c r="H3" i="5"/>
  <c r="I3" i="5"/>
  <c r="J3" i="5"/>
  <c r="K3" i="5"/>
  <c r="L3" i="5"/>
  <c r="M3" i="5"/>
  <c r="N3" i="5"/>
  <c r="O3" i="5"/>
  <c r="P3" i="5"/>
  <c r="C11" i="3" l="1"/>
  <c r="Q3" i="10"/>
  <c r="Q7" i="10"/>
  <c r="R8" i="5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7" i="8"/>
  <c r="R7" i="5"/>
  <c r="R14" i="5"/>
  <c r="R15" i="5"/>
  <c r="R18" i="5"/>
  <c r="R22" i="5"/>
  <c r="R23" i="5"/>
  <c r="R24" i="5"/>
  <c r="R25" i="5"/>
  <c r="R26" i="5"/>
  <c r="R27" i="5"/>
  <c r="R28" i="5"/>
  <c r="R30" i="5"/>
  <c r="R31" i="5"/>
  <c r="R34" i="5"/>
  <c r="R35" i="5"/>
  <c r="P4" i="8"/>
  <c r="O4" i="8"/>
  <c r="N4" i="8"/>
  <c r="M4" i="8"/>
  <c r="L4" i="8"/>
  <c r="K4" i="8"/>
  <c r="J4" i="8"/>
  <c r="I4" i="8"/>
  <c r="H4" i="8"/>
  <c r="G4" i="8"/>
  <c r="F4" i="8"/>
  <c r="E4" i="8"/>
  <c r="D4" i="8"/>
  <c r="D12" i="3"/>
  <c r="B18" i="3"/>
  <c r="B17" i="3"/>
  <c r="F26" i="2"/>
  <c r="F25" i="2"/>
  <c r="D5" i="8" s="1"/>
  <c r="J4" i="4" l="1"/>
  <c r="D4" i="4"/>
  <c r="K4" i="1"/>
  <c r="K4" i="4"/>
  <c r="J4" i="1"/>
  <c r="Q4" i="4"/>
  <c r="L4" i="4"/>
  <c r="Q4" i="1"/>
  <c r="I4" i="1"/>
  <c r="L4" i="1"/>
  <c r="E4" i="4"/>
  <c r="M4" i="4"/>
  <c r="P4" i="1"/>
  <c r="H4" i="1"/>
  <c r="F4" i="4"/>
  <c r="N4" i="4"/>
  <c r="O4" i="1"/>
  <c r="G4" i="1"/>
  <c r="G4" i="4"/>
  <c r="O4" i="4"/>
  <c r="N4" i="1"/>
  <c r="F4" i="1"/>
  <c r="D4" i="1"/>
  <c r="H4" i="4"/>
  <c r="P4" i="4"/>
  <c r="M4" i="1"/>
  <c r="E4" i="1"/>
  <c r="I4" i="4"/>
  <c r="D4" i="5"/>
  <c r="F4" i="5"/>
  <c r="G4" i="5"/>
  <c r="H4" i="5"/>
  <c r="I4" i="5"/>
  <c r="O4" i="5"/>
  <c r="M4" i="5"/>
  <c r="N4" i="5"/>
  <c r="E4" i="5"/>
  <c r="P4" i="5"/>
  <c r="L4" i="5"/>
  <c r="J4" i="5"/>
  <c r="K4" i="5"/>
  <c r="Q4" i="8"/>
  <c r="R10" i="1"/>
  <c r="D11" i="3"/>
  <c r="R33" i="5"/>
  <c r="B19" i="3"/>
  <c r="R29" i="5"/>
  <c r="R6" i="5"/>
  <c r="R13" i="5"/>
  <c r="R12" i="5"/>
  <c r="R11" i="5"/>
  <c r="R10" i="5"/>
  <c r="R9" i="5"/>
  <c r="R16" i="5"/>
  <c r="D20" i="3"/>
  <c r="R31" i="1"/>
  <c r="R12" i="8"/>
  <c r="R19" i="8"/>
  <c r="R32" i="5"/>
  <c r="K5" i="8"/>
  <c r="R24" i="1"/>
  <c r="R11" i="1"/>
  <c r="R32" i="1"/>
  <c r="R14" i="4"/>
  <c r="R23" i="1"/>
  <c r="R13" i="1"/>
  <c r="R34" i="1"/>
  <c r="I5" i="8"/>
  <c r="R17" i="8"/>
  <c r="R24" i="8"/>
  <c r="R30" i="8"/>
  <c r="R14" i="1"/>
  <c r="R35" i="1"/>
  <c r="R26" i="1"/>
  <c r="R26" i="4"/>
  <c r="H5" i="8"/>
  <c r="P5" i="8"/>
  <c r="R16" i="8"/>
  <c r="R23" i="8"/>
  <c r="R22" i="1"/>
  <c r="R12" i="1"/>
  <c r="R33" i="1"/>
  <c r="J5" i="8"/>
  <c r="R18" i="8"/>
  <c r="R25" i="8"/>
  <c r="R31" i="8"/>
  <c r="R32" i="8"/>
  <c r="L5" i="8"/>
  <c r="R13" i="8"/>
  <c r="R20" i="8"/>
  <c r="R33" i="8"/>
  <c r="E5" i="8"/>
  <c r="M5" i="8"/>
  <c r="R21" i="8"/>
  <c r="R27" i="8"/>
  <c r="R34" i="8"/>
  <c r="R28" i="8"/>
  <c r="R35" i="8"/>
  <c r="R9" i="1"/>
  <c r="R29" i="1"/>
  <c r="R13" i="4"/>
  <c r="R18" i="1"/>
  <c r="R7" i="1"/>
  <c r="R28" i="1"/>
  <c r="R28" i="4"/>
  <c r="F5" i="8"/>
  <c r="N5" i="8"/>
  <c r="R7" i="8"/>
  <c r="R14" i="8"/>
  <c r="R17" i="1"/>
  <c r="R15" i="1"/>
  <c r="R6" i="1"/>
  <c r="R27" i="1"/>
  <c r="R27" i="4"/>
  <c r="G5" i="8"/>
  <c r="O5" i="8"/>
  <c r="R8" i="8"/>
  <c r="R15" i="8"/>
  <c r="R22" i="8"/>
  <c r="R29" i="8"/>
  <c r="R36" i="8"/>
  <c r="R26" i="8"/>
  <c r="R6" i="4"/>
  <c r="R35" i="4"/>
  <c r="R34" i="4"/>
  <c r="R25" i="4"/>
  <c r="R25" i="1"/>
  <c r="R16" i="1"/>
  <c r="R8" i="1"/>
  <c r="R30" i="1"/>
  <c r="R12" i="4"/>
  <c r="R23" i="4"/>
  <c r="R18" i="4"/>
  <c r="R11" i="4"/>
  <c r="R33" i="4"/>
  <c r="R10" i="4"/>
  <c r="R32" i="4"/>
  <c r="R24" i="4"/>
  <c r="R9" i="4"/>
  <c r="R31" i="4"/>
  <c r="R16" i="4"/>
  <c r="R8" i="4"/>
  <c r="R30" i="4"/>
  <c r="R22" i="4"/>
  <c r="R15" i="4"/>
  <c r="R7" i="4"/>
  <c r="R29" i="4"/>
  <c r="R17" i="5"/>
  <c r="E4" i="10" l="1"/>
  <c r="M4" i="10"/>
  <c r="D4" i="10"/>
  <c r="Q4" i="10"/>
  <c r="F4" i="10"/>
  <c r="N4" i="10"/>
  <c r="L4" i="10"/>
  <c r="H4" i="10"/>
  <c r="P4" i="10"/>
  <c r="J4" i="10"/>
  <c r="K4" i="10"/>
  <c r="G4" i="10"/>
  <c r="O4" i="10"/>
  <c r="I4" i="10"/>
  <c r="Q4" i="5"/>
  <c r="Q3" i="5"/>
  <c r="Q5" i="8"/>
  <c r="R17" i="4"/>
  <c r="C20" i="3" l="1"/>
  <c r="C13" i="3"/>
  <c r="D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tc={33366EA5-94B1-0E47-BA4A-99622F28A7F3}</author>
  </authors>
  <commentList>
    <comment ref="A10" authorId="0" shapeId="0" xr:uid="{33366EA5-94B1-0E47-BA4A-99622F28A7F3}">
      <text>
        <t>[Opmerkingenthread]
U kunt deze opmerkingenthread lezen in uw versie van Excel. Eventuele wijzigingen aan de thread gaan echter verloren als het bestand wordt geopend in een nieuwere versie van Excel. Meer informatie: https://go.microsoft.com/fwlink/?linkid=870924
Opmerking:
    Hier even naar kijken! Want klopt nu niet als ik hem link aan LCC model met aantal kasten etc</t>
      </text>
    </comment>
  </commentList>
</comments>
</file>

<file path=xl/sharedStrings.xml><?xml version="1.0" encoding="utf-8"?>
<sst xmlns="http://schemas.openxmlformats.org/spreadsheetml/2006/main" count="774" uniqueCount="216">
  <si>
    <t>Abbreviation</t>
  </si>
  <si>
    <t>Unit</t>
  </si>
  <si>
    <t>A1</t>
  </si>
  <si>
    <t>A2</t>
  </si>
  <si>
    <t>A3</t>
  </si>
  <si>
    <t>A4</t>
  </si>
  <si>
    <t>A5</t>
  </si>
  <si>
    <t>B1</t>
  </si>
  <si>
    <t>B2</t>
  </si>
  <si>
    <t>B3</t>
  </si>
  <si>
    <t>C1</t>
  </si>
  <si>
    <t>C2</t>
  </si>
  <si>
    <t>C3</t>
  </si>
  <si>
    <t>C4</t>
  </si>
  <si>
    <t>D</t>
  </si>
  <si>
    <t>Total</t>
  </si>
  <si>
    <t>CRU</t>
  </si>
  <si>
    <t>Kg</t>
  </si>
  <si>
    <t>MFR</t>
  </si>
  <si>
    <t>MER</t>
  </si>
  <si>
    <t>EE</t>
  </si>
  <si>
    <t>MJ</t>
  </si>
  <si>
    <t>EET</t>
  </si>
  <si>
    <t>EEE</t>
  </si>
  <si>
    <t>AP</t>
  </si>
  <si>
    <t>GWP-total</t>
  </si>
  <si>
    <t>GWP-b</t>
  </si>
  <si>
    <t>GWP-f</t>
  </si>
  <si>
    <t>GWP-luluc</t>
  </si>
  <si>
    <t>EP-T</t>
  </si>
  <si>
    <t>ODP</t>
  </si>
  <si>
    <t>POCP</t>
  </si>
  <si>
    <t>ADP-mm</t>
  </si>
  <si>
    <t>WDP</t>
  </si>
  <si>
    <t>mol H+ eqv.</t>
  </si>
  <si>
    <t>EP-m</t>
  </si>
  <si>
    <t>EP-fw</t>
  </si>
  <si>
    <t>kg P eqv.</t>
  </si>
  <si>
    <t>mol N eqv.</t>
  </si>
  <si>
    <t>kg NMVOC eqv.</t>
  </si>
  <si>
    <t xml:space="preserve">ADP-f </t>
  </si>
  <si>
    <t>m3 world eqv.</t>
  </si>
  <si>
    <t>Core Environmental Impact indicators EN15804+A2</t>
  </si>
  <si>
    <t>Output flow</t>
  </si>
  <si>
    <t xml:space="preserve">AP=Acidification (AP) </t>
  </si>
  <si>
    <t xml:space="preserve"> GWP-total=Global warming potential (GWP-total) </t>
  </si>
  <si>
    <t xml:space="preserve"> GWP-b=Global warming potential - Biogenic (GWP-b) </t>
  </si>
  <si>
    <t xml:space="preserve"> GWP-luluc=Global warming potential - Land use and land use change (GWP-luluc) </t>
  </si>
  <si>
    <t xml:space="preserve"> EP-m=Eutrophication marine (EP-m) </t>
  </si>
  <si>
    <t xml:space="preserve"> EP-T=Eutrophication, terrestrial (EP-T) </t>
  </si>
  <si>
    <t xml:space="preserve"> ODP=Ozone depletion (ODP) </t>
  </si>
  <si>
    <t xml:space="preserve"> POCP=Photochemical ozone formation - human health (POCP) </t>
  </si>
  <si>
    <t xml:space="preserve"> ADP-mm=Resource use, minerals and metals (ADP-mm) </t>
  </si>
  <si>
    <t xml:space="preserve"> WDP=Water use (WDP)</t>
  </si>
  <si>
    <t xml:space="preserve"> ADPf=Resource use, fossils (ADP-f) </t>
  </si>
  <si>
    <t xml:space="preserve"> GWP-f=Global warming potential -Fossil (GWP-f) </t>
  </si>
  <si>
    <t xml:space="preserve"> EP-fw=Eutrophication,freshwater (EP-fw) </t>
  </si>
  <si>
    <t>Additional Environmental Impact indicators EN15084+2</t>
  </si>
  <si>
    <t>PM</t>
  </si>
  <si>
    <t>IR</t>
  </si>
  <si>
    <t>ETP-fw</t>
  </si>
  <si>
    <t xml:space="preserve">CTUe </t>
  </si>
  <si>
    <t>disease incidence</t>
  </si>
  <si>
    <t>HTP-c</t>
  </si>
  <si>
    <t>HTP-nc</t>
  </si>
  <si>
    <t>CTUh</t>
  </si>
  <si>
    <t xml:space="preserve">CTUh </t>
  </si>
  <si>
    <t>kBq U235 eqv.</t>
  </si>
  <si>
    <t>SQP</t>
  </si>
  <si>
    <t>pt</t>
  </si>
  <si>
    <t>ETP-fw=Ecotoxicity, freshwater (ETP-fw)</t>
  </si>
  <si>
    <t>PM=Particulate Matter (PM)</t>
  </si>
  <si>
    <t>HTP-c=Human toxicity, cancer (HTP-c)</t>
  </si>
  <si>
    <t>HTP-nc=Human toxicity, non-cancer (HTP-nc)</t>
  </si>
  <si>
    <t>IR=Ionising radiation, human health (IR)</t>
  </si>
  <si>
    <t>SQP=Land use (SQP)</t>
  </si>
  <si>
    <t>Core Environmental Impact indicators EN15804+A1</t>
  </si>
  <si>
    <t xml:space="preserve">ADPE </t>
  </si>
  <si>
    <t>GWP</t>
  </si>
  <si>
    <t>EP</t>
  </si>
  <si>
    <t>ADPE=Depletion of abiotic resources-elements</t>
  </si>
  <si>
    <t>GWP=Global warming</t>
  </si>
  <si>
    <t>ODP=Ozone layer depletion</t>
  </si>
  <si>
    <t>POCP=Photochemical oxidants creation</t>
  </si>
  <si>
    <t>AP=Acidification of soil and water</t>
  </si>
  <si>
    <t>EP=Eutrophication</t>
  </si>
  <si>
    <t>National Annex NMD</t>
  </si>
  <si>
    <t>ADPf</t>
  </si>
  <si>
    <t>HTTP</t>
  </si>
  <si>
    <t>HTP</t>
  </si>
  <si>
    <t>FAETP</t>
  </si>
  <si>
    <t>MAETP</t>
  </si>
  <si>
    <t>TETP</t>
  </si>
  <si>
    <t>ADPF=Depletion of abiotic resources-fossil fuels</t>
  </si>
  <si>
    <t>HTP=Human toxicity</t>
  </si>
  <si>
    <t>FAETP=Ecotoxicity. fresh water</t>
  </si>
  <si>
    <t>MAETP=Ecotoxicity. marine water (MAETP)</t>
  </si>
  <si>
    <t>TETP=Ecotoxicity. terrestric</t>
  </si>
  <si>
    <t>INDICATORS DESCRIBING RESOURCE USE AND 
ENVIRONMENTAL INFORMATION BASED ON LIFE CYCLE INVENTORY (LCI)</t>
  </si>
  <si>
    <r>
      <rPr>
        <sz val="8"/>
        <color rgb="FF414042"/>
        <rFont val="Arial"/>
        <family val="2"/>
      </rPr>
      <t>PERE</t>
    </r>
  </si>
  <si>
    <r>
      <rPr>
        <sz val="8"/>
        <color rgb="FF414042"/>
        <rFont val="Arial"/>
        <family val="2"/>
      </rPr>
      <t>MJ</t>
    </r>
  </si>
  <si>
    <r>
      <rPr>
        <sz val="8"/>
        <color rgb="FF414042"/>
        <rFont val="Arial"/>
        <family val="2"/>
      </rPr>
      <t>PERM</t>
    </r>
  </si>
  <si>
    <r>
      <rPr>
        <sz val="8"/>
        <color rgb="FF414042"/>
        <rFont val="Arial"/>
        <family val="2"/>
      </rPr>
      <t>PERT</t>
    </r>
  </si>
  <si>
    <r>
      <rPr>
        <sz val="8"/>
        <color rgb="FF414042"/>
        <rFont val="Arial"/>
        <family val="2"/>
      </rPr>
      <t>PENRE</t>
    </r>
  </si>
  <si>
    <r>
      <rPr>
        <sz val="8"/>
        <color rgb="FF414042"/>
        <rFont val="Arial"/>
        <family val="2"/>
      </rPr>
      <t>PENRM</t>
    </r>
  </si>
  <si>
    <r>
      <rPr>
        <sz val="8"/>
        <color rgb="FF414042"/>
        <rFont val="Arial"/>
        <family val="2"/>
      </rPr>
      <t>PENRT</t>
    </r>
  </si>
  <si>
    <r>
      <rPr>
        <sz val="8"/>
        <color rgb="FF414042"/>
        <rFont val="Arial"/>
        <family val="2"/>
      </rPr>
      <t>SM</t>
    </r>
  </si>
  <si>
    <r>
      <rPr>
        <sz val="8"/>
        <color rgb="FF414042"/>
        <rFont val="Arial"/>
        <family val="2"/>
      </rPr>
      <t>Kg</t>
    </r>
  </si>
  <si>
    <r>
      <rPr>
        <sz val="8"/>
        <color rgb="FF414042"/>
        <rFont val="Arial"/>
        <family val="2"/>
      </rPr>
      <t>RSF</t>
    </r>
  </si>
  <si>
    <t>PERE=renewable primary energy ex. raw materials</t>
  </si>
  <si>
    <t>PERM=renewable primary energy used as raw materials</t>
  </si>
  <si>
    <t>PERT=renewable primary energy total</t>
  </si>
  <si>
    <t>PENRE=nonrenewable primary energy ex. raw materials</t>
  </si>
  <si>
    <t>PENRM=non-renewable primary energy used as raw materials</t>
  </si>
  <si>
    <t>PENRT=non-renewable primary energy total</t>
  </si>
  <si>
    <t>SM=use of secondary material</t>
  </si>
  <si>
    <t>RSF=use of renewable secondary fuels</t>
  </si>
  <si>
    <t>NRSF=use of non-renewable secondary fuel</t>
  </si>
  <si>
    <t>FW=use of net fresh water</t>
  </si>
  <si>
    <r>
      <rPr>
        <sz val="8"/>
        <color rgb="FF413F42"/>
        <rFont val="Arial"/>
        <family val="2"/>
      </rPr>
      <t>NRSF</t>
    </r>
  </si>
  <si>
    <t>FW</t>
  </si>
  <si>
    <t>M3</t>
  </si>
  <si>
    <t>Other environmental information describing waste categories</t>
  </si>
  <si>
    <r>
      <rPr>
        <sz val="8"/>
        <color rgb="FF413F42"/>
        <rFont val="Arial"/>
        <family val="2"/>
      </rPr>
      <t>HWD</t>
    </r>
  </si>
  <si>
    <r>
      <rPr>
        <sz val="8"/>
        <color rgb="FF413F42"/>
        <rFont val="Arial"/>
        <family val="2"/>
      </rPr>
      <t>Kg</t>
    </r>
  </si>
  <si>
    <r>
      <rPr>
        <sz val="8"/>
        <color rgb="FF413F42"/>
        <rFont val="Arial"/>
        <family val="2"/>
      </rPr>
      <t>NHWD</t>
    </r>
  </si>
  <si>
    <r>
      <rPr>
        <sz val="8"/>
        <color rgb="FF413F42"/>
        <rFont val="Arial"/>
        <family val="2"/>
      </rPr>
      <t>RWD</t>
    </r>
  </si>
  <si>
    <t>HWD=hazardous waste disposed</t>
  </si>
  <si>
    <t>NHWD=non hazardous waste disposed</t>
  </si>
  <si>
    <t>RWD=radioactive waste disposed</t>
  </si>
  <si>
    <t>CRU=Components for re-use</t>
  </si>
  <si>
    <t>MFR=Materials for recycling</t>
  </si>
  <si>
    <t>MER=Materials for energy recovery</t>
  </si>
  <si>
    <t>EE=Exported energy</t>
  </si>
  <si>
    <t>EET=Exported Energy Thermic</t>
  </si>
  <si>
    <t>EEE=Exported Energy Electric</t>
  </si>
  <si>
    <t>kg N eqv.</t>
  </si>
  <si>
    <t>Opwarming</t>
  </si>
  <si>
    <t>kg CO₂-eq </t>
  </si>
  <si>
    <t>Uitputting van ozon</t>
  </si>
  <si>
    <t>kg CFC-11-EQ</t>
  </si>
  <si>
    <t>Verzuring van bodem en water</t>
  </si>
  <si>
    <t>kg SO₂-eq </t>
  </si>
  <si>
    <t>Eutrofiëring</t>
  </si>
  <si>
    <t>kg PO₄³⁻-eq </t>
  </si>
  <si>
    <t>Uitputting van abiotische middelen-elementen</t>
  </si>
  <si>
    <t>kg SB-eq</t>
  </si>
  <si>
    <t>Uitputting van abiotische middelen – fossiele brandstoffen</t>
  </si>
  <si>
    <t>kg 1,4 DB-eq </t>
  </si>
  <si>
    <t>Photochemical oxidant creation (Smog) </t>
  </si>
  <si>
    <r>
      <t>kg C</t>
    </r>
    <r>
      <rPr>
        <sz val="11"/>
        <color rgb="FF072B49"/>
        <rFont val="Arial"/>
        <family val="2"/>
      </rPr>
      <t>2</t>
    </r>
    <r>
      <rPr>
        <sz val="10.8"/>
        <color rgb="FF072B49"/>
        <rFont val="Arial"/>
        <family val="2"/>
      </rPr>
      <t>H</t>
    </r>
    <r>
      <rPr>
        <sz val="11"/>
        <color rgb="FF072B49"/>
        <rFont val="Arial"/>
        <family val="2"/>
      </rPr>
      <t>4</t>
    </r>
  </si>
  <si>
    <t>MKI</t>
  </si>
  <si>
    <t>Kg 1,4 DB-eq</t>
  </si>
  <si>
    <t>Ecotoxiciteit, zoetwater </t>
  </si>
  <si>
    <t>m2a crop-eq. </t>
  </si>
  <si>
    <t>Total phases EN15804+A1</t>
  </si>
  <si>
    <t>Total Phases EN15804+A2</t>
  </si>
  <si>
    <t>ADPE</t>
  </si>
  <si>
    <t>Verzuring</t>
  </si>
  <si>
    <t>Klimaatverandering</t>
  </si>
  <si>
    <t>x</t>
  </si>
  <si>
    <t>Vermesting zoutwater</t>
  </si>
  <si>
    <t>Vermesting zoetwater</t>
  </si>
  <si>
    <t>Vermesting land</t>
  </si>
  <si>
    <t>Ozonlaag aantasting</t>
  </si>
  <si>
    <t>Smogvorming, menselijke gezondheid</t>
  </si>
  <si>
    <t>Uitputting mineraal</t>
  </si>
  <si>
    <t>Uiputting fossiel</t>
  </si>
  <si>
    <t>Waterverbruik</t>
  </si>
  <si>
    <t>Fijnstofvorming</t>
  </si>
  <si>
    <t>Straling</t>
  </si>
  <si>
    <t>cancer</t>
  </si>
  <si>
    <t>non cancer</t>
  </si>
  <si>
    <t>land gebruik</t>
  </si>
  <si>
    <t xml:space="preserve">Handboek milieuprijzen! </t>
  </si>
  <si>
    <t>Category</t>
  </si>
  <si>
    <t>Abreviation</t>
  </si>
  <si>
    <t>Dutch</t>
  </si>
  <si>
    <t>Euro's</t>
  </si>
  <si>
    <t>Core Environmental
 Impact indicators EN15804+A2</t>
  </si>
  <si>
    <t>Core Environmental Impact
 indicators EN15804+A1</t>
  </si>
  <si>
    <r>
      <t>kg C</t>
    </r>
    <r>
      <rPr>
        <sz val="11"/>
        <color rgb="FF072B49"/>
        <rFont val="Calibri Light"/>
        <family val="2"/>
        <scheme val="major"/>
      </rPr>
      <t>2</t>
    </r>
    <r>
      <rPr>
        <sz val="10.8"/>
        <color rgb="FF072B49"/>
        <rFont val="Calibri Light"/>
        <family val="2"/>
        <scheme val="major"/>
      </rPr>
      <t>H</t>
    </r>
    <r>
      <rPr>
        <sz val="11"/>
        <color rgb="FF072B49"/>
        <rFont val="Calibri Light"/>
        <family val="2"/>
        <scheme val="major"/>
      </rPr>
      <t>4</t>
    </r>
  </si>
  <si>
    <t>Chainable</t>
  </si>
  <si>
    <t>Aantal onderkasten</t>
  </si>
  <si>
    <t>Aantal Bovenkasten</t>
  </si>
  <si>
    <t>Totaal</t>
  </si>
  <si>
    <t>Units</t>
  </si>
  <si>
    <t>1 sink cupboard</t>
  </si>
  <si>
    <t>Bribus aantal</t>
  </si>
  <si>
    <t>GWP CO2-eq.</t>
  </si>
  <si>
    <t xml:space="preserve"> </t>
  </si>
  <si>
    <t>Dashboard</t>
  </si>
  <si>
    <t>Total MKI €</t>
  </si>
  <si>
    <t xml:space="preserve"> EN15084+2 Additional  Environmental Impact indicators</t>
  </si>
  <si>
    <t xml:space="preserve"> EN15804+A2 Core Environmental Impact indicators</t>
  </si>
  <si>
    <t>MKI Chainable onderkast module</t>
  </si>
  <si>
    <t>B1-B3 Chainable Onderkast</t>
  </si>
  <si>
    <t>MKI Chainable Bovenkast</t>
  </si>
  <si>
    <t>B1-B3 Chainable Wall Cabinet</t>
  </si>
  <si>
    <t>Bribus</t>
  </si>
  <si>
    <t>Template</t>
  </si>
  <si>
    <t>Environmental Cost Overview</t>
  </si>
  <si>
    <t>Bruynzeel</t>
  </si>
  <si>
    <t>keuken onderdelen</t>
  </si>
  <si>
    <t>Keuken onderdeleen</t>
  </si>
  <si>
    <t>Keukenonderdelen</t>
  </si>
  <si>
    <t>`</t>
  </si>
  <si>
    <t>c</t>
  </si>
  <si>
    <t>kg C2H4</t>
  </si>
  <si>
    <t>Core Environmental 
Impact indicators EN15804+A1</t>
  </si>
  <si>
    <t>Chainable Bottom
Cabinet</t>
  </si>
  <si>
    <t>Abbrev.</t>
  </si>
  <si>
    <t>National Annex
NMD</t>
  </si>
  <si>
    <t>Bribus whole
Kitchen</t>
  </si>
  <si>
    <t>Total MKI</t>
  </si>
  <si>
    <t>MKI per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</si>
</sst>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\ * #,##0.00_);_(&quot;€&quot;\ * \(#,##0.00\);_(&quot;€&quot;\ * &quot;-&quot;??_);_(@_)"/>
    <numFmt numFmtId="164" formatCode="_(&quot;€&quot;\ * #,##0.0000_);_(&quot;€&quot;\ * \(#,##0.0000\);_(&quot;€&quot;\ * &quot;-&quot;??_);_(@_)"/>
    <numFmt numFmtId="165" formatCode="_(&quot;€&quot;\ * #,##0.00000_);_(&quot;€&quot;\ * \(#,##0.00000\);_(&quot;€&quot;\ * &quot;-&quot;??_);_(@_)"/>
    <numFmt numFmtId="166" formatCode="0.00E+0"/>
  </numFmts>
  <fonts count="4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414042"/>
      <name val="Helvetica"/>
      <family val="2"/>
    </font>
    <font>
      <sz val="8"/>
      <color rgb="FF41404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0"/>
      <color rgb="FF414042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rgb="FF41404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rgb="FF414042"/>
      <name val="Calibri Light"/>
      <family val="2"/>
      <scheme val="major"/>
    </font>
    <font>
      <sz val="10"/>
      <color rgb="FF414042"/>
      <name val="Helvetica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color rgb="FF414042"/>
      <name val="Arial"/>
      <family val="2"/>
    </font>
    <font>
      <sz val="8"/>
      <color rgb="FF413F42"/>
      <name val="Arial"/>
      <family val="2"/>
    </font>
    <font>
      <sz val="10.8"/>
      <color rgb="FF072B49"/>
      <name val="Arial"/>
      <family val="2"/>
    </font>
    <font>
      <sz val="11"/>
      <color rgb="FF072B49"/>
      <name val="Arial"/>
      <family val="2"/>
    </font>
    <font>
      <sz val="8"/>
      <color theme="1"/>
      <name val="Trebuchet MS"/>
      <family val="2"/>
    </font>
    <font>
      <u/>
      <sz val="12"/>
      <color theme="10"/>
      <name val="Calibri"/>
      <family val="2"/>
      <scheme val="minor"/>
    </font>
    <font>
      <sz val="11"/>
      <color rgb="FF072B49"/>
      <name val="Calibri Light"/>
      <family val="2"/>
      <scheme val="major"/>
    </font>
    <font>
      <sz val="10"/>
      <color rgb="FF072B49"/>
      <name val="Calibri Light"/>
      <family val="2"/>
      <scheme val="major"/>
    </font>
    <font>
      <sz val="10.8"/>
      <color rgb="FF072B49"/>
      <name val="Calibri Light"/>
      <family val="2"/>
      <scheme val="major"/>
    </font>
    <font>
      <sz val="8"/>
      <name val="Calibri Light"/>
      <family val="2"/>
      <scheme val="major"/>
    </font>
    <font>
      <sz val="8"/>
      <color rgb="FF00000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8"/>
      <color rgb="FFFF0000"/>
      <name val="Arial"/>
      <family val="2"/>
    </font>
    <font>
      <sz val="8"/>
      <color rgb="FFFF0000"/>
      <name val="Helvetica"/>
      <family val="2"/>
    </font>
    <font>
      <sz val="11"/>
      <color rgb="FF000000"/>
      <name val="Calibri Light"/>
      <family val="2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color theme="2"/>
      <name val="Calibri Light"/>
      <family val="2"/>
      <scheme val="major"/>
    </font>
    <font>
      <sz val="8"/>
      <color theme="2"/>
      <name val="Arial"/>
      <family val="2"/>
    </font>
    <font>
      <sz val="8"/>
      <color rgb="FF413F42"/>
      <name val="Calibri Light"/>
      <family val="2"/>
      <scheme val="major"/>
    </font>
    <font>
      <b/>
      <sz val="12"/>
      <name val="Arial"/>
      <family val="2"/>
    </font>
    <font>
      <sz val="11"/>
      <name val="Arial"/>
      <family val="2"/>
    </font>
    <font>
      <sz val="8"/>
      <color theme="1"/>
      <name val="Helvetica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BBBDC0"/>
      </top>
      <bottom style="thin">
        <color rgb="FFBBBDC0"/>
      </bottom>
      <diagonal/>
    </border>
    <border>
      <left/>
      <right/>
      <top style="thin">
        <color rgb="FFBBBDC0"/>
      </top>
      <bottom/>
      <diagonal/>
    </border>
    <border>
      <left/>
      <right/>
      <top/>
      <bottom style="thin">
        <color rgb="FFBCBDBF"/>
      </bottom>
      <diagonal/>
    </border>
    <border>
      <left/>
      <right/>
      <top style="thin">
        <color rgb="FFBCBDBF"/>
      </top>
      <bottom style="thin">
        <color rgb="FFBCBDBF"/>
      </bottom>
      <diagonal/>
    </border>
    <border>
      <left style="thin">
        <color indexed="64"/>
      </left>
      <right/>
      <top/>
      <bottom style="thin">
        <color rgb="FFBCBDBF"/>
      </bottom>
      <diagonal/>
    </border>
    <border>
      <left/>
      <right/>
      <top style="thin">
        <color rgb="FFBCBDB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BCBDBF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BCBDBF"/>
      </bottom>
      <diagonal/>
    </border>
    <border>
      <left style="thin">
        <color indexed="64"/>
      </left>
      <right/>
      <top style="thin">
        <color rgb="FFBCBDBF"/>
      </top>
      <bottom style="thin">
        <color rgb="FFBCBDBF"/>
      </bottom>
      <diagonal/>
    </border>
    <border>
      <left style="thin">
        <color indexed="64"/>
      </left>
      <right/>
      <top style="thin">
        <color rgb="FFBCBDB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BCBDBF"/>
      </bottom>
      <diagonal/>
    </border>
    <border>
      <left style="thin">
        <color indexed="64"/>
      </left>
      <right style="thin">
        <color indexed="64"/>
      </right>
      <top style="thin">
        <color rgb="FFBCBDBF"/>
      </top>
      <bottom style="thin">
        <color rgb="FFBCBDB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BBDC0"/>
      </bottom>
      <diagonal/>
    </border>
    <border>
      <left/>
      <right/>
      <top style="medium">
        <color indexed="64"/>
      </top>
      <bottom style="thin">
        <color rgb="FFBBBDC0"/>
      </bottom>
      <diagonal/>
    </border>
    <border>
      <left/>
      <right style="medium">
        <color indexed="64"/>
      </right>
      <top style="thin">
        <color rgb="FFBBBDC0"/>
      </top>
      <bottom style="thin">
        <color rgb="FFBBBDC0"/>
      </bottom>
      <diagonal/>
    </border>
    <border>
      <left/>
      <right style="medium">
        <color indexed="64"/>
      </right>
      <top style="thin">
        <color rgb="FFBBBDC0"/>
      </top>
      <bottom/>
      <diagonal/>
    </border>
    <border>
      <left/>
      <right style="medium">
        <color indexed="64"/>
      </right>
      <top style="thin">
        <color indexed="64"/>
      </top>
      <bottom style="thin">
        <color rgb="FFBCBDBF"/>
      </bottom>
      <diagonal/>
    </border>
    <border>
      <left/>
      <right style="medium">
        <color indexed="64"/>
      </right>
      <top style="thin">
        <color rgb="FFBCBDBF"/>
      </top>
      <bottom style="thin">
        <color rgb="FFBCBDBF"/>
      </bottom>
      <diagonal/>
    </border>
    <border>
      <left/>
      <right/>
      <top style="thin">
        <color rgb="FFBCBDBF"/>
      </top>
      <bottom style="medium">
        <color indexed="64"/>
      </bottom>
      <diagonal/>
    </border>
    <border>
      <left/>
      <right style="medium">
        <color indexed="64"/>
      </right>
      <top style="thin">
        <color rgb="FFBCBDBF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BCBDBF"/>
      </bottom>
      <diagonal/>
    </border>
    <border>
      <left style="medium">
        <color indexed="64"/>
      </left>
      <right/>
      <top style="thin">
        <color rgb="FFBBBDC0"/>
      </top>
      <bottom style="thin">
        <color rgb="FFBBBDC0"/>
      </bottom>
      <diagonal/>
    </border>
    <border>
      <left style="medium">
        <color indexed="64"/>
      </left>
      <right/>
      <top style="thin">
        <color rgb="FFBBBDC0"/>
      </top>
      <bottom/>
      <diagonal/>
    </border>
    <border>
      <left style="medium">
        <color indexed="64"/>
      </left>
      <right/>
      <top style="thin">
        <color indexed="64"/>
      </top>
      <bottom style="thin">
        <color rgb="FFBCBDBF"/>
      </bottom>
      <diagonal/>
    </border>
    <border>
      <left style="medium">
        <color indexed="64"/>
      </left>
      <right/>
      <top style="thin">
        <color rgb="FFBCBDBF"/>
      </top>
      <bottom style="thin">
        <color rgb="FFBCBDBF"/>
      </bottom>
      <diagonal/>
    </border>
    <border>
      <left style="medium">
        <color indexed="64"/>
      </left>
      <right/>
      <top style="thin">
        <color rgb="FFBCBDB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BBDC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BBBDC0"/>
      </bottom>
      <diagonal/>
    </border>
    <border>
      <left/>
      <right/>
      <top/>
      <bottom style="thin">
        <color rgb="FFBBBDC0"/>
      </bottom>
      <diagonal/>
    </border>
    <border>
      <left/>
      <right style="medium">
        <color indexed="64"/>
      </right>
      <top/>
      <bottom style="thin">
        <color rgb="FFBBBDC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358">
    <xf numFmtId="0" fontId="0" fillId="0" borderId="0" xfId="0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18" xfId="0" applyFill="1" applyBorder="1"/>
    <xf numFmtId="0" fontId="0" fillId="2" borderId="19" xfId="0" applyFill="1" applyBorder="1"/>
    <xf numFmtId="0" fontId="6" fillId="0" borderId="0" xfId="0" applyFont="1"/>
    <xf numFmtId="0" fontId="8" fillId="0" borderId="10" xfId="0" applyFont="1" applyBorder="1"/>
    <xf numFmtId="0" fontId="8" fillId="0" borderId="0" xfId="0" applyFont="1"/>
    <xf numFmtId="0" fontId="9" fillId="0" borderId="0" xfId="0" applyFont="1"/>
    <xf numFmtId="0" fontId="4" fillId="0" borderId="12" xfId="0" applyFont="1" applyBorder="1"/>
    <xf numFmtId="0" fontId="4" fillId="0" borderId="14" xfId="0" applyFont="1" applyBorder="1"/>
    <xf numFmtId="0" fontId="8" fillId="0" borderId="9" xfId="0" applyFont="1" applyBorder="1"/>
    <xf numFmtId="0" fontId="8" fillId="0" borderId="12" xfId="0" applyFont="1" applyBorder="1"/>
    <xf numFmtId="0" fontId="6" fillId="0" borderId="7" xfId="0" applyFont="1" applyBorder="1"/>
    <xf numFmtId="0" fontId="6" fillId="0" borderId="8" xfId="0" applyFont="1" applyBorder="1"/>
    <xf numFmtId="0" fontId="9" fillId="0" borderId="7" xfId="0" applyFont="1" applyBorder="1"/>
    <xf numFmtId="49" fontId="12" fillId="0" borderId="6" xfId="0" applyNumberFormat="1" applyFont="1" applyBorder="1"/>
    <xf numFmtId="11" fontId="10" fillId="0" borderId="10" xfId="0" applyNumberFormat="1" applyFont="1" applyBorder="1"/>
    <xf numFmtId="11" fontId="10" fillId="0" borderId="0" xfId="0" applyNumberFormat="1" applyFont="1"/>
    <xf numFmtId="11" fontId="11" fillId="0" borderId="10" xfId="0" applyNumberFormat="1" applyFont="1" applyBorder="1"/>
    <xf numFmtId="11" fontId="11" fillId="0" borderId="17" xfId="0" applyNumberFormat="1" applyFont="1" applyBorder="1"/>
    <xf numFmtId="11" fontId="11" fillId="0" borderId="0" xfId="0" applyNumberFormat="1" applyFont="1"/>
    <xf numFmtId="11" fontId="11" fillId="0" borderId="18" xfId="0" applyNumberFormat="1" applyFont="1" applyBorder="1"/>
    <xf numFmtId="11" fontId="11" fillId="0" borderId="19" xfId="0" applyNumberFormat="1" applyFont="1" applyBorder="1"/>
    <xf numFmtId="11" fontId="11" fillId="0" borderId="11" xfId="0" applyNumberFormat="1" applyFont="1" applyBorder="1"/>
    <xf numFmtId="11" fontId="11" fillId="0" borderId="13" xfId="0" applyNumberFormat="1" applyFont="1" applyBorder="1"/>
    <xf numFmtId="11" fontId="11" fillId="0" borderId="15" xfId="0" applyNumberFormat="1" applyFont="1" applyBorder="1"/>
    <xf numFmtId="11" fontId="11" fillId="0" borderId="16" xfId="0" applyNumberFormat="1" applyFont="1" applyBorder="1"/>
    <xf numFmtId="11" fontId="13" fillId="0" borderId="0" xfId="0" applyNumberFormat="1" applyFont="1"/>
    <xf numFmtId="11" fontId="14" fillId="0" borderId="0" xfId="0" applyNumberFormat="1" applyFont="1"/>
    <xf numFmtId="11" fontId="13" fillId="0" borderId="15" xfId="0" applyNumberFormat="1" applyFont="1" applyBorder="1"/>
    <xf numFmtId="11" fontId="14" fillId="0" borderId="15" xfId="0" applyNumberFormat="1" applyFont="1" applyBorder="1"/>
    <xf numFmtId="0" fontId="4" fillId="0" borderId="9" xfId="0" applyFont="1" applyBorder="1"/>
    <xf numFmtId="0" fontId="15" fillId="0" borderId="22" xfId="0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11" fontId="0" fillId="0" borderId="10" xfId="0" applyNumberFormat="1" applyBorder="1"/>
    <xf numFmtId="11" fontId="0" fillId="0" borderId="17" xfId="0" applyNumberFormat="1" applyBorder="1"/>
    <xf numFmtId="11" fontId="4" fillId="0" borderId="0" xfId="0" applyNumberFormat="1" applyFont="1"/>
    <xf numFmtId="11" fontId="0" fillId="0" borderId="0" xfId="0" applyNumberFormat="1"/>
    <xf numFmtId="11" fontId="0" fillId="0" borderId="18" xfId="0" applyNumberFormat="1" applyBorder="1"/>
    <xf numFmtId="11" fontId="0" fillId="0" borderId="15" xfId="0" applyNumberFormat="1" applyBorder="1"/>
    <xf numFmtId="11" fontId="0" fillId="0" borderId="19" xfId="0" applyNumberFormat="1" applyBorder="1"/>
    <xf numFmtId="11" fontId="15" fillId="0" borderId="22" xfId="0" applyNumberFormat="1" applyFont="1" applyBorder="1" applyAlignment="1">
      <alignment horizontal="right" vertical="top" wrapText="1"/>
    </xf>
    <xf numFmtId="11" fontId="15" fillId="0" borderId="23" xfId="0" applyNumberFormat="1" applyFont="1" applyBorder="1" applyAlignment="1">
      <alignment horizontal="right" vertical="top" wrapText="1"/>
    </xf>
    <xf numFmtId="0" fontId="15" fillId="0" borderId="24" xfId="0" applyFont="1" applyBorder="1" applyAlignment="1">
      <alignment vertical="top" wrapText="1"/>
    </xf>
    <xf numFmtId="11" fontId="15" fillId="0" borderId="25" xfId="0" applyNumberFormat="1" applyFont="1" applyBorder="1" applyAlignment="1">
      <alignment horizontal="right" vertical="top" wrapText="1"/>
    </xf>
    <xf numFmtId="0" fontId="15" fillId="0" borderId="25" xfId="0" applyFont="1" applyBorder="1" applyAlignment="1">
      <alignment vertical="top" wrapText="1"/>
    </xf>
    <xf numFmtId="0" fontId="15" fillId="0" borderId="28" xfId="0" applyFont="1" applyBorder="1" applyAlignment="1">
      <alignment vertical="top" wrapText="1"/>
    </xf>
    <xf numFmtId="0" fontId="15" fillId="0" borderId="29" xfId="0" applyFont="1" applyBorder="1" applyAlignment="1">
      <alignment vertical="top" wrapText="1"/>
    </xf>
    <xf numFmtId="11" fontId="11" fillId="0" borderId="12" xfId="0" applyNumberFormat="1" applyFont="1" applyBorder="1"/>
    <xf numFmtId="11" fontId="11" fillId="0" borderId="14" xfId="0" applyNumberFormat="1" applyFont="1" applyBorder="1"/>
    <xf numFmtId="11" fontId="11" fillId="0" borderId="5" xfId="0" applyNumberFormat="1" applyFont="1" applyBorder="1"/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49" fontId="4" fillId="0" borderId="12" xfId="0" applyNumberFormat="1" applyFont="1" applyBorder="1"/>
    <xf numFmtId="49" fontId="4" fillId="0" borderId="14" xfId="0" applyNumberFormat="1" applyFont="1" applyBorder="1"/>
    <xf numFmtId="11" fontId="4" fillId="0" borderId="10" xfId="0" applyNumberFormat="1" applyFont="1" applyBorder="1"/>
    <xf numFmtId="11" fontId="15" fillId="0" borderId="0" xfId="0" applyNumberFormat="1" applyFont="1" applyAlignment="1">
      <alignment horizontal="right" vertical="top" wrapText="1"/>
    </xf>
    <xf numFmtId="11" fontId="15" fillId="0" borderId="30" xfId="0" applyNumberFormat="1" applyFont="1" applyBorder="1" applyAlignment="1">
      <alignment horizontal="right" vertical="top" wrapText="1"/>
    </xf>
    <xf numFmtId="11" fontId="15" fillId="0" borderId="5" xfId="0" applyNumberFormat="1" applyFont="1" applyBorder="1" applyAlignment="1">
      <alignment horizontal="right" vertical="top" wrapText="1"/>
    </xf>
    <xf numFmtId="11" fontId="15" fillId="0" borderId="31" xfId="0" applyNumberFormat="1" applyFont="1" applyBorder="1" applyAlignment="1">
      <alignment horizontal="right" vertical="top" wrapText="1"/>
    </xf>
    <xf numFmtId="11" fontId="15" fillId="0" borderId="15" xfId="0" applyNumberFormat="1" applyFont="1" applyBorder="1" applyAlignment="1">
      <alignment horizontal="right" vertical="top" wrapText="1"/>
    </xf>
    <xf numFmtId="11" fontId="15" fillId="0" borderId="26" xfId="0" applyNumberFormat="1" applyFont="1" applyBorder="1" applyAlignment="1">
      <alignment horizontal="right" vertical="top" wrapText="1"/>
    </xf>
    <xf numFmtId="0" fontId="4" fillId="3" borderId="12" xfId="0" applyFont="1" applyFill="1" applyBorder="1"/>
    <xf numFmtId="0" fontId="18" fillId="0" borderId="0" xfId="0" applyFont="1"/>
    <xf numFmtId="11" fontId="15" fillId="0" borderId="17" xfId="0" applyNumberFormat="1" applyFont="1" applyBorder="1" applyAlignment="1">
      <alignment horizontal="right" vertical="top" wrapText="1"/>
    </xf>
    <xf numFmtId="11" fontId="15" fillId="0" borderId="18" xfId="0" applyNumberFormat="1" applyFont="1" applyBorder="1" applyAlignment="1">
      <alignment horizontal="right" vertical="top" wrapText="1"/>
    </xf>
    <xf numFmtId="11" fontId="15" fillId="0" borderId="19" xfId="0" applyNumberFormat="1" applyFont="1" applyBorder="1" applyAlignment="1">
      <alignment horizontal="right" vertical="top" wrapText="1"/>
    </xf>
    <xf numFmtId="0" fontId="4" fillId="0" borderId="33" xfId="0" applyFont="1" applyBorder="1"/>
    <xf numFmtId="0" fontId="18" fillId="0" borderId="7" xfId="0" applyFont="1" applyBorder="1"/>
    <xf numFmtId="11" fontId="14" fillId="0" borderId="7" xfId="0" applyNumberFormat="1" applyFont="1" applyBorder="1"/>
    <xf numFmtId="0" fontId="4" fillId="0" borderId="38" xfId="0" applyFont="1" applyBorder="1"/>
    <xf numFmtId="0" fontId="4" fillId="0" borderId="40" xfId="0" applyFont="1" applyBorder="1"/>
    <xf numFmtId="0" fontId="18" fillId="0" borderId="41" xfId="0" applyFont="1" applyBorder="1"/>
    <xf numFmtId="11" fontId="4" fillId="0" borderId="41" xfId="0" applyNumberFormat="1" applyFont="1" applyBorder="1"/>
    <xf numFmtId="11" fontId="0" fillId="0" borderId="41" xfId="0" applyNumberFormat="1" applyBorder="1"/>
    <xf numFmtId="0" fontId="4" fillId="0" borderId="42" xfId="0" applyFont="1" applyBorder="1"/>
    <xf numFmtId="0" fontId="0" fillId="0" borderId="0" xfId="0" applyAlignment="1">
      <alignment horizontal="left" vertical="top"/>
    </xf>
    <xf numFmtId="44" fontId="0" fillId="0" borderId="7" xfId="1" applyFont="1" applyBorder="1"/>
    <xf numFmtId="44" fontId="0" fillId="0" borderId="0" xfId="1" applyFont="1" applyBorder="1"/>
    <xf numFmtId="44" fontId="0" fillId="0" borderId="41" xfId="1" applyFont="1" applyBorder="1"/>
    <xf numFmtId="44" fontId="0" fillId="0" borderId="0" xfId="1" applyFont="1"/>
    <xf numFmtId="0" fontId="20" fillId="0" borderId="0" xfId="0" applyFont="1"/>
    <xf numFmtId="0" fontId="3" fillId="0" borderId="17" xfId="0" applyFont="1" applyBorder="1"/>
    <xf numFmtId="0" fontId="0" fillId="0" borderId="6" xfId="0" applyBorder="1"/>
    <xf numFmtId="0" fontId="0" fillId="0" borderId="43" xfId="0" applyBorder="1"/>
    <xf numFmtId="0" fontId="0" fillId="0" borderId="44" xfId="0" applyBorder="1"/>
    <xf numFmtId="0" fontId="11" fillId="0" borderId="10" xfId="0" applyFont="1" applyBorder="1"/>
    <xf numFmtId="44" fontId="0" fillId="0" borderId="17" xfId="1" applyFont="1" applyBorder="1"/>
    <xf numFmtId="0" fontId="4" fillId="0" borderId="6" xfId="0" applyFont="1" applyBorder="1"/>
    <xf numFmtId="0" fontId="8" fillId="0" borderId="7" xfId="0" applyFont="1" applyBorder="1"/>
    <xf numFmtId="164" fontId="0" fillId="0" borderId="8" xfId="1" applyNumberFormat="1" applyFont="1" applyBorder="1"/>
    <xf numFmtId="0" fontId="4" fillId="0" borderId="43" xfId="0" applyFont="1" applyBorder="1"/>
    <xf numFmtId="164" fontId="0" fillId="0" borderId="35" xfId="1" applyNumberFormat="1" applyFont="1" applyBorder="1"/>
    <xf numFmtId="0" fontId="4" fillId="0" borderId="44" xfId="0" applyFont="1" applyBorder="1"/>
    <xf numFmtId="0" fontId="8" fillId="0" borderId="41" xfId="0" applyFont="1" applyBorder="1"/>
    <xf numFmtId="164" fontId="0" fillId="0" borderId="45" xfId="1" applyNumberFormat="1" applyFont="1" applyBorder="1"/>
    <xf numFmtId="44" fontId="0" fillId="0" borderId="8" xfId="1" applyFont="1" applyBorder="1"/>
    <xf numFmtId="44" fontId="0" fillId="0" borderId="35" xfId="1" applyFont="1" applyBorder="1"/>
    <xf numFmtId="165" fontId="0" fillId="0" borderId="35" xfId="1" applyNumberFormat="1" applyFont="1" applyBorder="1"/>
    <xf numFmtId="44" fontId="0" fillId="0" borderId="45" xfId="1" applyFont="1" applyBorder="1"/>
    <xf numFmtId="0" fontId="4" fillId="0" borderId="46" xfId="0" applyFont="1" applyBorder="1"/>
    <xf numFmtId="0" fontId="4" fillId="0" borderId="47" xfId="0" applyFont="1" applyBorder="1"/>
    <xf numFmtId="0" fontId="8" fillId="0" borderId="6" xfId="0" applyFont="1" applyBorder="1"/>
    <xf numFmtId="0" fontId="8" fillId="0" borderId="43" xfId="0" applyFont="1" applyBorder="1"/>
    <xf numFmtId="0" fontId="9" fillId="0" borderId="43" xfId="0" applyFont="1" applyBorder="1"/>
    <xf numFmtId="0" fontId="8" fillId="0" borderId="44" xfId="0" applyFont="1" applyBorder="1"/>
    <xf numFmtId="0" fontId="4" fillId="0" borderId="50" xfId="0" applyFont="1" applyBorder="1"/>
    <xf numFmtId="0" fontId="0" fillId="0" borderId="32" xfId="0" applyBorder="1"/>
    <xf numFmtId="0" fontId="9" fillId="0" borderId="41" xfId="0" applyFont="1" applyBorder="1"/>
    <xf numFmtId="166" fontId="17" fillId="0" borderId="23" xfId="0" applyNumberFormat="1" applyFont="1" applyBorder="1" applyAlignment="1">
      <alignment vertical="center" shrinkToFit="1"/>
    </xf>
    <xf numFmtId="11" fontId="25" fillId="0" borderId="23" xfId="0" applyNumberFormat="1" applyFont="1" applyBorder="1" applyAlignment="1">
      <alignment horizontal="right" vertical="top" wrapText="1"/>
    </xf>
    <xf numFmtId="44" fontId="0" fillId="0" borderId="11" xfId="1" applyFont="1" applyBorder="1"/>
    <xf numFmtId="166" fontId="16" fillId="0" borderId="51" xfId="0" applyNumberFormat="1" applyFont="1" applyBorder="1" applyAlignment="1">
      <alignment horizontal="right" vertical="center" indent="1" shrinkToFit="1"/>
    </xf>
    <xf numFmtId="166" fontId="17" fillId="0" borderId="27" xfId="0" applyNumberFormat="1" applyFont="1" applyBorder="1" applyAlignment="1">
      <alignment vertical="center" shrinkToFit="1"/>
    </xf>
    <xf numFmtId="11" fontId="17" fillId="0" borderId="23" xfId="0" applyNumberFormat="1" applyFont="1" applyBorder="1" applyAlignment="1">
      <alignment vertical="center" shrinkToFit="1"/>
    </xf>
    <xf numFmtId="166" fontId="16" fillId="0" borderId="20" xfId="0" applyNumberFormat="1" applyFont="1" applyBorder="1" applyAlignment="1">
      <alignment vertical="center" shrinkToFit="1"/>
    </xf>
    <xf numFmtId="166" fontId="16" fillId="0" borderId="20" xfId="0" applyNumberFormat="1" applyFont="1" applyBorder="1" applyAlignment="1">
      <alignment vertical="top" shrinkToFit="1"/>
    </xf>
    <xf numFmtId="166" fontId="16" fillId="0" borderId="21" xfId="0" applyNumberFormat="1" applyFont="1" applyBorder="1" applyAlignment="1">
      <alignment vertical="center" shrinkToFit="1"/>
    </xf>
    <xf numFmtId="0" fontId="3" fillId="0" borderId="9" xfId="0" applyFont="1" applyBorder="1"/>
    <xf numFmtId="0" fontId="0" fillId="2" borderId="12" xfId="0" applyFill="1" applyBorder="1"/>
    <xf numFmtId="0" fontId="0" fillId="2" borderId="14" xfId="0" applyFill="1" applyBorder="1"/>
    <xf numFmtId="166" fontId="16" fillId="0" borderId="52" xfId="0" applyNumberFormat="1" applyFont="1" applyBorder="1" applyAlignment="1">
      <alignment vertical="center" shrinkToFit="1"/>
    </xf>
    <xf numFmtId="166" fontId="16" fillId="0" borderId="53" xfId="0" applyNumberFormat="1" applyFont="1" applyBorder="1" applyAlignment="1">
      <alignment vertical="center" shrinkToFit="1"/>
    </xf>
    <xf numFmtId="166" fontId="16" fillId="0" borderId="53" xfId="0" applyNumberFormat="1" applyFont="1" applyBorder="1" applyAlignment="1">
      <alignment vertical="top" shrinkToFit="1"/>
    </xf>
    <xf numFmtId="166" fontId="16" fillId="0" borderId="54" xfId="0" applyNumberFormat="1" applyFont="1" applyBorder="1" applyAlignment="1">
      <alignment vertical="center" shrinkToFit="1"/>
    </xf>
    <xf numFmtId="0" fontId="8" fillId="0" borderId="49" xfId="0" applyFont="1" applyBorder="1"/>
    <xf numFmtId="166" fontId="17" fillId="0" borderId="55" xfId="0" applyNumberFormat="1" applyFont="1" applyBorder="1" applyAlignment="1">
      <alignment vertical="center" shrinkToFit="1"/>
    </xf>
    <xf numFmtId="166" fontId="17" fillId="0" borderId="56" xfId="0" applyNumberFormat="1" applyFont="1" applyBorder="1" applyAlignment="1">
      <alignment vertical="center" shrinkToFit="1"/>
    </xf>
    <xf numFmtId="166" fontId="17" fillId="0" borderId="57" xfId="0" applyNumberFormat="1" applyFont="1" applyBorder="1" applyAlignment="1">
      <alignment vertical="center" shrinkToFit="1"/>
    </xf>
    <xf numFmtId="166" fontId="17" fillId="0" borderId="58" xfId="0" applyNumberFormat="1" applyFont="1" applyBorder="1" applyAlignment="1">
      <alignment vertical="center" shrinkToFit="1"/>
    </xf>
    <xf numFmtId="11" fontId="25" fillId="0" borderId="59" xfId="0" applyNumberFormat="1" applyFont="1" applyBorder="1" applyAlignment="1">
      <alignment horizontal="right" vertical="top" wrapText="1"/>
    </xf>
    <xf numFmtId="11" fontId="7" fillId="0" borderId="60" xfId="0" applyNumberFormat="1" applyFont="1" applyBorder="1" applyAlignment="1">
      <alignment vertical="top" wrapText="1"/>
    </xf>
    <xf numFmtId="11" fontId="25" fillId="0" borderId="60" xfId="0" applyNumberFormat="1" applyFont="1" applyBorder="1" applyAlignment="1">
      <alignment vertical="top" wrapText="1"/>
    </xf>
    <xf numFmtId="11" fontId="26" fillId="0" borderId="60" xfId="0" applyNumberFormat="1" applyFont="1" applyBorder="1" applyAlignment="1">
      <alignment vertical="top" wrapText="1"/>
    </xf>
    <xf numFmtId="11" fontId="7" fillId="0" borderId="61" xfId="0" applyNumberFormat="1" applyFont="1" applyBorder="1" applyAlignment="1">
      <alignment vertical="top" wrapText="1"/>
    </xf>
    <xf numFmtId="11" fontId="25" fillId="0" borderId="62" xfId="0" applyNumberFormat="1" applyFont="1" applyBorder="1" applyAlignment="1">
      <alignment vertical="center" wrapText="1"/>
    </xf>
    <xf numFmtId="11" fontId="7" fillId="0" borderId="63" xfId="0" applyNumberFormat="1" applyFont="1" applyBorder="1" applyAlignment="1">
      <alignment vertical="center" wrapText="1"/>
    </xf>
    <xf numFmtId="11" fontId="25" fillId="0" borderId="63" xfId="0" applyNumberFormat="1" applyFont="1" applyBorder="1" applyAlignment="1">
      <alignment vertical="center" wrapText="1"/>
    </xf>
    <xf numFmtId="11" fontId="25" fillId="0" borderId="64" xfId="0" applyNumberFormat="1" applyFont="1" applyBorder="1" applyAlignment="1">
      <alignment vertical="center" wrapText="1"/>
    </xf>
    <xf numFmtId="11" fontId="25" fillId="0" borderId="57" xfId="0" applyNumberFormat="1" applyFont="1" applyBorder="1" applyAlignment="1">
      <alignment horizontal="right" vertical="top" wrapText="1"/>
    </xf>
    <xf numFmtId="11" fontId="27" fillId="0" borderId="0" xfId="0" applyNumberFormat="1" applyFont="1"/>
    <xf numFmtId="11" fontId="27" fillId="0" borderId="13" xfId="0" applyNumberFormat="1" applyFont="1" applyBorder="1"/>
    <xf numFmtId="11" fontId="27" fillId="0" borderId="18" xfId="0" applyNumberFormat="1" applyFont="1" applyBorder="1"/>
    <xf numFmtId="11" fontId="27" fillId="0" borderId="5" xfId="0" applyNumberFormat="1" applyFont="1" applyBorder="1"/>
    <xf numFmtId="11" fontId="27" fillId="0" borderId="15" xfId="0" applyNumberFormat="1" applyFont="1" applyBorder="1"/>
    <xf numFmtId="11" fontId="27" fillId="0" borderId="16" xfId="0" applyNumberFormat="1" applyFont="1" applyBorder="1"/>
    <xf numFmtId="11" fontId="27" fillId="0" borderId="19" xfId="0" applyNumberFormat="1" applyFont="1" applyBorder="1"/>
    <xf numFmtId="11" fontId="28" fillId="0" borderId="0" xfId="0" applyNumberFormat="1" applyFont="1" applyAlignment="1">
      <alignment horizontal="right" vertical="top" wrapText="1"/>
    </xf>
    <xf numFmtId="11" fontId="28" fillId="0" borderId="22" xfId="0" applyNumberFormat="1" applyFont="1" applyBorder="1" applyAlignment="1">
      <alignment horizontal="right" vertical="top" wrapText="1"/>
    </xf>
    <xf numFmtId="11" fontId="28" fillId="0" borderId="30" xfId="0" applyNumberFormat="1" applyFont="1" applyBorder="1" applyAlignment="1">
      <alignment horizontal="right" vertical="top" wrapText="1"/>
    </xf>
    <xf numFmtId="11" fontId="28" fillId="0" borderId="5" xfId="0" applyNumberFormat="1" applyFont="1" applyBorder="1" applyAlignment="1">
      <alignment horizontal="right" vertical="top" wrapText="1"/>
    </xf>
    <xf numFmtId="11" fontId="28" fillId="0" borderId="23" xfId="0" applyNumberFormat="1" applyFont="1" applyBorder="1" applyAlignment="1">
      <alignment horizontal="right" vertical="top" wrapText="1"/>
    </xf>
    <xf numFmtId="11" fontId="28" fillId="0" borderId="31" xfId="0" applyNumberFormat="1" applyFont="1" applyBorder="1" applyAlignment="1">
      <alignment horizontal="right" vertical="top" wrapText="1"/>
    </xf>
    <xf numFmtId="11" fontId="28" fillId="0" borderId="15" xfId="0" applyNumberFormat="1" applyFont="1" applyBorder="1" applyAlignment="1">
      <alignment horizontal="right" vertical="top" wrapText="1"/>
    </xf>
    <xf numFmtId="11" fontId="28" fillId="0" borderId="25" xfId="0" applyNumberFormat="1" applyFont="1" applyBorder="1" applyAlignment="1">
      <alignment horizontal="right" vertical="top" wrapText="1"/>
    </xf>
    <xf numFmtId="11" fontId="28" fillId="0" borderId="26" xfId="0" applyNumberFormat="1" applyFont="1" applyBorder="1" applyAlignment="1">
      <alignment horizontal="right" vertical="top" wrapText="1"/>
    </xf>
    <xf numFmtId="11" fontId="29" fillId="0" borderId="10" xfId="0" applyNumberFormat="1" applyFont="1" applyBorder="1"/>
    <xf numFmtId="11" fontId="2" fillId="0" borderId="10" xfId="0" applyNumberFormat="1" applyFont="1" applyBorder="1"/>
    <xf numFmtId="11" fontId="2" fillId="0" borderId="17" xfId="0" applyNumberFormat="1" applyFont="1" applyBorder="1"/>
    <xf numFmtId="11" fontId="2" fillId="0" borderId="0" xfId="0" applyNumberFormat="1" applyFont="1"/>
    <xf numFmtId="11" fontId="2" fillId="0" borderId="18" xfId="0" applyNumberFormat="1" applyFont="1" applyBorder="1"/>
    <xf numFmtId="11" fontId="2" fillId="0" borderId="15" xfId="0" applyNumberFormat="1" applyFont="1" applyBorder="1"/>
    <xf numFmtId="11" fontId="2" fillId="0" borderId="19" xfId="0" applyNumberFormat="1" applyFont="1" applyBorder="1"/>
    <xf numFmtId="0" fontId="0" fillId="0" borderId="35" xfId="0" applyBorder="1"/>
    <xf numFmtId="0" fontId="0" fillId="0" borderId="45" xfId="0" applyBorder="1"/>
    <xf numFmtId="0" fontId="0" fillId="0" borderId="2" xfId="0" applyBorder="1"/>
    <xf numFmtId="0" fontId="6" fillId="0" borderId="3" xfId="0" applyFont="1" applyBorder="1"/>
    <xf numFmtId="0" fontId="6" fillId="0" borderId="4" xfId="0" applyFont="1" applyBorder="1"/>
    <xf numFmtId="44" fontId="0" fillId="0" borderId="3" xfId="0" applyNumberFormat="1" applyBorder="1"/>
    <xf numFmtId="0" fontId="3" fillId="0" borderId="2" xfId="0" applyFont="1" applyBorder="1"/>
    <xf numFmtId="0" fontId="0" fillId="0" borderId="1" xfId="0" applyBorder="1"/>
    <xf numFmtId="0" fontId="0" fillId="0" borderId="3" xfId="0" applyBorder="1" applyAlignment="1">
      <alignment horizontal="center"/>
    </xf>
    <xf numFmtId="11" fontId="30" fillId="0" borderId="10" xfId="0" applyNumberFormat="1" applyFont="1" applyBorder="1"/>
    <xf numFmtId="11" fontId="30" fillId="0" borderId="0" xfId="0" applyNumberFormat="1" applyFont="1"/>
    <xf numFmtId="11" fontId="31" fillId="0" borderId="7" xfId="0" applyNumberFormat="1" applyFont="1" applyBorder="1"/>
    <xf numFmtId="11" fontId="31" fillId="0" borderId="0" xfId="0" applyNumberFormat="1" applyFont="1"/>
    <xf numFmtId="11" fontId="31" fillId="0" borderId="15" xfId="0" applyNumberFormat="1" applyFont="1" applyBorder="1"/>
    <xf numFmtId="11" fontId="32" fillId="0" borderId="0" xfId="0" applyNumberFormat="1" applyFont="1"/>
    <xf numFmtId="11" fontId="32" fillId="0" borderId="41" xfId="0" applyNumberFormat="1" applyFont="1" applyBorder="1"/>
    <xf numFmtId="0" fontId="21" fillId="0" borderId="0" xfId="2"/>
    <xf numFmtId="11" fontId="33" fillId="0" borderId="60" xfId="0" applyNumberFormat="1" applyFont="1" applyBorder="1" applyAlignment="1">
      <alignment vertical="top" wrapText="1"/>
    </xf>
    <xf numFmtId="166" fontId="34" fillId="0" borderId="20" xfId="0" applyNumberFormat="1" applyFont="1" applyBorder="1" applyAlignment="1">
      <alignment vertical="center" shrinkToFit="1"/>
    </xf>
    <xf numFmtId="166" fontId="34" fillId="0" borderId="53" xfId="0" applyNumberFormat="1" applyFont="1" applyBorder="1" applyAlignment="1">
      <alignment vertical="center" shrinkToFit="1"/>
    </xf>
    <xf numFmtId="11" fontId="7" fillId="0" borderId="43" xfId="0" applyNumberFormat="1" applyFont="1" applyBorder="1" applyAlignment="1">
      <alignment horizontal="right" vertical="top" wrapText="1"/>
    </xf>
    <xf numFmtId="166" fontId="5" fillId="0" borderId="0" xfId="0" applyNumberFormat="1" applyFont="1" applyAlignment="1">
      <alignment horizontal="right" vertical="center" shrinkToFit="1"/>
    </xf>
    <xf numFmtId="166" fontId="5" fillId="0" borderId="35" xfId="0" applyNumberFormat="1" applyFont="1" applyBorder="1" applyAlignment="1">
      <alignment horizontal="right" vertical="center" shrinkToFit="1"/>
    </xf>
    <xf numFmtId="166" fontId="5" fillId="0" borderId="0" xfId="0" applyNumberFormat="1" applyFont="1" applyAlignment="1">
      <alignment horizontal="right" vertical="top" shrinkToFit="1"/>
    </xf>
    <xf numFmtId="166" fontId="35" fillId="0" borderId="0" xfId="0" applyNumberFormat="1" applyFont="1" applyAlignment="1">
      <alignment horizontal="right" vertical="center" shrinkToFit="1"/>
    </xf>
    <xf numFmtId="166" fontId="35" fillId="0" borderId="41" xfId="0" applyNumberFormat="1" applyFont="1" applyBorder="1" applyAlignment="1">
      <alignment horizontal="right" vertical="center" shrinkToFit="1"/>
    </xf>
    <xf numFmtId="11" fontId="7" fillId="0" borderId="7" xfId="0" applyNumberFormat="1" applyFont="1" applyBorder="1" applyAlignment="1">
      <alignment horizontal="right" vertical="top" wrapText="1"/>
    </xf>
    <xf numFmtId="0" fontId="7" fillId="0" borderId="7" xfId="0" applyFont="1" applyBorder="1" applyAlignment="1">
      <alignment horizontal="right"/>
    </xf>
    <xf numFmtId="11" fontId="7" fillId="0" borderId="8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11" fontId="7" fillId="0" borderId="35" xfId="0" applyNumberFormat="1" applyFont="1" applyBorder="1" applyAlignment="1">
      <alignment horizontal="right" vertical="top" wrapText="1"/>
    </xf>
    <xf numFmtId="11" fontId="7" fillId="0" borderId="0" xfId="0" applyNumberFormat="1" applyFont="1" applyAlignment="1">
      <alignment horizontal="right" vertical="top" wrapText="1"/>
    </xf>
    <xf numFmtId="11" fontId="7" fillId="0" borderId="45" xfId="0" applyNumberFormat="1" applyFont="1" applyBorder="1" applyAlignment="1">
      <alignment horizontal="right" vertical="top" wrapText="1"/>
    </xf>
    <xf numFmtId="11" fontId="7" fillId="0" borderId="6" xfId="0" applyNumberFormat="1" applyFont="1" applyBorder="1" applyAlignment="1">
      <alignment horizontal="right" vertical="top" wrapText="1"/>
    </xf>
    <xf numFmtId="11" fontId="7" fillId="0" borderId="44" xfId="0" applyNumberFormat="1" applyFont="1" applyBorder="1" applyAlignment="1">
      <alignment horizontal="right" vertical="top" wrapText="1"/>
    </xf>
    <xf numFmtId="11" fontId="7" fillId="0" borderId="41" xfId="0" applyNumberFormat="1" applyFont="1" applyBorder="1" applyAlignment="1">
      <alignment horizontal="right" vertical="top" wrapText="1"/>
    </xf>
    <xf numFmtId="166" fontId="16" fillId="0" borderId="65" xfId="0" applyNumberFormat="1" applyFont="1" applyBorder="1" applyAlignment="1">
      <alignment horizontal="right" vertical="center" indent="1" shrinkToFit="1"/>
    </xf>
    <xf numFmtId="0" fontId="0" fillId="2" borderId="0" xfId="0" applyFill="1"/>
    <xf numFmtId="0" fontId="6" fillId="2" borderId="0" xfId="0" applyFont="1" applyFill="1"/>
    <xf numFmtId="0" fontId="3" fillId="0" borderId="4" xfId="0" applyFont="1" applyBorder="1"/>
    <xf numFmtId="0" fontId="36" fillId="2" borderId="46" xfId="0" applyFont="1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2" borderId="47" xfId="0" applyFill="1" applyBorder="1" applyAlignment="1" applyProtection="1">
      <alignment vertical="center"/>
      <protection locked="0"/>
    </xf>
    <xf numFmtId="0" fontId="0" fillId="2" borderId="43" xfId="0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35" xfId="0" applyFill="1" applyBorder="1" applyAlignment="1" applyProtection="1">
      <alignment vertical="center"/>
      <protection locked="0"/>
    </xf>
    <xf numFmtId="0" fontId="0" fillId="2" borderId="6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5" xfId="0" applyFill="1" applyBorder="1" applyAlignment="1" applyProtection="1">
      <alignment vertical="center"/>
      <protection locked="0"/>
    </xf>
    <xf numFmtId="0" fontId="36" fillId="2" borderId="46" xfId="0" applyFont="1" applyFill="1" applyBorder="1" applyAlignment="1" applyProtection="1">
      <alignment vertical="top"/>
      <protection locked="0"/>
    </xf>
    <xf numFmtId="0" fontId="37" fillId="2" borderId="6" xfId="0" applyFont="1" applyFill="1" applyBorder="1" applyAlignment="1" applyProtection="1">
      <alignment vertical="top" wrapText="1"/>
      <protection locked="0"/>
    </xf>
    <xf numFmtId="0" fontId="37" fillId="2" borderId="7" xfId="0" applyFont="1" applyFill="1" applyBorder="1" applyAlignment="1" applyProtection="1">
      <alignment vertical="top"/>
      <protection locked="0"/>
    </xf>
    <xf numFmtId="0" fontId="37" fillId="2" borderId="8" xfId="0" applyFont="1" applyFill="1" applyBorder="1" applyAlignment="1" applyProtection="1">
      <alignment vertical="top"/>
      <protection locked="0"/>
    </xf>
    <xf numFmtId="0" fontId="36" fillId="2" borderId="47" xfId="0" applyFont="1" applyFill="1" applyBorder="1" applyAlignment="1" applyProtection="1">
      <alignment vertical="top"/>
      <protection locked="0"/>
    </xf>
    <xf numFmtId="0" fontId="37" fillId="2" borderId="43" xfId="0" applyFont="1" applyFill="1" applyBorder="1" applyAlignment="1" applyProtection="1">
      <alignment vertical="top"/>
      <protection locked="0"/>
    </xf>
    <xf numFmtId="0" fontId="37" fillId="2" borderId="0" xfId="0" applyFont="1" applyFill="1" applyAlignment="1" applyProtection="1">
      <alignment vertical="top"/>
      <protection locked="0"/>
    </xf>
    <xf numFmtId="0" fontId="37" fillId="2" borderId="35" xfId="0" applyFont="1" applyFill="1" applyBorder="1" applyAlignment="1" applyProtection="1">
      <alignment vertical="top"/>
      <protection locked="0"/>
    </xf>
    <xf numFmtId="0" fontId="36" fillId="2" borderId="66" xfId="0" applyFont="1" applyFill="1" applyBorder="1" applyAlignment="1" applyProtection="1">
      <alignment vertical="top"/>
      <protection locked="0"/>
    </xf>
    <xf numFmtId="0" fontId="37" fillId="2" borderId="44" xfId="0" applyFont="1" applyFill="1" applyBorder="1" applyAlignment="1" applyProtection="1">
      <alignment vertical="top"/>
      <protection locked="0"/>
    </xf>
    <xf numFmtId="0" fontId="37" fillId="2" borderId="41" xfId="0" applyFont="1" applyFill="1" applyBorder="1" applyAlignment="1" applyProtection="1">
      <alignment vertical="top"/>
      <protection locked="0"/>
    </xf>
    <xf numFmtId="0" fontId="37" fillId="2" borderId="45" xfId="0" applyFont="1" applyFill="1" applyBorder="1" applyAlignment="1" applyProtection="1">
      <alignment vertical="top"/>
      <protection locked="0"/>
    </xf>
    <xf numFmtId="0" fontId="36" fillId="2" borderId="46" xfId="0" applyFont="1" applyFill="1" applyBorder="1" applyAlignment="1" applyProtection="1">
      <alignment vertical="top" wrapText="1"/>
      <protection locked="0"/>
    </xf>
    <xf numFmtId="0" fontId="36" fillId="2" borderId="47" xfId="0" applyFont="1" applyFill="1" applyBorder="1" applyAlignment="1" applyProtection="1">
      <alignment vertical="top" wrapText="1"/>
      <protection locked="0"/>
    </xf>
    <xf numFmtId="0" fontId="36" fillId="2" borderId="66" xfId="0" applyFont="1" applyFill="1" applyBorder="1" applyAlignment="1" applyProtection="1">
      <alignment vertical="top" wrapText="1"/>
      <protection locked="0"/>
    </xf>
    <xf numFmtId="44" fontId="0" fillId="0" borderId="50" xfId="1" applyFont="1" applyBorder="1"/>
    <xf numFmtId="11" fontId="0" fillId="0" borderId="37" xfId="0" applyNumberFormat="1" applyBorder="1"/>
    <xf numFmtId="44" fontId="0" fillId="0" borderId="67" xfId="1" applyFont="1" applyBorder="1"/>
    <xf numFmtId="44" fontId="0" fillId="0" borderId="68" xfId="1" applyFont="1" applyBorder="1"/>
    <xf numFmtId="0" fontId="0" fillId="4" borderId="0" xfId="0" applyFill="1"/>
    <xf numFmtId="44" fontId="0" fillId="4" borderId="0" xfId="0" applyNumberFormat="1" applyFill="1"/>
    <xf numFmtId="2" fontId="0" fillId="4" borderId="0" xfId="0" applyNumberFormat="1" applyFill="1"/>
    <xf numFmtId="0" fontId="0" fillId="4" borderId="3" xfId="0" applyFill="1" applyBorder="1"/>
    <xf numFmtId="44" fontId="0" fillId="4" borderId="3" xfId="0" applyNumberFormat="1" applyFill="1" applyBorder="1"/>
    <xf numFmtId="2" fontId="0" fillId="4" borderId="4" xfId="0" applyNumberFormat="1" applyFill="1" applyBorder="1"/>
    <xf numFmtId="0" fontId="6" fillId="0" borderId="1" xfId="0" applyFont="1" applyBorder="1"/>
    <xf numFmtId="44" fontId="0" fillId="0" borderId="46" xfId="1" applyFont="1" applyBorder="1"/>
    <xf numFmtId="44" fontId="0" fillId="0" borderId="66" xfId="1" applyFont="1" applyBorder="1"/>
    <xf numFmtId="11" fontId="38" fillId="0" borderId="0" xfId="0" applyNumberFormat="1" applyFont="1"/>
    <xf numFmtId="0" fontId="18" fillId="5" borderId="7" xfId="0" applyFont="1" applyFill="1" applyBorder="1"/>
    <xf numFmtId="0" fontId="18" fillId="5" borderId="0" xfId="0" applyFont="1" applyFill="1"/>
    <xf numFmtId="0" fontId="18" fillId="5" borderId="41" xfId="0" applyFont="1" applyFill="1" applyBorder="1"/>
    <xf numFmtId="0" fontId="4" fillId="5" borderId="33" xfId="0" applyFont="1" applyFill="1" applyBorder="1"/>
    <xf numFmtId="11" fontId="13" fillId="5" borderId="7" xfId="0" applyNumberFormat="1" applyFont="1" applyFill="1" applyBorder="1"/>
    <xf numFmtId="11" fontId="14" fillId="5" borderId="7" xfId="0" applyNumberFormat="1" applyFont="1" applyFill="1" applyBorder="1"/>
    <xf numFmtId="0" fontId="4" fillId="5" borderId="12" xfId="0" applyFont="1" applyFill="1" applyBorder="1"/>
    <xf numFmtId="11" fontId="13" fillId="5" borderId="0" xfId="0" applyNumberFormat="1" applyFont="1" applyFill="1"/>
    <xf numFmtId="11" fontId="14" fillId="5" borderId="0" xfId="0" applyNumberFormat="1" applyFont="1" applyFill="1"/>
    <xf numFmtId="0" fontId="8" fillId="5" borderId="12" xfId="0" applyFont="1" applyFill="1" applyBorder="1"/>
    <xf numFmtId="0" fontId="4" fillId="5" borderId="14" xfId="0" applyFont="1" applyFill="1" applyBorder="1"/>
    <xf numFmtId="11" fontId="13" fillId="5" borderId="15" xfId="0" applyNumberFormat="1" applyFont="1" applyFill="1" applyBorder="1"/>
    <xf numFmtId="11" fontId="14" fillId="5" borderId="15" xfId="0" applyNumberFormat="1" applyFont="1" applyFill="1" applyBorder="1"/>
    <xf numFmtId="0" fontId="4" fillId="5" borderId="9" xfId="0" applyFont="1" applyFill="1" applyBorder="1"/>
    <xf numFmtId="11" fontId="0" fillId="5" borderId="10" xfId="0" applyNumberFormat="1" applyFill="1" applyBorder="1"/>
    <xf numFmtId="11" fontId="4" fillId="5" borderId="0" xfId="0" applyNumberFormat="1" applyFont="1" applyFill="1"/>
    <xf numFmtId="11" fontId="0" fillId="5" borderId="0" xfId="0" applyNumberFormat="1" applyFill="1"/>
    <xf numFmtId="0" fontId="4" fillId="5" borderId="40" xfId="0" applyFont="1" applyFill="1" applyBorder="1"/>
    <xf numFmtId="11" fontId="4" fillId="5" borderId="41" xfId="0" applyNumberFormat="1" applyFont="1" applyFill="1" applyBorder="1"/>
    <xf numFmtId="11" fontId="0" fillId="5" borderId="41" xfId="0" applyNumberFormat="1" applyFill="1" applyBorder="1"/>
    <xf numFmtId="0" fontId="4" fillId="6" borderId="43" xfId="0" applyFont="1" applyFill="1" applyBorder="1"/>
    <xf numFmtId="0" fontId="9" fillId="6" borderId="6" xfId="0" applyFont="1" applyFill="1" applyBorder="1"/>
    <xf numFmtId="0" fontId="23" fillId="6" borderId="7" xfId="0" applyFont="1" applyFill="1" applyBorder="1"/>
    <xf numFmtId="44" fontId="18" fillId="6" borderId="8" xfId="1" applyFont="1" applyFill="1" applyBorder="1"/>
    <xf numFmtId="0" fontId="9" fillId="6" borderId="43" xfId="0" applyFont="1" applyFill="1" applyBorder="1"/>
    <xf numFmtId="44" fontId="18" fillId="6" borderId="35" xfId="1" applyFont="1" applyFill="1" applyBorder="1"/>
    <xf numFmtId="0" fontId="4" fillId="6" borderId="48" xfId="0" applyFont="1" applyFill="1" applyBorder="1"/>
    <xf numFmtId="0" fontId="4" fillId="6" borderId="6" xfId="0" applyFont="1" applyFill="1" applyBorder="1"/>
    <xf numFmtId="0" fontId="4" fillId="6" borderId="49" xfId="0" applyFont="1" applyFill="1" applyBorder="1"/>
    <xf numFmtId="0" fontId="4" fillId="6" borderId="44" xfId="0" applyFont="1" applyFill="1" applyBorder="1"/>
    <xf numFmtId="44" fontId="18" fillId="6" borderId="35" xfId="1" applyFont="1" applyFill="1" applyBorder="1" applyAlignment="1"/>
    <xf numFmtId="0" fontId="9" fillId="6" borderId="44" xfId="0" applyFont="1" applyFill="1" applyBorder="1"/>
    <xf numFmtId="0" fontId="9" fillId="6" borderId="41" xfId="0" applyFont="1" applyFill="1" applyBorder="1"/>
    <xf numFmtId="44" fontId="18" fillId="6" borderId="45" xfId="1" applyFont="1" applyFill="1" applyBorder="1"/>
    <xf numFmtId="0" fontId="39" fillId="5" borderId="69" xfId="0" applyFont="1" applyFill="1" applyBorder="1"/>
    <xf numFmtId="0" fontId="39" fillId="5" borderId="70" xfId="0" applyFont="1" applyFill="1" applyBorder="1"/>
    <xf numFmtId="11" fontId="39" fillId="5" borderId="71" xfId="0" applyNumberFormat="1" applyFont="1" applyFill="1" applyBorder="1" applyAlignment="1">
      <alignment horizontal="left" vertical="top" wrapText="1"/>
    </xf>
    <xf numFmtId="0" fontId="39" fillId="5" borderId="72" xfId="0" applyFont="1" applyFill="1" applyBorder="1"/>
    <xf numFmtId="0" fontId="39" fillId="5" borderId="73" xfId="0" applyFont="1" applyFill="1" applyBorder="1"/>
    <xf numFmtId="11" fontId="39" fillId="5" borderId="74" xfId="0" applyNumberFormat="1" applyFont="1" applyFill="1" applyBorder="1" applyAlignment="1">
      <alignment horizontal="left" vertical="top" wrapText="1"/>
    </xf>
    <xf numFmtId="0" fontId="39" fillId="5" borderId="75" xfId="0" applyFont="1" applyFill="1" applyBorder="1"/>
    <xf numFmtId="0" fontId="39" fillId="5" borderId="76" xfId="0" applyFont="1" applyFill="1" applyBorder="1"/>
    <xf numFmtId="11" fontId="39" fillId="5" borderId="77" xfId="0" applyNumberFormat="1" applyFont="1" applyFill="1" applyBorder="1" applyAlignment="1">
      <alignment horizontal="left" vertical="top" wrapText="1"/>
    </xf>
    <xf numFmtId="0" fontId="39" fillId="5" borderId="78" xfId="0" applyFont="1" applyFill="1" applyBorder="1"/>
    <xf numFmtId="0" fontId="39" fillId="5" borderId="79" xfId="0" applyFont="1" applyFill="1" applyBorder="1"/>
    <xf numFmtId="11" fontId="39" fillId="5" borderId="80" xfId="0" applyNumberFormat="1" applyFont="1" applyFill="1" applyBorder="1" applyAlignment="1">
      <alignment horizontal="left" vertical="top" wrapText="1"/>
    </xf>
    <xf numFmtId="0" fontId="39" fillId="7" borderId="1" xfId="0" applyFont="1" applyFill="1" applyBorder="1" applyAlignment="1">
      <alignment wrapText="1"/>
    </xf>
    <xf numFmtId="0" fontId="8" fillId="0" borderId="8" xfId="0" applyFont="1" applyBorder="1"/>
    <xf numFmtId="0" fontId="24" fillId="0" borderId="35" xfId="0" applyFont="1" applyBorder="1"/>
    <xf numFmtId="0" fontId="7" fillId="0" borderId="35" xfId="0" applyFont="1" applyBorder="1"/>
    <xf numFmtId="0" fontId="8" fillId="0" borderId="35" xfId="0" applyFont="1" applyBorder="1"/>
    <xf numFmtId="0" fontId="8" fillId="0" borderId="45" xfId="0" applyFont="1" applyBorder="1"/>
    <xf numFmtId="0" fontId="7" fillId="0" borderId="45" xfId="0" applyFont="1" applyBorder="1"/>
    <xf numFmtId="0" fontId="24" fillId="6" borderId="8" xfId="0" applyFont="1" applyFill="1" applyBorder="1"/>
    <xf numFmtId="0" fontId="9" fillId="6" borderId="0" xfId="0" applyFont="1" applyFill="1"/>
    <xf numFmtId="0" fontId="24" fillId="6" borderId="35" xfId="0" applyFont="1" applyFill="1" applyBorder="1"/>
    <xf numFmtId="0" fontId="24" fillId="6" borderId="45" xfId="0" applyFont="1" applyFill="1" applyBorder="1"/>
    <xf numFmtId="0" fontId="39" fillId="2" borderId="7" xfId="0" applyFont="1" applyFill="1" applyBorder="1"/>
    <xf numFmtId="0" fontId="39" fillId="2" borderId="1" xfId="0" applyFont="1" applyFill="1" applyBorder="1"/>
    <xf numFmtId="11" fontId="39" fillId="2" borderId="71" xfId="0" applyNumberFormat="1" applyFont="1" applyFill="1" applyBorder="1" applyAlignment="1">
      <alignment horizontal="left" vertical="top" wrapText="1"/>
    </xf>
    <xf numFmtId="166" fontId="39" fillId="2" borderId="71" xfId="0" applyNumberFormat="1" applyFont="1" applyFill="1" applyBorder="1" applyAlignment="1">
      <alignment horizontal="left" vertical="center" indent="1" shrinkToFit="1"/>
    </xf>
    <xf numFmtId="11" fontId="39" fillId="2" borderId="74" xfId="0" applyNumberFormat="1" applyFont="1" applyFill="1" applyBorder="1" applyAlignment="1">
      <alignment horizontal="left" vertical="top" wrapText="1"/>
    </xf>
    <xf numFmtId="166" fontId="39" fillId="2" borderId="74" xfId="0" applyNumberFormat="1" applyFont="1" applyFill="1" applyBorder="1" applyAlignment="1">
      <alignment horizontal="left" vertical="center" indent="1" shrinkToFit="1"/>
    </xf>
    <xf numFmtId="44" fontId="0" fillId="2" borderId="0" xfId="1" applyFont="1" applyFill="1" applyBorder="1"/>
    <xf numFmtId="11" fontId="39" fillId="2" borderId="77" xfId="0" applyNumberFormat="1" applyFont="1" applyFill="1" applyBorder="1" applyAlignment="1">
      <alignment horizontal="left" vertical="top" wrapText="1"/>
    </xf>
    <xf numFmtId="166" fontId="39" fillId="2" borderId="77" xfId="0" applyNumberFormat="1" applyFont="1" applyFill="1" applyBorder="1" applyAlignment="1">
      <alignment horizontal="left" vertical="center" indent="1" shrinkToFit="1"/>
    </xf>
    <xf numFmtId="11" fontId="39" fillId="2" borderId="80" xfId="0" applyNumberFormat="1" applyFont="1" applyFill="1" applyBorder="1" applyAlignment="1">
      <alignment horizontal="left" vertical="top" wrapText="1"/>
    </xf>
    <xf numFmtId="166" fontId="39" fillId="2" borderId="80" xfId="0" applyNumberFormat="1" applyFont="1" applyFill="1" applyBorder="1" applyAlignment="1">
      <alignment horizontal="left" vertical="center" indent="1" shrinkToFit="1"/>
    </xf>
    <xf numFmtId="49" fontId="39" fillId="2" borderId="6" xfId="0" applyNumberFormat="1" applyFont="1" applyFill="1" applyBorder="1"/>
    <xf numFmtId="44" fontId="39" fillId="2" borderId="74" xfId="1" applyFont="1" applyFill="1" applyBorder="1" applyAlignment="1">
      <alignment horizontal="left" vertical="top" wrapText="1"/>
    </xf>
    <xf numFmtId="44" fontId="39" fillId="2" borderId="74" xfId="1" applyFont="1" applyFill="1" applyBorder="1" applyAlignment="1">
      <alignment horizontal="left" vertical="center" indent="1" shrinkToFit="1"/>
    </xf>
    <xf numFmtId="0" fontId="3" fillId="0" borderId="12" xfId="0" applyFont="1" applyBorder="1"/>
    <xf numFmtId="11" fontId="5" fillId="0" borderId="82" xfId="0" applyNumberFormat="1" applyFont="1" applyBorder="1" applyAlignment="1">
      <alignment vertical="top" wrapText="1"/>
    </xf>
    <xf numFmtId="166" fontId="16" fillId="0" borderId="83" xfId="0" applyNumberFormat="1" applyFont="1" applyBorder="1" applyAlignment="1">
      <alignment vertical="center" shrinkToFit="1"/>
    </xf>
    <xf numFmtId="166" fontId="16" fillId="0" borderId="84" xfId="0" applyNumberFormat="1" applyFont="1" applyBorder="1" applyAlignment="1">
      <alignment vertical="center" shrinkToFit="1"/>
    </xf>
    <xf numFmtId="44" fontId="0" fillId="0" borderId="13" xfId="1" applyFont="1" applyBorder="1"/>
    <xf numFmtId="0" fontId="0" fillId="2" borderId="8" xfId="0" applyFill="1" applyBorder="1"/>
    <xf numFmtId="0" fontId="0" fillId="2" borderId="35" xfId="0" applyFill="1" applyBorder="1"/>
    <xf numFmtId="44" fontId="39" fillId="2" borderId="77" xfId="1" applyFont="1" applyFill="1" applyBorder="1" applyAlignment="1">
      <alignment horizontal="left" vertical="center" indent="1" shrinkToFit="1"/>
    </xf>
    <xf numFmtId="0" fontId="0" fillId="0" borderId="9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39" fillId="2" borderId="6" xfId="0" applyFont="1" applyFill="1" applyBorder="1" applyAlignment="1">
      <alignment horizontal="left" vertical="top" wrapText="1"/>
    </xf>
    <xf numFmtId="0" fontId="39" fillId="2" borderId="43" xfId="0" applyFont="1" applyFill="1" applyBorder="1" applyAlignment="1">
      <alignment horizontal="left" vertical="top"/>
    </xf>
    <xf numFmtId="0" fontId="39" fillId="2" borderId="48" xfId="0" applyFont="1" applyFill="1" applyBorder="1" applyAlignment="1">
      <alignment horizontal="left" vertical="top"/>
    </xf>
    <xf numFmtId="0" fontId="39" fillId="2" borderId="49" xfId="0" applyFont="1" applyFill="1" applyBorder="1" applyAlignment="1">
      <alignment horizontal="left" vertical="top" wrapText="1"/>
    </xf>
    <xf numFmtId="0" fontId="39" fillId="2" borderId="44" xfId="0" applyFont="1" applyFill="1" applyBorder="1" applyAlignment="1">
      <alignment horizontal="left" vertical="top"/>
    </xf>
    <xf numFmtId="0" fontId="13" fillId="0" borderId="12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0" xfId="0"/>
    <xf numFmtId="0" fontId="3" fillId="0" borderId="37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/>
    </xf>
    <xf numFmtId="0" fontId="3" fillId="0" borderId="46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0" fontId="3" fillId="0" borderId="81" xfId="0" applyFont="1" applyBorder="1" applyAlignment="1">
      <alignment horizontal="center" vertical="top" wrapText="1"/>
    </xf>
    <xf numFmtId="0" fontId="3" fillId="6" borderId="32" xfId="0" applyFont="1" applyFill="1" applyBorder="1" applyAlignment="1">
      <alignment horizontal="left" vertical="top" wrapText="1"/>
    </xf>
    <xf numFmtId="0" fontId="3" fillId="6" borderId="34" xfId="0" applyFont="1" applyFill="1" applyBorder="1" applyAlignment="1">
      <alignment horizontal="left" vertical="top"/>
    </xf>
    <xf numFmtId="0" fontId="3" fillId="6" borderId="36" xfId="0" applyFont="1" applyFill="1" applyBorder="1" applyAlignment="1">
      <alignment horizontal="left" vertical="top"/>
    </xf>
    <xf numFmtId="0" fontId="3" fillId="6" borderId="37" xfId="0" applyFont="1" applyFill="1" applyBorder="1" applyAlignment="1">
      <alignment horizontal="left" vertical="top"/>
    </xf>
    <xf numFmtId="0" fontId="3" fillId="6" borderId="39" xfId="0" applyFont="1" applyFill="1" applyBorder="1" applyAlignment="1">
      <alignment horizontal="left" vertical="top"/>
    </xf>
  </cellXfs>
  <cellStyles count="3">
    <cellStyle name="Hyperlink" xfId="2" builtinId="8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22</xdr:col>
      <xdr:colOff>229577</xdr:colOff>
      <xdr:row>5</xdr:row>
      <xdr:rowOff>6513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88225DE4-C7FE-374F-A32A-8D25F0EF6743}"/>
            </a:ext>
          </a:extLst>
        </xdr:cNvPr>
        <xdr:cNvSpPr txBox="1"/>
      </xdr:nvSpPr>
      <xdr:spPr>
        <a:xfrm>
          <a:off x="0" y="1"/>
          <a:ext cx="18390577" cy="1022512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LCA/MKI</a:t>
          </a:r>
          <a:r>
            <a:rPr lang="nl-NL" sz="2000" baseline="0"/>
            <a:t> </a:t>
          </a:r>
          <a:endParaRPr lang="nl-NL" sz="1100"/>
        </a:p>
      </xdr:txBody>
    </xdr:sp>
    <xdr:clientData/>
  </xdr:twoCellAnchor>
  <xdr:twoCellAnchor editAs="oneCell">
    <xdr:from>
      <xdr:col>19</xdr:col>
      <xdr:colOff>557978</xdr:colOff>
      <xdr:row>1</xdr:row>
      <xdr:rowOff>422</xdr:rowOff>
    </xdr:from>
    <xdr:to>
      <xdr:col>21</xdr:col>
      <xdr:colOff>378691</xdr:colOff>
      <xdr:row>3</xdr:row>
      <xdr:rowOff>121273</xdr:rowOff>
    </xdr:to>
    <xdr:pic>
      <xdr:nvPicPr>
        <xdr:cNvPr id="3" name="Graphic 2">
          <a:extLst>
            <a:ext uri="{FF2B5EF4-FFF2-40B4-BE49-F238E27FC236}">
              <a16:creationId xmlns:a16="http://schemas.microsoft.com/office/drawing/2014/main" id="{ECA59807-61BC-0C4C-9E5D-0EC4450AF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6242478" y="203622"/>
          <a:ext cx="1471712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138856</xdr:colOff>
      <xdr:row>0</xdr:row>
      <xdr:rowOff>0</xdr:rowOff>
    </xdr:from>
    <xdr:to>
      <xdr:col>1</xdr:col>
      <xdr:colOff>48678</xdr:colOff>
      <xdr:row>4</xdr:row>
      <xdr:rowOff>128359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5A02717B-0AD1-0344-9D01-262B21DF46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667" t="14013" r="1667" b="27165"/>
        <a:stretch/>
      </xdr:blipFill>
      <xdr:spPr>
        <a:xfrm>
          <a:off x="138856" y="0"/>
          <a:ext cx="2521789" cy="941159"/>
        </a:xfrm>
        <a:prstGeom prst="rect">
          <a:avLst/>
        </a:prstGeom>
      </xdr:spPr>
    </xdr:pic>
    <xdr:clientData/>
  </xdr:twoCellAnchor>
  <xdr:twoCellAnchor>
    <xdr:from>
      <xdr:col>1</xdr:col>
      <xdr:colOff>88900</xdr:colOff>
      <xdr:row>11</xdr:row>
      <xdr:rowOff>25400</xdr:rowOff>
    </xdr:from>
    <xdr:to>
      <xdr:col>9</xdr:col>
      <xdr:colOff>3086100</xdr:colOff>
      <xdr:row>16</xdr:row>
      <xdr:rowOff>355600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0F1F9D6E-A682-F24A-AFEC-2C3F27C25A0A}"/>
            </a:ext>
          </a:extLst>
        </xdr:cNvPr>
        <xdr:cNvSpPr txBox="1"/>
      </xdr:nvSpPr>
      <xdr:spPr>
        <a:xfrm>
          <a:off x="1117600" y="2590800"/>
          <a:ext cx="8585200" cy="1447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EPD/LCA</a:t>
          </a:r>
          <a:r>
            <a:rPr lang="nl-NL" sz="1100" baseline="0"/>
            <a:t> Data for 1  lower cabinets. There is a difference between EN15804+1 en EN15804+2. The latter is the new version and all the LCA needs to be switch to new methodology. However, the MKI is still being calculated with EN15804+1</a:t>
          </a:r>
          <a:endParaRPr lang="nl-NL" sz="1100"/>
        </a:p>
      </xdr:txBody>
    </xdr:sp>
    <xdr:clientData/>
  </xdr:twoCellAnchor>
  <xdr:twoCellAnchor>
    <xdr:from>
      <xdr:col>1</xdr:col>
      <xdr:colOff>25400</xdr:colOff>
      <xdr:row>23</xdr:row>
      <xdr:rowOff>38100</xdr:rowOff>
    </xdr:from>
    <xdr:to>
      <xdr:col>9</xdr:col>
      <xdr:colOff>673100</xdr:colOff>
      <xdr:row>28</xdr:row>
      <xdr:rowOff>254000</xdr:rowOff>
    </xdr:to>
    <xdr:sp macro="" textlink="">
      <xdr:nvSpPr>
        <xdr:cNvPr id="6" name="Tekstvak 5">
          <a:extLst>
            <a:ext uri="{FF2B5EF4-FFF2-40B4-BE49-F238E27FC236}">
              <a16:creationId xmlns:a16="http://schemas.microsoft.com/office/drawing/2014/main" id="{150865D1-076F-D242-A89F-3DA3F58D7ECC}"/>
            </a:ext>
          </a:extLst>
        </xdr:cNvPr>
        <xdr:cNvSpPr txBox="1"/>
      </xdr:nvSpPr>
      <xdr:spPr>
        <a:xfrm>
          <a:off x="1054100" y="5715000"/>
          <a:ext cx="6235700" cy="1130300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EPD/LCA</a:t>
          </a:r>
          <a:r>
            <a:rPr lang="nl-NL" sz="1100" baseline="0"/>
            <a:t> Data for 1  wall cabinets. There is a difference between EN15804+1 en EN15804+2. The latter is the new version and all the LCA needs to be switch to new methodology. However, the MKI is still being calculated with EN15804+1</a:t>
          </a:r>
          <a:endParaRPr lang="nl-NL" sz="1100"/>
        </a:p>
        <a:p>
          <a:endParaRPr lang="nl-NL" sz="1100"/>
        </a:p>
      </xdr:txBody>
    </xdr:sp>
    <xdr:clientData/>
  </xdr:twoCellAnchor>
  <xdr:twoCellAnchor>
    <xdr:from>
      <xdr:col>1</xdr:col>
      <xdr:colOff>50800</xdr:colOff>
      <xdr:row>29</xdr:row>
      <xdr:rowOff>38100</xdr:rowOff>
    </xdr:from>
    <xdr:to>
      <xdr:col>9</xdr:col>
      <xdr:colOff>673100</xdr:colOff>
      <xdr:row>34</xdr:row>
      <xdr:rowOff>38100</xdr:rowOff>
    </xdr:to>
    <xdr:sp macro="" textlink="">
      <xdr:nvSpPr>
        <xdr:cNvPr id="7" name="Tekstvak 6">
          <a:extLst>
            <a:ext uri="{FF2B5EF4-FFF2-40B4-BE49-F238E27FC236}">
              <a16:creationId xmlns:a16="http://schemas.microsoft.com/office/drawing/2014/main" id="{432552DC-C276-0D4F-BBE3-6653CD70EF58}"/>
            </a:ext>
          </a:extLst>
        </xdr:cNvPr>
        <xdr:cNvSpPr txBox="1"/>
      </xdr:nvSpPr>
      <xdr:spPr>
        <a:xfrm>
          <a:off x="1079500" y="6883400"/>
          <a:ext cx="6210300" cy="1028700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EPD/LCA</a:t>
          </a:r>
          <a:r>
            <a:rPr lang="nl-NL" sz="1100" baseline="0"/>
            <a:t> data for the wall cabinet for the phase b1-b3. This is excluded from the other sheet, for comparabilty reasons with bribus. This is saved for felxibility for future updates.</a:t>
          </a:r>
          <a:endParaRPr lang="nl-NL" sz="1100"/>
        </a:p>
      </xdr:txBody>
    </xdr:sp>
    <xdr:clientData/>
  </xdr:twoCellAnchor>
  <xdr:twoCellAnchor>
    <xdr:from>
      <xdr:col>1</xdr:col>
      <xdr:colOff>114300</xdr:colOff>
      <xdr:row>5</xdr:row>
      <xdr:rowOff>88900</xdr:rowOff>
    </xdr:from>
    <xdr:to>
      <xdr:col>9</xdr:col>
      <xdr:colOff>596900</xdr:colOff>
      <xdr:row>10</xdr:row>
      <xdr:rowOff>88900</xdr:rowOff>
    </xdr:to>
    <xdr:sp macro="" textlink="">
      <xdr:nvSpPr>
        <xdr:cNvPr id="8" name="Tekstvak 7">
          <a:extLst>
            <a:ext uri="{FF2B5EF4-FFF2-40B4-BE49-F238E27FC236}">
              <a16:creationId xmlns:a16="http://schemas.microsoft.com/office/drawing/2014/main" id="{AF780991-B593-D447-9C82-C4A6DD89D8DB}"/>
            </a:ext>
          </a:extLst>
        </xdr:cNvPr>
        <xdr:cNvSpPr txBox="1"/>
      </xdr:nvSpPr>
      <xdr:spPr>
        <a:xfrm>
          <a:off x="1143000" y="1676400"/>
          <a:ext cx="6070600" cy="825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Gives the overview of the MKI cost. Will</a:t>
          </a:r>
          <a:r>
            <a:rPr lang="nl-NL" sz="1100" baseline="0"/>
            <a:t> be removed since it unnecessary. </a:t>
          </a:r>
          <a:endParaRPr lang="nl-NL" sz="1100"/>
        </a:p>
      </xdr:txBody>
    </xdr:sp>
    <xdr:clientData/>
  </xdr:twoCellAnchor>
  <xdr:twoCellAnchor>
    <xdr:from>
      <xdr:col>1</xdr:col>
      <xdr:colOff>38100</xdr:colOff>
      <xdr:row>35</xdr:row>
      <xdr:rowOff>38100</xdr:rowOff>
    </xdr:from>
    <xdr:to>
      <xdr:col>9</xdr:col>
      <xdr:colOff>660400</xdr:colOff>
      <xdr:row>39</xdr:row>
      <xdr:rowOff>88900</xdr:rowOff>
    </xdr:to>
    <xdr:sp macro="" textlink="">
      <xdr:nvSpPr>
        <xdr:cNvPr id="9" name="Tekstvak 8">
          <a:extLst>
            <a:ext uri="{FF2B5EF4-FFF2-40B4-BE49-F238E27FC236}">
              <a16:creationId xmlns:a16="http://schemas.microsoft.com/office/drawing/2014/main" id="{A7032715-6A05-6A44-A125-B61138B4AAF5}"/>
            </a:ext>
          </a:extLst>
        </xdr:cNvPr>
        <xdr:cNvSpPr txBox="1"/>
      </xdr:nvSpPr>
      <xdr:spPr>
        <a:xfrm>
          <a:off x="2662767" y="7285567"/>
          <a:ext cx="7260166" cy="880533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NL" sz="1100"/>
            <a:t>EPD/LCA</a:t>
          </a:r>
          <a:r>
            <a:rPr lang="nl-NL" sz="1100" baseline="0"/>
            <a:t> Data for 1  Bribus kitchens. There is a difference between EN15804+1 en EN15804+2. The latter is the new version and all the LCA needs to be switch to new methodology. However, the MKI is still being calculated with EN15804+1.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NL" sz="1100" baseline="0"/>
            <a:t>Phase B1-B3 are not available. </a:t>
          </a:r>
          <a:endParaRPr lang="nl-NL" sz="1100"/>
        </a:p>
        <a:p>
          <a:endParaRPr lang="nl-NL" sz="1100"/>
        </a:p>
      </xdr:txBody>
    </xdr:sp>
    <xdr:clientData/>
  </xdr:twoCellAnchor>
  <xdr:twoCellAnchor>
    <xdr:from>
      <xdr:col>1</xdr:col>
      <xdr:colOff>50800</xdr:colOff>
      <xdr:row>17</xdr:row>
      <xdr:rowOff>76200</xdr:rowOff>
    </xdr:from>
    <xdr:to>
      <xdr:col>9</xdr:col>
      <xdr:colOff>711200</xdr:colOff>
      <xdr:row>22</xdr:row>
      <xdr:rowOff>152400</xdr:rowOff>
    </xdr:to>
    <xdr:sp macro="" textlink="">
      <xdr:nvSpPr>
        <xdr:cNvPr id="10" name="Tekstvak 9">
          <a:extLst>
            <a:ext uri="{FF2B5EF4-FFF2-40B4-BE49-F238E27FC236}">
              <a16:creationId xmlns:a16="http://schemas.microsoft.com/office/drawing/2014/main" id="{5888A010-6567-0240-9A05-5F9708702041}"/>
            </a:ext>
          </a:extLst>
        </xdr:cNvPr>
        <xdr:cNvSpPr txBox="1"/>
      </xdr:nvSpPr>
      <xdr:spPr>
        <a:xfrm>
          <a:off x="880533" y="3581400"/>
          <a:ext cx="7298267" cy="1092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EPD/LCA</a:t>
          </a:r>
          <a:r>
            <a:rPr lang="nl-NL" sz="1100" baseline="0"/>
            <a:t> data for the lower cabinet for the phase b1-b3. This is excluded from the other sheet, for comparabilty reasons with bribus. This is saved for felxibility for future updates.</a:t>
          </a:r>
          <a:endParaRPr lang="nl-NL" sz="1100"/>
        </a:p>
      </xdr:txBody>
    </xdr:sp>
    <xdr:clientData/>
  </xdr:twoCellAnchor>
  <xdr:twoCellAnchor>
    <xdr:from>
      <xdr:col>1</xdr:col>
      <xdr:colOff>38100</xdr:colOff>
      <xdr:row>41</xdr:row>
      <xdr:rowOff>38100</xdr:rowOff>
    </xdr:from>
    <xdr:to>
      <xdr:col>9</xdr:col>
      <xdr:colOff>660400</xdr:colOff>
      <xdr:row>45</xdr:row>
      <xdr:rowOff>88900</xdr:rowOff>
    </xdr:to>
    <xdr:sp macro="" textlink="">
      <xdr:nvSpPr>
        <xdr:cNvPr id="11" name="Tekstvak 10">
          <a:extLst>
            <a:ext uri="{FF2B5EF4-FFF2-40B4-BE49-F238E27FC236}">
              <a16:creationId xmlns:a16="http://schemas.microsoft.com/office/drawing/2014/main" id="{03EDA2F6-ECEA-F745-A827-DE616877B423}"/>
            </a:ext>
          </a:extLst>
        </xdr:cNvPr>
        <xdr:cNvSpPr txBox="1"/>
      </xdr:nvSpPr>
      <xdr:spPr>
        <a:xfrm>
          <a:off x="2662767" y="7285567"/>
          <a:ext cx="7260166" cy="880533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NL" sz="1100"/>
            <a:t>For adding future EPD for either kitchens or additional</a:t>
          </a:r>
          <a:r>
            <a:rPr lang="nl-NL" sz="1100" baseline="0"/>
            <a:t> Building elements</a:t>
          </a:r>
          <a:endParaRPr lang="nl-NL" sz="1100"/>
        </a:p>
      </xdr:txBody>
    </xdr:sp>
    <xdr:clientData/>
  </xdr:twoCellAnchor>
  <xdr:twoCellAnchor>
    <xdr:from>
      <xdr:col>1</xdr:col>
      <xdr:colOff>38100</xdr:colOff>
      <xdr:row>47</xdr:row>
      <xdr:rowOff>38100</xdr:rowOff>
    </xdr:from>
    <xdr:to>
      <xdr:col>9</xdr:col>
      <xdr:colOff>660400</xdr:colOff>
      <xdr:row>51</xdr:row>
      <xdr:rowOff>88900</xdr:rowOff>
    </xdr:to>
    <xdr:sp macro="" textlink="">
      <xdr:nvSpPr>
        <xdr:cNvPr id="12" name="Tekstvak 11">
          <a:extLst>
            <a:ext uri="{FF2B5EF4-FFF2-40B4-BE49-F238E27FC236}">
              <a16:creationId xmlns:a16="http://schemas.microsoft.com/office/drawing/2014/main" id="{E4D8E2D6-ECC3-D74A-9A35-401D077FAABF}"/>
            </a:ext>
          </a:extLst>
        </xdr:cNvPr>
        <xdr:cNvSpPr txBox="1"/>
      </xdr:nvSpPr>
      <xdr:spPr>
        <a:xfrm>
          <a:off x="2654300" y="8538633"/>
          <a:ext cx="7260167" cy="880534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NL" sz="1100"/>
            <a:t>This worksheets</a:t>
          </a:r>
          <a:r>
            <a:rPr lang="nl-NL" sz="1100" baseline="0"/>
            <a:t> provides the monetery costs for each of the indicators within the LCA. </a:t>
          </a:r>
          <a:r>
            <a:rPr lang="nl-N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(De Bruyn et al., 2023)</a:t>
          </a:r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313765</xdr:colOff>
      <xdr:row>6</xdr:row>
      <xdr:rowOff>90394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653531E0-078F-2D41-BACD-DB24B696009C}"/>
            </a:ext>
          </a:extLst>
        </xdr:cNvPr>
        <xdr:cNvSpPr txBox="1"/>
      </xdr:nvSpPr>
      <xdr:spPr>
        <a:xfrm>
          <a:off x="0" y="0"/>
          <a:ext cx="19300265" cy="1309594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Environmetal</a:t>
          </a:r>
          <a:r>
            <a:rPr lang="nl-NL" sz="2000" baseline="0"/>
            <a:t>-Impact </a:t>
          </a:r>
          <a:r>
            <a:rPr lang="nl-NL" sz="2000"/>
            <a:t>Life</a:t>
          </a:r>
          <a:r>
            <a:rPr lang="nl-NL" sz="2000" baseline="0"/>
            <a:t> Cycle Costing Dashboard</a:t>
          </a:r>
        </a:p>
        <a:p>
          <a:endParaRPr lang="nl-NL" sz="1100"/>
        </a:p>
      </xdr:txBody>
    </xdr:sp>
    <xdr:clientData/>
  </xdr:twoCellAnchor>
  <xdr:twoCellAnchor editAs="oneCell">
    <xdr:from>
      <xdr:col>20</xdr:col>
      <xdr:colOff>640062</xdr:colOff>
      <xdr:row>1</xdr:row>
      <xdr:rowOff>143146</xdr:rowOff>
    </xdr:from>
    <xdr:to>
      <xdr:col>22</xdr:col>
      <xdr:colOff>467225</xdr:colOff>
      <xdr:row>4</xdr:row>
      <xdr:rowOff>65635</xdr:rowOff>
    </xdr:to>
    <xdr:pic>
      <xdr:nvPicPr>
        <xdr:cNvPr id="3" name="Graphic 2">
          <a:extLst>
            <a:ext uri="{FF2B5EF4-FFF2-40B4-BE49-F238E27FC236}">
              <a16:creationId xmlns:a16="http://schemas.microsoft.com/office/drawing/2014/main" id="{6A671AE2-C8F1-5349-8192-C17F27DC3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254506" y="344733"/>
          <a:ext cx="1480179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100793</xdr:colOff>
      <xdr:row>0</xdr:row>
      <xdr:rowOff>181428</xdr:rowOff>
    </xdr:from>
    <xdr:to>
      <xdr:col>1</xdr:col>
      <xdr:colOff>1183853</xdr:colOff>
      <xdr:row>5</xdr:row>
      <xdr:rowOff>114650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95B249A5-C906-3F46-B62E-60CB35B19F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667" t="14013" r="1667" b="27165"/>
        <a:stretch/>
      </xdr:blipFill>
      <xdr:spPr>
        <a:xfrm>
          <a:off x="100793" y="181428"/>
          <a:ext cx="2534489" cy="9411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17</xdr:col>
      <xdr:colOff>859865</xdr:colOff>
      <xdr:row>1</xdr:row>
      <xdr:rowOff>0</xdr:rowOff>
    </xdr:to>
    <xdr:sp macro="" textlink="">
      <xdr:nvSpPr>
        <xdr:cNvPr id="11" name="Tekstvak 10">
          <a:extLst>
            <a:ext uri="{FF2B5EF4-FFF2-40B4-BE49-F238E27FC236}">
              <a16:creationId xmlns:a16="http://schemas.microsoft.com/office/drawing/2014/main" id="{A16463C1-E05E-1048-899C-796E5191030A}"/>
            </a:ext>
          </a:extLst>
        </xdr:cNvPr>
        <xdr:cNvSpPr txBox="1"/>
      </xdr:nvSpPr>
      <xdr:spPr>
        <a:xfrm>
          <a:off x="0" y="1"/>
          <a:ext cx="19846365" cy="1333499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 calculations Onderkast</a:t>
          </a:r>
          <a:endParaRPr lang="nl-NL" sz="2000" baseline="0"/>
        </a:p>
        <a:p>
          <a:endParaRPr lang="nl-NL" sz="1100"/>
        </a:p>
      </xdr:txBody>
    </xdr:sp>
    <xdr:clientData/>
  </xdr:twoCellAnchor>
  <xdr:twoCellAnchor editAs="oneCell">
    <xdr:from>
      <xdr:col>15</xdr:col>
      <xdr:colOff>106625</xdr:colOff>
      <xdr:row>0</xdr:row>
      <xdr:rowOff>192462</xdr:rowOff>
    </xdr:from>
    <xdr:to>
      <xdr:col>16</xdr:col>
      <xdr:colOff>706655</xdr:colOff>
      <xdr:row>0</xdr:row>
      <xdr:rowOff>745113</xdr:rowOff>
    </xdr:to>
    <xdr:pic>
      <xdr:nvPicPr>
        <xdr:cNvPr id="12" name="Graphic 11">
          <a:extLst>
            <a:ext uri="{FF2B5EF4-FFF2-40B4-BE49-F238E27FC236}">
              <a16:creationId xmlns:a16="http://schemas.microsoft.com/office/drawing/2014/main" id="{D6D65298-A2A4-0145-8C14-9BB65CC58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489125" y="192462"/>
          <a:ext cx="1476331" cy="552651"/>
        </a:xfrm>
        <a:prstGeom prst="rect">
          <a:avLst/>
        </a:prstGeom>
      </xdr:spPr>
    </xdr:pic>
    <xdr:clientData/>
  </xdr:twoCellAnchor>
  <xdr:twoCellAnchor editAs="oneCell">
    <xdr:from>
      <xdr:col>0</xdr:col>
      <xdr:colOff>442191</xdr:colOff>
      <xdr:row>0</xdr:row>
      <xdr:rowOff>26940</xdr:rowOff>
    </xdr:from>
    <xdr:to>
      <xdr:col>3</xdr:col>
      <xdr:colOff>500180</xdr:colOff>
      <xdr:row>1</xdr:row>
      <xdr:rowOff>66399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C182835B-C0A8-D34A-A4B3-FFF6C4E6B3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667" t="14013" r="1667" b="27165"/>
        <a:stretch/>
      </xdr:blipFill>
      <xdr:spPr>
        <a:xfrm>
          <a:off x="442191" y="26940"/>
          <a:ext cx="2534489" cy="991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18</xdr:row>
      <xdr:rowOff>0</xdr:rowOff>
    </xdr:from>
    <xdr:to>
      <xdr:col>37</xdr:col>
      <xdr:colOff>342900</xdr:colOff>
      <xdr:row>34</xdr:row>
      <xdr:rowOff>4759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6E858F0-4630-2843-B92E-E926696E0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893000" y="5118100"/>
          <a:ext cx="7772400" cy="34399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17</xdr:col>
      <xdr:colOff>443459</xdr:colOff>
      <xdr:row>0</xdr:row>
      <xdr:rowOff>1130300</xdr:rowOff>
    </xdr:to>
    <xdr:sp macro="" textlink="">
      <xdr:nvSpPr>
        <xdr:cNvPr id="4" name="Tekstvak 3">
          <a:extLst>
            <a:ext uri="{FF2B5EF4-FFF2-40B4-BE49-F238E27FC236}">
              <a16:creationId xmlns:a16="http://schemas.microsoft.com/office/drawing/2014/main" id="{11555C14-6FD2-9242-9609-CE2FFE15E37B}"/>
            </a:ext>
          </a:extLst>
        </xdr:cNvPr>
        <xdr:cNvSpPr txBox="1"/>
      </xdr:nvSpPr>
      <xdr:spPr>
        <a:xfrm>
          <a:off x="0" y="0"/>
          <a:ext cx="19544259" cy="1130300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Template</a:t>
          </a:r>
          <a:endParaRPr lang="nl-NL" sz="1100"/>
        </a:p>
      </xdr:txBody>
    </xdr:sp>
    <xdr:clientData/>
  </xdr:twoCellAnchor>
  <xdr:twoCellAnchor editAs="oneCell">
    <xdr:from>
      <xdr:col>14</xdr:col>
      <xdr:colOff>844380</xdr:colOff>
      <xdr:row>0</xdr:row>
      <xdr:rowOff>357561</xdr:rowOff>
    </xdr:from>
    <xdr:to>
      <xdr:col>16</xdr:col>
      <xdr:colOff>611261</xdr:colOff>
      <xdr:row>0</xdr:row>
      <xdr:rowOff>884812</xdr:rowOff>
    </xdr:to>
    <xdr:pic>
      <xdr:nvPicPr>
        <xdr:cNvPr id="5" name="Graphic 4">
          <a:extLst>
            <a:ext uri="{FF2B5EF4-FFF2-40B4-BE49-F238E27FC236}">
              <a16:creationId xmlns:a16="http://schemas.microsoft.com/office/drawing/2014/main" id="{BA1FD400-4F51-2D48-B42F-584D54F60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808280" y="357561"/>
          <a:ext cx="1480179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391391</xdr:colOff>
      <xdr:row>0</xdr:row>
      <xdr:rowOff>1539</xdr:rowOff>
    </xdr:from>
    <xdr:to>
      <xdr:col>2</xdr:col>
      <xdr:colOff>760367</xdr:colOff>
      <xdr:row>0</xdr:row>
      <xdr:rowOff>942698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74A71FD5-8C68-4A49-9C37-9F1C4C38BF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667" t="14013" r="1667" b="27165"/>
        <a:stretch/>
      </xdr:blipFill>
      <xdr:spPr>
        <a:xfrm>
          <a:off x="391391" y="1539"/>
          <a:ext cx="2534489" cy="941159"/>
        </a:xfrm>
        <a:prstGeom prst="rect">
          <a:avLst/>
        </a:prstGeom>
      </xdr:spPr>
    </xdr:pic>
    <xdr:clientData/>
  </xdr:twoCellAnchor>
  <xdr:oneCellAnchor>
    <xdr:from>
      <xdr:col>29</xdr:col>
      <xdr:colOff>844380</xdr:colOff>
      <xdr:row>7</xdr:row>
      <xdr:rowOff>357561</xdr:rowOff>
    </xdr:from>
    <xdr:ext cx="1481055" cy="527251"/>
    <xdr:pic>
      <xdr:nvPicPr>
        <xdr:cNvPr id="7" name="Graphic 6">
          <a:extLst>
            <a:ext uri="{FF2B5EF4-FFF2-40B4-BE49-F238E27FC236}">
              <a16:creationId xmlns:a16="http://schemas.microsoft.com/office/drawing/2014/main" id="{F4419C2C-89E0-8B46-B5A1-B44A03E0C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863313" y="357561"/>
          <a:ext cx="1481055" cy="52725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18</xdr:row>
      <xdr:rowOff>0</xdr:rowOff>
    </xdr:from>
    <xdr:to>
      <xdr:col>37</xdr:col>
      <xdr:colOff>342898</xdr:colOff>
      <xdr:row>34</xdr:row>
      <xdr:rowOff>176000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A0F7C0AF-EA88-9621-6CA3-AA58DD5C6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2600" y="3276600"/>
          <a:ext cx="7772400" cy="3427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17</xdr:col>
      <xdr:colOff>859865</xdr:colOff>
      <xdr:row>1</xdr:row>
      <xdr:rowOff>0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D73E53B7-FAA8-034E-BDC8-A4D7195B0AB3}"/>
            </a:ext>
          </a:extLst>
        </xdr:cNvPr>
        <xdr:cNvSpPr txBox="1"/>
      </xdr:nvSpPr>
      <xdr:spPr>
        <a:xfrm>
          <a:off x="0" y="1"/>
          <a:ext cx="19550952" cy="1339022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 calculations Onderkast</a:t>
          </a:r>
          <a:endParaRPr lang="nl-NL" sz="2000" baseline="0"/>
        </a:p>
        <a:p>
          <a:endParaRPr lang="nl-NL" sz="1100"/>
        </a:p>
      </xdr:txBody>
    </xdr:sp>
    <xdr:clientData/>
  </xdr:twoCellAnchor>
  <xdr:twoCellAnchor editAs="oneCell">
    <xdr:from>
      <xdr:col>14</xdr:col>
      <xdr:colOff>817825</xdr:colOff>
      <xdr:row>0</xdr:row>
      <xdr:rowOff>357562</xdr:rowOff>
    </xdr:from>
    <xdr:to>
      <xdr:col>16</xdr:col>
      <xdr:colOff>312955</xdr:colOff>
      <xdr:row>0</xdr:row>
      <xdr:rowOff>884813</xdr:rowOff>
    </xdr:to>
    <xdr:pic>
      <xdr:nvPicPr>
        <xdr:cNvPr id="4" name="Graphic 3">
          <a:extLst>
            <a:ext uri="{FF2B5EF4-FFF2-40B4-BE49-F238E27FC236}">
              <a16:creationId xmlns:a16="http://schemas.microsoft.com/office/drawing/2014/main" id="{F649F422-C5B6-0A4A-8EF4-FADFD45C2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808280" y="357562"/>
          <a:ext cx="1480179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404091</xdr:colOff>
      <xdr:row>0</xdr:row>
      <xdr:rowOff>153940</xdr:rowOff>
    </xdr:from>
    <xdr:to>
      <xdr:col>0</xdr:col>
      <xdr:colOff>2938580</xdr:colOff>
      <xdr:row>0</xdr:row>
      <xdr:rowOff>1095099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A7A21CAD-9721-E541-8DD7-B9106A0104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667" t="14013" r="1667" b="27165"/>
        <a:stretch/>
      </xdr:blipFill>
      <xdr:spPr>
        <a:xfrm>
          <a:off x="404091" y="153940"/>
          <a:ext cx="2534489" cy="9411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18</xdr:row>
      <xdr:rowOff>0</xdr:rowOff>
    </xdr:from>
    <xdr:to>
      <xdr:col>37</xdr:col>
      <xdr:colOff>342901</xdr:colOff>
      <xdr:row>34</xdr:row>
      <xdr:rowOff>194405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BF48D871-7F0A-E640-A027-AD32FCFE0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893000" y="5105400"/>
          <a:ext cx="7772400" cy="3427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17</xdr:col>
      <xdr:colOff>859865</xdr:colOff>
      <xdr:row>0</xdr:row>
      <xdr:rowOff>1041400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97E8A512-98F7-1449-A774-F6CEC0880AAE}"/>
            </a:ext>
          </a:extLst>
        </xdr:cNvPr>
        <xdr:cNvSpPr txBox="1"/>
      </xdr:nvSpPr>
      <xdr:spPr>
        <a:xfrm>
          <a:off x="0" y="0"/>
          <a:ext cx="15160065" cy="1041400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 calculations Chainable Bovenkast</a:t>
          </a:r>
          <a:endParaRPr lang="nl-NL" sz="2000" baseline="0"/>
        </a:p>
        <a:p>
          <a:endParaRPr lang="nl-NL" sz="1100"/>
        </a:p>
      </xdr:txBody>
    </xdr:sp>
    <xdr:clientData/>
  </xdr:twoCellAnchor>
  <xdr:twoCellAnchor editAs="oneCell">
    <xdr:from>
      <xdr:col>14</xdr:col>
      <xdr:colOff>793580</xdr:colOff>
      <xdr:row>0</xdr:row>
      <xdr:rowOff>281361</xdr:rowOff>
    </xdr:from>
    <xdr:to>
      <xdr:col>16</xdr:col>
      <xdr:colOff>631758</xdr:colOff>
      <xdr:row>0</xdr:row>
      <xdr:rowOff>808612</xdr:rowOff>
    </xdr:to>
    <xdr:pic>
      <xdr:nvPicPr>
        <xdr:cNvPr id="5" name="Graphic 4">
          <a:extLst>
            <a:ext uri="{FF2B5EF4-FFF2-40B4-BE49-F238E27FC236}">
              <a16:creationId xmlns:a16="http://schemas.microsoft.com/office/drawing/2014/main" id="{E8FDB8BB-0205-5541-A407-538A3A87F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757480" y="281361"/>
          <a:ext cx="1480179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353291</xdr:colOff>
      <xdr:row>0</xdr:row>
      <xdr:rowOff>77739</xdr:rowOff>
    </xdr:from>
    <xdr:to>
      <xdr:col>2</xdr:col>
      <xdr:colOff>555370</xdr:colOff>
      <xdr:row>0</xdr:row>
      <xdr:rowOff>1018898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459FD253-296D-4D43-88A3-43255616BE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667" t="14013" r="1667" b="27165"/>
        <a:stretch/>
      </xdr:blipFill>
      <xdr:spPr>
        <a:xfrm>
          <a:off x="353291" y="77739"/>
          <a:ext cx="2534489" cy="94115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557759</xdr:colOff>
      <xdr:row>0</xdr:row>
      <xdr:rowOff>1327726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27462626-9876-6C48-B9C3-EAA50A2CDB28}"/>
            </a:ext>
          </a:extLst>
        </xdr:cNvPr>
        <xdr:cNvSpPr txBox="1"/>
      </xdr:nvSpPr>
      <xdr:spPr>
        <a:xfrm>
          <a:off x="0" y="0"/>
          <a:ext cx="19544259" cy="1327726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 calculations Onderkast</a:t>
          </a:r>
          <a:endParaRPr lang="nl-NL" sz="2000" baseline="0"/>
        </a:p>
        <a:p>
          <a:endParaRPr lang="nl-NL" sz="1100"/>
        </a:p>
      </xdr:txBody>
    </xdr:sp>
    <xdr:clientData/>
  </xdr:twoCellAnchor>
  <xdr:twoCellAnchor editAs="oneCell">
    <xdr:from>
      <xdr:col>20</xdr:col>
      <xdr:colOff>298280</xdr:colOff>
      <xdr:row>0</xdr:row>
      <xdr:rowOff>357561</xdr:rowOff>
    </xdr:from>
    <xdr:to>
      <xdr:col>22</xdr:col>
      <xdr:colOff>127459</xdr:colOff>
      <xdr:row>0</xdr:row>
      <xdr:rowOff>884812</xdr:rowOff>
    </xdr:to>
    <xdr:pic>
      <xdr:nvPicPr>
        <xdr:cNvPr id="3" name="Graphic 2">
          <a:extLst>
            <a:ext uri="{FF2B5EF4-FFF2-40B4-BE49-F238E27FC236}">
              <a16:creationId xmlns:a16="http://schemas.microsoft.com/office/drawing/2014/main" id="{3D8CBF16-2940-4048-9444-DB0C09121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6808280" y="357561"/>
          <a:ext cx="1480179" cy="527251"/>
        </a:xfrm>
        <a:prstGeom prst="rect">
          <a:avLst/>
        </a:prstGeom>
      </xdr:spPr>
    </xdr:pic>
    <xdr:clientData/>
  </xdr:twoCellAnchor>
  <xdr:twoCellAnchor editAs="oneCell">
    <xdr:from>
      <xdr:col>0</xdr:col>
      <xdr:colOff>404091</xdr:colOff>
      <xdr:row>0</xdr:row>
      <xdr:rowOff>153939</xdr:rowOff>
    </xdr:from>
    <xdr:to>
      <xdr:col>3</xdr:col>
      <xdr:colOff>462080</xdr:colOff>
      <xdr:row>0</xdr:row>
      <xdr:rowOff>1095098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DEFC0AD8-A660-104E-B57B-3CEC28A7DF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667" t="14013" r="1667" b="27165"/>
        <a:stretch/>
      </xdr:blipFill>
      <xdr:spPr>
        <a:xfrm>
          <a:off x="404091" y="153939"/>
          <a:ext cx="2534489" cy="94115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19</xdr:row>
      <xdr:rowOff>0</xdr:rowOff>
    </xdr:from>
    <xdr:to>
      <xdr:col>37</xdr:col>
      <xdr:colOff>342899</xdr:colOff>
      <xdr:row>35</xdr:row>
      <xdr:rowOff>176000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8542AE4A-0B41-5541-B570-3F8F93FEF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08900" y="5118100"/>
          <a:ext cx="7772399" cy="3427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2</xdr:rowOff>
    </xdr:from>
    <xdr:to>
      <xdr:col>17</xdr:col>
      <xdr:colOff>859865</xdr:colOff>
      <xdr:row>1</xdr:row>
      <xdr:rowOff>18678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2FAE5650-6752-0443-98DB-C65A3C455085}"/>
            </a:ext>
          </a:extLst>
        </xdr:cNvPr>
        <xdr:cNvSpPr txBox="1"/>
      </xdr:nvSpPr>
      <xdr:spPr>
        <a:xfrm>
          <a:off x="0" y="2"/>
          <a:ext cx="19480306" cy="1774264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LCA calculations Template</a:t>
          </a:r>
          <a:endParaRPr lang="nl-NL" sz="2000" baseline="0"/>
        </a:p>
        <a:p>
          <a:endParaRPr lang="nl-N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199465</xdr:colOff>
      <xdr:row>6</xdr:row>
      <xdr:rowOff>90394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8FB96C3E-A6CA-FA4E-9CF1-797C500DF655}"/>
            </a:ext>
          </a:extLst>
        </xdr:cNvPr>
        <xdr:cNvSpPr txBox="1"/>
      </xdr:nvSpPr>
      <xdr:spPr>
        <a:xfrm>
          <a:off x="0" y="0"/>
          <a:ext cx="19300265" cy="1309594"/>
        </a:xfrm>
        <a:prstGeom prst="rect">
          <a:avLst/>
        </a:prstGeom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2000"/>
            <a:t>Environmental Impact prices (Cost)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essefrackers/Desktop/2.%20LCC-tool/LCC.xlsx" TargetMode="External"/><Relationship Id="rId1" Type="http://schemas.openxmlformats.org/officeDocument/2006/relationships/externalLinkPath" Target="LC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 explanation"/>
      <sheetName val="Dashboard"/>
      <sheetName val="MKI 60y"/>
      <sheetName val="CO2 uitstoot 60y"/>
      <sheetName val="PV of Costs 60y"/>
      <sheetName val="MKI 20y"/>
      <sheetName val="CO2 uitstoot 20y"/>
      <sheetName val="PV of Costs 20y"/>
      <sheetName val="Vervangings frequentie kitchen"/>
      <sheetName val="Kitchens"/>
      <sheetName val="Indexation"/>
      <sheetName val="NL-SfB_Tabel 1"/>
      <sheetName val="Site"/>
      <sheetName val="Structure"/>
      <sheetName val="Skin"/>
      <sheetName val="Service system"/>
      <sheetName val="Spaceplan"/>
      <sheetName val="STUFF"/>
      <sheetName val="Dropdown menu's"/>
      <sheetName val="Real Costs"/>
    </sheetNames>
    <sheetDataSet>
      <sheetData sheetId="0"/>
      <sheetData sheetId="1">
        <row r="23">
          <cell r="C23">
            <v>3</v>
          </cell>
        </row>
        <row r="24">
          <cell r="C24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Jesse Frackers" id="{6DB5FEA9-4EE7-0B47-8B9E-685D7E5206CE}" userId="S::j.frackers@vesteda.com::0d9fc9d3-f34e-4c12-a238-777503ab71c7" providerId="AD"/>
</personList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3-06-18T19:18:01.56" personId="{6DB5FEA9-4EE7-0B47-8B9E-685D7E5206CE}" id="{33366EA5-94B1-0E47-BA4A-99622F28A7F3}">
    <text>Hier even naar kijken! Want klopt nu niet als ik hem link aan LCC model met aantal kasten etc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mailto:B@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17751-805B-0D4A-8EE5-397B0F8D9E0C}">
  <sheetPr codeName="Blad1"/>
  <dimension ref="A5:J53"/>
  <sheetViews>
    <sheetView zoomScale="86" workbookViewId="0">
      <selection activeCell="D54" sqref="D54"/>
    </sheetView>
  </sheetViews>
  <sheetFormatPr baseColWidth="10" defaultRowHeight="16" x14ac:dyDescent="0.2"/>
  <cols>
    <col min="1" max="1" width="34.33203125" style="209" bestFit="1" customWidth="1"/>
    <col min="2" max="16384" width="10.83203125" style="209"/>
  </cols>
  <sheetData>
    <row r="5" spans="1:10" ht="17" thickBot="1" x14ac:dyDescent="0.25"/>
    <row r="6" spans="1:10" x14ac:dyDescent="0.2">
      <c r="A6" s="212" t="s">
        <v>191</v>
      </c>
      <c r="B6" s="213"/>
      <c r="C6" s="214"/>
      <c r="D6" s="214"/>
      <c r="E6" s="214"/>
      <c r="F6" s="214"/>
      <c r="G6" s="214"/>
      <c r="H6" s="214"/>
      <c r="I6" s="214"/>
      <c r="J6" s="215"/>
    </row>
    <row r="7" spans="1:10" x14ac:dyDescent="0.2">
      <c r="A7" s="216"/>
      <c r="B7" s="217"/>
      <c r="C7" s="218"/>
      <c r="D7" s="218"/>
      <c r="E7" s="218"/>
      <c r="F7" s="218"/>
      <c r="G7" s="218"/>
      <c r="H7" s="218"/>
      <c r="I7" s="218"/>
      <c r="J7" s="219"/>
    </row>
    <row r="8" spans="1:10" x14ac:dyDescent="0.2">
      <c r="A8" s="216"/>
      <c r="B8" s="217"/>
      <c r="C8" s="218"/>
      <c r="D8" s="218"/>
      <c r="E8" s="218"/>
      <c r="F8" s="218"/>
      <c r="G8" s="218"/>
      <c r="H8" s="218"/>
      <c r="I8" s="218"/>
      <c r="J8" s="219"/>
    </row>
    <row r="9" spans="1:10" x14ac:dyDescent="0.2">
      <c r="A9" s="216"/>
      <c r="B9" s="217"/>
      <c r="C9" s="218"/>
      <c r="D9" s="218"/>
      <c r="E9" s="218"/>
      <c r="F9" s="218"/>
      <c r="G9" s="218"/>
      <c r="H9" s="218"/>
      <c r="I9" s="218"/>
      <c r="J9" s="219"/>
    </row>
    <row r="10" spans="1:10" x14ac:dyDescent="0.2">
      <c r="A10" s="216"/>
      <c r="B10" s="217"/>
      <c r="C10" s="218"/>
      <c r="D10" s="218"/>
      <c r="E10" s="218"/>
      <c r="F10" s="218"/>
      <c r="G10" s="218"/>
      <c r="H10" s="218"/>
      <c r="I10" s="218"/>
      <c r="J10" s="219"/>
    </row>
    <row r="11" spans="1:10" ht="17" thickBot="1" x14ac:dyDescent="0.25">
      <c r="A11" s="220"/>
      <c r="B11" s="221"/>
      <c r="C11" s="222"/>
      <c r="D11" s="222"/>
      <c r="E11" s="222"/>
      <c r="F11" s="222"/>
      <c r="G11" s="222"/>
      <c r="H11" s="222"/>
      <c r="I11" s="222"/>
      <c r="J11" s="223"/>
    </row>
    <row r="12" spans="1:10" x14ac:dyDescent="0.2">
      <c r="A12" s="224" t="s">
        <v>195</v>
      </c>
      <c r="B12" s="225"/>
      <c r="C12" s="226"/>
      <c r="D12" s="226"/>
      <c r="E12" s="226"/>
      <c r="F12" s="226"/>
      <c r="G12" s="226"/>
      <c r="H12" s="226"/>
      <c r="I12" s="226"/>
      <c r="J12" s="227"/>
    </row>
    <row r="13" spans="1:10" x14ac:dyDescent="0.2">
      <c r="A13" s="228"/>
      <c r="B13" s="229"/>
      <c r="C13" s="230"/>
      <c r="D13" s="230"/>
      <c r="E13" s="230"/>
      <c r="F13" s="230"/>
      <c r="G13" s="230"/>
      <c r="H13" s="230"/>
      <c r="I13" s="230"/>
      <c r="J13" s="231"/>
    </row>
    <row r="14" spans="1:10" x14ac:dyDescent="0.2">
      <c r="A14" s="228"/>
      <c r="B14" s="229"/>
      <c r="C14" s="230"/>
      <c r="D14" s="230"/>
      <c r="E14" s="230"/>
      <c r="F14" s="230"/>
      <c r="G14" s="230"/>
      <c r="H14" s="230"/>
      <c r="I14" s="230"/>
      <c r="J14" s="231"/>
    </row>
    <row r="15" spans="1:10" x14ac:dyDescent="0.2">
      <c r="A15" s="228"/>
      <c r="B15" s="229"/>
      <c r="C15" s="230"/>
      <c r="D15" s="230"/>
      <c r="E15" s="230"/>
      <c r="F15" s="230"/>
      <c r="G15" s="230"/>
      <c r="H15" s="230"/>
      <c r="I15" s="230"/>
      <c r="J15" s="231"/>
    </row>
    <row r="16" spans="1:10" x14ac:dyDescent="0.2">
      <c r="A16" s="228"/>
      <c r="B16" s="229"/>
      <c r="C16" s="230"/>
      <c r="D16" s="230"/>
      <c r="E16" s="230"/>
      <c r="F16" s="230"/>
      <c r="G16" s="230"/>
      <c r="H16" s="230"/>
      <c r="I16" s="230"/>
      <c r="J16" s="231"/>
    </row>
    <row r="17" spans="1:10" ht="17" thickBot="1" x14ac:dyDescent="0.25">
      <c r="A17" s="232"/>
      <c r="B17" s="233"/>
      <c r="C17" s="234"/>
      <c r="D17" s="234"/>
      <c r="E17" s="234"/>
      <c r="F17" s="234"/>
      <c r="G17" s="234"/>
      <c r="H17" s="234"/>
      <c r="I17" s="234"/>
      <c r="J17" s="235"/>
    </row>
    <row r="18" spans="1:10" x14ac:dyDescent="0.2">
      <c r="A18" s="224" t="s">
        <v>196</v>
      </c>
      <c r="B18" s="213"/>
      <c r="C18" s="214"/>
      <c r="D18" s="214"/>
      <c r="E18" s="214"/>
      <c r="F18" s="214"/>
      <c r="G18" s="214"/>
      <c r="H18" s="214"/>
      <c r="I18" s="214"/>
      <c r="J18" s="215"/>
    </row>
    <row r="19" spans="1:10" x14ac:dyDescent="0.2">
      <c r="A19" s="216"/>
      <c r="B19" s="217"/>
      <c r="C19" s="218"/>
      <c r="D19" s="218"/>
      <c r="E19" s="218"/>
      <c r="F19" s="218"/>
      <c r="G19" s="218"/>
      <c r="H19" s="218"/>
      <c r="I19" s="218"/>
      <c r="J19" s="219"/>
    </row>
    <row r="20" spans="1:10" x14ac:dyDescent="0.2">
      <c r="A20" s="216"/>
      <c r="B20" s="217"/>
      <c r="C20" s="218"/>
      <c r="D20" s="218"/>
      <c r="E20" s="218"/>
      <c r="F20" s="218"/>
      <c r="G20" s="218"/>
      <c r="H20" s="218"/>
      <c r="I20" s="218"/>
      <c r="J20" s="219"/>
    </row>
    <row r="21" spans="1:10" x14ac:dyDescent="0.2">
      <c r="A21" s="216"/>
      <c r="B21" s="217"/>
      <c r="C21" s="218"/>
      <c r="D21" s="218"/>
      <c r="E21" s="218"/>
      <c r="F21" s="218"/>
      <c r="G21" s="218"/>
      <c r="H21" s="218"/>
      <c r="I21" s="218"/>
      <c r="J21" s="219"/>
    </row>
    <row r="22" spans="1:10" x14ac:dyDescent="0.2">
      <c r="A22" s="216"/>
      <c r="B22" s="217"/>
      <c r="C22" s="218"/>
      <c r="D22" s="218"/>
      <c r="E22" s="218"/>
      <c r="F22" s="218"/>
      <c r="G22" s="218"/>
      <c r="H22" s="218"/>
      <c r="I22" s="218"/>
      <c r="J22" s="219"/>
    </row>
    <row r="23" spans="1:10" ht="17" thickBot="1" x14ac:dyDescent="0.25">
      <c r="A23" s="220"/>
      <c r="B23" s="221"/>
      <c r="C23" s="222"/>
      <c r="D23" s="222"/>
      <c r="E23" s="222"/>
      <c r="F23" s="222"/>
      <c r="G23" s="222"/>
      <c r="H23" s="222"/>
      <c r="I23" s="222"/>
      <c r="J23" s="223"/>
    </row>
    <row r="24" spans="1:10" ht="17" x14ac:dyDescent="0.2">
      <c r="A24" s="236" t="s">
        <v>197</v>
      </c>
      <c r="B24" s="225"/>
      <c r="C24" s="226"/>
      <c r="D24" s="226"/>
      <c r="E24" s="226"/>
      <c r="F24" s="226"/>
      <c r="G24" s="226"/>
      <c r="H24" s="226"/>
      <c r="I24" s="226"/>
      <c r="J24" s="227"/>
    </row>
    <row r="25" spans="1:10" x14ac:dyDescent="0.2">
      <c r="A25" s="237"/>
      <c r="B25" s="229"/>
      <c r="C25" s="230"/>
      <c r="D25" s="230"/>
      <c r="E25" s="230"/>
      <c r="F25" s="230"/>
      <c r="G25" s="230"/>
      <c r="H25" s="230"/>
      <c r="I25" s="230"/>
      <c r="J25" s="231"/>
    </row>
    <row r="26" spans="1:10" x14ac:dyDescent="0.2">
      <c r="A26" s="237"/>
      <c r="B26" s="229"/>
      <c r="C26" s="230"/>
      <c r="D26" s="230"/>
      <c r="E26" s="230"/>
      <c r="F26" s="230"/>
      <c r="G26" s="230"/>
      <c r="H26" s="230"/>
      <c r="I26" s="230"/>
      <c r="J26" s="231"/>
    </row>
    <row r="27" spans="1:10" x14ac:dyDescent="0.2">
      <c r="A27" s="237"/>
      <c r="B27" s="229"/>
      <c r="C27" s="230"/>
      <c r="D27" s="230"/>
      <c r="E27" s="230"/>
      <c r="F27" s="230"/>
      <c r="G27" s="230"/>
      <c r="H27" s="230"/>
      <c r="I27" s="230"/>
      <c r="J27" s="231"/>
    </row>
    <row r="28" spans="1:10" x14ac:dyDescent="0.2">
      <c r="A28" s="237"/>
      <c r="B28" s="229"/>
      <c r="C28" s="230"/>
      <c r="D28" s="230"/>
      <c r="E28" s="230"/>
      <c r="F28" s="230"/>
      <c r="G28" s="230"/>
      <c r="H28" s="230"/>
      <c r="I28" s="230"/>
      <c r="J28" s="231"/>
    </row>
    <row r="29" spans="1:10" ht="17" thickBot="1" x14ac:dyDescent="0.25">
      <c r="A29" s="237"/>
      <c r="B29" s="229"/>
      <c r="C29" s="230"/>
      <c r="D29" s="230"/>
      <c r="E29" s="230"/>
      <c r="F29" s="230"/>
      <c r="G29" s="230"/>
      <c r="H29" s="230"/>
      <c r="I29" s="230"/>
      <c r="J29" s="231"/>
    </row>
    <row r="30" spans="1:10" ht="17" x14ac:dyDescent="0.2">
      <c r="A30" s="236" t="s">
        <v>198</v>
      </c>
      <c r="B30" s="225"/>
      <c r="C30" s="226"/>
      <c r="D30" s="226"/>
      <c r="E30" s="226"/>
      <c r="F30" s="226"/>
      <c r="G30" s="226"/>
      <c r="H30" s="226"/>
      <c r="I30" s="226"/>
      <c r="J30" s="227"/>
    </row>
    <row r="31" spans="1:10" x14ac:dyDescent="0.2">
      <c r="A31" s="237"/>
      <c r="B31" s="229"/>
      <c r="C31" s="230"/>
      <c r="D31" s="230"/>
      <c r="E31" s="230"/>
      <c r="F31" s="230"/>
      <c r="G31" s="230"/>
      <c r="H31" s="230"/>
      <c r="I31" s="230"/>
      <c r="J31" s="231"/>
    </row>
    <row r="32" spans="1:10" x14ac:dyDescent="0.2">
      <c r="A32" s="237"/>
      <c r="B32" s="229"/>
      <c r="C32" s="230"/>
      <c r="D32" s="230"/>
      <c r="E32" s="230"/>
      <c r="F32" s="230"/>
      <c r="G32" s="230"/>
      <c r="H32" s="230"/>
      <c r="I32" s="230"/>
      <c r="J32" s="231"/>
    </row>
    <row r="33" spans="1:10" x14ac:dyDescent="0.2">
      <c r="A33" s="237"/>
      <c r="B33" s="229"/>
      <c r="C33" s="230"/>
      <c r="D33" s="230"/>
      <c r="E33" s="230"/>
      <c r="F33" s="230"/>
      <c r="G33" s="230"/>
      <c r="H33" s="230"/>
      <c r="I33" s="230"/>
      <c r="J33" s="231"/>
    </row>
    <row r="34" spans="1:10" x14ac:dyDescent="0.2">
      <c r="A34" s="237"/>
      <c r="B34" s="229"/>
      <c r="C34" s="230"/>
      <c r="D34" s="230"/>
      <c r="E34" s="230"/>
      <c r="F34" s="230"/>
      <c r="G34" s="230"/>
      <c r="H34" s="230"/>
      <c r="I34" s="230"/>
      <c r="J34" s="231"/>
    </row>
    <row r="35" spans="1:10" ht="17" thickBot="1" x14ac:dyDescent="0.25">
      <c r="A35" s="237"/>
      <c r="B35" s="229"/>
      <c r="C35" s="230"/>
      <c r="D35" s="230"/>
      <c r="E35" s="230"/>
      <c r="F35" s="230"/>
      <c r="G35" s="230"/>
      <c r="H35" s="230"/>
      <c r="I35" s="230"/>
      <c r="J35" s="231"/>
    </row>
    <row r="36" spans="1:10" ht="17" x14ac:dyDescent="0.2">
      <c r="A36" s="236" t="s">
        <v>199</v>
      </c>
      <c r="B36" s="213"/>
      <c r="C36" s="214"/>
      <c r="D36" s="214"/>
      <c r="E36" s="214"/>
      <c r="F36" s="214"/>
      <c r="G36" s="214"/>
      <c r="H36" s="214"/>
      <c r="I36" s="214"/>
      <c r="J36" s="215"/>
    </row>
    <row r="37" spans="1:10" x14ac:dyDescent="0.2">
      <c r="A37" s="237"/>
      <c r="B37" s="217"/>
      <c r="C37" s="218"/>
      <c r="D37" s="218"/>
      <c r="E37" s="218"/>
      <c r="F37" s="218"/>
      <c r="G37" s="218"/>
      <c r="H37" s="218"/>
      <c r="I37" s="218"/>
      <c r="J37" s="219"/>
    </row>
    <row r="38" spans="1:10" x14ac:dyDescent="0.2">
      <c r="A38" s="237"/>
      <c r="B38" s="217"/>
      <c r="C38" s="218"/>
      <c r="D38" s="218"/>
      <c r="E38" s="218"/>
      <c r="F38" s="218"/>
      <c r="G38" s="218"/>
      <c r="H38" s="218"/>
      <c r="I38" s="218"/>
      <c r="J38" s="219"/>
    </row>
    <row r="39" spans="1:10" x14ac:dyDescent="0.2">
      <c r="A39" s="237"/>
      <c r="B39" s="217"/>
      <c r="C39" s="218"/>
      <c r="D39" s="218"/>
      <c r="E39" s="218"/>
      <c r="F39" s="218"/>
      <c r="G39" s="218"/>
      <c r="H39" s="218"/>
      <c r="I39" s="218"/>
      <c r="J39" s="219"/>
    </row>
    <row r="40" spans="1:10" x14ac:dyDescent="0.2">
      <c r="A40" s="237"/>
      <c r="B40" s="217"/>
      <c r="C40" s="218"/>
      <c r="D40" s="218"/>
      <c r="E40" s="218"/>
      <c r="F40" s="218"/>
      <c r="G40" s="218"/>
      <c r="H40" s="218"/>
      <c r="I40" s="218"/>
      <c r="J40" s="219"/>
    </row>
    <row r="41" spans="1:10" ht="17" thickBot="1" x14ac:dyDescent="0.25">
      <c r="A41" s="238"/>
      <c r="B41" s="221"/>
      <c r="C41" s="222"/>
      <c r="D41" s="222"/>
      <c r="E41" s="222"/>
      <c r="F41" s="222"/>
      <c r="G41" s="222"/>
      <c r="H41" s="222"/>
      <c r="I41" s="222"/>
      <c r="J41" s="223"/>
    </row>
    <row r="42" spans="1:10" ht="17" x14ac:dyDescent="0.2">
      <c r="A42" s="236" t="s">
        <v>200</v>
      </c>
      <c r="B42" s="213"/>
      <c r="C42" s="214"/>
      <c r="D42" s="214"/>
      <c r="E42" s="214"/>
      <c r="F42" s="214"/>
      <c r="G42" s="214"/>
      <c r="H42" s="214"/>
      <c r="I42" s="214"/>
      <c r="J42" s="215"/>
    </row>
    <row r="43" spans="1:10" x14ac:dyDescent="0.2">
      <c r="A43" s="237"/>
      <c r="B43" s="217"/>
      <c r="C43" s="218"/>
      <c r="D43" s="218"/>
      <c r="E43" s="218"/>
      <c r="F43" s="218"/>
      <c r="G43" s="218"/>
      <c r="H43" s="218"/>
      <c r="I43" s="218"/>
      <c r="J43" s="219"/>
    </row>
    <row r="44" spans="1:10" x14ac:dyDescent="0.2">
      <c r="A44" s="237"/>
      <c r="B44" s="217"/>
      <c r="C44" s="218"/>
      <c r="D44" s="218"/>
      <c r="E44" s="218"/>
      <c r="F44" s="218"/>
      <c r="G44" s="218"/>
      <c r="H44" s="218"/>
      <c r="I44" s="218"/>
      <c r="J44" s="219"/>
    </row>
    <row r="45" spans="1:10" x14ac:dyDescent="0.2">
      <c r="A45" s="237"/>
      <c r="B45" s="217"/>
      <c r="C45" s="218"/>
      <c r="D45" s="218"/>
      <c r="E45" s="218"/>
      <c r="F45" s="218"/>
      <c r="G45" s="218"/>
      <c r="H45" s="218"/>
      <c r="I45" s="218"/>
      <c r="J45" s="219"/>
    </row>
    <row r="46" spans="1:10" x14ac:dyDescent="0.2">
      <c r="A46" s="237"/>
      <c r="B46" s="217"/>
      <c r="C46" s="218"/>
      <c r="D46" s="218"/>
      <c r="E46" s="218"/>
      <c r="F46" s="218"/>
      <c r="G46" s="218"/>
      <c r="H46" s="218"/>
      <c r="I46" s="218"/>
      <c r="J46" s="219"/>
    </row>
    <row r="47" spans="1:10" ht="17" thickBot="1" x14ac:dyDescent="0.25">
      <c r="A47" s="238"/>
      <c r="B47" s="221"/>
      <c r="C47" s="222"/>
      <c r="D47" s="222"/>
      <c r="E47" s="222"/>
      <c r="F47" s="222"/>
      <c r="G47" s="222"/>
      <c r="H47" s="222"/>
      <c r="I47" s="222"/>
      <c r="J47" s="223"/>
    </row>
    <row r="48" spans="1:10" ht="17" x14ac:dyDescent="0.2">
      <c r="A48" s="236" t="s">
        <v>201</v>
      </c>
      <c r="B48" s="213"/>
      <c r="C48" s="214"/>
      <c r="D48" s="214"/>
      <c r="E48" s="214"/>
      <c r="F48" s="214"/>
      <c r="G48" s="214"/>
      <c r="H48" s="214"/>
      <c r="I48" s="214"/>
      <c r="J48" s="215"/>
    </row>
    <row r="49" spans="1:10" x14ac:dyDescent="0.2">
      <c r="A49" s="237"/>
      <c r="B49" s="217"/>
      <c r="C49" s="218"/>
      <c r="D49" s="218"/>
      <c r="E49" s="218"/>
      <c r="F49" s="218"/>
      <c r="G49" s="218"/>
      <c r="H49" s="218"/>
      <c r="I49" s="218"/>
      <c r="J49" s="219"/>
    </row>
    <row r="50" spans="1:10" x14ac:dyDescent="0.2">
      <c r="A50" s="237"/>
      <c r="B50" s="217"/>
      <c r="C50" s="218"/>
      <c r="D50" s="218"/>
      <c r="E50" s="218"/>
      <c r="F50" s="218"/>
      <c r="G50" s="218"/>
      <c r="H50" s="218"/>
      <c r="I50" s="218"/>
      <c r="J50" s="219"/>
    </row>
    <row r="51" spans="1:10" x14ac:dyDescent="0.2">
      <c r="A51" s="237"/>
      <c r="B51" s="217"/>
      <c r="C51" s="218"/>
      <c r="D51" s="218"/>
      <c r="E51" s="218"/>
      <c r="F51" s="218"/>
      <c r="G51" s="218"/>
      <c r="H51" s="218"/>
      <c r="I51" s="218"/>
      <c r="J51" s="219"/>
    </row>
    <row r="52" spans="1:10" x14ac:dyDescent="0.2">
      <c r="A52" s="237"/>
      <c r="B52" s="217"/>
      <c r="C52" s="218"/>
      <c r="D52" s="218"/>
      <c r="E52" s="218"/>
      <c r="F52" s="218"/>
      <c r="G52" s="218"/>
      <c r="H52" s="218"/>
      <c r="I52" s="218"/>
      <c r="J52" s="219"/>
    </row>
    <row r="53" spans="1:10" ht="17" thickBot="1" x14ac:dyDescent="0.25">
      <c r="A53" s="238"/>
      <c r="B53" s="221"/>
      <c r="C53" s="222"/>
      <c r="D53" s="222"/>
      <c r="E53" s="222"/>
      <c r="F53" s="222"/>
      <c r="G53" s="222"/>
      <c r="H53" s="222"/>
      <c r="I53" s="222"/>
      <c r="J53" s="22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16FC7-3F80-3746-8778-C1FB3676C20C}">
  <sheetPr codeName="Blad9">
    <tabColor theme="7" tint="-0.249977111117893"/>
  </sheetPr>
  <dimension ref="A8:O59"/>
  <sheetViews>
    <sheetView tabSelected="1" topLeftCell="A8" zoomScaleNormal="100" workbookViewId="0">
      <selection activeCell="J31" sqref="J31"/>
    </sheetView>
  </sheetViews>
  <sheetFormatPr baseColWidth="10" defaultRowHeight="16" x14ac:dyDescent="0.2"/>
  <cols>
    <col min="1" max="1" width="23.5" customWidth="1"/>
    <col min="2" max="2" width="35.5" customWidth="1"/>
    <col min="4" max="4" width="43" customWidth="1"/>
    <col min="6" max="6" width="15.1640625" customWidth="1"/>
  </cols>
  <sheetData>
    <row r="8" spans="1:6" x14ac:dyDescent="0.2">
      <c r="A8" s="90" t="s">
        <v>174</v>
      </c>
    </row>
    <row r="9" spans="1:6" ht="17" thickBot="1" x14ac:dyDescent="0.25">
      <c r="B9" s="28" t="s">
        <v>175</v>
      </c>
      <c r="C9" t="s">
        <v>176</v>
      </c>
      <c r="D9" t="s">
        <v>177</v>
      </c>
      <c r="E9" t="s">
        <v>1</v>
      </c>
      <c r="F9" t="s">
        <v>178</v>
      </c>
    </row>
    <row r="10" spans="1:6" x14ac:dyDescent="0.2">
      <c r="A10" s="350" t="s">
        <v>179</v>
      </c>
      <c r="B10" s="97" t="s">
        <v>44</v>
      </c>
      <c r="C10" s="111" t="s">
        <v>24</v>
      </c>
      <c r="D10" s="23" t="s">
        <v>158</v>
      </c>
      <c r="E10" s="300" t="s">
        <v>34</v>
      </c>
      <c r="F10" s="99">
        <v>2.0099999999999998</v>
      </c>
    </row>
    <row r="11" spans="1:6" x14ac:dyDescent="0.2">
      <c r="A11" s="351"/>
      <c r="B11" s="100" t="s">
        <v>45</v>
      </c>
      <c r="C11" s="112" t="s">
        <v>25</v>
      </c>
      <c r="D11" s="16" t="s">
        <v>159</v>
      </c>
      <c r="E11" s="301" t="s">
        <v>138</v>
      </c>
      <c r="F11" s="101">
        <v>0.13</v>
      </c>
    </row>
    <row r="12" spans="1:6" x14ac:dyDescent="0.2">
      <c r="A12" s="351"/>
      <c r="B12" s="100" t="s">
        <v>46</v>
      </c>
      <c r="C12" s="112" t="s">
        <v>26</v>
      </c>
      <c r="D12" s="16" t="s">
        <v>160</v>
      </c>
      <c r="E12" s="302" t="s">
        <v>160</v>
      </c>
      <c r="F12" s="101" t="s">
        <v>160</v>
      </c>
    </row>
    <row r="13" spans="1:6" x14ac:dyDescent="0.2">
      <c r="A13" s="351"/>
      <c r="B13" s="100" t="s">
        <v>55</v>
      </c>
      <c r="C13" s="112" t="s">
        <v>27</v>
      </c>
      <c r="D13" s="16" t="s">
        <v>160</v>
      </c>
      <c r="E13" s="302" t="s">
        <v>160</v>
      </c>
      <c r="F13" s="101" t="s">
        <v>160</v>
      </c>
    </row>
    <row r="14" spans="1:6" x14ac:dyDescent="0.2">
      <c r="A14" s="351"/>
      <c r="B14" s="100" t="s">
        <v>47</v>
      </c>
      <c r="C14" s="112" t="s">
        <v>28</v>
      </c>
      <c r="D14" s="16" t="s">
        <v>160</v>
      </c>
      <c r="E14" s="302" t="s">
        <v>160</v>
      </c>
      <c r="F14" s="101" t="s">
        <v>160</v>
      </c>
    </row>
    <row r="15" spans="1:6" x14ac:dyDescent="0.2">
      <c r="A15" s="351"/>
      <c r="B15" s="100" t="s">
        <v>48</v>
      </c>
      <c r="C15" s="113" t="s">
        <v>35</v>
      </c>
      <c r="D15" s="16" t="s">
        <v>161</v>
      </c>
      <c r="E15" s="303" t="s">
        <v>136</v>
      </c>
      <c r="F15" s="101">
        <v>14.25</v>
      </c>
    </row>
    <row r="16" spans="1:6" x14ac:dyDescent="0.2">
      <c r="A16" s="351"/>
      <c r="B16" s="100" t="s">
        <v>56</v>
      </c>
      <c r="C16" s="112" t="s">
        <v>36</v>
      </c>
      <c r="D16" s="16" t="s">
        <v>162</v>
      </c>
      <c r="E16" s="303" t="s">
        <v>37</v>
      </c>
      <c r="F16" s="101">
        <v>5.53</v>
      </c>
    </row>
    <row r="17" spans="1:15" x14ac:dyDescent="0.2">
      <c r="A17" s="351"/>
      <c r="B17" s="100" t="s">
        <v>49</v>
      </c>
      <c r="C17" s="112" t="s">
        <v>29</v>
      </c>
      <c r="D17" s="16" t="s">
        <v>163</v>
      </c>
      <c r="E17" s="303" t="s">
        <v>38</v>
      </c>
      <c r="F17" s="101">
        <v>0.34399999999999997</v>
      </c>
    </row>
    <row r="18" spans="1:15" x14ac:dyDescent="0.2">
      <c r="A18" s="351"/>
      <c r="B18" s="100" t="s">
        <v>50</v>
      </c>
      <c r="C18" s="112" t="s">
        <v>30</v>
      </c>
      <c r="D18" s="16" t="s">
        <v>164</v>
      </c>
      <c r="E18" s="301" t="s">
        <v>140</v>
      </c>
      <c r="F18" s="101">
        <v>29.1</v>
      </c>
    </row>
    <row r="19" spans="1:15" x14ac:dyDescent="0.2">
      <c r="A19" s="351"/>
      <c r="B19" s="100" t="s">
        <v>51</v>
      </c>
      <c r="C19" s="112" t="s">
        <v>31</v>
      </c>
      <c r="D19" s="16" t="s">
        <v>165</v>
      </c>
      <c r="E19" s="303" t="s">
        <v>39</v>
      </c>
      <c r="F19" s="101">
        <v>1.4</v>
      </c>
    </row>
    <row r="20" spans="1:15" x14ac:dyDescent="0.2">
      <c r="A20" s="351"/>
      <c r="B20" s="100" t="s">
        <v>54</v>
      </c>
      <c r="C20" s="112" t="s">
        <v>40</v>
      </c>
      <c r="D20" s="16" t="s">
        <v>167</v>
      </c>
      <c r="E20" s="303" t="s">
        <v>21</v>
      </c>
      <c r="F20" s="101">
        <v>6.1999999999999998E-3</v>
      </c>
      <c r="O20" s="347"/>
    </row>
    <row r="21" spans="1:15" x14ac:dyDescent="0.2">
      <c r="A21" s="351"/>
      <c r="B21" s="100" t="s">
        <v>52</v>
      </c>
      <c r="C21" s="112" t="s">
        <v>32</v>
      </c>
      <c r="D21" s="16" t="s">
        <v>166</v>
      </c>
      <c r="E21" s="301" t="s">
        <v>146</v>
      </c>
      <c r="F21" s="101">
        <v>1.4999999999999999E-2</v>
      </c>
      <c r="O21" s="347"/>
    </row>
    <row r="22" spans="1:15" ht="17" thickBot="1" x14ac:dyDescent="0.25">
      <c r="A22" s="352"/>
      <c r="B22" s="102" t="s">
        <v>53</v>
      </c>
      <c r="C22" s="114" t="s">
        <v>33</v>
      </c>
      <c r="D22" s="117" t="s">
        <v>168</v>
      </c>
      <c r="E22" s="304" t="s">
        <v>41</v>
      </c>
      <c r="F22" s="104">
        <v>0.14000000000000001</v>
      </c>
      <c r="O22" s="347"/>
    </row>
    <row r="23" spans="1:15" x14ac:dyDescent="0.2">
      <c r="A23" s="348"/>
      <c r="B23" s="97" t="s">
        <v>70</v>
      </c>
      <c r="C23" s="111" t="s">
        <v>60</v>
      </c>
      <c r="D23" s="23" t="s">
        <v>153</v>
      </c>
      <c r="E23" s="300" t="s">
        <v>61</v>
      </c>
      <c r="F23" s="105">
        <v>3.09E-2</v>
      </c>
      <c r="O23" s="347"/>
    </row>
    <row r="24" spans="1:15" x14ac:dyDescent="0.2">
      <c r="A24" s="349"/>
      <c r="B24" s="100" t="s">
        <v>71</v>
      </c>
      <c r="C24" s="112" t="s">
        <v>58</v>
      </c>
      <c r="D24" s="16" t="s">
        <v>169</v>
      </c>
      <c r="E24" s="303" t="s">
        <v>62</v>
      </c>
      <c r="F24" s="106">
        <v>1937.047</v>
      </c>
      <c r="O24" s="347"/>
    </row>
    <row r="25" spans="1:15" x14ac:dyDescent="0.2">
      <c r="A25" s="349"/>
      <c r="B25" s="100" t="s">
        <v>72</v>
      </c>
      <c r="C25" s="112" t="s">
        <v>63</v>
      </c>
      <c r="D25" s="16" t="s">
        <v>171</v>
      </c>
      <c r="E25" s="303" t="s">
        <v>66</v>
      </c>
      <c r="F25" s="106">
        <f>9.19*10^5</f>
        <v>919000</v>
      </c>
      <c r="O25" s="347"/>
    </row>
    <row r="26" spans="1:15" x14ac:dyDescent="0.2">
      <c r="A26" s="349"/>
      <c r="B26" s="100" t="s">
        <v>73</v>
      </c>
      <c r="C26" s="112" t="s">
        <v>64</v>
      </c>
      <c r="D26" s="16" t="s">
        <v>172</v>
      </c>
      <c r="E26" s="303" t="s">
        <v>65</v>
      </c>
      <c r="F26" s="106">
        <f>1.66*10^5</f>
        <v>166000</v>
      </c>
      <c r="O26" s="347"/>
    </row>
    <row r="27" spans="1:15" x14ac:dyDescent="0.2">
      <c r="A27" s="349"/>
      <c r="B27" s="100" t="s">
        <v>74</v>
      </c>
      <c r="C27" s="112" t="s">
        <v>59</v>
      </c>
      <c r="D27" s="16" t="s">
        <v>170</v>
      </c>
      <c r="E27" s="303" t="s">
        <v>67</v>
      </c>
      <c r="F27" s="107">
        <v>7.1000000000000002E-4</v>
      </c>
      <c r="O27" s="347"/>
    </row>
    <row r="28" spans="1:15" ht="17" thickBot="1" x14ac:dyDescent="0.25">
      <c r="A28" s="349"/>
      <c r="B28" s="102" t="s">
        <v>75</v>
      </c>
      <c r="C28" s="114" t="s">
        <v>68</v>
      </c>
      <c r="D28" s="117" t="s">
        <v>173</v>
      </c>
      <c r="E28" s="305" t="s">
        <v>154</v>
      </c>
      <c r="F28" s="108">
        <v>0.14599999999999999</v>
      </c>
      <c r="O28" s="347"/>
    </row>
    <row r="29" spans="1:15" x14ac:dyDescent="0.2">
      <c r="A29" s="353" t="s">
        <v>180</v>
      </c>
      <c r="B29" s="273" t="s">
        <v>81</v>
      </c>
      <c r="C29" s="274" t="s">
        <v>78</v>
      </c>
      <c r="D29" s="275" t="s">
        <v>137</v>
      </c>
      <c r="E29" s="306" t="s">
        <v>138</v>
      </c>
      <c r="F29" s="276">
        <v>0.05</v>
      </c>
      <c r="O29" s="347"/>
    </row>
    <row r="30" spans="1:15" x14ac:dyDescent="0.2">
      <c r="A30" s="354"/>
      <c r="B30" s="273" t="s">
        <v>82</v>
      </c>
      <c r="C30" s="277" t="s">
        <v>30</v>
      </c>
      <c r="D30" s="307" t="s">
        <v>139</v>
      </c>
      <c r="E30" s="308" t="s">
        <v>140</v>
      </c>
      <c r="F30" s="278">
        <v>30</v>
      </c>
      <c r="O30" s="347"/>
    </row>
    <row r="31" spans="1:15" x14ac:dyDescent="0.2">
      <c r="A31" s="354"/>
      <c r="B31" s="273" t="s">
        <v>84</v>
      </c>
      <c r="C31" s="277" t="s">
        <v>24</v>
      </c>
      <c r="D31" s="307" t="s">
        <v>141</v>
      </c>
      <c r="E31" s="308" t="s">
        <v>142</v>
      </c>
      <c r="F31" s="278">
        <v>4</v>
      </c>
      <c r="O31" s="347"/>
    </row>
    <row r="32" spans="1:15" ht="17" thickBot="1" x14ac:dyDescent="0.25">
      <c r="A32" s="354"/>
      <c r="B32" s="279" t="s">
        <v>85</v>
      </c>
      <c r="C32" s="277" t="s">
        <v>79</v>
      </c>
      <c r="D32" s="307" t="s">
        <v>143</v>
      </c>
      <c r="E32" s="308" t="s">
        <v>144</v>
      </c>
      <c r="F32" s="278">
        <v>9</v>
      </c>
      <c r="O32" s="347"/>
    </row>
    <row r="33" spans="1:15" x14ac:dyDescent="0.2">
      <c r="A33" s="354"/>
      <c r="B33" s="280" t="s">
        <v>80</v>
      </c>
      <c r="C33" s="277" t="s">
        <v>157</v>
      </c>
      <c r="D33" s="307" t="s">
        <v>145</v>
      </c>
      <c r="E33" s="308" t="s">
        <v>146</v>
      </c>
      <c r="F33" s="278">
        <v>0.15</v>
      </c>
      <c r="O33" s="347"/>
    </row>
    <row r="34" spans="1:15" x14ac:dyDescent="0.2">
      <c r="A34" s="355"/>
      <c r="B34" s="281" t="s">
        <v>93</v>
      </c>
      <c r="C34" s="277" t="s">
        <v>87</v>
      </c>
      <c r="D34" s="307" t="s">
        <v>147</v>
      </c>
      <c r="E34" s="308" t="s">
        <v>146</v>
      </c>
      <c r="F34" s="278">
        <v>0.15</v>
      </c>
      <c r="O34" s="347"/>
    </row>
    <row r="35" spans="1:15" x14ac:dyDescent="0.2">
      <c r="A35" s="356"/>
      <c r="B35" s="273" t="s">
        <v>94</v>
      </c>
      <c r="C35" s="277" t="s">
        <v>88</v>
      </c>
      <c r="D35" s="307" t="s">
        <v>89</v>
      </c>
      <c r="E35" s="308" t="s">
        <v>148</v>
      </c>
      <c r="F35" s="278">
        <v>0.09</v>
      </c>
      <c r="O35" s="347"/>
    </row>
    <row r="36" spans="1:15" x14ac:dyDescent="0.2">
      <c r="A36" s="354"/>
      <c r="B36" s="273" t="s">
        <v>95</v>
      </c>
      <c r="C36" s="277" t="s">
        <v>90</v>
      </c>
      <c r="D36" s="307" t="s">
        <v>90</v>
      </c>
      <c r="E36" s="308" t="s">
        <v>148</v>
      </c>
      <c r="F36" s="278">
        <v>0.03</v>
      </c>
      <c r="O36" s="347"/>
    </row>
    <row r="37" spans="1:15" x14ac:dyDescent="0.2">
      <c r="A37" s="354"/>
      <c r="B37" s="273" t="s">
        <v>96</v>
      </c>
      <c r="C37" s="277" t="s">
        <v>91</v>
      </c>
      <c r="D37" s="307" t="s">
        <v>91</v>
      </c>
      <c r="E37" s="308" t="s">
        <v>148</v>
      </c>
      <c r="F37" s="278">
        <v>1E-4</v>
      </c>
      <c r="O37" s="347"/>
    </row>
    <row r="38" spans="1:15" ht="17" thickBot="1" x14ac:dyDescent="0.25">
      <c r="A38" s="354"/>
      <c r="B38" s="282" t="s">
        <v>97</v>
      </c>
      <c r="C38" s="277" t="s">
        <v>92</v>
      </c>
      <c r="D38" s="307" t="s">
        <v>92</v>
      </c>
      <c r="E38" s="308" t="s">
        <v>152</v>
      </c>
      <c r="F38" s="283">
        <v>0.06</v>
      </c>
      <c r="O38" s="347"/>
    </row>
    <row r="39" spans="1:15" ht="17" thickBot="1" x14ac:dyDescent="0.25">
      <c r="A39" s="357"/>
      <c r="B39" s="282" t="s">
        <v>83</v>
      </c>
      <c r="C39" s="284" t="s">
        <v>31</v>
      </c>
      <c r="D39" s="285" t="s">
        <v>149</v>
      </c>
      <c r="E39" s="309" t="s">
        <v>181</v>
      </c>
      <c r="F39" s="286">
        <v>2</v>
      </c>
      <c r="O39" s="347"/>
    </row>
    <row r="40" spans="1:15" x14ac:dyDescent="0.2">
      <c r="A40" s="339" t="s">
        <v>98</v>
      </c>
      <c r="B40" s="109"/>
      <c r="O40" s="347"/>
    </row>
    <row r="41" spans="1:15" x14ac:dyDescent="0.2">
      <c r="A41" s="339"/>
      <c r="B41" s="110" t="s">
        <v>109</v>
      </c>
      <c r="O41" s="347"/>
    </row>
    <row r="42" spans="1:15" x14ac:dyDescent="0.2">
      <c r="A42" s="339"/>
      <c r="B42" s="110" t="s">
        <v>110</v>
      </c>
      <c r="O42" s="347"/>
    </row>
    <row r="43" spans="1:15" x14ac:dyDescent="0.2">
      <c r="A43" s="339"/>
      <c r="B43" s="110" t="s">
        <v>111</v>
      </c>
      <c r="O43" s="347"/>
    </row>
    <row r="44" spans="1:15" x14ac:dyDescent="0.2">
      <c r="A44" s="339"/>
      <c r="B44" s="110" t="s">
        <v>112</v>
      </c>
      <c r="O44" s="347"/>
    </row>
    <row r="45" spans="1:15" x14ac:dyDescent="0.2">
      <c r="A45" s="339"/>
      <c r="B45" s="110" t="s">
        <v>113</v>
      </c>
      <c r="O45" s="347"/>
    </row>
    <row r="46" spans="1:15" x14ac:dyDescent="0.2">
      <c r="A46" s="339"/>
      <c r="B46" s="110" t="s">
        <v>114</v>
      </c>
      <c r="O46" s="347"/>
    </row>
    <row r="47" spans="1:15" x14ac:dyDescent="0.2">
      <c r="A47" s="339"/>
      <c r="B47" s="110" t="s">
        <v>115</v>
      </c>
      <c r="O47" s="347"/>
    </row>
    <row r="48" spans="1:15" x14ac:dyDescent="0.2">
      <c r="A48" s="339"/>
      <c r="B48" s="110" t="s">
        <v>116</v>
      </c>
      <c r="O48" s="347"/>
    </row>
    <row r="49" spans="1:15" x14ac:dyDescent="0.2">
      <c r="A49" s="339"/>
      <c r="B49" s="110" t="s">
        <v>117</v>
      </c>
      <c r="O49" s="347"/>
    </row>
    <row r="50" spans="1:15" ht="17" thickBot="1" x14ac:dyDescent="0.25">
      <c r="B50" s="110" t="s">
        <v>118</v>
      </c>
    </row>
    <row r="51" spans="1:15" x14ac:dyDescent="0.2">
      <c r="A51" s="92" t="s">
        <v>122</v>
      </c>
      <c r="B51" s="115" t="s">
        <v>127</v>
      </c>
    </row>
    <row r="52" spans="1:15" x14ac:dyDescent="0.2">
      <c r="A52" s="93"/>
      <c r="B52" s="79" t="s">
        <v>128</v>
      </c>
    </row>
    <row r="53" spans="1:15" ht="17" thickBot="1" x14ac:dyDescent="0.25">
      <c r="A53" s="94"/>
      <c r="B53" s="84" t="s">
        <v>129</v>
      </c>
      <c r="F53" s="1"/>
    </row>
    <row r="54" spans="1:15" x14ac:dyDescent="0.2">
      <c r="A54" s="116" t="s">
        <v>43</v>
      </c>
      <c r="B54" s="115" t="s">
        <v>130</v>
      </c>
    </row>
    <row r="55" spans="1:15" x14ac:dyDescent="0.2">
      <c r="A55" s="93"/>
      <c r="B55" s="79" t="s">
        <v>131</v>
      </c>
    </row>
    <row r="56" spans="1:15" x14ac:dyDescent="0.2">
      <c r="A56" s="93"/>
      <c r="B56" s="79" t="s">
        <v>132</v>
      </c>
    </row>
    <row r="57" spans="1:15" x14ac:dyDescent="0.2">
      <c r="A57" s="93"/>
      <c r="B57" s="79" t="s">
        <v>133</v>
      </c>
    </row>
    <row r="58" spans="1:15" x14ac:dyDescent="0.2">
      <c r="A58" s="93"/>
      <c r="B58" s="79" t="s">
        <v>134</v>
      </c>
    </row>
    <row r="59" spans="1:15" ht="17" thickBot="1" x14ac:dyDescent="0.25">
      <c r="A59" s="94"/>
      <c r="B59" s="84" t="s">
        <v>135</v>
      </c>
    </row>
  </sheetData>
  <mergeCells count="9">
    <mergeCell ref="O20:O32"/>
    <mergeCell ref="O33:O38"/>
    <mergeCell ref="O39:O44"/>
    <mergeCell ref="O45:O49"/>
    <mergeCell ref="A23:A28"/>
    <mergeCell ref="A10:A22"/>
    <mergeCell ref="A29:A34"/>
    <mergeCell ref="A35:A39"/>
    <mergeCell ref="A40:A4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E2E84-57F6-404B-B942-402E3951551A}">
  <sheetPr codeName="Blad2">
    <tabColor theme="4"/>
  </sheetPr>
  <dimension ref="A8:F27"/>
  <sheetViews>
    <sheetView topLeftCell="A6" workbookViewId="0">
      <selection activeCell="E11" sqref="E11"/>
    </sheetView>
  </sheetViews>
  <sheetFormatPr baseColWidth="10" defaultRowHeight="16" x14ac:dyDescent="0.2"/>
  <cols>
    <col min="1" max="1" width="19.1640625" customWidth="1"/>
    <col min="2" max="2" width="21.1640625" bestFit="1" customWidth="1"/>
    <col min="3" max="3" width="15" customWidth="1"/>
    <col min="4" max="8" width="12.1640625" bestFit="1" customWidth="1"/>
    <col min="9" max="9" width="11" bestFit="1" customWidth="1"/>
    <col min="10" max="10" width="12.1640625" bestFit="1" customWidth="1"/>
    <col min="12" max="14" width="12.1640625" bestFit="1" customWidth="1"/>
    <col min="15" max="15" width="12.83203125" bestFit="1" customWidth="1"/>
    <col min="16" max="16" width="12.1640625" bestFit="1" customWidth="1"/>
    <col min="17" max="17" width="13" bestFit="1" customWidth="1"/>
  </cols>
  <sheetData>
    <row r="8" spans="1:6" ht="17" thickBot="1" x14ac:dyDescent="0.25"/>
    <row r="9" spans="1:6" ht="17" thickBot="1" x14ac:dyDescent="0.25">
      <c r="B9" s="179" t="s">
        <v>186</v>
      </c>
    </row>
    <row r="10" spans="1:6" ht="17" thickBot="1" x14ac:dyDescent="0.25">
      <c r="A10" s="178" t="s">
        <v>182</v>
      </c>
      <c r="B10" s="2">
        <v>1</v>
      </c>
      <c r="C10" s="180" t="s">
        <v>192</v>
      </c>
      <c r="D10" s="3" t="s">
        <v>189</v>
      </c>
    </row>
    <row r="11" spans="1:6" x14ac:dyDescent="0.2">
      <c r="A11" t="s">
        <v>183</v>
      </c>
      <c r="B11" s="243"/>
      <c r="C11" s="244">
        <f>'Chainable OM'!Q3</f>
        <v>27.485890863329999</v>
      </c>
      <c r="D11" s="245">
        <f>'Chainable OM'!Q7*B11</f>
        <v>0</v>
      </c>
    </row>
    <row r="12" spans="1:6" ht="17" thickBot="1" x14ac:dyDescent="0.25">
      <c r="A12" t="s">
        <v>184</v>
      </c>
      <c r="B12" s="243"/>
      <c r="C12" s="244">
        <f>'Chainable BM'!Q3</f>
        <v>13.357700089334998</v>
      </c>
      <c r="D12" s="245">
        <f>'Chainable BM'!Q7*B12</f>
        <v>0</v>
      </c>
    </row>
    <row r="13" spans="1:6" ht="17" thickBot="1" x14ac:dyDescent="0.25">
      <c r="A13" s="174" t="s">
        <v>185</v>
      </c>
      <c r="B13" s="246"/>
      <c r="C13" s="247">
        <f>SUM(C11:C12)</f>
        <v>40.843590952664997</v>
      </c>
      <c r="D13" s="248">
        <f>SUM(D11:D12)</f>
        <v>0</v>
      </c>
    </row>
    <row r="15" spans="1:6" ht="17" thickBot="1" x14ac:dyDescent="0.25"/>
    <row r="16" spans="1:6" ht="17" thickBot="1" x14ac:dyDescent="0.25">
      <c r="A16" s="178" t="s">
        <v>188</v>
      </c>
      <c r="B16" s="2">
        <v>1</v>
      </c>
      <c r="C16" s="2"/>
      <c r="D16" s="3"/>
      <c r="F16" t="s">
        <v>190</v>
      </c>
    </row>
    <row r="17" spans="1:4" x14ac:dyDescent="0.2">
      <c r="A17" t="s">
        <v>187</v>
      </c>
      <c r="B17">
        <f>1*B16</f>
        <v>1</v>
      </c>
    </row>
    <row r="18" spans="1:4" x14ac:dyDescent="0.2">
      <c r="A18" s="93" t="s">
        <v>183</v>
      </c>
      <c r="B18">
        <f>2*B16</f>
        <v>2</v>
      </c>
      <c r="D18" s="172"/>
    </row>
    <row r="19" spans="1:4" ht="17" thickBot="1" x14ac:dyDescent="0.25">
      <c r="A19" s="93" t="s">
        <v>184</v>
      </c>
      <c r="B19">
        <f>B16*3</f>
        <v>3</v>
      </c>
      <c r="D19" s="172"/>
    </row>
    <row r="20" spans="1:4" ht="17" thickBot="1" x14ac:dyDescent="0.25">
      <c r="A20" s="174" t="s">
        <v>185</v>
      </c>
      <c r="B20" s="2"/>
      <c r="C20" s="177">
        <f>Bribus!Q3</f>
        <v>18.924247882235001</v>
      </c>
      <c r="D20" s="3">
        <f>Bribus!Q7</f>
        <v>112.0234</v>
      </c>
    </row>
    <row r="22" spans="1:4" ht="17" thickBot="1" x14ac:dyDescent="0.25"/>
    <row r="23" spans="1:4" ht="17" thickBot="1" x14ac:dyDescent="0.25">
      <c r="A23" s="178" t="s">
        <v>202</v>
      </c>
      <c r="B23" s="2">
        <v>1</v>
      </c>
      <c r="C23" s="2"/>
      <c r="D23" s="3"/>
    </row>
    <row r="24" spans="1:4" x14ac:dyDescent="0.2">
      <c r="A24" t="s">
        <v>203</v>
      </c>
    </row>
    <row r="25" spans="1:4" x14ac:dyDescent="0.2">
      <c r="A25" s="93" t="s">
        <v>204</v>
      </c>
      <c r="D25" s="172"/>
    </row>
    <row r="26" spans="1:4" ht="17" thickBot="1" x14ac:dyDescent="0.25">
      <c r="A26" s="93" t="s">
        <v>205</v>
      </c>
      <c r="D26" s="172"/>
    </row>
    <row r="27" spans="1:4" ht="17" thickBot="1" x14ac:dyDescent="0.25">
      <c r="A27" s="174" t="s">
        <v>185</v>
      </c>
      <c r="B27" s="2"/>
      <c r="C27" s="177"/>
      <c r="D27" s="3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9150E-C76B-E347-B5FF-B38F71BC13F7}">
  <sheetPr>
    <tabColor theme="9" tint="-0.249977111117893"/>
  </sheetPr>
  <dimension ref="A1:Q7"/>
  <sheetViews>
    <sheetView zoomScale="93" workbookViewId="0">
      <selection activeCell="D3" sqref="D3"/>
    </sheetView>
  </sheetViews>
  <sheetFormatPr baseColWidth="10" defaultRowHeight="16" x14ac:dyDescent="0.2"/>
  <cols>
    <col min="4" max="4" width="15.83203125" customWidth="1"/>
    <col min="6" max="6" width="10.83203125" customWidth="1"/>
    <col min="11" max="11" width="12.83203125" customWidth="1"/>
    <col min="16" max="17" width="11.5" bestFit="1" customWidth="1"/>
  </cols>
  <sheetData>
    <row r="1" spans="1:17" ht="75" customHeight="1" thickBot="1" x14ac:dyDescent="0.25"/>
    <row r="2" spans="1:17" ht="17" thickBot="1" x14ac:dyDescent="0.25">
      <c r="A2" s="209">
        <v>2</v>
      </c>
      <c r="B2" s="174"/>
      <c r="C2" s="211" t="s">
        <v>151</v>
      </c>
      <c r="D2" s="175" t="s">
        <v>2</v>
      </c>
      <c r="E2" s="175" t="s">
        <v>3</v>
      </c>
      <c r="F2" s="175" t="s">
        <v>4</v>
      </c>
      <c r="G2" s="175" t="s">
        <v>5</v>
      </c>
      <c r="H2" s="175" t="s">
        <v>6</v>
      </c>
      <c r="I2" s="175" t="s">
        <v>7</v>
      </c>
      <c r="J2" s="175" t="s">
        <v>8</v>
      </c>
      <c r="K2" s="175" t="s">
        <v>9</v>
      </c>
      <c r="L2" s="175" t="s">
        <v>10</v>
      </c>
      <c r="M2" s="175" t="s">
        <v>11</v>
      </c>
      <c r="N2" s="175" t="s">
        <v>12</v>
      </c>
      <c r="O2" s="175" t="s">
        <v>13</v>
      </c>
      <c r="P2" s="175" t="s">
        <v>14</v>
      </c>
      <c r="Q2" s="249" t="s">
        <v>15</v>
      </c>
    </row>
    <row r="3" spans="1:17" ht="17" thickBot="1" x14ac:dyDescent="0.25">
      <c r="A3" s="209"/>
      <c r="B3" s="174" t="s">
        <v>155</v>
      </c>
      <c r="C3" s="3"/>
      <c r="D3" s="86">
        <f>'Chainable OM'!D3+'Chainable BM'!D3</f>
        <v>29.064642599999992</v>
      </c>
      <c r="E3" s="86">
        <f>'Chainable OM'!E3+'Chainable BM'!E3</f>
        <v>0.48823469100000005</v>
      </c>
      <c r="F3" s="86">
        <f>'Chainable OM'!F3+'Chainable BM'!F3</f>
        <v>1.7785810950000001</v>
      </c>
      <c r="G3" s="86">
        <f>'Chainable OM'!G3+'Chainable BM'!G3</f>
        <v>0.49152013199999989</v>
      </c>
      <c r="H3" s="86">
        <f>'Chainable OM'!H3+'Chainable BM'!H3</f>
        <v>1.142287074</v>
      </c>
      <c r="I3" s="86" t="s">
        <v>206</v>
      </c>
      <c r="J3" s="86">
        <f>'Chainable OM'!J3+'Chainable BM'!J3</f>
        <v>0</v>
      </c>
      <c r="K3" s="86">
        <f>'Chainable OM'!K3+'Chainable BM'!K3</f>
        <v>20.419349849999996</v>
      </c>
      <c r="L3" s="86">
        <f>'Chainable OM'!L3+'Chainable BM'!L3</f>
        <v>0</v>
      </c>
      <c r="M3" s="86">
        <f>'Chainable OM'!M3+'Chainable BM'!M3</f>
        <v>0.34837670249999997</v>
      </c>
      <c r="N3" s="86">
        <f>'Chainable OM'!N3+'Chainable BM'!N3</f>
        <v>1.2647795790000003</v>
      </c>
      <c r="O3" s="86">
        <f>'Chainable OM'!O3+'Chainable BM'!O3</f>
        <v>3.2414319165000004E-2</v>
      </c>
      <c r="P3" s="86">
        <f>'Chainable OM'!P3+'Chainable BM'!P3</f>
        <v>-17.72491995</v>
      </c>
      <c r="Q3" s="250">
        <f>'Chainable OM'!Q3+'Chainable BM'!Q3</f>
        <v>40.843590952664997</v>
      </c>
    </row>
    <row r="4" spans="1:17" ht="17" thickBot="1" x14ac:dyDescent="0.25">
      <c r="A4" s="209" t="s">
        <v>207</v>
      </c>
      <c r="B4" s="94" t="s">
        <v>156</v>
      </c>
      <c r="C4" s="173"/>
      <c r="D4" s="88">
        <f>'Chainable OM'!D4+'Chainable BM'!D4</f>
        <v>1418.0309438300999</v>
      </c>
      <c r="E4" s="88">
        <f>'Chainable OM'!E4+'Chainable BM'!E4</f>
        <v>10.7231685532866</v>
      </c>
      <c r="F4" s="88">
        <f>'Chainable OM'!F4+'Chainable BM'!F4</f>
        <v>604.32340237032599</v>
      </c>
      <c r="G4" s="88">
        <f>'Chainable OM'!G4+'Chainable BM'!G4</f>
        <v>10.7735987363994</v>
      </c>
      <c r="H4" s="88">
        <f>'Chainable OM'!H4+'Chainable BM'!H4</f>
        <v>68.878472306688593</v>
      </c>
      <c r="I4" s="88">
        <f>'Chainable OM'!I4+'Chainable BM'!I4</f>
        <v>77.559703886649004</v>
      </c>
      <c r="J4" s="88">
        <f>'Chainable OM'!J4+'Chainable BM'!J4</f>
        <v>0</v>
      </c>
      <c r="K4" s="88">
        <f>'Chainable OM'!K4+'Chainable BM'!K4</f>
        <v>2425.86725789907</v>
      </c>
      <c r="L4" s="88">
        <f>'Chainable OM'!L4+'Chainable BM'!L4</f>
        <v>0</v>
      </c>
      <c r="M4" s="88">
        <f>'Chainable OM'!M4+'Chainable BM'!M4</f>
        <v>7.6294703782875004</v>
      </c>
      <c r="N4" s="88">
        <f>'Chainable OM'!N4+'Chainable BM'!N4</f>
        <v>33.319368965336992</v>
      </c>
      <c r="O4" s="88">
        <f>'Chainable OM'!O4+'Chainable BM'!O4</f>
        <v>2.0015854279921799</v>
      </c>
      <c r="P4" s="88">
        <f>'Chainable OM'!P4+'Chainable BM'!P4</f>
        <v>-4380.0501688479599</v>
      </c>
      <c r="Q4" s="251">
        <f>'Chainable OM'!Q4+'Chainable BM'!Q4</f>
        <v>279.05680350617604</v>
      </c>
    </row>
    <row r="7" spans="1:17" x14ac:dyDescent="0.2">
      <c r="C7" t="s">
        <v>78</v>
      </c>
      <c r="D7" s="46">
        <f>([1]Dashboard!$C$24*'Chainable OM'!D7)+([1]Dashboard!$C$23*'Chainable BM'!D7)</f>
        <v>240.9</v>
      </c>
      <c r="E7" s="46">
        <f>([1]Dashboard!$C$24*'Chainable OM'!E7)+([1]Dashboard!$C$23*'Chainable BM'!E7)</f>
        <v>4.0530000000000008</v>
      </c>
      <c r="F7" s="46">
        <f>([1]Dashboard!$C$24*'Chainable OM'!F7)+([1]Dashboard!$C$23*'Chainable BM'!F7)</f>
        <v>9.4499999999999993</v>
      </c>
      <c r="G7" s="46">
        <f>([1]Dashboard!$C$24*'Chainable OM'!G7)+([1]Dashboard!$C$23*'Chainable BM'!G7)</f>
        <v>4.08</v>
      </c>
      <c r="H7" s="46">
        <f>([1]Dashboard!$C$24*'Chainable OM'!H7)+([1]Dashboard!$C$23*'Chainable BM'!H7)</f>
        <v>9.120000000000001</v>
      </c>
      <c r="I7" s="46">
        <f>([1]Dashboard!$C$24*'Chainable OM'!I7)+([1]Dashboard!$C$23*'Chainable BM'!I7)</f>
        <v>29.369999999999997</v>
      </c>
      <c r="J7" s="46">
        <f>([1]Dashboard!$C$24*'Chainable OM'!J7)+([1]Dashboard!$C$23*'Chainable BM'!J7)</f>
        <v>0</v>
      </c>
      <c r="K7" s="46">
        <f>([1]Dashboard!$C$24*'Chainable OM'!K7)+([1]Dashboard!$C$23*'Chainable BM'!K7)</f>
        <v>168.29999999999998</v>
      </c>
      <c r="L7" s="46">
        <f>([1]Dashboard!$C$24*'Chainable OM'!L7)+([1]Dashboard!$C$23*'Chainable BM'!L7)</f>
        <v>0</v>
      </c>
      <c r="M7" s="46">
        <f>([1]Dashboard!$C$24*'Chainable OM'!M7)+([1]Dashboard!$C$23*'Chainable BM'!M7)</f>
        <v>2.8919999999999999</v>
      </c>
      <c r="N7" s="46">
        <f>([1]Dashboard!$C$24*'Chainable OM'!N7)+([1]Dashboard!$C$23*'Chainable BM'!N7)</f>
        <v>11.34</v>
      </c>
      <c r="O7" s="46">
        <f>([1]Dashboard!$C$24*'Chainable OM'!O7)+([1]Dashboard!$C$23*'Chainable BM'!O7)</f>
        <v>0.47939999999999999</v>
      </c>
      <c r="P7" s="46">
        <f>([1]Dashboard!$C$24*'Chainable OM'!P7)+([1]Dashboard!$C$23*'Chainable BM'!P7)</f>
        <v>-147.9</v>
      </c>
      <c r="Q7" s="46">
        <f>([1]Dashboard!$C$24*'Chainable OM'!Q7)+([1]Dashboard!$C$23*'Chainable BM'!Q7)</f>
        <v>332.08440000000002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6E15D-2B05-7F41-B338-822783C7305D}">
  <sheetPr codeName="Blad7">
    <tabColor theme="9" tint="-0.249977111117893"/>
  </sheetPr>
  <dimension ref="A1:AE55"/>
  <sheetViews>
    <sheetView zoomScale="78" zoomScaleNormal="75" workbookViewId="0">
      <selection activeCell="D3" sqref="D3:H3"/>
    </sheetView>
  </sheetViews>
  <sheetFormatPr baseColWidth="10" defaultRowHeight="16" x14ac:dyDescent="0.2"/>
  <cols>
    <col min="1" max="1" width="19" customWidth="1"/>
    <col min="2" max="2" width="9.33203125" customWidth="1"/>
    <col min="3" max="3" width="15.1640625" customWidth="1"/>
    <col min="4" max="5" width="10.6640625" bestFit="1" customWidth="1"/>
    <col min="6" max="6" width="11" bestFit="1" customWidth="1"/>
    <col min="7" max="7" width="10.6640625" bestFit="1" customWidth="1"/>
    <col min="12" max="12" width="10.1640625" bestFit="1" customWidth="1"/>
    <col min="13" max="14" width="10.6640625" bestFit="1" customWidth="1"/>
    <col min="15" max="15" width="11" customWidth="1"/>
    <col min="16" max="16" width="11.5" bestFit="1" customWidth="1"/>
    <col min="17" max="17" width="11" bestFit="1" customWidth="1"/>
    <col min="18" max="18" width="15.5" customWidth="1"/>
    <col min="19" max="19" width="50.1640625" bestFit="1" customWidth="1"/>
    <col min="20" max="20" width="18.33203125" bestFit="1" customWidth="1"/>
    <col min="21" max="21" width="27.6640625" customWidth="1"/>
    <col min="27" max="27" width="13" bestFit="1" customWidth="1"/>
  </cols>
  <sheetData>
    <row r="1" spans="1:31" ht="88" customHeight="1" thickBot="1" x14ac:dyDescent="0.25"/>
    <row r="2" spans="1:31" ht="20" x14ac:dyDescent="0.2">
      <c r="A2" s="312"/>
      <c r="B2" s="312"/>
      <c r="C2" s="312"/>
      <c r="D2" s="312" t="s">
        <v>2</v>
      </c>
      <c r="E2" s="312" t="s">
        <v>3</v>
      </c>
      <c r="F2" s="312" t="s">
        <v>4</v>
      </c>
      <c r="G2" s="312" t="s">
        <v>5</v>
      </c>
      <c r="H2" s="312" t="s">
        <v>6</v>
      </c>
      <c r="I2" s="312" t="s">
        <v>7</v>
      </c>
      <c r="J2" s="312" t="s">
        <v>8</v>
      </c>
      <c r="K2" s="312" t="s">
        <v>9</v>
      </c>
      <c r="L2" s="312" t="s">
        <v>10</v>
      </c>
      <c r="M2" s="312" t="s">
        <v>11</v>
      </c>
      <c r="N2" s="312" t="s">
        <v>12</v>
      </c>
      <c r="O2" s="312" t="s">
        <v>13</v>
      </c>
      <c r="P2" s="312" t="s">
        <v>14</v>
      </c>
      <c r="Q2" s="312" t="s">
        <v>15</v>
      </c>
      <c r="R2" s="329"/>
    </row>
    <row r="3" spans="1:31" ht="41" thickBot="1" x14ac:dyDescent="0.25">
      <c r="A3" s="314" t="s">
        <v>155</v>
      </c>
      <c r="B3" s="314"/>
      <c r="C3" s="314"/>
      <c r="D3" s="322">
        <f>((VLOOKUP($C$6,'Environmetal Cost'!$E$29:$F$39,2,FALSE)*D6)+(VLOOKUP($C$7,'Environmetal Cost'!$E$29:$F$39,2,FALSE)*D7)+(VLOOKUP($C$8,'Environmetal Cost'!$E$29:$F$39,2,FALSE)*D8)+(VLOOKUP($C$9,'Environmetal Cost'!$E$29:$F$39,2,FALSE)*D9)+(VLOOKUP($C$10,'Environmetal Cost'!$E$29:$F$39,2,FALSE)*D10)+(VLOOKUP($C$11,'Environmetal Cost'!$E$29:$F$39,2,FALSE)*D11)+(VLOOKUP($C$12,'Environmetal Cost'!$E$29:$F$39,2,FALSE)*D12)+(VLOOKUP($B$13,'Environmetal Cost'!$D$29:$F$39,3,FALSE)*D13)+(VLOOKUP($B$14,'Environmetal Cost'!$D$29:$F$39,3,FALSE)*D14)+(VLOOKUP($B$15,'Environmetal Cost'!$D$29:$F$39,3,FALSE)*D15)+(VLOOKUP($B$16,'Environmetal Cost'!$D$29:$F$39,3,FALSE)*D16))</f>
        <v>20.907135999999998</v>
      </c>
      <c r="E3" s="322">
        <f>((VLOOKUP($C$6,'Environmetal Cost'!$E$29:$F$39,2,FALSE)*E6)+(VLOOKUP($C$7,'Environmetal Cost'!$E$29:$F$39,2,FALSE)*E7)+(VLOOKUP($C$8,'Environmetal Cost'!$E$29:$F$39,2,FALSE)*E8)+(VLOOKUP($C$9,'Environmetal Cost'!$E$29:$F$39,2,FALSE)*E9)+(VLOOKUP($C$10,'Environmetal Cost'!$E$29:$F$39,2,FALSE)*E10)+(VLOOKUP($C$11,'Environmetal Cost'!$E$29:$F$39,2,FALSE)*E11)+(VLOOKUP($C$12,'Environmetal Cost'!$E$29:$F$39,2,FALSE)*E12)+(VLOOKUP($B$13,'Environmetal Cost'!$D$29:$F$39,3,FALSE)*E13)+(VLOOKUP($B$14,'Environmetal Cost'!$D$29:$F$39,3,FALSE)*E14)+(VLOOKUP($B$15,'Environmetal Cost'!$D$29:$F$39,3,FALSE)*E15)+(VLOOKUP($B$16,'Environmetal Cost'!$D$29:$F$39,3,FALSE)*E16))</f>
        <v>0.23947645400000003</v>
      </c>
      <c r="F3" s="322">
        <f>((VLOOKUP($C$6,'Environmetal Cost'!$E$29:$F$39,2,FALSE)*F6)+(VLOOKUP($C$7,'Environmetal Cost'!$E$29:$F$39,2,FALSE)*F7)+(VLOOKUP($C$8,'Environmetal Cost'!$E$29:$F$39,2,FALSE)*F8)+(VLOOKUP($C$9,'Environmetal Cost'!$E$29:$F$39,2,FALSE)*F9)+(VLOOKUP($C$10,'Environmetal Cost'!$E$29:$F$39,2,FALSE)*F10)+(VLOOKUP($C$11,'Environmetal Cost'!$E$29:$F$39,2,FALSE)*F11)+(VLOOKUP($C$12,'Environmetal Cost'!$E$29:$F$39,2,FALSE)*F12)+(VLOOKUP($B$13,'Environmetal Cost'!$D$29:$F$39,3,FALSE)*F13)+(VLOOKUP($B$14,'Environmetal Cost'!$D$29:$F$39,3,FALSE)*F14)+(VLOOKUP($B$15,'Environmetal Cost'!$D$29:$F$39,3,FALSE)*F15)+(VLOOKUP($B$16,'Environmetal Cost'!$D$29:$F$39,3,FALSE)*F16))</f>
        <v>0.84905339999999996</v>
      </c>
      <c r="G3" s="322">
        <f>((VLOOKUP($C$6,'Environmetal Cost'!$E$29:$F$39,2,FALSE)*G6)+(VLOOKUP($C$7,'Environmetal Cost'!$E$29:$F$39,2,FALSE)*G7)+(VLOOKUP($C$8,'Environmetal Cost'!$E$29:$F$39,2,FALSE)*G8)+(VLOOKUP($C$9,'Environmetal Cost'!$E$29:$F$39,2,FALSE)*G9)+(VLOOKUP($C$10,'Environmetal Cost'!$E$29:$F$39,2,FALSE)*G10)+(VLOOKUP($C$11,'Environmetal Cost'!$E$29:$F$39,2,FALSE)*G11)+(VLOOKUP($C$12,'Environmetal Cost'!$E$29:$F$39,2,FALSE)*G12)+(VLOOKUP($B$13,'Environmetal Cost'!$D$29:$F$39,3,FALSE)*G13)+(VLOOKUP($B$14,'Environmetal Cost'!$D$29:$F$39,3,FALSE)*G14)+(VLOOKUP($B$15,'Environmetal Cost'!$D$29:$F$39,3,FALSE)*G15)+(VLOOKUP($B$16,'Environmetal Cost'!$D$29:$F$39,3,FALSE)*G16))</f>
        <v>2.8298888500000001E-2</v>
      </c>
      <c r="H3" s="322">
        <f>((VLOOKUP($C$6,'Environmetal Cost'!$E$29:$F$39,2,FALSE)*H6)+(VLOOKUP($C$7,'Environmetal Cost'!$E$29:$F$39,2,FALSE)*H7)+(VLOOKUP($C$8,'Environmetal Cost'!$E$29:$F$39,2,FALSE)*H8)+(VLOOKUP($C$9,'Environmetal Cost'!$E$29:$F$39,2,FALSE)*H9)+(VLOOKUP($C$10,'Environmetal Cost'!$E$29:$F$39,2,FALSE)*H10)+(VLOOKUP($C$11,'Environmetal Cost'!$E$29:$F$39,2,FALSE)*H11)+(VLOOKUP($C$12,'Environmetal Cost'!$E$29:$F$39,2,FALSE)*H12)+(VLOOKUP($B$13,'Environmetal Cost'!$D$29:$F$39,3,FALSE)*H13)+(VLOOKUP($B$14,'Environmetal Cost'!$D$29:$F$39,3,FALSE)*H14)+(VLOOKUP($B$15,'Environmetal Cost'!$D$29:$F$39,3,FALSE)*H15)+(VLOOKUP($B$16,'Environmetal Cost'!$D$29:$F$39,3,FALSE)*H16))</f>
        <v>1.1593921500000002E-2</v>
      </c>
      <c r="I3" s="322">
        <f>((VLOOKUP($C$6,'Environmetal Cost'!$E$29:$F$39,2,FALSE)*I6)+(VLOOKUP($C$7,'Environmetal Cost'!$E$29:$F$39,2,FALSE)*I7)+(VLOOKUP($C$8,'Environmetal Cost'!$E$29:$F$39,2,FALSE)*I8)+(VLOOKUP($C$9,'Environmetal Cost'!$E$29:$F$39,2,FALSE)*I9)+(VLOOKUP($C$10,'Environmetal Cost'!$E$29:$F$39,2,FALSE)*I10)+(VLOOKUP($C$11,'Environmetal Cost'!$E$29:$F$39,2,FALSE)*I11)+(VLOOKUP($C$12,'Environmetal Cost'!$E$29:$F$39,2,FALSE)*I12)+(VLOOKUP($B$13,'Environmetal Cost'!$D$29:$F$39,3,FALSE)*I13)+(VLOOKUP($B$14,'Environmetal Cost'!$D$29:$F$39,3,FALSE)*I14)+(VLOOKUP($B$15,'Environmetal Cost'!$D$29:$F$39,3,FALSE)*I15)+(VLOOKUP($B$16,'Environmetal Cost'!$D$29:$F$39,3,FALSE)*I16))</f>
        <v>0</v>
      </c>
      <c r="J3" s="322">
        <f>((VLOOKUP($C$6,'Environmetal Cost'!$E$29:$F$39,2,FALSE)*J6)+(VLOOKUP($C$7,'Environmetal Cost'!$E$29:$F$39,2,FALSE)*J7)+(VLOOKUP($C$8,'Environmetal Cost'!$E$29:$F$39,2,FALSE)*J8)+(VLOOKUP($C$9,'Environmetal Cost'!$E$29:$F$39,2,FALSE)*J9)+(VLOOKUP($C$10,'Environmetal Cost'!$E$29:$F$39,2,FALSE)*J10)+(VLOOKUP($C$11,'Environmetal Cost'!$E$29:$F$39,2,FALSE)*J11)+(VLOOKUP($C$12,'Environmetal Cost'!$E$29:$F$39,2,FALSE)*J12)+(VLOOKUP($B$13,'Environmetal Cost'!$D$29:$F$39,3,FALSE)*J13)+(VLOOKUP($B$14,'Environmetal Cost'!$D$29:$F$39,3,FALSE)*J14)+(VLOOKUP($B$15,'Environmetal Cost'!$D$29:$F$39,3,FALSE)*J15)+(VLOOKUP($B$16,'Environmetal Cost'!$D$29:$F$39,3,FALSE)*J16))</f>
        <v>0</v>
      </c>
      <c r="K3" s="322">
        <f>((VLOOKUP($C$6,'Environmetal Cost'!$E$29:$F$39,2,FALSE)*K6)+(VLOOKUP($C$7,'Environmetal Cost'!$E$29:$F$39,2,FALSE)*K7)+(VLOOKUP($C$8,'Environmetal Cost'!$E$29:$F$39,2,FALSE)*K8)+(VLOOKUP($C$9,'Environmetal Cost'!$E$29:$F$39,2,FALSE)*K9)+(VLOOKUP($C$10,'Environmetal Cost'!$E$29:$F$39,2,FALSE)*K10)+(VLOOKUP($C$11,'Environmetal Cost'!$E$29:$F$39,2,FALSE)*K11)+(VLOOKUP($C$12,'Environmetal Cost'!$E$29:$F$39,2,FALSE)*K12)+(VLOOKUP($B$13,'Environmetal Cost'!$D$29:$F$39,3,FALSE)*K13)+(VLOOKUP($B$14,'Environmetal Cost'!$D$29:$F$39,3,FALSE)*K14)+(VLOOKUP($B$15,'Environmetal Cost'!$D$29:$F$39,3,FALSE)*K15)+(VLOOKUP($B$16,'Environmetal Cost'!$D$29:$F$39,3,FALSE)*K16))</f>
        <v>0</v>
      </c>
      <c r="L3" s="322">
        <f>((VLOOKUP($C$6,'Environmetal Cost'!$E$29:$F$39,2,FALSE)*L6)+(VLOOKUP($C$7,'Environmetal Cost'!$E$29:$F$39,2,FALSE)*L7)+(VLOOKUP($C$8,'Environmetal Cost'!$E$29:$F$39,2,FALSE)*L8)+(VLOOKUP($C$9,'Environmetal Cost'!$E$29:$F$39,2,FALSE)*L9)+(VLOOKUP($C$10,'Environmetal Cost'!$E$29:$F$39,2,FALSE)*L10)+(VLOOKUP($C$11,'Environmetal Cost'!$E$29:$F$39,2,FALSE)*L11)+(VLOOKUP($C$12,'Environmetal Cost'!$E$29:$F$39,2,FALSE)*L12)+(VLOOKUP($B$13,'Environmetal Cost'!$D$29:$F$39,3,FALSE)*L13)+(VLOOKUP($B$14,'Environmetal Cost'!$D$29:$F$39,3,FALSE)*L14)+(VLOOKUP($B$15,'Environmetal Cost'!$D$29:$F$39,3,FALSE)*L15)+(VLOOKUP($B$16,'Environmetal Cost'!$D$29:$F$39,3,FALSE)*L16))</f>
        <v>1.142626235E-3</v>
      </c>
      <c r="M3" s="322">
        <f>((VLOOKUP($C$6,'Environmetal Cost'!$E$29:$F$39,2,FALSE)*M6)+(VLOOKUP($C$7,'Environmetal Cost'!$E$29:$F$39,2,FALSE)*M7)+(VLOOKUP($C$8,'Environmetal Cost'!$E$29:$F$39,2,FALSE)*M8)+(VLOOKUP($C$9,'Environmetal Cost'!$E$29:$F$39,2,FALSE)*M9)+(VLOOKUP($C$10,'Environmetal Cost'!$E$29:$F$39,2,FALSE)*M10)+(VLOOKUP($C$11,'Environmetal Cost'!$E$29:$F$39,2,FALSE)*M11)+(VLOOKUP($C$12,'Environmetal Cost'!$E$29:$F$39,2,FALSE)*M12)+(VLOOKUP($B$13,'Environmetal Cost'!$D$29:$F$39,3,FALSE)*M13)+(VLOOKUP($B$14,'Environmetal Cost'!$D$29:$F$39,3,FALSE)*M14)+(VLOOKUP($B$15,'Environmetal Cost'!$D$29:$F$39,3,FALSE)*M15)+(VLOOKUP($B$16,'Environmetal Cost'!$D$29:$F$39,3,FALSE)*M16))</f>
        <v>0.16753994999999999</v>
      </c>
      <c r="N3" s="322">
        <f>((VLOOKUP($C$6,'Environmetal Cost'!$E$29:$F$39,2,FALSE)*N6)+(VLOOKUP($C$7,'Environmetal Cost'!$E$29:$F$39,2,FALSE)*N7)+(VLOOKUP($C$8,'Environmetal Cost'!$E$29:$F$39,2,FALSE)*N8)+(VLOOKUP($C$9,'Environmetal Cost'!$E$29:$F$39,2,FALSE)*N9)+(VLOOKUP($C$10,'Environmetal Cost'!$E$29:$F$39,2,FALSE)*N10)+(VLOOKUP($C$11,'Environmetal Cost'!$E$29:$F$39,2,FALSE)*N11)+(VLOOKUP($C$12,'Environmetal Cost'!$E$29:$F$39,2,FALSE)*N12)+(VLOOKUP($B$13,'Environmetal Cost'!$D$29:$F$39,3,FALSE)*N13)+(VLOOKUP($B$14,'Environmetal Cost'!$D$29:$F$39,3,FALSE)*N14)+(VLOOKUP($B$15,'Environmetal Cost'!$D$29:$F$39,3,FALSE)*N15)+(VLOOKUP($B$16,'Environmetal Cost'!$D$29:$F$39,3,FALSE)*N16))</f>
        <v>0.79886867500000003</v>
      </c>
      <c r="O3" s="322">
        <f>((VLOOKUP($C$6,'Environmetal Cost'!$E$29:$F$39,2,FALSE)*O6)+(VLOOKUP($C$7,'Environmetal Cost'!$E$29:$F$39,2,FALSE)*O7)+(VLOOKUP($C$8,'Environmetal Cost'!$E$29:$F$39,2,FALSE)*O8)+(VLOOKUP($C$9,'Environmetal Cost'!$E$29:$F$39,2,FALSE)*O9)+(VLOOKUP($C$10,'Environmetal Cost'!$E$29:$F$39,2,FALSE)*O10)+(VLOOKUP($C$11,'Environmetal Cost'!$E$29:$F$39,2,FALSE)*O11)+(VLOOKUP($C$12,'Environmetal Cost'!$E$29:$F$39,2,FALSE)*O12)+(VLOOKUP($B$13,'Environmetal Cost'!$D$29:$F$39,3,FALSE)*O13)+(VLOOKUP($B$14,'Environmetal Cost'!$D$29:$F$39,3,FALSE)*O14)+(VLOOKUP($B$15,'Environmetal Cost'!$D$29:$F$39,3,FALSE)*O15)+(VLOOKUP($B$16,'Environmetal Cost'!$D$29:$F$39,3,FALSE)*O16))</f>
        <v>5.6255066999999992E-2</v>
      </c>
      <c r="P3" s="322">
        <f>((VLOOKUP($C$6,'Environmetal Cost'!$E$29:$F$39,2,FALSE)*P6)+(VLOOKUP($C$7,'Environmetal Cost'!$E$29:$F$39,2,FALSE)*P7)+(VLOOKUP($C$8,'Environmetal Cost'!$E$29:$F$39,2,FALSE)*P8)+(VLOOKUP($C$9,'Environmetal Cost'!$E$29:$F$39,2,FALSE)*P9)+(VLOOKUP($C$10,'Environmetal Cost'!$E$29:$F$39,2,FALSE)*P10)+(VLOOKUP($C$11,'Environmetal Cost'!$E$29:$F$39,2,FALSE)*P11)+(VLOOKUP($C$12,'Environmetal Cost'!$E$29:$F$39,2,FALSE)*P12)+(VLOOKUP($B$13,'Environmetal Cost'!$D$29:$F$39,3,FALSE)*P13)+(VLOOKUP($B$14,'Environmetal Cost'!$D$29:$F$39,3,FALSE)*P14)+(VLOOKUP($B$15,'Environmetal Cost'!$D$29:$F$39,3,FALSE)*P15)+(VLOOKUP($B$16,'Environmetal Cost'!$D$29:$F$39,3,FALSE)*P16))</f>
        <v>-4.1351170999999995</v>
      </c>
      <c r="Q3" s="322">
        <f>(VLOOKUP($C$6,'Environmetal Cost'!$E$29:$F$39,2,FALSE)*Q6)+(VLOOKUP($C$7,'Environmetal Cost'!$E$29:$F$39,2,FALSE)*Q7)+(VLOOKUP($C$8,'Environmetal Cost'!$E$29:$F$39,2,FALSE)*Q8)+(VLOOKUP($C$9,'Environmetal Cost'!$E$29:$F$39,2,FALSE)*Q9)+(VLOOKUP($C$10,'Environmetal Cost'!$E$29:$F$39,2,FALSE)*Q10)+(VLOOKUP($C$11,'Environmetal Cost'!$E$29:$F$39,2,FALSE)*Q11)+(VLOOKUP($C$12,'Environmetal Cost'!$E$29:$F$39,2,FALSE)*Q12)+(VLOOKUP($B$13,'Environmetal Cost'!$D$29:$F$39,3,FALSE)*Q13)+(VLOOKUP($B$14,'Environmetal Cost'!$D$29:$F$39,3,FALSE)*Q14)+(VLOOKUP($B$15,'Environmetal Cost'!$D$29:$F$39,3,FALSE)*Q15)+(VLOOKUP($B$16,'Environmetal Cost'!$D$29:$F$39,3,FALSE)*Q16)</f>
        <v>18.924247882235001</v>
      </c>
      <c r="R3" s="330"/>
    </row>
    <row r="4" spans="1:31" ht="17" hidden="1" thickBot="1" x14ac:dyDescent="0.25">
      <c r="A4" s="93" t="s">
        <v>156</v>
      </c>
      <c r="B4" s="209"/>
      <c r="C4" s="209"/>
      <c r="D4" s="316">
        <f>Dashboard!$B$16*((VLOOKUP($B$17,'Environmetal Cost'!$C$10:$F$28,4,FALSE)*D17)+(VLOOKUP($B$18,'Environmetal Cost'!$C$10:$F$28,4,FALSE)*D18)+(VLOOKUP($B$22,'Environmetal Cost'!$C$10:$F$28,4,FALSE)*D22)+(VLOOKUP($B$23,'Environmetal Cost'!$C$10:$F$28,4,FALSE)*D23)+(VLOOKUP($B$24,'Environmetal Cost'!$C$10:$F$28,4,FALSE)*D24)+(VLOOKUP($B$25,'Environmetal Cost'!$C$10:$F$28,4,FALSE)*D25)+(VLOOKUP($B$26,'Environmetal Cost'!$C$10:$F$28,4,FALSE)*D26)+(VLOOKUP($B$27,'Environmetal Cost'!$C$10:$F$28,4,FALSE)*D27)+(VLOOKUP($B$28,'Environmetal Cost'!$C$10:$F$28,4,FALSE)*D28)+(VLOOKUP($B$29,'Environmetal Cost'!$C$10:$F$28,4,FALSE)*D29)+(VLOOKUP($B$30,'Environmetal Cost'!$C$10:$F$28,4,FALSE))*D30+(VLOOKUP($B$31,'Environmetal Cost'!$C$10:$F$28,4,FALSE)*D31)+(VLOOKUP($B$32,'Environmetal Cost'!$C$10:$F$28,4,FALSE)*D32)+(VLOOKUP($B$33,'Environmetal Cost'!$C$10:$F$28,4,FALSE)*D33)+(VLOOKUP($B$34,'Environmetal Cost'!$C$10:$F$28,4,FALSE)*D34)+(VLOOKUP($B$35,'Environmetal Cost'!$C$10:$F$28,4,FALSE)*D35))</f>
        <v>21.058724449793399</v>
      </c>
      <c r="E4" s="316">
        <f>Dashboard!$B$16*((VLOOKUP($B$17,'Environmetal Cost'!$C$10:$F$28,4,FALSE)*E17)+(VLOOKUP($B$18,'Environmetal Cost'!$C$10:$F$28,4,FALSE)*E18)+(VLOOKUP($B$22,'Environmetal Cost'!$C$10:$F$28,4,FALSE)*E22)+(VLOOKUP($B$23,'Environmetal Cost'!$C$10:$F$28,4,FALSE)*E23)+(VLOOKUP($B$24,'Environmetal Cost'!$C$10:$F$28,4,FALSE)*E24)+(VLOOKUP($B$25,'Environmetal Cost'!$C$10:$F$28,4,FALSE)*E25)+(VLOOKUP($B$26,'Environmetal Cost'!$C$10:$F$28,4,FALSE)*E26)+(VLOOKUP($B$27,'Environmetal Cost'!$C$10:$F$28,4,FALSE)*E27)+(VLOOKUP($B$28,'Environmetal Cost'!$C$10:$F$28,4,FALSE)*E28)+(VLOOKUP($B$29,'Environmetal Cost'!$C$10:$F$28,4,FALSE)*E29)+(VLOOKUP($B$30,'Environmetal Cost'!$C$10:$F$28,4,FALSE))*E30+(VLOOKUP($B$31,'Environmetal Cost'!$C$10:$F$28,4,FALSE)*E31)+(VLOOKUP($B$32,'Environmetal Cost'!$C$10:$F$28,4,FALSE)*E32)+(VLOOKUP($B$33,'Environmetal Cost'!$C$10:$F$28,4,FALSE)*E33)+(VLOOKUP($B$34,'Environmetal Cost'!$C$10:$F$28,4,FALSE)*E34)+(VLOOKUP($B$35,'Environmetal Cost'!$C$10:$F$28,4,FALSE)*E35))</f>
        <v>17.594723331533999</v>
      </c>
      <c r="F4" s="316">
        <f>Dashboard!$B$16*((VLOOKUP($B$17,'Environmetal Cost'!$C$10:$F$28,4,FALSE)*F17)+(VLOOKUP($B$18,'Environmetal Cost'!$C$10:$F$28,4,FALSE)*F18)+(VLOOKUP($B$22,'Environmetal Cost'!$C$10:$F$28,4,FALSE)*F22)+(VLOOKUP($B$23,'Environmetal Cost'!$C$10:$F$28,4,FALSE)*F23)+(VLOOKUP($B$24,'Environmetal Cost'!$C$10:$F$28,4,FALSE)*F24)+(VLOOKUP($B$25,'Environmetal Cost'!$C$10:$F$28,4,FALSE)*F25)+(VLOOKUP($B$26,'Environmetal Cost'!$C$10:$F$28,4,FALSE)*F26)+(VLOOKUP($B$27,'Environmetal Cost'!$C$10:$F$28,4,FALSE)*F27)+(VLOOKUP($B$28,'Environmetal Cost'!$C$10:$F$28,4,FALSE)*F28)+(VLOOKUP($B$29,'Environmetal Cost'!$C$10:$F$28,4,FALSE)*F29)+(VLOOKUP($B$30,'Environmetal Cost'!$C$10:$F$28,4,FALSE))*F30+(VLOOKUP($B$31,'Environmetal Cost'!$C$10:$F$28,4,FALSE)*F31)+(VLOOKUP($B$32,'Environmetal Cost'!$C$10:$F$28,4,FALSE)*F32)+(VLOOKUP($B$33,'Environmetal Cost'!$C$10:$F$28,4,FALSE)*F33)+(VLOOKUP($B$34,'Environmetal Cost'!$C$10:$F$28,4,FALSE)*F34)+(VLOOKUP($B$35,'Environmetal Cost'!$C$10:$F$28,4,FALSE)*F35))</f>
        <v>1266.0083421197999</v>
      </c>
      <c r="G4" s="316">
        <f>Dashboard!$B$16*((VLOOKUP($B$17,'Environmetal Cost'!$C$10:$F$28,4,FALSE)*G17)+(VLOOKUP($B$18,'Environmetal Cost'!$C$10:$F$28,4,FALSE)*G18)+(VLOOKUP($B$22,'Environmetal Cost'!$C$10:$F$28,4,FALSE)*G22)+(VLOOKUP($B$23,'Environmetal Cost'!$C$10:$F$28,4,FALSE)*G23)+(VLOOKUP($B$24,'Environmetal Cost'!$C$10:$F$28,4,FALSE)*G24)+(VLOOKUP($B$25,'Environmetal Cost'!$C$10:$F$28,4,FALSE)*G25)+(VLOOKUP($B$26,'Environmetal Cost'!$C$10:$F$28,4,FALSE)*G26)+(VLOOKUP($B$27,'Environmetal Cost'!$C$10:$F$28,4,FALSE)*G27)+(VLOOKUP($B$28,'Environmetal Cost'!$C$10:$F$28,4,FALSE)*G28)+(VLOOKUP($B$29,'Environmetal Cost'!$C$10:$F$28,4,FALSE)*G29)+(VLOOKUP($B$30,'Environmetal Cost'!$C$10:$F$28,4,FALSE))*G30+(VLOOKUP($B$31,'Environmetal Cost'!$C$10:$F$28,4,FALSE)*G31)+(VLOOKUP($B$32,'Environmetal Cost'!$C$10:$F$28,4,FALSE)*G32)+(VLOOKUP($B$33,'Environmetal Cost'!$C$10:$F$28,4,FALSE)*G33)+(VLOOKUP($B$34,'Environmetal Cost'!$C$10:$F$28,4,FALSE)*G34)+(VLOOKUP($B$35,'Environmetal Cost'!$C$10:$F$28,4,FALSE)*G35))</f>
        <v>7.6138031021202993E-2</v>
      </c>
      <c r="H4" s="316">
        <f>Dashboard!$B$16*((VLOOKUP($B$17,'Environmetal Cost'!$C$10:$F$28,4,FALSE)*H17)+(VLOOKUP($B$18,'Environmetal Cost'!$C$10:$F$28,4,FALSE)*H18)+(VLOOKUP($B$22,'Environmetal Cost'!$C$10:$F$28,4,FALSE)*H22)+(VLOOKUP($B$23,'Environmetal Cost'!$C$10:$F$28,4,FALSE)*H23)+(VLOOKUP($B$24,'Environmetal Cost'!$C$10:$F$28,4,FALSE)*H24)+(VLOOKUP($B$25,'Environmetal Cost'!$C$10:$F$28,4,FALSE)*H25)+(VLOOKUP($B$26,'Environmetal Cost'!$C$10:$F$28,4,FALSE)*H26)+(VLOOKUP($B$27,'Environmetal Cost'!$C$10:$F$28,4,FALSE)*H27)+(VLOOKUP($B$28,'Environmetal Cost'!$C$10:$F$28,4,FALSE)*H28)+(VLOOKUP($B$29,'Environmetal Cost'!$C$10:$F$28,4,FALSE)*H29)+(VLOOKUP($B$30,'Environmetal Cost'!$C$10:$F$28,4,FALSE))*H30+(VLOOKUP($B$31,'Environmetal Cost'!$C$10:$F$28,4,FALSE)*H31)+(VLOOKUP($B$32,'Environmetal Cost'!$C$10:$F$28,4,FALSE)*H32)+(VLOOKUP($B$33,'Environmetal Cost'!$C$10:$F$28,4,FALSE)*H33)+(VLOOKUP($B$34,'Environmetal Cost'!$C$10:$F$28,4,FALSE)*H34)+(VLOOKUP($B$35,'Environmetal Cost'!$C$10:$F$28,4,FALSE)*H35))</f>
        <v>4.343488765639998E-3</v>
      </c>
      <c r="I4" s="316">
        <f>Dashboard!$B$16*((VLOOKUP($B$17,'Environmetal Cost'!$C$10:$F$28,4,FALSE)*I17)+(VLOOKUP($B$18,'Environmetal Cost'!$C$10:$F$28,4,FALSE)*I18)+(VLOOKUP($B$22,'Environmetal Cost'!$C$10:$F$28,4,FALSE)*I22)+(VLOOKUP($B$23,'Environmetal Cost'!$C$10:$F$28,4,FALSE)*I23)+(VLOOKUP($B$24,'Environmetal Cost'!$C$10:$F$28,4,FALSE)*I24)+(VLOOKUP($B$25,'Environmetal Cost'!$C$10:$F$28,4,FALSE)*I25)+(VLOOKUP($B$26,'Environmetal Cost'!$C$10:$F$28,4,FALSE)*I26)+(VLOOKUP($B$27,'Environmetal Cost'!$C$10:$F$28,4,FALSE)*I27)+(VLOOKUP($B$28,'Environmetal Cost'!$C$10:$F$28,4,FALSE)*I28)+(VLOOKUP($B$29,'Environmetal Cost'!$C$10:$F$28,4,FALSE)*I29)+(VLOOKUP($B$30,'Environmetal Cost'!$C$10:$F$28,4,FALSE))*I30+(VLOOKUP($B$31,'Environmetal Cost'!$C$10:$F$28,4,FALSE)*I31)+(VLOOKUP($B$32,'Environmetal Cost'!$C$10:$F$28,4,FALSE)*I32)+(VLOOKUP($B$33,'Environmetal Cost'!$C$10:$F$28,4,FALSE)*I33)+(VLOOKUP($B$34,'Environmetal Cost'!$C$10:$F$28,4,FALSE)*I34)+(VLOOKUP($B$35,'Environmetal Cost'!$C$10:$F$28,4,FALSE)*I35))</f>
        <v>0</v>
      </c>
      <c r="J4" s="316">
        <f>Dashboard!$B$16*((VLOOKUP($B$17,'Environmetal Cost'!$C$10:$F$28,4,FALSE)*J17)+(VLOOKUP($B$18,'Environmetal Cost'!$C$10:$F$28,4,FALSE)*J18)+(VLOOKUP($B$22,'Environmetal Cost'!$C$10:$F$28,4,FALSE)*J22)+(VLOOKUP($B$23,'Environmetal Cost'!$C$10:$F$28,4,FALSE)*J23)+(VLOOKUP($B$24,'Environmetal Cost'!$C$10:$F$28,4,FALSE)*J24)+(VLOOKUP($B$25,'Environmetal Cost'!$C$10:$F$28,4,FALSE)*J25)+(VLOOKUP($B$26,'Environmetal Cost'!$C$10:$F$28,4,FALSE)*J26)+(VLOOKUP($B$27,'Environmetal Cost'!$C$10:$F$28,4,FALSE)*J27)+(VLOOKUP($B$28,'Environmetal Cost'!$C$10:$F$28,4,FALSE)*J28)+(VLOOKUP($B$29,'Environmetal Cost'!$C$10:$F$28,4,FALSE)*J29)+(VLOOKUP($B$30,'Environmetal Cost'!$C$10:$F$28,4,FALSE))*J30+(VLOOKUP($B$31,'Environmetal Cost'!$C$10:$F$28,4,FALSE)*J31)+(VLOOKUP($B$32,'Environmetal Cost'!$C$10:$F$28,4,FALSE)*J32)+(VLOOKUP($B$33,'Environmetal Cost'!$C$10:$F$28,4,FALSE)*J33)+(VLOOKUP($B$34,'Environmetal Cost'!$C$10:$F$28,4,FALSE)*J34)+(VLOOKUP($B$35,'Environmetal Cost'!$C$10:$F$28,4,FALSE)*J35))</f>
        <v>0</v>
      </c>
      <c r="K4" s="316">
        <f>Dashboard!$B$16*((VLOOKUP($B$17,'Environmetal Cost'!$C$10:$F$28,4,FALSE)*K17)+(VLOOKUP($B$18,'Environmetal Cost'!$C$10:$F$28,4,FALSE)*K18)+(VLOOKUP($B$22,'Environmetal Cost'!$C$10:$F$28,4,FALSE)*K22)+(VLOOKUP($B$23,'Environmetal Cost'!$C$10:$F$28,4,FALSE)*K23)+(VLOOKUP($B$24,'Environmetal Cost'!$C$10:$F$28,4,FALSE)*K24)+(VLOOKUP($B$25,'Environmetal Cost'!$C$10:$F$28,4,FALSE)*K25)+(VLOOKUP($B$26,'Environmetal Cost'!$C$10:$F$28,4,FALSE)*K26)+(VLOOKUP($B$27,'Environmetal Cost'!$C$10:$F$28,4,FALSE)*K27)+(VLOOKUP($B$28,'Environmetal Cost'!$C$10:$F$28,4,FALSE)*K28)+(VLOOKUP($B$29,'Environmetal Cost'!$C$10:$F$28,4,FALSE)*K29)+(VLOOKUP($B$30,'Environmetal Cost'!$C$10:$F$28,4,FALSE))*K30+(VLOOKUP($B$31,'Environmetal Cost'!$C$10:$F$28,4,FALSE)*K31)+(VLOOKUP($B$32,'Environmetal Cost'!$C$10:$F$28,4,FALSE)*K32)+(VLOOKUP($B$33,'Environmetal Cost'!$C$10:$F$28,4,FALSE)*K33)+(VLOOKUP($B$34,'Environmetal Cost'!$C$10:$F$28,4,FALSE)*K34)+(VLOOKUP($B$35,'Environmetal Cost'!$C$10:$F$28,4,FALSE)*K35))</f>
        <v>0</v>
      </c>
      <c r="L4" s="316">
        <f>Dashboard!$B$16*((VLOOKUP($B$17,'Environmetal Cost'!$C$10:$F$28,4,FALSE)*L17)+(VLOOKUP($B$18,'Environmetal Cost'!$C$10:$F$28,4,FALSE)*L18)+(VLOOKUP($B$22,'Environmetal Cost'!$C$10:$F$28,4,FALSE)*L22)+(VLOOKUP($B$23,'Environmetal Cost'!$C$10:$F$28,4,FALSE)*L23)+(VLOOKUP($B$24,'Environmetal Cost'!$C$10:$F$28,4,FALSE)*L24)+(VLOOKUP($B$25,'Environmetal Cost'!$C$10:$F$28,4,FALSE)*L25)+(VLOOKUP($B$26,'Environmetal Cost'!$C$10:$F$28,4,FALSE)*L26)+(VLOOKUP($B$27,'Environmetal Cost'!$C$10:$F$28,4,FALSE)*L27)+(VLOOKUP($B$28,'Environmetal Cost'!$C$10:$F$28,4,FALSE)*L28)+(VLOOKUP($B$29,'Environmetal Cost'!$C$10:$F$28,4,FALSE)*L29)+(VLOOKUP($B$30,'Environmetal Cost'!$C$10:$F$28,4,FALSE))*L30+(VLOOKUP($B$31,'Environmetal Cost'!$C$10:$F$28,4,FALSE)*L31)+(VLOOKUP($B$32,'Environmetal Cost'!$C$10:$F$28,4,FALSE)*L32)+(VLOOKUP($B$33,'Environmetal Cost'!$C$10:$F$28,4,FALSE)*L33)+(VLOOKUP($B$34,'Environmetal Cost'!$C$10:$F$28,4,FALSE)*L34)+(VLOOKUP($B$35,'Environmetal Cost'!$C$10:$F$28,4,FALSE)*L35))</f>
        <v>3.4829163472059999</v>
      </c>
      <c r="M4" s="316">
        <f>Dashboard!$B$16*((VLOOKUP($B$17,'Environmetal Cost'!$C$10:$F$28,4,FALSE)*M17)+(VLOOKUP($B$18,'Environmetal Cost'!$C$10:$F$28,4,FALSE)*M18)+(VLOOKUP($B$22,'Environmetal Cost'!$C$10:$F$28,4,FALSE)*M22)+(VLOOKUP($B$23,'Environmetal Cost'!$C$10:$F$28,4,FALSE)*M23)+(VLOOKUP($B$24,'Environmetal Cost'!$C$10:$F$28,4,FALSE)*M24)+(VLOOKUP($B$25,'Environmetal Cost'!$C$10:$F$28,4,FALSE)*M25)+(VLOOKUP($B$26,'Environmetal Cost'!$C$10:$F$28,4,FALSE)*M26)+(VLOOKUP($B$27,'Environmetal Cost'!$C$10:$F$28,4,FALSE)*M27)+(VLOOKUP($B$28,'Environmetal Cost'!$C$10:$F$28,4,FALSE)*M28)+(VLOOKUP($B$29,'Environmetal Cost'!$C$10:$F$28,4,FALSE)*M29)+(VLOOKUP($B$30,'Environmetal Cost'!$C$10:$F$28,4,FALSE))*M30+(VLOOKUP($B$31,'Environmetal Cost'!$C$10:$F$28,4,FALSE)*M31)+(VLOOKUP($B$32,'Environmetal Cost'!$C$10:$F$28,4,FALSE)*M32)+(VLOOKUP($B$33,'Environmetal Cost'!$C$10:$F$28,4,FALSE)*M33)+(VLOOKUP($B$34,'Environmetal Cost'!$C$10:$F$28,4,FALSE)*M34)+(VLOOKUP($B$35,'Environmetal Cost'!$C$10:$F$28,4,FALSE)*M35))</f>
        <v>3.5466286033609995</v>
      </c>
      <c r="N4" s="316">
        <f>Dashboard!$B$16*((VLOOKUP($B$17,'Environmetal Cost'!$C$10:$F$28,4,FALSE)*N17)+(VLOOKUP($B$18,'Environmetal Cost'!$C$10:$F$28,4,FALSE)*N18)+(VLOOKUP($B$22,'Environmetal Cost'!$C$10:$F$28,4,FALSE)*N22)+(VLOOKUP($B$23,'Environmetal Cost'!$C$10:$F$28,4,FALSE)*N23)+(VLOOKUP($B$24,'Environmetal Cost'!$C$10:$F$28,4,FALSE)*N24)+(VLOOKUP($B$25,'Environmetal Cost'!$C$10:$F$28,4,FALSE)*N25)+(VLOOKUP($B$26,'Environmetal Cost'!$C$10:$F$28,4,FALSE)*N26)+(VLOOKUP($B$27,'Environmetal Cost'!$C$10:$F$28,4,FALSE)*N27)+(VLOOKUP($B$28,'Environmetal Cost'!$C$10:$F$28,4,FALSE)*N28)+(VLOOKUP($B$29,'Environmetal Cost'!$C$10:$F$28,4,FALSE)*N29)+(VLOOKUP($B$30,'Environmetal Cost'!$C$10:$F$28,4,FALSE))*N30+(VLOOKUP($B$31,'Environmetal Cost'!$C$10:$F$28,4,FALSE)*N31)+(VLOOKUP($B$32,'Environmetal Cost'!$C$10:$F$28,4,FALSE)*N32)+(VLOOKUP($B$33,'Environmetal Cost'!$C$10:$F$28,4,FALSE)*N33)+(VLOOKUP($B$34,'Environmetal Cost'!$C$10:$F$28,4,FALSE)*N34)+(VLOOKUP($B$35,'Environmetal Cost'!$C$10:$F$28,4,FALSE)*N35))</f>
        <v>20.011116313293002</v>
      </c>
      <c r="O4" s="316">
        <f>Dashboard!$B$16*((VLOOKUP($B$17,'Environmetal Cost'!$C$10:$F$28,4,FALSE)*O17)+(VLOOKUP($B$18,'Environmetal Cost'!$C$10:$F$28,4,FALSE)*O18)+(VLOOKUP($B$22,'Environmetal Cost'!$C$10:$F$28,4,FALSE)*O22)+(VLOOKUP($B$23,'Environmetal Cost'!$C$10:$F$28,4,FALSE)*O23)+(VLOOKUP($B$24,'Environmetal Cost'!$C$10:$F$28,4,FALSE)*O24)+(VLOOKUP($B$25,'Environmetal Cost'!$C$10:$F$28,4,FALSE)*O25)+(VLOOKUP($B$26,'Environmetal Cost'!$C$10:$F$28,4,FALSE)*O26)+(VLOOKUP($B$27,'Environmetal Cost'!$C$10:$F$28,4,FALSE)*O27)+(VLOOKUP($B$28,'Environmetal Cost'!$C$10:$F$28,4,FALSE)*O28)+(VLOOKUP($B$29,'Environmetal Cost'!$C$10:$F$28,4,FALSE)*O29)+(VLOOKUP($B$30,'Environmetal Cost'!$C$10:$F$28,4,FALSE))*O30+(VLOOKUP($B$31,'Environmetal Cost'!$C$10:$F$28,4,FALSE)*O31)+(VLOOKUP($B$32,'Environmetal Cost'!$C$10:$F$28,4,FALSE)*O32)+(VLOOKUP($B$33,'Environmetal Cost'!$C$10:$F$28,4,FALSE)*O33)+(VLOOKUP($B$34,'Environmetal Cost'!$C$10:$F$28,4,FALSE)*O34)+(VLOOKUP($B$35,'Environmetal Cost'!$C$10:$F$28,4,FALSE)*O35))</f>
        <v>-1074.4164589813499</v>
      </c>
      <c r="P4" s="316">
        <f>Dashboard!$B$16*((VLOOKUP($B$17,'Environmetal Cost'!$C$10:$F$28,4,FALSE)*P17)+(VLOOKUP($B$18,'Environmetal Cost'!$C$10:$F$28,4,FALSE)*P18)+(VLOOKUP($B$22,'Environmetal Cost'!$C$10:$F$28,4,FALSE)*P22)+(VLOOKUP($B$23,'Environmetal Cost'!$C$10:$F$28,4,FALSE)*P23)+(VLOOKUP($B$24,'Environmetal Cost'!$C$10:$F$28,4,FALSE)*P24)+(VLOOKUP($B$25,'Environmetal Cost'!$C$10:$F$28,4,FALSE)*P25)+(VLOOKUP($B$26,'Environmetal Cost'!$C$10:$F$28,4,FALSE)*P26)+(VLOOKUP($B$27,'Environmetal Cost'!$C$10:$F$28,4,FALSE)*P27)+(VLOOKUP($B$28,'Environmetal Cost'!$C$10:$F$28,4,FALSE)*P28)+(VLOOKUP($B$29,'Environmetal Cost'!$C$10:$F$28,4,FALSE)*P29)+(VLOOKUP($B$30,'Environmetal Cost'!$C$10:$F$28,4,FALSE))*P30+(VLOOKUP($B$31,'Environmetal Cost'!$C$10:$F$28,4,FALSE)*P31)+(VLOOKUP($B$32,'Environmetal Cost'!$C$10:$F$28,4,FALSE)*P32)+(VLOOKUP($B$33,'Environmetal Cost'!$C$10:$F$28,4,FALSE)*P33)+(VLOOKUP($B$34,'Environmetal Cost'!$C$10:$F$28,4,FALSE)*P34)+(VLOOKUP($B$35,'Environmetal Cost'!$C$10:$F$28,4,FALSE)*P35))</f>
        <v>-1082.3252400066399</v>
      </c>
      <c r="Q4" s="316">
        <f>(VLOOKUP($B$17,'Environmetal Cost'!$C$10:$F$28,4,FALSE)*Q17)+(VLOOKUP($B$18,'Environmetal Cost'!$C$10:$F$28,4,FALSE)*Q18)+(VLOOKUP($B$22,'Environmetal Cost'!$C$10:$F$28,4,FALSE)*Q22)+(VLOOKUP($B$23,'Environmetal Cost'!$C$10:$F$28,4,FALSE)*Q23)+(VLOOKUP($B$24,'Environmetal Cost'!$C$10:$F$28,4,FALSE)*Q24)+(VLOOKUP($B$25,'Environmetal Cost'!$C$10:$F$28,4,FALSE)*Q25)+(VLOOKUP($B$26,'Environmetal Cost'!$C$10:$F$28,4,FALSE)*Q26)+(VLOOKUP($B$27,'Environmetal Cost'!$C$10:$F$28,4,FALSE)*Q27)+(VLOOKUP($B$28,'Environmetal Cost'!$C$10:$F$28,4,FALSE)*Q28)+(VLOOKUP($B$29,'Environmetal Cost'!$C$10:$F$28,4,FALSE)*Q29)+(VLOOKUP($B$30,'Environmetal Cost'!$C$10:$F$28,4,FALSE))*Q30+(VLOOKUP($B$31,'Environmetal Cost'!$C$10:$F$28,4,FALSE)*Q31)+(VLOOKUP($B$32,'Environmetal Cost'!$C$10:$F$28,4,FALSE)*Q32)+(VLOOKUP($B$33,'Environmetal Cost'!$C$10:$F$28,4,FALSE)*Q33)+(VLOOKUP($B$34,'Environmetal Cost'!$C$10:$F$28,4,FALSE)*Q34)+(VLOOKUP($B$35,'Environmetal Cost'!$C$10:$F$28,4,FALSE)*Q35)</f>
        <v>-824.95876630321584</v>
      </c>
      <c r="R4" s="330"/>
    </row>
    <row r="5" spans="1:31" ht="41" thickBot="1" x14ac:dyDescent="0.3">
      <c r="A5" s="299" t="s">
        <v>213</v>
      </c>
      <c r="B5" s="321" t="s">
        <v>211</v>
      </c>
      <c r="C5" s="310" t="s">
        <v>1</v>
      </c>
      <c r="D5" s="310" t="s">
        <v>2</v>
      </c>
      <c r="E5" s="310" t="s">
        <v>3</v>
      </c>
      <c r="F5" s="310" t="s">
        <v>4</v>
      </c>
      <c r="G5" s="310" t="s">
        <v>5</v>
      </c>
      <c r="H5" s="310" t="s">
        <v>6</v>
      </c>
      <c r="I5" s="310" t="s">
        <v>7</v>
      </c>
      <c r="J5" s="310" t="s">
        <v>8</v>
      </c>
      <c r="K5" s="310" t="s">
        <v>9</v>
      </c>
      <c r="L5" s="310" t="s">
        <v>10</v>
      </c>
      <c r="M5" s="310" t="s">
        <v>11</v>
      </c>
      <c r="N5" s="310" t="s">
        <v>12</v>
      </c>
      <c r="O5" s="310" t="s">
        <v>13</v>
      </c>
      <c r="P5" s="310" t="s">
        <v>14</v>
      </c>
      <c r="Q5" s="311" t="s">
        <v>15</v>
      </c>
      <c r="R5" s="315" t="s">
        <v>151</v>
      </c>
      <c r="Y5" s="90"/>
    </row>
    <row r="6" spans="1:31" ht="19" customHeight="1" x14ac:dyDescent="0.25">
      <c r="A6" s="334" t="s">
        <v>209</v>
      </c>
      <c r="B6" s="287" t="s">
        <v>77</v>
      </c>
      <c r="C6" s="288" t="s">
        <v>146</v>
      </c>
      <c r="D6" s="289">
        <v>5.33E-2</v>
      </c>
      <c r="E6" s="289">
        <v>7.6699999999999994E-5</v>
      </c>
      <c r="F6" s="289">
        <v>1.64E-4</v>
      </c>
      <c r="G6" s="289">
        <v>5.5300000000000004E-6</v>
      </c>
      <c r="H6" s="289">
        <v>4.9999999999999998E-8</v>
      </c>
      <c r="I6" s="312"/>
      <c r="J6" s="312"/>
      <c r="K6" s="312"/>
      <c r="L6" s="289">
        <v>6.2900000000000001E-8</v>
      </c>
      <c r="M6" s="289">
        <v>3.5599999999999998E-5</v>
      </c>
      <c r="N6" s="289">
        <v>1.5500000000000001E-5</v>
      </c>
      <c r="O6" s="289">
        <v>1.24E-6</v>
      </c>
      <c r="P6" s="312">
        <v>-0.10299999999999999</v>
      </c>
      <c r="Q6" s="313">
        <f t="shared" ref="Q6:Q17" si="0">SUM(D6:P6)</f>
        <v>-4.9401317100000001E-2</v>
      </c>
      <c r="R6" s="323">
        <f>VLOOKUP(C6,'Environmetal Cost'!$E$29:$F$39,2,FALSE)*Q6</f>
        <v>-7.4101975650000002E-3</v>
      </c>
    </row>
    <row r="7" spans="1:31" ht="19" x14ac:dyDescent="0.25">
      <c r="A7" s="335"/>
      <c r="B7" s="290" t="s">
        <v>78</v>
      </c>
      <c r="C7" s="291" t="s">
        <v>138</v>
      </c>
      <c r="D7" s="292">
        <v>116</v>
      </c>
      <c r="E7" s="292">
        <v>0.76500000000000001</v>
      </c>
      <c r="F7" s="292">
        <v>6.67</v>
      </c>
      <c r="G7" s="292">
        <v>0.252</v>
      </c>
      <c r="H7" s="292">
        <v>0.22800000000000001</v>
      </c>
      <c r="I7" s="314"/>
      <c r="J7" s="314"/>
      <c r="K7" s="314"/>
      <c r="L7" s="292">
        <v>1.54E-2</v>
      </c>
      <c r="M7" s="292">
        <v>1.39</v>
      </c>
      <c r="N7" s="292">
        <v>7.66</v>
      </c>
      <c r="O7" s="292">
        <v>0.84299999999999997</v>
      </c>
      <c r="P7" s="314">
        <v>-21.8</v>
      </c>
      <c r="Q7" s="315">
        <f t="shared" si="0"/>
        <v>112.0234</v>
      </c>
      <c r="R7" s="323">
        <f>VLOOKUP(C7,'Environmetal Cost'!$E$29:$F$39,2,FALSE)*Q7</f>
        <v>5.6011699999999998</v>
      </c>
    </row>
    <row r="8" spans="1:31" ht="20" thickBot="1" x14ac:dyDescent="0.3">
      <c r="A8" s="335"/>
      <c r="B8" s="290" t="s">
        <v>30</v>
      </c>
      <c r="C8" s="291" t="s">
        <v>140</v>
      </c>
      <c r="D8" s="292">
        <v>1.0699999999999999E-5</v>
      </c>
      <c r="E8" s="292">
        <v>5.8299999999999999E-8</v>
      </c>
      <c r="F8" s="292">
        <v>1.1799999999999999E-6</v>
      </c>
      <c r="G8" s="292">
        <v>4.5300000000000002E-8</v>
      </c>
      <c r="H8" s="292">
        <v>-3.2999999999999998E-8</v>
      </c>
      <c r="I8" s="314"/>
      <c r="J8" s="314"/>
      <c r="K8" s="314"/>
      <c r="L8" s="292">
        <v>7.5999999999999996E-10</v>
      </c>
      <c r="M8" s="292">
        <v>2.4699999999999998E-7</v>
      </c>
      <c r="N8" s="292">
        <v>1.2499999999999999E-7</v>
      </c>
      <c r="O8" s="292">
        <v>2.8699999999999999E-8</v>
      </c>
      <c r="P8" s="314">
        <v>-2.57E-6</v>
      </c>
      <c r="Q8" s="315">
        <f t="shared" si="0"/>
        <v>9.7820599999999996E-6</v>
      </c>
      <c r="R8" s="323">
        <f>VLOOKUP(C8,'Environmetal Cost'!$E$29:$F$39,2,FALSE)*Q8</f>
        <v>2.9346180000000002E-4</v>
      </c>
    </row>
    <row r="9" spans="1:31" ht="19" x14ac:dyDescent="0.25">
      <c r="A9" s="335"/>
      <c r="B9" s="290" t="s">
        <v>31</v>
      </c>
      <c r="C9" s="291" t="s">
        <v>150</v>
      </c>
      <c r="D9" s="292">
        <v>0.16500000000000001</v>
      </c>
      <c r="E9" s="292">
        <v>9.9799999999999997E-4</v>
      </c>
      <c r="F9" s="292">
        <v>4.3099999999999996E-3</v>
      </c>
      <c r="G9" s="292">
        <v>1.5899999999999999E-4</v>
      </c>
      <c r="H9" s="292">
        <v>-4.6699999999999997E-5</v>
      </c>
      <c r="I9" s="314"/>
      <c r="J9" s="314"/>
      <c r="K9" s="314"/>
      <c r="L9" s="292">
        <v>2.2900000000000001E-6</v>
      </c>
      <c r="M9" s="292">
        <v>8.4000000000000003E-4</v>
      </c>
      <c r="N9" s="292">
        <v>3.9300000000000003E-3</v>
      </c>
      <c r="O9" s="292">
        <v>2.5900000000000001E-4</v>
      </c>
      <c r="P9" s="314">
        <v>-3.5499999999999997E-2</v>
      </c>
      <c r="Q9" s="315">
        <f t="shared" si="0"/>
        <v>0.13995158999999999</v>
      </c>
      <c r="R9" s="323">
        <f>VLOOKUP(C9,'Environmetal Cost'!$E$29:$F$39,2,FALSE)*Q9</f>
        <v>0.27990317999999997</v>
      </c>
      <c r="S9" s="21" t="s">
        <v>2</v>
      </c>
      <c r="T9" s="21" t="s">
        <v>3</v>
      </c>
      <c r="U9" s="21" t="s">
        <v>4</v>
      </c>
      <c r="V9" s="21" t="s">
        <v>5</v>
      </c>
      <c r="W9" s="21" t="s">
        <v>6</v>
      </c>
      <c r="X9" s="21" t="s">
        <v>7</v>
      </c>
      <c r="Y9" s="21" t="s">
        <v>8</v>
      </c>
      <c r="Z9" s="21" t="s">
        <v>9</v>
      </c>
      <c r="AA9" s="21" t="s">
        <v>10</v>
      </c>
      <c r="AB9" s="21" t="s">
        <v>11</v>
      </c>
      <c r="AC9" s="21" t="s">
        <v>12</v>
      </c>
      <c r="AD9" s="21" t="s">
        <v>13</v>
      </c>
      <c r="AE9" s="21" t="s">
        <v>14</v>
      </c>
    </row>
    <row r="10" spans="1:31" ht="19" x14ac:dyDescent="0.25">
      <c r="A10" s="335"/>
      <c r="B10" s="290" t="s">
        <v>24</v>
      </c>
      <c r="C10" s="291" t="s">
        <v>142</v>
      </c>
      <c r="D10" s="292">
        <v>0.72499999999999998</v>
      </c>
      <c r="E10" s="292">
        <v>5.2100000000000002E-3</v>
      </c>
      <c r="F10" s="292">
        <v>3.7699999999999997E-2</v>
      </c>
      <c r="G10" s="292">
        <v>9.5799999999999998E-4</v>
      </c>
      <c r="H10" s="292">
        <v>-1.35E-4</v>
      </c>
      <c r="I10" s="314"/>
      <c r="J10" s="314"/>
      <c r="K10" s="314"/>
      <c r="L10" s="292">
        <v>2.8799999999999999E-5</v>
      </c>
      <c r="M10" s="292">
        <v>6.1199999999999996E-3</v>
      </c>
      <c r="N10" s="292">
        <v>2.18E-2</v>
      </c>
      <c r="O10" s="292">
        <v>7.6499999999999995E-4</v>
      </c>
      <c r="P10" s="314">
        <v>-0.18</v>
      </c>
      <c r="Q10" s="315">
        <f t="shared" si="0"/>
        <v>0.61744680000000018</v>
      </c>
      <c r="R10" s="323">
        <f>VLOOKUP(C10,'Environmetal Cost'!$E$29:$F$39,2,FALSE)*Q10</f>
        <v>2.4697872000000007</v>
      </c>
      <c r="S10" s="89">
        <v>20.907135999999998</v>
      </c>
      <c r="T10" s="89">
        <v>0.23947645400000003</v>
      </c>
      <c r="U10" s="89">
        <v>0.84905339999999996</v>
      </c>
      <c r="V10" s="89">
        <v>2.8298888500000001E-2</v>
      </c>
      <c r="W10" s="89">
        <v>1.1593921500000002E-2</v>
      </c>
      <c r="X10" s="89">
        <v>0</v>
      </c>
      <c r="Y10" s="89">
        <v>0</v>
      </c>
      <c r="Z10" s="89">
        <v>0</v>
      </c>
      <c r="AA10" s="89">
        <v>1.142626235E-3</v>
      </c>
      <c r="AB10" s="89">
        <v>0.16753994999999999</v>
      </c>
      <c r="AC10" s="89">
        <v>0.79886867500000003</v>
      </c>
      <c r="AD10" s="89">
        <v>5.6255066999999992E-2</v>
      </c>
      <c r="AE10" s="89">
        <v>-4.1351170999999995</v>
      </c>
    </row>
    <row r="11" spans="1:31" ht="20" thickBot="1" x14ac:dyDescent="0.3">
      <c r="A11" s="336"/>
      <c r="B11" s="293" t="s">
        <v>79</v>
      </c>
      <c r="C11" s="294" t="s">
        <v>144</v>
      </c>
      <c r="D11" s="295">
        <v>8.7999999999999995E-2</v>
      </c>
      <c r="E11" s="295">
        <v>8.8099999999999995E-4</v>
      </c>
      <c r="F11" s="295">
        <v>6.5399999999999998E-3</v>
      </c>
      <c r="G11" s="295">
        <v>1.8900000000000001E-4</v>
      </c>
      <c r="H11" s="295">
        <v>-2.3499999999999999E-6</v>
      </c>
      <c r="I11" s="317"/>
      <c r="J11" s="317"/>
      <c r="K11" s="317"/>
      <c r="L11" s="295">
        <v>5.93E-6</v>
      </c>
      <c r="M11" s="295">
        <v>1.1999999999999999E-3</v>
      </c>
      <c r="N11" s="295">
        <v>5.5100000000000001E-3</v>
      </c>
      <c r="O11" s="295">
        <v>3.1599999999999998E-4</v>
      </c>
      <c r="P11" s="317">
        <v>-4.5600000000000002E-2</v>
      </c>
      <c r="Q11" s="318">
        <f t="shared" si="0"/>
        <v>5.7039580000000006E-2</v>
      </c>
      <c r="R11" s="323">
        <f>VLOOKUP(C11,'Environmetal Cost'!$E$29:$F$39,2,FALSE)*Q11</f>
        <v>0.51335622000000003</v>
      </c>
    </row>
    <row r="12" spans="1:31" ht="19" customHeight="1" x14ac:dyDescent="0.25">
      <c r="A12" s="337" t="s">
        <v>212</v>
      </c>
      <c r="B12" s="296" t="s">
        <v>87</v>
      </c>
      <c r="C12" s="297" t="s">
        <v>146</v>
      </c>
      <c r="D12" s="298">
        <v>0.98399999999999999</v>
      </c>
      <c r="E12" s="298">
        <v>5.0800000000000003E-3</v>
      </c>
      <c r="F12" s="298">
        <v>4.8599999999999997E-2</v>
      </c>
      <c r="G12" s="298">
        <v>1.8500000000000001E-3</v>
      </c>
      <c r="H12" s="298">
        <v>-2.7699999999999999E-3</v>
      </c>
      <c r="I12" s="319"/>
      <c r="J12" s="319"/>
      <c r="K12" s="319"/>
      <c r="L12" s="298">
        <v>1.16E-4</v>
      </c>
      <c r="M12" s="298">
        <v>1.0200000000000001E-2</v>
      </c>
      <c r="N12" s="298">
        <v>6.0200000000000002E-3</v>
      </c>
      <c r="O12" s="298">
        <v>1.33E-3</v>
      </c>
      <c r="P12" s="319">
        <v>-0.14699999999999999</v>
      </c>
      <c r="Q12" s="320">
        <f t="shared" si="0"/>
        <v>0.90742599999999984</v>
      </c>
      <c r="R12" s="323">
        <f>VLOOKUP(C12,'Environmetal Cost'!$E$29:$F$39,2,FALSE)*Q12</f>
        <v>0.13611389999999998</v>
      </c>
    </row>
    <row r="13" spans="1:31" ht="19" x14ac:dyDescent="0.25">
      <c r="A13" s="335"/>
      <c r="B13" s="290" t="s">
        <v>89</v>
      </c>
      <c r="C13" s="291" t="s">
        <v>148</v>
      </c>
      <c r="D13" s="292">
        <v>114</v>
      </c>
      <c r="E13" s="292">
        <v>1.83</v>
      </c>
      <c r="F13" s="292">
        <v>2.86</v>
      </c>
      <c r="G13" s="292">
        <v>9.1800000000000007E-2</v>
      </c>
      <c r="H13" s="292">
        <v>2.82E-3</v>
      </c>
      <c r="I13" s="314"/>
      <c r="J13" s="314"/>
      <c r="K13" s="314"/>
      <c r="L13" s="292">
        <v>1.73E-3</v>
      </c>
      <c r="M13" s="292">
        <v>0.58599999999999997</v>
      </c>
      <c r="N13" s="292">
        <v>2.75</v>
      </c>
      <c r="O13" s="292">
        <v>7.2599999999999998E-2</v>
      </c>
      <c r="P13" s="314">
        <v>-19.3</v>
      </c>
      <c r="Q13" s="315">
        <f t="shared" si="0"/>
        <v>102.89494999999999</v>
      </c>
      <c r="R13" s="323">
        <f>VLOOKUP(B13,'Environmetal Cost'!$D$29:$F$39,3,FALSE)*Q13</f>
        <v>9.2605454999999992</v>
      </c>
    </row>
    <row r="14" spans="1:31" ht="19" x14ac:dyDescent="0.25">
      <c r="A14" s="335"/>
      <c r="B14" s="290" t="s">
        <v>90</v>
      </c>
      <c r="C14" s="291" t="s">
        <v>148</v>
      </c>
      <c r="D14" s="292">
        <v>2.11</v>
      </c>
      <c r="E14" s="292">
        <v>2.0500000000000001E-2</v>
      </c>
      <c r="F14" s="292">
        <v>8.0799999999999997E-2</v>
      </c>
      <c r="G14" s="292">
        <v>6.1199999999999996E-3</v>
      </c>
      <c r="H14" s="292">
        <v>5.9699999999999996E-3</v>
      </c>
      <c r="I14" s="314"/>
      <c r="J14" s="314"/>
      <c r="K14" s="314"/>
      <c r="L14" s="292">
        <v>4.7800000000000003E-5</v>
      </c>
      <c r="M14" s="292">
        <v>1.7100000000000001E-2</v>
      </c>
      <c r="N14" s="292">
        <v>0.17399999999999999</v>
      </c>
      <c r="O14" s="292">
        <v>4.5199999999999997E-3</v>
      </c>
      <c r="P14" s="314">
        <v>-0.40200000000000002</v>
      </c>
      <c r="Q14" s="315">
        <f t="shared" si="0"/>
        <v>2.0170577999999999</v>
      </c>
      <c r="R14" s="323">
        <f>VLOOKUP(B14,'Environmetal Cost'!$D$29:$F$39,3,FALSE)*Q14</f>
        <v>6.0511733999999998E-2</v>
      </c>
    </row>
    <row r="15" spans="1:31" ht="19" x14ac:dyDescent="0.25">
      <c r="A15" s="335"/>
      <c r="B15" s="290" t="s">
        <v>91</v>
      </c>
      <c r="C15" s="291" t="s">
        <v>148</v>
      </c>
      <c r="D15" s="292">
        <v>5830</v>
      </c>
      <c r="E15" s="292">
        <v>39.5</v>
      </c>
      <c r="F15" s="292">
        <v>295</v>
      </c>
      <c r="G15" s="292">
        <v>10.199999999999999</v>
      </c>
      <c r="H15" s="292">
        <v>8.2899999999999991</v>
      </c>
      <c r="I15" s="314"/>
      <c r="J15" s="314"/>
      <c r="K15" s="314"/>
      <c r="L15" s="292">
        <v>0.20200000000000001</v>
      </c>
      <c r="M15" s="292">
        <v>61.6</v>
      </c>
      <c r="N15" s="292">
        <v>174</v>
      </c>
      <c r="O15" s="292">
        <v>7.99</v>
      </c>
      <c r="P15" s="314">
        <v>-740</v>
      </c>
      <c r="Q15" s="315">
        <f t="shared" si="0"/>
        <v>5686.7820000000002</v>
      </c>
      <c r="R15" s="323">
        <f>VLOOKUP(B15,'Environmetal Cost'!$D$29:$F$39,3,FALSE)*Q15</f>
        <v>0.56867820000000002</v>
      </c>
    </row>
    <row r="16" spans="1:31" ht="20" thickBot="1" x14ac:dyDescent="0.3">
      <c r="A16" s="338"/>
      <c r="B16" s="293" t="s">
        <v>92</v>
      </c>
      <c r="C16" s="294" t="s">
        <v>148</v>
      </c>
      <c r="D16" s="295">
        <v>0.38200000000000001</v>
      </c>
      <c r="E16" s="295">
        <v>7.0200000000000002E-3</v>
      </c>
      <c r="F16" s="295">
        <v>9.9900000000000006E-3</v>
      </c>
      <c r="G16" s="295">
        <v>1.7099999999999999E-3</v>
      </c>
      <c r="H16" s="295">
        <v>5.0899999999999997E-5</v>
      </c>
      <c r="I16" s="317"/>
      <c r="J16" s="317"/>
      <c r="K16" s="317"/>
      <c r="L16" s="295">
        <v>7.8499999999999997E-5</v>
      </c>
      <c r="M16" s="295">
        <v>2.0699999999999998E-3</v>
      </c>
      <c r="N16" s="295">
        <v>3.16E-3</v>
      </c>
      <c r="O16" s="295">
        <v>2.32E-4</v>
      </c>
      <c r="P16" s="317">
        <v>0.28199999999999997</v>
      </c>
      <c r="Q16" s="318">
        <f t="shared" si="0"/>
        <v>0.68831140000000002</v>
      </c>
      <c r="R16" s="331">
        <f>VLOOKUP(B16,'Environmetal Cost'!$D$29:$F$39,3,FALSE)*Q16</f>
        <v>4.1298684000000002E-2</v>
      </c>
    </row>
    <row r="17" spans="1:28" ht="17" thickBot="1" x14ac:dyDescent="0.25">
      <c r="A17" s="127" t="s">
        <v>42</v>
      </c>
      <c r="B17" s="111" t="s">
        <v>24</v>
      </c>
      <c r="C17" s="98" t="s">
        <v>34</v>
      </c>
      <c r="D17" s="205">
        <v>0.89800000000000002</v>
      </c>
      <c r="E17" s="198">
        <v>6.7499999999999999E-3</v>
      </c>
      <c r="F17" s="198">
        <v>4.9399999999999999E-2</v>
      </c>
      <c r="G17" s="198">
        <v>1.1999999999999999E-3</v>
      </c>
      <c r="H17" s="198">
        <v>-1.64E-4</v>
      </c>
      <c r="I17" s="199"/>
      <c r="J17" s="199"/>
      <c r="K17" s="199"/>
      <c r="L17" s="198">
        <v>3.65E-5</v>
      </c>
      <c r="M17" s="198">
        <v>8.1399999999999997E-3</v>
      </c>
      <c r="N17" s="198">
        <v>3.1800000000000002E-2</v>
      </c>
      <c r="O17" s="198">
        <v>1.01E-3</v>
      </c>
      <c r="P17" s="200">
        <v>-0.26</v>
      </c>
      <c r="Q17" s="208">
        <f t="shared" si="0"/>
        <v>0.73617250000000001</v>
      </c>
      <c r="R17" s="120">
        <f>(VLOOKUP(B17,'Environmetal Cost'!$C$10:$F$28,4,FALSE)*Q17)</f>
        <v>1.4797067249999998</v>
      </c>
    </row>
    <row r="18" spans="1:28" ht="17" thickBot="1" x14ac:dyDescent="0.25">
      <c r="A18" s="128"/>
      <c r="B18" s="112" t="s">
        <v>25</v>
      </c>
      <c r="C18" s="72" t="s">
        <v>138</v>
      </c>
      <c r="D18" s="192">
        <v>-70.900000000000006</v>
      </c>
      <c r="E18" s="203">
        <v>11.8</v>
      </c>
      <c r="F18" s="203">
        <v>6.74</v>
      </c>
      <c r="G18" s="203">
        <v>0.245</v>
      </c>
      <c r="H18" s="203">
        <v>0.224</v>
      </c>
      <c r="I18" s="201"/>
      <c r="J18" s="201"/>
      <c r="K18" s="201"/>
      <c r="L18" s="203">
        <v>1.5800000000000002E-2</v>
      </c>
      <c r="M18" s="203">
        <v>1.41</v>
      </c>
      <c r="N18" s="203">
        <v>141</v>
      </c>
      <c r="O18" s="203">
        <v>1.22</v>
      </c>
      <c r="P18" s="202">
        <v>-23.2</v>
      </c>
      <c r="Q18" s="208">
        <f t="shared" ref="Q18:Q35" si="1">SUM(D18:P18)</f>
        <v>68.554799999999986</v>
      </c>
      <c r="R18" s="120">
        <f>(VLOOKUP(B18,'Environmetal Cost'!$C$10:$F$28,4,FALSE)*Q18)</f>
        <v>8.9121239999999986</v>
      </c>
      <c r="AB18">
        <v>3.09E-2</v>
      </c>
    </row>
    <row r="19" spans="1:28" ht="17" thickBot="1" x14ac:dyDescent="0.25">
      <c r="A19" s="128"/>
      <c r="B19" s="112" t="s">
        <v>26</v>
      </c>
      <c r="C19" s="72" t="s">
        <v>138</v>
      </c>
      <c r="D19" s="192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4"/>
      <c r="Q19" s="208">
        <f t="shared" si="1"/>
        <v>0</v>
      </c>
      <c r="R19" s="120"/>
    </row>
    <row r="20" spans="1:28" ht="17" thickBot="1" x14ac:dyDescent="0.25">
      <c r="A20" s="128"/>
      <c r="B20" s="112" t="s">
        <v>27</v>
      </c>
      <c r="C20" s="72" t="s">
        <v>138</v>
      </c>
      <c r="D20" s="192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4"/>
      <c r="Q20" s="208">
        <f t="shared" si="1"/>
        <v>0</v>
      </c>
      <c r="R20" s="120"/>
    </row>
    <row r="21" spans="1:28" ht="17" thickBot="1" x14ac:dyDescent="0.25">
      <c r="A21" s="128"/>
      <c r="B21" s="112" t="s">
        <v>28</v>
      </c>
      <c r="C21" s="72" t="s">
        <v>138</v>
      </c>
      <c r="D21" s="192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4"/>
      <c r="Q21" s="208">
        <f t="shared" si="1"/>
        <v>0</v>
      </c>
      <c r="R21" s="120"/>
    </row>
    <row r="22" spans="1:28" ht="17" thickBot="1" x14ac:dyDescent="0.25">
      <c r="A22" s="128"/>
      <c r="B22" s="113" t="s">
        <v>35</v>
      </c>
      <c r="C22" s="15" t="s">
        <v>136</v>
      </c>
      <c r="D22" s="192">
        <v>0.14499999999999999</v>
      </c>
      <c r="E22" s="203">
        <v>1.9499999999999999E-3</v>
      </c>
      <c r="F22" s="203">
        <v>1.61E-2</v>
      </c>
      <c r="G22" s="203">
        <v>3.88E-4</v>
      </c>
      <c r="H22" s="203">
        <v>-3.3599999999999997E-5</v>
      </c>
      <c r="I22" s="195"/>
      <c r="J22" s="195"/>
      <c r="K22" s="195"/>
      <c r="L22" s="203">
        <v>7.8199999999999997E-6</v>
      </c>
      <c r="M22" s="203">
        <v>2.8700000000000002E-3</v>
      </c>
      <c r="N22" s="203">
        <v>1.4200000000000001E-2</v>
      </c>
      <c r="O22" s="203">
        <v>6.5499999999999998E-4</v>
      </c>
      <c r="P22" s="202">
        <v>-6.8099999999999994E-2</v>
      </c>
      <c r="Q22" s="208">
        <f t="shared" si="1"/>
        <v>0.11303721999999999</v>
      </c>
      <c r="R22" s="120">
        <f>(VLOOKUP(B22,'Environmetal Cost'!$C$10:$F$28,4,FALSE)*Q22)</f>
        <v>1.610780385</v>
      </c>
    </row>
    <row r="23" spans="1:28" ht="17" thickBot="1" x14ac:dyDescent="0.25">
      <c r="A23" s="128"/>
      <c r="B23" s="112" t="s">
        <v>36</v>
      </c>
      <c r="C23" s="15" t="s">
        <v>37</v>
      </c>
      <c r="D23" s="192">
        <v>6.0899999999999999E-3</v>
      </c>
      <c r="E23" s="203">
        <v>3.68E-5</v>
      </c>
      <c r="F23" s="203">
        <v>6.5599999999999995E-5</v>
      </c>
      <c r="G23" s="203">
        <v>2.2000000000000001E-6</v>
      </c>
      <c r="H23" s="203">
        <v>4.75E-7</v>
      </c>
      <c r="I23" s="195"/>
      <c r="J23" s="195"/>
      <c r="K23" s="195"/>
      <c r="L23" s="203">
        <v>8.8899999999999998E-7</v>
      </c>
      <c r="M23" s="203">
        <v>1.42E-5</v>
      </c>
      <c r="N23" s="203">
        <v>2.94E-5</v>
      </c>
      <c r="O23" s="203">
        <v>2.3999999999999999E-6</v>
      </c>
      <c r="P23" s="202">
        <v>-1.3500000000000001E-3</v>
      </c>
      <c r="Q23" s="208">
        <f t="shared" si="1"/>
        <v>4.8919639999999986E-3</v>
      </c>
      <c r="R23" s="120">
        <f>(VLOOKUP(B23,'Environmetal Cost'!$C$10:$F$28,4,FALSE)*Q23)</f>
        <v>2.7052560919999993E-2</v>
      </c>
    </row>
    <row r="24" spans="1:28" ht="17" thickBot="1" x14ac:dyDescent="0.25">
      <c r="A24" s="128"/>
      <c r="B24" s="112" t="s">
        <v>29</v>
      </c>
      <c r="C24" s="15" t="s">
        <v>38</v>
      </c>
      <c r="D24" s="192">
        <v>1.9</v>
      </c>
      <c r="E24" s="203">
        <v>2.1399999999999999E-2</v>
      </c>
      <c r="F24" s="203">
        <v>0.17699999999999999</v>
      </c>
      <c r="G24" s="203">
        <v>4.2900000000000004E-3</v>
      </c>
      <c r="H24" s="203">
        <v>-3.6999999999999999E-4</v>
      </c>
      <c r="I24" s="193"/>
      <c r="J24" s="193"/>
      <c r="K24" s="193"/>
      <c r="L24" s="203">
        <v>9.5799999999999998E-5</v>
      </c>
      <c r="M24" s="203">
        <v>3.1600000000000003E-2</v>
      </c>
      <c r="N24" s="203">
        <v>0.16300000000000001</v>
      </c>
      <c r="O24" s="203">
        <v>3.7200000000000002E-3</v>
      </c>
      <c r="P24" s="202">
        <v>-1.03</v>
      </c>
      <c r="Q24" s="208">
        <f t="shared" si="1"/>
        <v>1.2707357999999995</v>
      </c>
      <c r="R24" s="120">
        <f>(VLOOKUP(B24,'Environmetal Cost'!$C$10:$F$28,4,FALSE)*Q24)</f>
        <v>0.43713311519999981</v>
      </c>
    </row>
    <row r="25" spans="1:28" ht="17" thickBot="1" x14ac:dyDescent="0.25">
      <c r="A25" s="128"/>
      <c r="B25" s="112" t="s">
        <v>30</v>
      </c>
      <c r="C25" s="72" t="s">
        <v>140</v>
      </c>
      <c r="D25" s="192">
        <v>1.22E-5</v>
      </c>
      <c r="E25" s="203">
        <v>6.4799999999999998E-8</v>
      </c>
      <c r="F25" s="203">
        <v>1.48E-6</v>
      </c>
      <c r="G25" s="203">
        <v>5.5299999999999999E-8</v>
      </c>
      <c r="H25" s="203">
        <v>-3.7399999999999997E-8</v>
      </c>
      <c r="I25" s="193"/>
      <c r="J25" s="193"/>
      <c r="K25" s="193"/>
      <c r="L25" s="203">
        <v>7.5499999999999998E-10</v>
      </c>
      <c r="M25" s="203">
        <v>3.1E-7</v>
      </c>
      <c r="N25" s="203">
        <v>1.3799999999999999E-7</v>
      </c>
      <c r="O25" s="203">
        <v>3.5899999999999997E-8</v>
      </c>
      <c r="P25" s="202">
        <v>-2.6000000000000001E-6</v>
      </c>
      <c r="Q25" s="208">
        <f t="shared" si="1"/>
        <v>1.1647354999999998E-5</v>
      </c>
      <c r="R25" s="120">
        <f>(VLOOKUP(B25,'Environmetal Cost'!$C$10:$F$28,4,FALSE)*Q25)</f>
        <v>3.3893803049999999E-4</v>
      </c>
    </row>
    <row r="26" spans="1:28" ht="17" thickBot="1" x14ac:dyDescent="0.25">
      <c r="A26" s="128"/>
      <c r="B26" s="112" t="s">
        <v>31</v>
      </c>
      <c r="C26" s="15" t="s">
        <v>39</v>
      </c>
      <c r="D26" s="192">
        <v>0.65400000000000003</v>
      </c>
      <c r="E26" s="203">
        <v>6.5300000000000002E-3</v>
      </c>
      <c r="F26" s="203">
        <v>4.9700000000000001E-2</v>
      </c>
      <c r="G26" s="203">
        <v>1.2899999999999999E-3</v>
      </c>
      <c r="H26" s="203">
        <v>-1.7799999999999999E-4</v>
      </c>
      <c r="I26" s="195"/>
      <c r="J26" s="195"/>
      <c r="K26" s="195"/>
      <c r="L26" s="203">
        <v>2.37E-5</v>
      </c>
      <c r="M26" s="203">
        <v>9.0299999999999998E-3</v>
      </c>
      <c r="N26" s="203">
        <v>4.2700000000000002E-2</v>
      </c>
      <c r="O26" s="203">
        <v>1.33E-3</v>
      </c>
      <c r="P26" s="202">
        <v>-0.224</v>
      </c>
      <c r="Q26" s="208">
        <f t="shared" si="1"/>
        <v>0.54042570000000001</v>
      </c>
      <c r="R26" s="120">
        <f>(VLOOKUP(B26,'Environmetal Cost'!$C$10:$F$28,4,FALSE)*Q26)</f>
        <v>0.75659597999999995</v>
      </c>
    </row>
    <row r="27" spans="1:28" ht="17" thickBot="1" x14ac:dyDescent="0.25">
      <c r="A27" s="128"/>
      <c r="B27" s="112" t="s">
        <v>40</v>
      </c>
      <c r="C27" s="15" t="s">
        <v>21</v>
      </c>
      <c r="D27" s="192">
        <v>1880</v>
      </c>
      <c r="E27" s="203">
        <v>9.27</v>
      </c>
      <c r="F27" s="203">
        <v>101</v>
      </c>
      <c r="G27" s="203">
        <v>3.72</v>
      </c>
      <c r="H27" s="203">
        <v>-5.18</v>
      </c>
      <c r="I27" s="195"/>
      <c r="J27" s="195"/>
      <c r="K27" s="195"/>
      <c r="L27" s="203">
        <v>0.20499999999999999</v>
      </c>
      <c r="M27" s="203">
        <v>21.2</v>
      </c>
      <c r="N27" s="203">
        <v>11.5</v>
      </c>
      <c r="O27" s="203">
        <v>2.75</v>
      </c>
      <c r="P27" s="202">
        <v>-255</v>
      </c>
      <c r="Q27" s="208">
        <f t="shared" si="1"/>
        <v>1769.4649999999999</v>
      </c>
      <c r="R27" s="120">
        <f>(VLOOKUP(B27,'Environmetal Cost'!$C$10:$F$28,4,FALSE)*Q27)</f>
        <v>10.970682999999999</v>
      </c>
    </row>
    <row r="28" spans="1:28" ht="17" thickBot="1" x14ac:dyDescent="0.25">
      <c r="A28" s="128"/>
      <c r="B28" s="112" t="s">
        <v>32</v>
      </c>
      <c r="C28" s="72" t="s">
        <v>146</v>
      </c>
      <c r="D28" s="192">
        <v>5.33E-2</v>
      </c>
      <c r="E28" s="203">
        <v>7.6699999999999994E-5</v>
      </c>
      <c r="F28" s="203">
        <v>1.64E-4</v>
      </c>
      <c r="G28" s="203">
        <v>5.48E-6</v>
      </c>
      <c r="H28" s="203">
        <v>4.9999999999999998E-8</v>
      </c>
      <c r="I28" s="193"/>
      <c r="J28" s="193"/>
      <c r="K28" s="193"/>
      <c r="L28" s="203">
        <v>6.2900000000000001E-8</v>
      </c>
      <c r="M28" s="203">
        <v>3.5599999999999998E-5</v>
      </c>
      <c r="N28" s="203">
        <v>1.5500000000000001E-5</v>
      </c>
      <c r="O28" s="203">
        <v>1.24E-6</v>
      </c>
      <c r="P28" s="202">
        <v>-0.10299999999999999</v>
      </c>
      <c r="Q28" s="208">
        <f t="shared" si="1"/>
        <v>-4.9401367099999996E-2</v>
      </c>
      <c r="R28" s="120">
        <f>(VLOOKUP(B28,'Environmetal Cost'!$C$10:$F$28,4,FALSE)*Q28)</f>
        <v>-7.4102050649999993E-4</v>
      </c>
    </row>
    <row r="29" spans="1:28" ht="17" thickBot="1" x14ac:dyDescent="0.25">
      <c r="A29" s="129"/>
      <c r="B29" s="112" t="s">
        <v>33</v>
      </c>
      <c r="C29" s="15" t="s">
        <v>41</v>
      </c>
      <c r="D29" s="192">
        <v>71.5</v>
      </c>
      <c r="E29" s="203">
        <v>0.25600000000000001</v>
      </c>
      <c r="F29" s="203">
        <v>0.34899999999999998</v>
      </c>
      <c r="G29" s="203">
        <v>1.4200000000000001E-2</v>
      </c>
      <c r="H29" s="203">
        <v>-2.9100000000000001E-2</v>
      </c>
      <c r="I29" s="193"/>
      <c r="J29" s="193"/>
      <c r="K29" s="193"/>
      <c r="L29" s="203">
        <v>1.57E-3</v>
      </c>
      <c r="M29" s="203">
        <v>7.5700000000000003E-2</v>
      </c>
      <c r="N29" s="203">
        <v>0.33</v>
      </c>
      <c r="O29" s="203">
        <v>0.11700000000000001</v>
      </c>
      <c r="P29" s="202">
        <v>-6.68</v>
      </c>
      <c r="Q29" s="208">
        <f t="shared" si="1"/>
        <v>65.934370000000001</v>
      </c>
      <c r="R29" s="120">
        <f>(VLOOKUP(B29,'Environmetal Cost'!$C$10:$F$28,4,FALSE)*Q29)</f>
        <v>9.2308118000000015</v>
      </c>
    </row>
    <row r="30" spans="1:28" ht="17" thickBot="1" x14ac:dyDescent="0.25">
      <c r="A30" s="332" t="s">
        <v>57</v>
      </c>
      <c r="B30" s="134" t="s">
        <v>60</v>
      </c>
      <c r="C30" s="14" t="s">
        <v>61</v>
      </c>
      <c r="D30" s="192">
        <v>30.6</v>
      </c>
      <c r="E30" s="203">
        <v>88.5</v>
      </c>
      <c r="F30" s="203">
        <v>4390</v>
      </c>
      <c r="G30" s="203">
        <v>3.6999999999999998E-2</v>
      </c>
      <c r="H30" s="203">
        <v>0.20799999999999999</v>
      </c>
      <c r="I30" s="196"/>
      <c r="J30" s="196"/>
      <c r="K30" s="196"/>
      <c r="L30" s="203">
        <v>18.899999999999999</v>
      </c>
      <c r="M30" s="203">
        <v>40.799999999999997</v>
      </c>
      <c r="N30" s="203">
        <v>5.42</v>
      </c>
      <c r="O30" s="203">
        <v>-2930</v>
      </c>
      <c r="P30" s="202">
        <v>-2930</v>
      </c>
      <c r="Q30" s="208">
        <f t="shared" si="1"/>
        <v>-1285.5349999999999</v>
      </c>
      <c r="R30" s="120">
        <f>(VLOOKUP(B30,'Environmetal Cost'!$C$10:$F$28,4,FALSE)*Q30)</f>
        <v>-39.723031499999998</v>
      </c>
    </row>
    <row r="31" spans="1:28" ht="17" thickBot="1" x14ac:dyDescent="0.25">
      <c r="A31" s="333"/>
      <c r="B31" s="112" t="s">
        <v>58</v>
      </c>
      <c r="C31" s="15" t="s">
        <v>62</v>
      </c>
      <c r="D31" s="192">
        <v>7.2199999999999998E-8</v>
      </c>
      <c r="E31" s="203">
        <v>5.82E-7</v>
      </c>
      <c r="F31" s="203">
        <v>1.5400000000000002E-5</v>
      </c>
      <c r="G31" s="203">
        <v>-2.5100000000000001E-10</v>
      </c>
      <c r="H31" s="203">
        <v>1.2E-10</v>
      </c>
      <c r="I31" s="196"/>
      <c r="J31" s="196"/>
      <c r="K31" s="196"/>
      <c r="L31" s="203">
        <v>1.2599999999999999E-7</v>
      </c>
      <c r="M31" s="203">
        <v>2.6300000000000001E-7</v>
      </c>
      <c r="N31" s="203">
        <v>1.9000000000000001E-8</v>
      </c>
      <c r="O31" s="203">
        <v>-3.1200000000000002E-6</v>
      </c>
      <c r="P31" s="202">
        <v>-3.1200000000000002E-6</v>
      </c>
      <c r="Q31" s="208">
        <f t="shared" si="1"/>
        <v>1.0222069000000004E-5</v>
      </c>
      <c r="R31" s="120">
        <f>(VLOOKUP(B31,'Environmetal Cost'!$C$10:$F$28,4,FALSE)*Q31)</f>
        <v>1.9800628090243008E-2</v>
      </c>
    </row>
    <row r="32" spans="1:28" ht="17" thickBot="1" x14ac:dyDescent="0.25">
      <c r="A32" s="333"/>
      <c r="B32" s="112" t="s">
        <v>63</v>
      </c>
      <c r="C32" s="15" t="s">
        <v>66</v>
      </c>
      <c r="D32" s="192">
        <v>5.3300000000000004E-9</v>
      </c>
      <c r="E32" s="203">
        <v>2.9899999999999998E-9</v>
      </c>
      <c r="F32" s="203">
        <v>6.0800000000000004E-7</v>
      </c>
      <c r="G32" s="203">
        <v>3.8100000000000001E-12</v>
      </c>
      <c r="H32" s="203">
        <v>3.5699999999999999E-12</v>
      </c>
      <c r="I32" s="196"/>
      <c r="J32" s="196"/>
      <c r="K32" s="196"/>
      <c r="L32" s="203">
        <v>6.1199999999999995E-10</v>
      </c>
      <c r="M32" s="203">
        <v>3.5699999999999998E-7</v>
      </c>
      <c r="N32" s="203">
        <v>7.6900000000000001E-11</v>
      </c>
      <c r="O32" s="203">
        <v>-4.6399999999999999E-8</v>
      </c>
      <c r="P32" s="202">
        <v>-4.6399999999999999E-8</v>
      </c>
      <c r="Q32" s="208">
        <f t="shared" si="1"/>
        <v>8.8121628000000011E-7</v>
      </c>
      <c r="R32" s="120">
        <f>(VLOOKUP(B32,'Environmetal Cost'!$C$10:$F$28,4,FALSE)*Q32)</f>
        <v>0.80983776132000007</v>
      </c>
    </row>
    <row r="33" spans="1:18" ht="17" thickBot="1" x14ac:dyDescent="0.25">
      <c r="A33" s="333"/>
      <c r="B33" s="112" t="s">
        <v>64</v>
      </c>
      <c r="C33" s="15" t="s">
        <v>65</v>
      </c>
      <c r="D33" s="192">
        <v>5.1E-8</v>
      </c>
      <c r="E33" s="203">
        <v>9.5900000000000005E-8</v>
      </c>
      <c r="F33" s="203">
        <v>3.8199999999999998E-6</v>
      </c>
      <c r="G33" s="203">
        <v>5.6700000000000001E-10</v>
      </c>
      <c r="H33" s="203">
        <v>1.16E-10</v>
      </c>
      <c r="I33" s="196"/>
      <c r="J33" s="196"/>
      <c r="K33" s="196"/>
      <c r="L33" s="203">
        <v>2.07E-8</v>
      </c>
      <c r="M33" s="203">
        <v>1.09E-7</v>
      </c>
      <c r="N33" s="203">
        <v>2.9899999999999998E-9</v>
      </c>
      <c r="O33" s="203">
        <v>1.88E-8</v>
      </c>
      <c r="P33" s="202">
        <v>1.88E-8</v>
      </c>
      <c r="Q33" s="208">
        <f t="shared" si="1"/>
        <v>4.1378729999999993E-6</v>
      </c>
      <c r="R33" s="120">
        <f>(VLOOKUP(B33,'Environmetal Cost'!$C$10:$F$28,4,FALSE)*Q33)</f>
        <v>0.6868869179999999</v>
      </c>
    </row>
    <row r="34" spans="1:18" ht="17" thickBot="1" x14ac:dyDescent="0.25">
      <c r="A34" s="333"/>
      <c r="B34" s="112" t="s">
        <v>59</v>
      </c>
      <c r="C34" s="15" t="s">
        <v>67</v>
      </c>
      <c r="D34" s="192">
        <v>2.5499999999999998E-2</v>
      </c>
      <c r="E34" s="203">
        <v>0.42199999999999999</v>
      </c>
      <c r="F34" s="203">
        <v>5.33</v>
      </c>
      <c r="G34" s="203">
        <v>-1.16E-3</v>
      </c>
      <c r="H34" s="203">
        <v>4.2299999999999998E-4</v>
      </c>
      <c r="I34" s="196"/>
      <c r="J34" s="196"/>
      <c r="K34" s="196"/>
      <c r="L34" s="203">
        <v>8.8700000000000001E-2</v>
      </c>
      <c r="M34" s="203">
        <v>3.49E-2</v>
      </c>
      <c r="N34" s="203">
        <v>1.0800000000000001E-2</v>
      </c>
      <c r="O34" s="203">
        <v>-0.626</v>
      </c>
      <c r="P34" s="202">
        <v>-0.626</v>
      </c>
      <c r="Q34" s="208">
        <f t="shared" si="1"/>
        <v>4.6591629999999995</v>
      </c>
      <c r="R34" s="120">
        <f>(VLOOKUP(B34,'Environmetal Cost'!$C$10:$F$28,4,FALSE)*Q34)</f>
        <v>3.3080057299999998E-3</v>
      </c>
    </row>
    <row r="35" spans="1:18" ht="17" thickBot="1" x14ac:dyDescent="0.25">
      <c r="A35" s="333"/>
      <c r="B35" s="114" t="s">
        <v>68</v>
      </c>
      <c r="C35" s="103" t="s">
        <v>69</v>
      </c>
      <c r="D35" s="206">
        <v>14.9</v>
      </c>
      <c r="E35" s="207">
        <v>90.1</v>
      </c>
      <c r="F35" s="207">
        <v>7720</v>
      </c>
      <c r="G35" s="207">
        <v>4.6300000000000001E-2</v>
      </c>
      <c r="H35" s="207">
        <v>4.2099999999999999E-2</v>
      </c>
      <c r="I35" s="197"/>
      <c r="J35" s="197"/>
      <c r="K35" s="197"/>
      <c r="L35" s="207">
        <v>19.8</v>
      </c>
      <c r="M35" s="207">
        <v>10.5</v>
      </c>
      <c r="N35" s="207">
        <v>6.94</v>
      </c>
      <c r="O35" s="207">
        <v>-6740</v>
      </c>
      <c r="P35" s="204">
        <v>-6740</v>
      </c>
      <c r="Q35" s="208">
        <f t="shared" si="1"/>
        <v>-5617.6716000000006</v>
      </c>
      <c r="R35" s="120">
        <f>(VLOOKUP(B35,'Environmetal Cost'!$C$10:$F$28,4,FALSE)*Q35)</f>
        <v>-820.18005360000006</v>
      </c>
    </row>
    <row r="36" spans="1:18" x14ac:dyDescent="0.2">
      <c r="A36" s="85"/>
      <c r="B36" s="17"/>
      <c r="C36" s="72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30"/>
    </row>
    <row r="37" spans="1:18" ht="18" customHeight="1" x14ac:dyDescent="0.2">
      <c r="A37" s="339" t="s">
        <v>98</v>
      </c>
      <c r="B37" s="57" t="s">
        <v>99</v>
      </c>
      <c r="C37" s="29" t="s">
        <v>100</v>
      </c>
      <c r="D37" s="149">
        <v>49.2</v>
      </c>
      <c r="E37" s="149">
        <v>0.154</v>
      </c>
      <c r="F37" s="149">
        <v>63.6</v>
      </c>
      <c r="G37" s="149">
        <v>0.157</v>
      </c>
      <c r="H37" s="149">
        <v>3.54</v>
      </c>
      <c r="I37" s="149">
        <v>1.1499999999999999</v>
      </c>
      <c r="J37" s="149">
        <v>0</v>
      </c>
      <c r="K37" s="149">
        <v>23.9</v>
      </c>
      <c r="L37" s="149">
        <v>0</v>
      </c>
      <c r="M37" s="149">
        <v>0.112</v>
      </c>
      <c r="N37" s="149">
        <v>0.72899999999999998</v>
      </c>
      <c r="O37" s="149">
        <v>1.2500000000000001E-2</v>
      </c>
      <c r="P37" s="150">
        <v>-1150</v>
      </c>
      <c r="Q37" s="151">
        <v>-1000</v>
      </c>
      <c r="R37" s="33"/>
    </row>
    <row r="38" spans="1:18" x14ac:dyDescent="0.2">
      <c r="A38" s="339"/>
      <c r="B38" s="57" t="s">
        <v>101</v>
      </c>
      <c r="C38" s="29" t="s">
        <v>100</v>
      </c>
      <c r="D38" s="149">
        <v>302</v>
      </c>
      <c r="E38" s="149">
        <v>0</v>
      </c>
      <c r="F38" s="149">
        <v>49.1</v>
      </c>
      <c r="G38" s="149">
        <v>0</v>
      </c>
      <c r="H38" s="149">
        <v>10.5</v>
      </c>
      <c r="I38" s="149">
        <v>0</v>
      </c>
      <c r="J38" s="149">
        <v>0</v>
      </c>
      <c r="K38" s="149">
        <v>627</v>
      </c>
      <c r="L38" s="149">
        <v>0</v>
      </c>
      <c r="M38" s="149">
        <v>0</v>
      </c>
      <c r="N38" s="149">
        <v>0</v>
      </c>
      <c r="O38" s="149">
        <v>0</v>
      </c>
      <c r="P38" s="150">
        <v>0</v>
      </c>
      <c r="Q38" s="151">
        <v>988</v>
      </c>
      <c r="R38" s="33"/>
    </row>
    <row r="39" spans="1:18" x14ac:dyDescent="0.2">
      <c r="A39" s="339"/>
      <c r="B39" s="57" t="s">
        <v>102</v>
      </c>
      <c r="C39" s="29" t="s">
        <v>100</v>
      </c>
      <c r="D39" s="149">
        <v>351</v>
      </c>
      <c r="E39" s="149">
        <v>0.154</v>
      </c>
      <c r="F39" s="149">
        <v>113</v>
      </c>
      <c r="G39" s="149">
        <v>0.157</v>
      </c>
      <c r="H39" s="149">
        <v>14.1</v>
      </c>
      <c r="I39" s="149">
        <v>1.1499999999999999</v>
      </c>
      <c r="J39" s="149">
        <v>0</v>
      </c>
      <c r="K39" s="149">
        <v>651</v>
      </c>
      <c r="L39" s="149">
        <v>0</v>
      </c>
      <c r="M39" s="149">
        <v>0.112</v>
      </c>
      <c r="N39" s="149">
        <v>0.72899999999999998</v>
      </c>
      <c r="O39" s="149">
        <v>1.2500000000000001E-2</v>
      </c>
      <c r="P39" s="150">
        <v>-1150</v>
      </c>
      <c r="Q39" s="151">
        <v>-14.3</v>
      </c>
      <c r="R39" s="33"/>
    </row>
    <row r="40" spans="1:18" x14ac:dyDescent="0.2">
      <c r="A40" s="339"/>
      <c r="B40" s="57" t="s">
        <v>103</v>
      </c>
      <c r="C40" s="29" t="s">
        <v>100</v>
      </c>
      <c r="D40" s="149">
        <v>635</v>
      </c>
      <c r="E40" s="149">
        <v>13</v>
      </c>
      <c r="F40" s="149">
        <v>28.7</v>
      </c>
      <c r="G40" s="149">
        <v>13.3</v>
      </c>
      <c r="H40" s="149">
        <v>22.3</v>
      </c>
      <c r="I40" s="149">
        <v>97.9</v>
      </c>
      <c r="J40" s="149">
        <v>0</v>
      </c>
      <c r="K40" s="149">
        <v>544</v>
      </c>
      <c r="L40" s="149">
        <v>0</v>
      </c>
      <c r="M40" s="149">
        <v>9.4600000000000009</v>
      </c>
      <c r="N40" s="149">
        <v>7.04</v>
      </c>
      <c r="O40" s="149">
        <v>0.44</v>
      </c>
      <c r="P40" s="150">
        <v>-64.400000000000006</v>
      </c>
      <c r="Q40" s="151">
        <v>1310</v>
      </c>
      <c r="R40" s="33"/>
    </row>
    <row r="41" spans="1:18" x14ac:dyDescent="0.2">
      <c r="A41" s="339"/>
      <c r="B41" s="57" t="s">
        <v>104</v>
      </c>
      <c r="C41" s="29" t="s">
        <v>100</v>
      </c>
      <c r="D41" s="149">
        <v>41.2</v>
      </c>
      <c r="E41" s="149">
        <v>0</v>
      </c>
      <c r="F41" s="149">
        <v>1.39</v>
      </c>
      <c r="G41" s="149">
        <v>0</v>
      </c>
      <c r="H41" s="152">
        <v>1.28</v>
      </c>
      <c r="I41" s="149">
        <v>0</v>
      </c>
      <c r="J41" s="149">
        <v>0</v>
      </c>
      <c r="K41" s="149">
        <v>85.5</v>
      </c>
      <c r="L41" s="149">
        <v>0</v>
      </c>
      <c r="M41" s="149">
        <v>0</v>
      </c>
      <c r="N41" s="149">
        <v>0</v>
      </c>
      <c r="O41" s="149">
        <v>0</v>
      </c>
      <c r="P41" s="150">
        <v>-3.6600000000000001E-2</v>
      </c>
      <c r="Q41" s="151">
        <v>129</v>
      </c>
      <c r="R41" s="33"/>
    </row>
    <row r="42" spans="1:18" x14ac:dyDescent="0.2">
      <c r="A42" s="339"/>
      <c r="B42" s="57" t="s">
        <v>105</v>
      </c>
      <c r="C42" s="29" t="s">
        <v>100</v>
      </c>
      <c r="D42" s="149">
        <v>676</v>
      </c>
      <c r="E42" s="149">
        <v>13</v>
      </c>
      <c r="F42" s="149">
        <v>30.1</v>
      </c>
      <c r="G42" s="149">
        <v>13.3</v>
      </c>
      <c r="H42" s="149">
        <v>23.6</v>
      </c>
      <c r="I42" s="149">
        <v>97.9</v>
      </c>
      <c r="J42" s="149">
        <v>0</v>
      </c>
      <c r="K42" s="149">
        <v>629</v>
      </c>
      <c r="L42" s="149">
        <v>0</v>
      </c>
      <c r="M42" s="149">
        <v>9.4600000000000009</v>
      </c>
      <c r="N42" s="149">
        <v>7.04</v>
      </c>
      <c r="O42" s="149">
        <v>0.44</v>
      </c>
      <c r="P42" s="150">
        <v>-64.400000000000006</v>
      </c>
      <c r="Q42" s="151">
        <v>1440</v>
      </c>
      <c r="R42" s="33"/>
    </row>
    <row r="43" spans="1:18" x14ac:dyDescent="0.2">
      <c r="A43" s="339"/>
      <c r="B43" s="57" t="s">
        <v>106</v>
      </c>
      <c r="C43" s="29" t="s">
        <v>107</v>
      </c>
      <c r="D43" s="149">
        <v>1.1599999999999999</v>
      </c>
      <c r="E43" s="149">
        <v>0</v>
      </c>
      <c r="F43" s="149">
        <v>0</v>
      </c>
      <c r="G43" s="149">
        <v>0</v>
      </c>
      <c r="H43" s="149">
        <v>3.49E-2</v>
      </c>
      <c r="I43" s="149">
        <v>0</v>
      </c>
      <c r="J43" s="149">
        <v>0</v>
      </c>
      <c r="K43" s="149">
        <v>0.53900000000000003</v>
      </c>
      <c r="L43" s="149">
        <v>0</v>
      </c>
      <c r="M43" s="149">
        <v>0</v>
      </c>
      <c r="N43" s="149">
        <v>0</v>
      </c>
      <c r="O43" s="149">
        <v>0</v>
      </c>
      <c r="P43" s="150">
        <v>0</v>
      </c>
      <c r="Q43" s="151">
        <v>1.74</v>
      </c>
      <c r="R43" s="33"/>
    </row>
    <row r="44" spans="1:18" x14ac:dyDescent="0.2">
      <c r="A44" s="339"/>
      <c r="B44" s="57" t="s">
        <v>108</v>
      </c>
      <c r="C44" s="29" t="s">
        <v>100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50">
        <v>0</v>
      </c>
      <c r="Q44" s="151">
        <v>0</v>
      </c>
      <c r="R44" s="33"/>
    </row>
    <row r="45" spans="1:18" x14ac:dyDescent="0.2">
      <c r="A45" s="339"/>
      <c r="B45" s="57" t="s">
        <v>119</v>
      </c>
      <c r="C45" s="29" t="s">
        <v>21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50">
        <v>0</v>
      </c>
      <c r="Q45" s="151">
        <v>0</v>
      </c>
      <c r="R45" s="33"/>
    </row>
    <row r="46" spans="1:18" x14ac:dyDescent="0.2">
      <c r="A46" s="339"/>
      <c r="B46" s="58" t="s">
        <v>120</v>
      </c>
      <c r="C46" s="34" t="s">
        <v>121</v>
      </c>
      <c r="D46" s="153">
        <v>0.70199999999999996</v>
      </c>
      <c r="E46" s="153">
        <v>1.5E-3</v>
      </c>
      <c r="F46" s="153">
        <v>1.77E-2</v>
      </c>
      <c r="G46" s="153">
        <v>1.5299999999999999E-3</v>
      </c>
      <c r="H46" s="153">
        <v>2.3800000000000002E-2</v>
      </c>
      <c r="I46" s="153">
        <v>1.12E-2</v>
      </c>
      <c r="J46" s="153">
        <v>0</v>
      </c>
      <c r="K46" s="153">
        <v>0.72799999999999998</v>
      </c>
      <c r="L46" s="153">
        <v>0</v>
      </c>
      <c r="M46" s="153">
        <v>1.09E-3</v>
      </c>
      <c r="N46" s="153">
        <v>1.29E-2</v>
      </c>
      <c r="O46" s="153">
        <v>4.46E-4</v>
      </c>
      <c r="P46" s="154">
        <v>-1.5299999999999999E-2</v>
      </c>
      <c r="Q46" s="155">
        <v>1.48</v>
      </c>
      <c r="R46" s="35"/>
    </row>
    <row r="47" spans="1:18" x14ac:dyDescent="0.2">
      <c r="A47" s="4" t="s">
        <v>122</v>
      </c>
      <c r="B47" s="52" t="s">
        <v>123</v>
      </c>
      <c r="C47" s="41" t="s">
        <v>124</v>
      </c>
      <c r="D47" s="156">
        <v>2.6800000000000001E-3</v>
      </c>
      <c r="E47" s="157">
        <v>3.1099999999999997E-5</v>
      </c>
      <c r="F47" s="157">
        <v>6.41E-5</v>
      </c>
      <c r="G47" s="157">
        <v>3.18E-5</v>
      </c>
      <c r="H47" s="157">
        <v>8.7999999999999998E-5</v>
      </c>
      <c r="I47" s="157">
        <v>2.34E-4</v>
      </c>
      <c r="J47" s="157">
        <v>0</v>
      </c>
      <c r="K47" s="157">
        <v>1.24E-3</v>
      </c>
      <c r="L47" s="157">
        <v>0</v>
      </c>
      <c r="M47" s="157">
        <v>2.26E-5</v>
      </c>
      <c r="N47" s="157">
        <v>2.1299999999999999E-5</v>
      </c>
      <c r="O47" s="157">
        <v>3.3500000000000002E-7</v>
      </c>
      <c r="P47" s="157">
        <v>-2.23E-4</v>
      </c>
      <c r="Q47" s="158">
        <v>4.1900000000000001E-3</v>
      </c>
      <c r="R47" s="73"/>
    </row>
    <row r="48" spans="1:18" x14ac:dyDescent="0.2">
      <c r="A48" s="5"/>
      <c r="B48" s="55" t="s">
        <v>125</v>
      </c>
      <c r="C48" s="42" t="s">
        <v>124</v>
      </c>
      <c r="D48" s="159">
        <v>6.27</v>
      </c>
      <c r="E48" s="160">
        <v>0.77900000000000003</v>
      </c>
      <c r="F48" s="160">
        <v>0.47699999999999998</v>
      </c>
      <c r="G48" s="160">
        <v>0.79700000000000004</v>
      </c>
      <c r="H48" s="160">
        <v>0.74</v>
      </c>
      <c r="I48" s="160">
        <v>5.85</v>
      </c>
      <c r="J48" s="160">
        <v>0</v>
      </c>
      <c r="K48" s="160">
        <v>11</v>
      </c>
      <c r="L48" s="160">
        <v>0</v>
      </c>
      <c r="M48" s="160">
        <v>0.56499999999999995</v>
      </c>
      <c r="N48" s="160">
        <v>0.35299999999999998</v>
      </c>
      <c r="O48" s="160">
        <v>1.86</v>
      </c>
      <c r="P48" s="160">
        <v>-2.08</v>
      </c>
      <c r="Q48" s="161">
        <v>26.6</v>
      </c>
      <c r="R48" s="74"/>
    </row>
    <row r="49" spans="1:18" x14ac:dyDescent="0.2">
      <c r="A49" s="6"/>
      <c r="B49" s="56" t="s">
        <v>126</v>
      </c>
      <c r="C49" s="54" t="s">
        <v>124</v>
      </c>
      <c r="D49" s="162">
        <v>1.4599999999999999E-3</v>
      </c>
      <c r="E49" s="163">
        <v>8.0599999999999994E-5</v>
      </c>
      <c r="F49" s="163">
        <v>8.2100000000000003E-5</v>
      </c>
      <c r="G49" s="163">
        <v>8.25E-5</v>
      </c>
      <c r="H49" s="163">
        <v>5.9799999999999997E-5</v>
      </c>
      <c r="I49" s="163">
        <v>6.0599999999999998E-4</v>
      </c>
      <c r="J49" s="163">
        <v>0</v>
      </c>
      <c r="K49" s="163">
        <v>1.9499999999999999E-3</v>
      </c>
      <c r="L49" s="163">
        <v>0</v>
      </c>
      <c r="M49" s="163">
        <v>5.8499999999999999E-5</v>
      </c>
      <c r="N49" s="163">
        <v>3.18E-5</v>
      </c>
      <c r="O49" s="163">
        <v>2.5299999999999999E-6</v>
      </c>
      <c r="P49" s="163">
        <v>-3.4200000000000002E-4</v>
      </c>
      <c r="Q49" s="164">
        <v>4.0800000000000003E-3</v>
      </c>
      <c r="R49" s="75"/>
    </row>
    <row r="50" spans="1:18" x14ac:dyDescent="0.2">
      <c r="A50" s="8" t="s">
        <v>43</v>
      </c>
      <c r="B50" s="60" t="s">
        <v>16</v>
      </c>
      <c r="C50" s="61" t="s">
        <v>17</v>
      </c>
      <c r="D50" s="165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7">
        <v>0</v>
      </c>
      <c r="R50" s="44"/>
    </row>
    <row r="51" spans="1:18" x14ac:dyDescent="0.2">
      <c r="A51" s="9"/>
      <c r="B51" s="62" t="s">
        <v>18</v>
      </c>
      <c r="C51" t="s">
        <v>17</v>
      </c>
      <c r="D51" s="168">
        <v>0</v>
      </c>
      <c r="E51" s="168">
        <v>0</v>
      </c>
      <c r="F51" s="168">
        <v>0</v>
      </c>
      <c r="G51" s="168">
        <v>0</v>
      </c>
      <c r="H51" s="168">
        <v>0.53100000000000003</v>
      </c>
      <c r="I51" s="168">
        <v>0</v>
      </c>
      <c r="J51" s="168">
        <v>0</v>
      </c>
      <c r="K51" s="168">
        <v>5.63</v>
      </c>
      <c r="L51" s="168">
        <v>0</v>
      </c>
      <c r="M51" s="168">
        <v>0</v>
      </c>
      <c r="N51" s="168">
        <v>11.9</v>
      </c>
      <c r="O51" s="168">
        <v>0</v>
      </c>
      <c r="P51" s="168">
        <v>0</v>
      </c>
      <c r="Q51" s="169">
        <v>18.100000000000001</v>
      </c>
      <c r="R51" s="47"/>
    </row>
    <row r="52" spans="1:18" x14ac:dyDescent="0.2">
      <c r="A52" s="9"/>
      <c r="B52" s="62" t="s">
        <v>19</v>
      </c>
      <c r="C52" t="s">
        <v>17</v>
      </c>
      <c r="D52" s="168">
        <v>0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169">
        <v>0</v>
      </c>
      <c r="R52" s="47"/>
    </row>
    <row r="53" spans="1:18" x14ac:dyDescent="0.2">
      <c r="A53" s="9"/>
      <c r="B53" s="62" t="s">
        <v>20</v>
      </c>
      <c r="C53" t="s">
        <v>21</v>
      </c>
      <c r="D53" s="168">
        <v>0</v>
      </c>
      <c r="E53" s="168">
        <v>0</v>
      </c>
      <c r="F53" s="168">
        <v>1.3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520</v>
      </c>
      <c r="Q53" s="169">
        <v>521</v>
      </c>
      <c r="R53" s="47"/>
    </row>
    <row r="54" spans="1:18" x14ac:dyDescent="0.2">
      <c r="A54" s="9"/>
      <c r="B54" s="62" t="s">
        <v>22</v>
      </c>
      <c r="C54" t="s">
        <v>21</v>
      </c>
      <c r="D54" s="168">
        <v>0</v>
      </c>
      <c r="E54" s="168">
        <v>0</v>
      </c>
      <c r="F54" s="168">
        <v>0.82499999999999996</v>
      </c>
      <c r="G54" s="168">
        <v>0</v>
      </c>
      <c r="H54" s="168">
        <v>0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0</v>
      </c>
      <c r="O54" s="168">
        <v>0</v>
      </c>
      <c r="P54" s="168">
        <v>329</v>
      </c>
      <c r="Q54" s="169">
        <v>330</v>
      </c>
      <c r="R54" s="47"/>
    </row>
    <row r="55" spans="1:18" x14ac:dyDescent="0.2">
      <c r="A55" s="10"/>
      <c r="B55" s="63" t="s">
        <v>23</v>
      </c>
      <c r="C55" s="7" t="s">
        <v>21</v>
      </c>
      <c r="D55" s="170">
        <v>0</v>
      </c>
      <c r="E55" s="170">
        <v>0</v>
      </c>
      <c r="F55" s="170">
        <v>0.47899999999999998</v>
      </c>
      <c r="G55" s="170">
        <v>0</v>
      </c>
      <c r="H55" s="170">
        <v>0</v>
      </c>
      <c r="I55" s="170">
        <v>0</v>
      </c>
      <c r="J55" s="170">
        <v>0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191</v>
      </c>
      <c r="Q55" s="171">
        <v>192</v>
      </c>
      <c r="R55" s="49"/>
    </row>
  </sheetData>
  <mergeCells count="4">
    <mergeCell ref="A30:A35"/>
    <mergeCell ref="A6:A11"/>
    <mergeCell ref="A12:A16"/>
    <mergeCell ref="A37:A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04D1-B7E9-9B49-BBDD-764501EC3678}">
  <sheetPr codeName="Blad3">
    <tabColor theme="9" tint="0.79998168889431442"/>
  </sheetPr>
  <dimension ref="A1:AB65"/>
  <sheetViews>
    <sheetView zoomScale="83" workbookViewId="0">
      <selection activeCell="B22" sqref="B22"/>
    </sheetView>
  </sheetViews>
  <sheetFormatPr baseColWidth="10" defaultRowHeight="16" x14ac:dyDescent="0.2"/>
  <cols>
    <col min="1" max="1" width="43.5" customWidth="1"/>
    <col min="2" max="2" width="10.83203125" customWidth="1"/>
    <col min="3" max="3" width="16" customWidth="1"/>
    <col min="4" max="4" width="17.33203125" customWidth="1"/>
    <col min="6" max="6" width="14.83203125" bestFit="1" customWidth="1"/>
    <col min="16" max="16" width="15.1640625" customWidth="1"/>
    <col min="17" max="17" width="13.6640625" customWidth="1"/>
    <col min="18" max="18" width="15.5" customWidth="1"/>
    <col min="19" max="19" width="50.1640625" bestFit="1" customWidth="1"/>
    <col min="20" max="20" width="18.33203125" bestFit="1" customWidth="1"/>
    <col min="21" max="21" width="27.6640625" customWidth="1"/>
    <col min="27" max="27" width="13" bestFit="1" customWidth="1"/>
  </cols>
  <sheetData>
    <row r="1" spans="1:25" ht="105" customHeight="1" thickBot="1" x14ac:dyDescent="0.25">
      <c r="S1" s="209"/>
    </row>
    <row r="2" spans="1:25" ht="17" thickBot="1" x14ac:dyDescent="0.25">
      <c r="A2" s="209">
        <v>2</v>
      </c>
      <c r="B2" s="174"/>
      <c r="C2" s="211" t="s">
        <v>151</v>
      </c>
      <c r="D2" s="175" t="s">
        <v>2</v>
      </c>
      <c r="E2" s="175" t="s">
        <v>3</v>
      </c>
      <c r="F2" s="175" t="s">
        <v>4</v>
      </c>
      <c r="G2" s="175" t="s">
        <v>5</v>
      </c>
      <c r="H2" s="175" t="s">
        <v>6</v>
      </c>
      <c r="I2" s="175" t="s">
        <v>7</v>
      </c>
      <c r="J2" s="175" t="s">
        <v>8</v>
      </c>
      <c r="K2" s="175" t="s">
        <v>9</v>
      </c>
      <c r="L2" s="175" t="s">
        <v>10</v>
      </c>
      <c r="M2" s="175" t="s">
        <v>11</v>
      </c>
      <c r="N2" s="175" t="s">
        <v>12</v>
      </c>
      <c r="O2" s="175" t="s">
        <v>13</v>
      </c>
      <c r="P2" s="175" t="s">
        <v>14</v>
      </c>
      <c r="Q2" s="176" t="s">
        <v>15</v>
      </c>
      <c r="S2" s="209"/>
    </row>
    <row r="3" spans="1:25" ht="17" thickBot="1" x14ac:dyDescent="0.25">
      <c r="A3" s="209"/>
      <c r="B3" s="174" t="s">
        <v>155</v>
      </c>
      <c r="C3" s="3"/>
      <c r="D3" s="86">
        <f>[1]Dashboard!$C$23*((VLOOKUP($C$6,'Environmetal Cost'!$E$29:$F$39,2,FALSE)*D6)+(VLOOKUP($C$7,'Environmetal Cost'!$E$29:$F$39,2,FALSE)*D7)+(VLOOKUP($C$8,'Environmetal Cost'!$E$29:$F$39,2,FALSE)*D8)+(VLOOKUP($C$9,'Environmetal Cost'!$E$29:$F$39,2,FALSE)*D9)+(VLOOKUP($C$10,'Environmetal Cost'!$E$29:$F$39,2,FALSE)*D10)+(VLOOKUP($C$11,'Environmetal Cost'!$E$29:$F$39,2,FALSE)*D11)+(VLOOKUP($C$12,'Environmetal Cost'!$E$29:$F$39,2,FALSE)*D12)+(VLOOKUP($B$13,'Environmetal Cost'!$D$29:$F$39,3,FALSE)*D13)+(VLOOKUP($B$14,'Environmetal Cost'!$D$29:$F$39,3,FALSE)*D14)+(VLOOKUP($B$15,'Environmetal Cost'!$D$29:$F$39,3,FALSE)*D15)+(VLOOKUP($B$16,'Environmetal Cost'!$D$29:$F$39,3,FALSE)*D16))</f>
        <v>20.146841699999996</v>
      </c>
      <c r="E3" s="86">
        <f>[1]Dashboard!$C$23*((VLOOKUP($C$6,'Environmetal Cost'!$E$29:$F$39,2,FALSE)*E6)+(VLOOKUP($C$7,'Environmetal Cost'!$E$29:$F$39,2,FALSE)*E7)+(VLOOKUP($C$8,'Environmetal Cost'!$E$29:$F$39,2,FALSE)*E8)+(VLOOKUP($C$9,'Environmetal Cost'!$E$29:$F$39,2,FALSE)*E9)+(VLOOKUP($C$10,'Environmetal Cost'!$E$29:$F$39,2,FALSE)*E10)+(VLOOKUP($C$11,'Environmetal Cost'!$E$29:$F$39,2,FALSE)*E11)+(VLOOKUP($C$12,'Environmetal Cost'!$E$29:$F$39,2,FALSE)*E12)+(VLOOKUP($B$13,'Environmetal Cost'!$D$29:$F$39,3,FALSE)*E13)+(VLOOKUP($B$14,'Environmetal Cost'!$D$29:$F$39,3,FALSE)*E14)+(VLOOKUP($B$15,'Environmetal Cost'!$D$29:$F$39,3,FALSE)*E15)+(VLOOKUP($B$16,'Environmetal Cost'!$D$29:$F$39,3,FALSE)*E16))</f>
        <v>0.29170494000000002</v>
      </c>
      <c r="F3" s="86">
        <f>[1]Dashboard!$C$23*((VLOOKUP($C$6,'Environmetal Cost'!$E$29:$F$39,2,FALSE)*F6)+(VLOOKUP($C$7,'Environmetal Cost'!$E$29:$F$39,2,FALSE)*F7)+(VLOOKUP($C$8,'Environmetal Cost'!$E$29:$F$39,2,FALSE)*F8)+(VLOOKUP($C$9,'Environmetal Cost'!$E$29:$F$39,2,FALSE)*F9)+(VLOOKUP($C$10,'Environmetal Cost'!$E$29:$F$39,2,FALSE)*F10)+(VLOOKUP($C$11,'Environmetal Cost'!$E$29:$F$39,2,FALSE)*F11)+(VLOOKUP($C$12,'Environmetal Cost'!$E$29:$F$39,2,FALSE)*F12)+(VLOOKUP($B$13,'Environmetal Cost'!$D$29:$F$39,3,FALSE)*F13)+(VLOOKUP($B$14,'Environmetal Cost'!$D$29:$F$39,3,FALSE)*F14)+(VLOOKUP($B$15,'Environmetal Cost'!$D$29:$F$39,3,FALSE)*F15)+(VLOOKUP($B$16,'Environmetal Cost'!$D$29:$F$39,3,FALSE)*F16))</f>
        <v>0.89424533999999989</v>
      </c>
      <c r="G3" s="86">
        <f>[1]Dashboard!$C$23*((VLOOKUP($C$6,'Environmetal Cost'!$E$29:$F$39,2,FALSE)*G6)+(VLOOKUP($C$7,'Environmetal Cost'!$E$29:$F$39,2,FALSE)*G7)+(VLOOKUP($C$8,'Environmetal Cost'!$E$29:$F$39,2,FALSE)*G8)+(VLOOKUP($C$9,'Environmetal Cost'!$E$29:$F$39,2,FALSE)*G9)+(VLOOKUP($C$10,'Environmetal Cost'!$E$29:$F$39,2,FALSE)*G10)+(VLOOKUP($C$11,'Environmetal Cost'!$E$29:$F$39,2,FALSE)*G11)+(VLOOKUP($C$12,'Environmetal Cost'!$E$29:$F$39,2,FALSE)*G12)+(VLOOKUP($B$13,'Environmetal Cost'!$D$29:$F$39,3,FALSE)*G13)+(VLOOKUP($B$14,'Environmetal Cost'!$D$29:$F$39,3,FALSE)*G14)+(VLOOKUP($B$15,'Environmetal Cost'!$D$29:$F$39,3,FALSE)*G15)+(VLOOKUP($B$16,'Environmetal Cost'!$D$29:$F$39,3,FALSE)*G16))</f>
        <v>0.29849353499999992</v>
      </c>
      <c r="H3" s="86">
        <f>[1]Dashboard!$C$23*((VLOOKUP($C$6,'Environmetal Cost'!$E$29:$F$39,2,FALSE)*H6)+(VLOOKUP($C$7,'Environmetal Cost'!$E$29:$F$39,2,FALSE)*H7)+(VLOOKUP($C$8,'Environmetal Cost'!$E$29:$F$39,2,FALSE)*H8)+(VLOOKUP($C$9,'Environmetal Cost'!$E$29:$F$39,2,FALSE)*H9)+(VLOOKUP($C$10,'Environmetal Cost'!$E$29:$F$39,2,FALSE)*H10)+(VLOOKUP($C$11,'Environmetal Cost'!$E$29:$F$39,2,FALSE)*H11)+(VLOOKUP($C$12,'Environmetal Cost'!$E$29:$F$39,2,FALSE)*H12)+(VLOOKUP($B$13,'Environmetal Cost'!$D$29:$F$39,3,FALSE)*H13)+(VLOOKUP($B$14,'Environmetal Cost'!$D$29:$F$39,3,FALSE)*H14)+(VLOOKUP($B$15,'Environmetal Cost'!$D$29:$F$39,3,FALSE)*H15)+(VLOOKUP($B$16,'Environmetal Cost'!$D$29:$F$39,3,FALSE)*H16))</f>
        <v>0.7459854749999999</v>
      </c>
      <c r="I3" s="86">
        <f>[1]Dashboard!$C$23*((VLOOKUP($C$6,'Environmetal Cost'!$E$29:$F$39,2,FALSE)*I6)+(VLOOKUP($C$7,'Environmetal Cost'!$E$29:$F$39,2,FALSE)*I7)+(VLOOKUP($C$8,'Environmetal Cost'!$E$29:$F$39,2,FALSE)*I8)+(VLOOKUP($C$9,'Environmetal Cost'!$E$29:$F$39,2,FALSE)*I9)+(VLOOKUP($C$10,'Environmetal Cost'!$E$29:$F$39,2,FALSE)*I10)+(VLOOKUP($C$11,'Environmetal Cost'!$E$29:$F$39,2,FALSE)*I11)+(VLOOKUP($C$12,'Environmetal Cost'!$E$29:$F$39,2,FALSE)*I12)+(VLOOKUP($B$13,'Environmetal Cost'!$D$29:$F$39,3,FALSE)*I13)+(VLOOKUP($B$14,'Environmetal Cost'!$D$29:$F$39,3,FALSE)*I14)+(VLOOKUP($B$15,'Environmetal Cost'!$D$29:$F$39,3,FALSE)*I15)+(VLOOKUP($B$16,'Environmetal Cost'!$D$29:$F$39,3,FALSE)*I16))</f>
        <v>2.1903055499999997</v>
      </c>
      <c r="J3" s="86">
        <f>[1]Dashboard!$C$23*((VLOOKUP($C$6,'Environmetal Cost'!$E$29:$F$39,2,FALSE)*J6)+(VLOOKUP($C$7,'Environmetal Cost'!$E$29:$F$39,2,FALSE)*J7)+(VLOOKUP($C$8,'Environmetal Cost'!$E$29:$F$39,2,FALSE)*J8)+(VLOOKUP($C$9,'Environmetal Cost'!$E$29:$F$39,2,FALSE)*J9)+(VLOOKUP($C$10,'Environmetal Cost'!$E$29:$F$39,2,FALSE)*J10)+(VLOOKUP($C$11,'Environmetal Cost'!$E$29:$F$39,2,FALSE)*J11)+(VLOOKUP($C$12,'Environmetal Cost'!$E$29:$F$39,2,FALSE)*J12)+(VLOOKUP($B$13,'Environmetal Cost'!$D$29:$F$39,3,FALSE)*J13)+(VLOOKUP($B$14,'Environmetal Cost'!$D$29:$F$39,3,FALSE)*J14)+(VLOOKUP($B$15,'Environmetal Cost'!$D$29:$F$39,3,FALSE)*J15)+(VLOOKUP($B$16,'Environmetal Cost'!$D$29:$F$39,3,FALSE)*J16))</f>
        <v>0</v>
      </c>
      <c r="K3" s="86">
        <f>[1]Dashboard!$C$23*((VLOOKUP($C$6,'Environmetal Cost'!$E$29:$F$39,2,FALSE)*K6)+(VLOOKUP($C$7,'Environmetal Cost'!$E$29:$F$39,2,FALSE)*K7)+(VLOOKUP($C$8,'Environmetal Cost'!$E$29:$F$39,2,FALSE)*K8)+(VLOOKUP($C$9,'Environmetal Cost'!$E$29:$F$39,2,FALSE)*K9)+(VLOOKUP($C$10,'Environmetal Cost'!$E$29:$F$39,2,FALSE)*K10)+(VLOOKUP($C$11,'Environmetal Cost'!$E$29:$F$39,2,FALSE)*K11)+(VLOOKUP($C$12,'Environmetal Cost'!$E$29:$F$39,2,FALSE)*K12)+(VLOOKUP($B$13,'Environmetal Cost'!$D$29:$F$39,3,FALSE)*K13)+(VLOOKUP($B$14,'Environmetal Cost'!$D$29:$F$39,3,FALSE)*K14)+(VLOOKUP($B$15,'Environmetal Cost'!$D$29:$F$39,3,FALSE)*K15)+(VLOOKUP($B$16,'Environmetal Cost'!$D$29:$F$39,3,FALSE)*K16))</f>
        <v>13.705648499999999</v>
      </c>
      <c r="L3" s="86">
        <f>[1]Dashboard!$C$23*((VLOOKUP($C$6,'Environmetal Cost'!$E$29:$F$39,2,FALSE)*L6)+(VLOOKUP($C$7,'Environmetal Cost'!$E$29:$F$39,2,FALSE)*L7)+(VLOOKUP($C$8,'Environmetal Cost'!$E$29:$F$39,2,FALSE)*L8)+(VLOOKUP($C$9,'Environmetal Cost'!$E$29:$F$39,2,FALSE)*L9)+(VLOOKUP($C$10,'Environmetal Cost'!$E$29:$F$39,2,FALSE)*L10)+(VLOOKUP($C$11,'Environmetal Cost'!$E$29:$F$39,2,FALSE)*L11)+(VLOOKUP($C$12,'Environmetal Cost'!$E$29:$F$39,2,FALSE)*L12)+(VLOOKUP($B$13,'Environmetal Cost'!$D$29:$F$39,3,FALSE)*L13)+(VLOOKUP($B$14,'Environmetal Cost'!$D$29:$F$39,3,FALSE)*L14)+(VLOOKUP($B$15,'Environmetal Cost'!$D$29:$F$39,3,FALSE)*L15)+(VLOOKUP($B$16,'Environmetal Cost'!$D$29:$F$39,3,FALSE)*L16))</f>
        <v>0</v>
      </c>
      <c r="M3" s="86">
        <f>[1]Dashboard!$C$23*((VLOOKUP($C$6,'Environmetal Cost'!$E$29:$F$39,2,FALSE)*M6)+(VLOOKUP($C$7,'Environmetal Cost'!$E$29:$F$39,2,FALSE)*M7)+(VLOOKUP($C$8,'Environmetal Cost'!$E$29:$F$39,2,FALSE)*M8)+(VLOOKUP($C$9,'Environmetal Cost'!$E$29:$F$39,2,FALSE)*M9)+(VLOOKUP($C$10,'Environmetal Cost'!$E$29:$F$39,2,FALSE)*M10)+(VLOOKUP($C$11,'Environmetal Cost'!$E$29:$F$39,2,FALSE)*M11)+(VLOOKUP($C$12,'Environmetal Cost'!$E$29:$F$39,2,FALSE)*M12)+(VLOOKUP($B$13,'Environmetal Cost'!$D$29:$F$39,3,FALSE)*M13)+(VLOOKUP($B$14,'Environmetal Cost'!$D$29:$F$39,3,FALSE)*M14)+(VLOOKUP($B$15,'Environmetal Cost'!$D$29:$F$39,3,FALSE)*M15)+(VLOOKUP($B$16,'Environmetal Cost'!$D$29:$F$39,3,FALSE)*M16))</f>
        <v>0.21186656999999998</v>
      </c>
      <c r="N3" s="86">
        <f>[1]Dashboard!$C$23*((VLOOKUP($C$6,'Environmetal Cost'!$E$29:$F$39,2,FALSE)*N6)+(VLOOKUP($C$7,'Environmetal Cost'!$E$29:$F$39,2,FALSE)*N7)+(VLOOKUP($C$8,'Environmetal Cost'!$E$29:$F$39,2,FALSE)*N8)+(VLOOKUP($C$9,'Environmetal Cost'!$E$29:$F$39,2,FALSE)*N9)+(VLOOKUP($C$10,'Environmetal Cost'!$E$29:$F$39,2,FALSE)*N10)+(VLOOKUP($C$11,'Environmetal Cost'!$E$29:$F$39,2,FALSE)*N11)+(VLOOKUP($C$12,'Environmetal Cost'!$E$29:$F$39,2,FALSE)*N12)+(VLOOKUP($B$13,'Environmetal Cost'!$D$29:$F$39,3,FALSE)*N13)+(VLOOKUP($B$14,'Environmetal Cost'!$D$29:$F$39,3,FALSE)*N14)+(VLOOKUP($B$15,'Environmetal Cost'!$D$29:$F$39,3,FALSE)*N15)+(VLOOKUP($B$16,'Environmetal Cost'!$D$29:$F$39,3,FALSE)*N16))</f>
        <v>0.75003725700000012</v>
      </c>
      <c r="O3" s="86">
        <f>[1]Dashboard!$C$23*((VLOOKUP($C$6,'Environmetal Cost'!$E$29:$F$39,2,FALSE)*O6)+(VLOOKUP($C$7,'Environmetal Cost'!$E$29:$F$39,2,FALSE)*O7)+(VLOOKUP($C$8,'Environmetal Cost'!$E$29:$F$39,2,FALSE)*O8)+(VLOOKUP($C$9,'Environmetal Cost'!$E$29:$F$39,2,FALSE)*O9)+(VLOOKUP($C$10,'Environmetal Cost'!$E$29:$F$39,2,FALSE)*O10)+(VLOOKUP($C$11,'Environmetal Cost'!$E$29:$F$39,2,FALSE)*O11)+(VLOOKUP($C$12,'Environmetal Cost'!$E$29:$F$39,2,FALSE)*O12)+(VLOOKUP($B$13,'Environmetal Cost'!$D$29:$F$39,3,FALSE)*O13)+(VLOOKUP($B$14,'Environmetal Cost'!$D$29:$F$39,3,FALSE)*O14)+(VLOOKUP($B$15,'Environmetal Cost'!$D$29:$F$39,3,FALSE)*O15)+(VLOOKUP($B$16,'Environmetal Cost'!$D$29:$F$39,3,FALSE)*O16))</f>
        <v>1.9627296330000002E-2</v>
      </c>
      <c r="P3" s="86">
        <f>[1]Dashboard!$C$23*((VLOOKUP($C$6,'Environmetal Cost'!$E$29:$F$39,2,FALSE)*P6)+(VLOOKUP($C$7,'Environmetal Cost'!$E$29:$F$39,2,FALSE)*P7)+(VLOOKUP($C$8,'Environmetal Cost'!$E$29:$F$39,2,FALSE)*P8)+(VLOOKUP($C$9,'Environmetal Cost'!$E$29:$F$39,2,FALSE)*P9)+(VLOOKUP($C$10,'Environmetal Cost'!$E$29:$F$39,2,FALSE)*P10)+(VLOOKUP($C$11,'Environmetal Cost'!$E$29:$F$39,2,FALSE)*P11)+(VLOOKUP($C$12,'Environmetal Cost'!$E$29:$F$39,2,FALSE)*P12)+(VLOOKUP($B$13,'Environmetal Cost'!$D$29:$F$39,3,FALSE)*P13)+(VLOOKUP($B$14,'Environmetal Cost'!$D$29:$F$39,3,FALSE)*P14)+(VLOOKUP($B$15,'Environmetal Cost'!$D$29:$F$39,3,FALSE)*P15)+(VLOOKUP($B$16,'Environmetal Cost'!$D$29:$F$39,3,FALSE)*P16))</f>
        <v>-11.768865300000002</v>
      </c>
      <c r="Q3" s="86">
        <f>[1]Dashboard!$C$23*((VLOOKUP($C$6,'Environmetal Cost'!$E$29:$F$39,2,FALSE)*Q6)+(VLOOKUP($C$7,'Environmetal Cost'!$E$29:$F$39,2,FALSE)*Q7)+(VLOOKUP($C$8,'Environmetal Cost'!$E$29:$F$39,2,FALSE)*Q8)+(VLOOKUP($C$9,'Environmetal Cost'!$E$29:$F$39,2,FALSE)*Q9)+(VLOOKUP($C$10,'Environmetal Cost'!$E$29:$F$39,2,FALSE)*Q10)+(VLOOKUP($C$11,'Environmetal Cost'!$E$29:$F$39,2,FALSE)*Q11)+(VLOOKUP($C$12,'Environmetal Cost'!$E$29:$F$39,2,FALSE)*Q12)+(VLOOKUP($B$13,'Environmetal Cost'!$D$29:$F$39,3,FALSE)*Q13)+(VLOOKUP($B$14,'Environmetal Cost'!$D$29:$F$39,3,FALSE)*Q14)+(VLOOKUP($B$15,'Environmetal Cost'!$D$29:$F$39,3,FALSE)*Q15)+(VLOOKUP($B$16,'Environmetal Cost'!$D$29:$F$39,3,FALSE)*Q16))</f>
        <v>27.485890863329999</v>
      </c>
      <c r="R3" s="209"/>
      <c r="S3" s="209"/>
    </row>
    <row r="4" spans="1:25" ht="17" thickBot="1" x14ac:dyDescent="0.25">
      <c r="A4" s="209"/>
      <c r="B4" s="94" t="s">
        <v>156</v>
      </c>
      <c r="C4" s="173"/>
      <c r="D4" s="88">
        <f>[1]Dashboard!$C$23*((VLOOKUP($B$17,'Environmetal Cost'!$C$10:$F$28,4,FALSE)*D17)+(VLOOKUP($B$18,'Environmetal Cost'!$C$10:$F$28,4,FALSE)*D18)+(VLOOKUP($B$22,'Environmetal Cost'!$C$10:$F$28,4,FALSE)*D22)+(VLOOKUP($B$23,'Environmetal Cost'!$C$10:$F$28,4,FALSE)*D23)+(VLOOKUP($B$24,'Environmetal Cost'!$C$10:$F$28,4,FALSE)*D24)+(VLOOKUP($B$25,'Environmetal Cost'!$C$10:$F$28,4,FALSE)*D25)+(VLOOKUP($B$26,'Environmetal Cost'!$C$10:$F$28,4,FALSE)*D26)+(VLOOKUP($B$27,'Environmetal Cost'!$C$10:$F$28,4,FALSE)*D27)+(VLOOKUP($B$28,'Environmetal Cost'!$C$10:$F$28,4,FALSE)*D28)+(VLOOKUP($B$29,'Environmetal Cost'!$C$10:$F$28,4,FALSE)*D29)+(VLOOKUP($B$30,'Environmetal Cost'!$C$10:$F$28,4,FALSE))*D30+(VLOOKUP($B$31,'Environmetal Cost'!$C$10:$F$28,4,FALSE)*D31)+(VLOOKUP($B$32,'Environmetal Cost'!$C$10:$F$28,4,FALSE)*D32)+(VLOOKUP($B$33,'Environmetal Cost'!$C$10:$F$28,4,FALSE)*D33)+(VLOOKUP($B$34,'Environmetal Cost'!$C$10:$F$28,4,FALSE)*D34)+(VLOOKUP($B$35,'Environmetal Cost'!$C$10:$F$28,4,FALSE)*D35))</f>
        <v>856.7566593729299</v>
      </c>
      <c r="E4" s="88">
        <f>[1]Dashboard!$C$23*((VLOOKUP($B$17,'Environmetal Cost'!$C$10:$F$28,4,FALSE)*E17)+(VLOOKUP($B$18,'Environmetal Cost'!$C$10:$F$28,4,FALSE)*E18)+(VLOOKUP($B$22,'Environmetal Cost'!$C$10:$F$28,4,FALSE)*E22)+(VLOOKUP($B$23,'Environmetal Cost'!$C$10:$F$28,4,FALSE)*E23)+(VLOOKUP($B$24,'Environmetal Cost'!$C$10:$F$28,4,FALSE)*E24)+(VLOOKUP($B$25,'Environmetal Cost'!$C$10:$F$28,4,FALSE)*E25)+(VLOOKUP($B$26,'Environmetal Cost'!$C$10:$F$28,4,FALSE)*E26)+(VLOOKUP($B$27,'Environmetal Cost'!$C$10:$F$28,4,FALSE)*E27)+(VLOOKUP($B$28,'Environmetal Cost'!$C$10:$F$28,4,FALSE)*E28)+(VLOOKUP($B$29,'Environmetal Cost'!$C$10:$F$28,4,FALSE)*E29)+(VLOOKUP($B$30,'Environmetal Cost'!$C$10:$F$28,4,FALSE))*E30+(VLOOKUP($B$31,'Environmetal Cost'!$C$10:$F$28,4,FALSE)*E31)+(VLOOKUP($B$32,'Environmetal Cost'!$C$10:$F$28,4,FALSE)*E32)+(VLOOKUP($B$33,'Environmetal Cost'!$C$10:$F$28,4,FALSE)*E33)+(VLOOKUP($B$34,'Environmetal Cost'!$C$10:$F$28,4,FALSE)*E34)+(VLOOKUP($B$35,'Environmetal Cost'!$C$10:$F$28,4,FALSE)*E35))</f>
        <v>6.4193314315352996</v>
      </c>
      <c r="F4" s="88">
        <f>[1]Dashboard!$C$23*((VLOOKUP($B$17,'Environmetal Cost'!$C$10:$F$28,4,FALSE)*F17)+(VLOOKUP($B$18,'Environmetal Cost'!$C$10:$F$28,4,FALSE)*F18)+(VLOOKUP($B$22,'Environmetal Cost'!$C$10:$F$28,4,FALSE)*F22)+(VLOOKUP($B$23,'Environmetal Cost'!$C$10:$F$28,4,FALSE)*F23)+(VLOOKUP($B$24,'Environmetal Cost'!$C$10:$F$28,4,FALSE)*F24)+(VLOOKUP($B$25,'Environmetal Cost'!$C$10:$F$28,4,FALSE)*F25)+(VLOOKUP($B$26,'Environmetal Cost'!$C$10:$F$28,4,FALSE)*F26)+(VLOOKUP($B$27,'Environmetal Cost'!$C$10:$F$28,4,FALSE)*F27)+(VLOOKUP($B$28,'Environmetal Cost'!$C$10:$F$28,4,FALSE)*F28)+(VLOOKUP($B$29,'Environmetal Cost'!$C$10:$F$28,4,FALSE)*F29)+(VLOOKUP($B$30,'Environmetal Cost'!$C$10:$F$28,4,FALSE))*F30+(VLOOKUP($B$31,'Environmetal Cost'!$C$10:$F$28,4,FALSE)*F31)+(VLOOKUP($B$32,'Environmetal Cost'!$C$10:$F$28,4,FALSE)*F32)+(VLOOKUP($B$33,'Environmetal Cost'!$C$10:$F$28,4,FALSE)*F33)+(VLOOKUP($B$34,'Environmetal Cost'!$C$10:$F$28,4,FALSE)*F34)+(VLOOKUP($B$35,'Environmetal Cost'!$C$10:$F$28,4,FALSE)*F35))</f>
        <v>301.95647025543599</v>
      </c>
      <c r="G4" s="88">
        <f>[1]Dashboard!$C$23*((VLOOKUP($B$17,'Environmetal Cost'!$C$10:$F$28,4,FALSE)*G17)+(VLOOKUP($B$18,'Environmetal Cost'!$C$10:$F$28,4,FALSE)*G18)+(VLOOKUP($B$22,'Environmetal Cost'!$C$10:$F$28,4,FALSE)*G22)+(VLOOKUP($B$23,'Environmetal Cost'!$C$10:$F$28,4,FALSE)*G23)+(VLOOKUP($B$24,'Environmetal Cost'!$C$10:$F$28,4,FALSE)*G24)+(VLOOKUP($B$25,'Environmetal Cost'!$C$10:$F$28,4,FALSE)*G25)+(VLOOKUP($B$26,'Environmetal Cost'!$C$10:$F$28,4,FALSE)*G26)+(VLOOKUP($B$27,'Environmetal Cost'!$C$10:$F$28,4,FALSE)*G27)+(VLOOKUP($B$28,'Environmetal Cost'!$C$10:$F$28,4,FALSE)*G28)+(VLOOKUP($B$29,'Environmetal Cost'!$C$10:$F$28,4,FALSE)*G29)+(VLOOKUP($B$30,'Environmetal Cost'!$C$10:$F$28,4,FALSE))*G30+(VLOOKUP($B$31,'Environmetal Cost'!$C$10:$F$28,4,FALSE)*G31)+(VLOOKUP($B$32,'Environmetal Cost'!$C$10:$F$28,4,FALSE)*G32)+(VLOOKUP($B$33,'Environmetal Cost'!$C$10:$F$28,4,FALSE)*G33)+(VLOOKUP($B$34,'Environmetal Cost'!$C$10:$F$28,4,FALSE)*G34)+(VLOOKUP($B$35,'Environmetal Cost'!$C$10:$F$28,4,FALSE)*G35))</f>
        <v>6.5420215521609002</v>
      </c>
      <c r="H4" s="88">
        <f>[1]Dashboard!$C$23*((VLOOKUP($B$17,'Environmetal Cost'!$C$10:$F$28,4,FALSE)*H17)+(VLOOKUP($B$18,'Environmetal Cost'!$C$10:$F$28,4,FALSE)*H18)+(VLOOKUP($B$22,'Environmetal Cost'!$C$10:$F$28,4,FALSE)*H22)+(VLOOKUP($B$23,'Environmetal Cost'!$C$10:$F$28,4,FALSE)*H23)+(VLOOKUP($B$24,'Environmetal Cost'!$C$10:$F$28,4,FALSE)*H24)+(VLOOKUP($B$25,'Environmetal Cost'!$C$10:$F$28,4,FALSE)*H25)+(VLOOKUP($B$26,'Environmetal Cost'!$C$10:$F$28,4,FALSE)*H26)+(VLOOKUP($B$27,'Environmetal Cost'!$C$10:$F$28,4,FALSE)*H27)+(VLOOKUP($B$28,'Environmetal Cost'!$C$10:$F$28,4,FALSE)*H28)+(VLOOKUP($B$29,'Environmetal Cost'!$C$10:$F$28,4,FALSE)*H29)+(VLOOKUP($B$30,'Environmetal Cost'!$C$10:$F$28,4,FALSE))*H30+(VLOOKUP($B$31,'Environmetal Cost'!$C$10:$F$28,4,FALSE)*H31)+(VLOOKUP($B$32,'Environmetal Cost'!$C$10:$F$28,4,FALSE)*H32)+(VLOOKUP($B$33,'Environmetal Cost'!$C$10:$F$28,4,FALSE)*H33)+(VLOOKUP($B$34,'Environmetal Cost'!$C$10:$F$28,4,FALSE)*H34)+(VLOOKUP($B$35,'Environmetal Cost'!$C$10:$F$28,4,FALSE)*H35))</f>
        <v>39.069669631898996</v>
      </c>
      <c r="I4" s="88">
        <f>[1]Dashboard!$C$23*((VLOOKUP($B$17,'Environmetal Cost'!$C$10:$F$28,4,FALSE)*I17)+(VLOOKUP($B$18,'Environmetal Cost'!$C$10:$F$28,4,FALSE)*I18)+(VLOOKUP($B$22,'Environmetal Cost'!$C$10:$F$28,4,FALSE)*I22)+(VLOOKUP($B$23,'Environmetal Cost'!$C$10:$F$28,4,FALSE)*I23)+(VLOOKUP($B$24,'Environmetal Cost'!$C$10:$F$28,4,FALSE)*I24)+(VLOOKUP($B$25,'Environmetal Cost'!$C$10:$F$28,4,FALSE)*I25)+(VLOOKUP($B$26,'Environmetal Cost'!$C$10:$F$28,4,FALSE)*I26)+(VLOOKUP($B$27,'Environmetal Cost'!$C$10:$F$28,4,FALSE)*I27)+(VLOOKUP($B$28,'Environmetal Cost'!$C$10:$F$28,4,FALSE)*I28)+(VLOOKUP($B$29,'Environmetal Cost'!$C$10:$F$28,4,FALSE)*I29)+(VLOOKUP($B$30,'Environmetal Cost'!$C$10:$F$28,4,FALSE))*I30+(VLOOKUP($B$31,'Environmetal Cost'!$C$10:$F$28,4,FALSE)*I31)+(VLOOKUP($B$32,'Environmetal Cost'!$C$10:$F$28,4,FALSE)*I32)+(VLOOKUP($B$33,'Environmetal Cost'!$C$10:$F$28,4,FALSE)*I33)+(VLOOKUP($B$34,'Environmetal Cost'!$C$10:$F$28,4,FALSE)*I34)+(VLOOKUP($B$35,'Environmetal Cost'!$C$10:$F$28,4,FALSE)*I35))</f>
        <v>48.022793930550002</v>
      </c>
      <c r="J4" s="88">
        <f>[1]Dashboard!$C$23*((VLOOKUP($B$17,'Environmetal Cost'!$C$10:$F$28,4,FALSE)*J17)+(VLOOKUP($B$18,'Environmetal Cost'!$C$10:$F$28,4,FALSE)*J18)+(VLOOKUP($B$22,'Environmetal Cost'!$C$10:$F$28,4,FALSE)*J22)+(VLOOKUP($B$23,'Environmetal Cost'!$C$10:$F$28,4,FALSE)*J23)+(VLOOKUP($B$24,'Environmetal Cost'!$C$10:$F$28,4,FALSE)*J24)+(VLOOKUP($B$25,'Environmetal Cost'!$C$10:$F$28,4,FALSE)*J25)+(VLOOKUP($B$26,'Environmetal Cost'!$C$10:$F$28,4,FALSE)*J26)+(VLOOKUP($B$27,'Environmetal Cost'!$C$10:$F$28,4,FALSE)*J27)+(VLOOKUP($B$28,'Environmetal Cost'!$C$10:$F$28,4,FALSE)*J28)+(VLOOKUP($B$29,'Environmetal Cost'!$C$10:$F$28,4,FALSE)*J29)+(VLOOKUP($B$30,'Environmetal Cost'!$C$10:$F$28,4,FALSE))*J30+(VLOOKUP($B$31,'Environmetal Cost'!$C$10:$F$28,4,FALSE)*J31)+(VLOOKUP($B$32,'Environmetal Cost'!$C$10:$F$28,4,FALSE)*J32)+(VLOOKUP($B$33,'Environmetal Cost'!$C$10:$F$28,4,FALSE)*J33)+(VLOOKUP($B$34,'Environmetal Cost'!$C$10:$F$28,4,FALSE)*J34)+(VLOOKUP($B$35,'Environmetal Cost'!$C$10:$F$28,4,FALSE)*J35))</f>
        <v>0</v>
      </c>
      <c r="K4" s="88">
        <f>[1]Dashboard!$C$23*((VLOOKUP($B$17,'Environmetal Cost'!$C$10:$F$28,4,FALSE)*K17)+(VLOOKUP($B$18,'Environmetal Cost'!$C$10:$F$28,4,FALSE)*K18)+(VLOOKUP($B$22,'Environmetal Cost'!$C$10:$F$28,4,FALSE)*K22)+(VLOOKUP($B$23,'Environmetal Cost'!$C$10:$F$28,4,FALSE)*K23)+(VLOOKUP($B$24,'Environmetal Cost'!$C$10:$F$28,4,FALSE)*K24)+(VLOOKUP($B$25,'Environmetal Cost'!$C$10:$F$28,4,FALSE)*K25)+(VLOOKUP($B$26,'Environmetal Cost'!$C$10:$F$28,4,FALSE)*K26)+(VLOOKUP($B$27,'Environmetal Cost'!$C$10:$F$28,4,FALSE)*K27)+(VLOOKUP($B$28,'Environmetal Cost'!$C$10:$F$28,4,FALSE)*K28)+(VLOOKUP($B$29,'Environmetal Cost'!$C$10:$F$28,4,FALSE)*K29)+(VLOOKUP($B$30,'Environmetal Cost'!$C$10:$F$28,4,FALSE))*K30+(VLOOKUP($B$31,'Environmetal Cost'!$C$10:$F$28,4,FALSE)*K31)+(VLOOKUP($B$32,'Environmetal Cost'!$C$10:$F$28,4,FALSE)*K32)+(VLOOKUP($B$33,'Environmetal Cost'!$C$10:$F$28,4,FALSE)*K33)+(VLOOKUP($B$34,'Environmetal Cost'!$C$10:$F$28,4,FALSE)*K34)+(VLOOKUP($B$35,'Environmetal Cost'!$C$10:$F$28,4,FALSE)*K35))</f>
        <v>1476.9044497961099</v>
      </c>
      <c r="L4" s="88">
        <f>[1]Dashboard!$C$23*((VLOOKUP($B$17,'Environmetal Cost'!$C$10:$F$28,4,FALSE)*L17)+(VLOOKUP($B$18,'Environmetal Cost'!$C$10:$F$28,4,FALSE)*L18)+(VLOOKUP($B$22,'Environmetal Cost'!$C$10:$F$28,4,FALSE)*L22)+(VLOOKUP($B$23,'Environmetal Cost'!$C$10:$F$28,4,FALSE)*L23)+(VLOOKUP($B$24,'Environmetal Cost'!$C$10:$F$28,4,FALSE)*L24)+(VLOOKUP($B$25,'Environmetal Cost'!$C$10:$F$28,4,FALSE)*L25)+(VLOOKUP($B$26,'Environmetal Cost'!$C$10:$F$28,4,FALSE)*L26)+(VLOOKUP($B$27,'Environmetal Cost'!$C$10:$F$28,4,FALSE)*L27)+(VLOOKUP($B$28,'Environmetal Cost'!$C$10:$F$28,4,FALSE)*L28)+(VLOOKUP($B$29,'Environmetal Cost'!$C$10:$F$28,4,FALSE)*L29)+(VLOOKUP($B$30,'Environmetal Cost'!$C$10:$F$28,4,FALSE))*L30+(VLOOKUP($B$31,'Environmetal Cost'!$C$10:$F$28,4,FALSE)*L31)+(VLOOKUP($B$32,'Environmetal Cost'!$C$10:$F$28,4,FALSE)*L32)+(VLOOKUP($B$33,'Environmetal Cost'!$C$10:$F$28,4,FALSE)*L33)+(VLOOKUP($B$34,'Environmetal Cost'!$C$10:$F$28,4,FALSE)*L34)+(VLOOKUP($B$35,'Environmetal Cost'!$C$10:$F$28,4,FALSE)*L35))</f>
        <v>0</v>
      </c>
      <c r="M4" s="88">
        <f>[1]Dashboard!$C$23*((VLOOKUP($B$17,'Environmetal Cost'!$C$10:$F$28,4,FALSE)*M17)+(VLOOKUP($B$18,'Environmetal Cost'!$C$10:$F$28,4,FALSE)*M18)+(VLOOKUP($B$22,'Environmetal Cost'!$C$10:$F$28,4,FALSE)*M22)+(VLOOKUP($B$23,'Environmetal Cost'!$C$10:$F$28,4,FALSE)*M23)+(VLOOKUP($B$24,'Environmetal Cost'!$C$10:$F$28,4,FALSE)*M24)+(VLOOKUP($B$25,'Environmetal Cost'!$C$10:$F$28,4,FALSE)*M25)+(VLOOKUP($B$26,'Environmetal Cost'!$C$10:$F$28,4,FALSE)*M26)+(VLOOKUP($B$27,'Environmetal Cost'!$C$10:$F$28,4,FALSE)*M27)+(VLOOKUP($B$28,'Environmetal Cost'!$C$10:$F$28,4,FALSE)*M28)+(VLOOKUP($B$29,'Environmetal Cost'!$C$10:$F$28,4,FALSE)*M29)+(VLOOKUP($B$30,'Environmetal Cost'!$C$10:$F$28,4,FALSE))*M30+(VLOOKUP($B$31,'Environmetal Cost'!$C$10:$F$28,4,FALSE)*M31)+(VLOOKUP($B$32,'Environmetal Cost'!$C$10:$F$28,4,FALSE)*M32)+(VLOOKUP($B$33,'Environmetal Cost'!$C$10:$F$28,4,FALSE)*M33)+(VLOOKUP($B$34,'Environmetal Cost'!$C$10:$F$28,4,FALSE)*M34)+(VLOOKUP($B$35,'Environmetal Cost'!$C$10:$F$28,4,FALSE)*M35))</f>
        <v>4.6403434281011995</v>
      </c>
      <c r="N4" s="88">
        <f>[1]Dashboard!$C$23*((VLOOKUP($B$17,'Environmetal Cost'!$C$10:$F$28,4,FALSE)*N17)+(VLOOKUP($B$18,'Environmetal Cost'!$C$10:$F$28,4,FALSE)*N18)+(VLOOKUP($B$22,'Environmetal Cost'!$C$10:$F$28,4,FALSE)*N22)+(VLOOKUP($B$23,'Environmetal Cost'!$C$10:$F$28,4,FALSE)*N23)+(VLOOKUP($B$24,'Environmetal Cost'!$C$10:$F$28,4,FALSE)*N24)+(VLOOKUP($B$25,'Environmetal Cost'!$C$10:$F$28,4,FALSE)*N25)+(VLOOKUP($B$26,'Environmetal Cost'!$C$10:$F$28,4,FALSE)*N26)+(VLOOKUP($B$27,'Environmetal Cost'!$C$10:$F$28,4,FALSE)*N27)+(VLOOKUP($B$28,'Environmetal Cost'!$C$10:$F$28,4,FALSE)*N28)+(VLOOKUP($B$29,'Environmetal Cost'!$C$10:$F$28,4,FALSE)*N29)+(VLOOKUP($B$30,'Environmetal Cost'!$C$10:$F$28,4,FALSE))*N30+(VLOOKUP($B$31,'Environmetal Cost'!$C$10:$F$28,4,FALSE)*N31)+(VLOOKUP($B$32,'Environmetal Cost'!$C$10:$F$28,4,FALSE)*N32)+(VLOOKUP($B$33,'Environmetal Cost'!$C$10:$F$28,4,FALSE)*N33)+(VLOOKUP($B$34,'Environmetal Cost'!$C$10:$F$28,4,FALSE)*N34)+(VLOOKUP($B$35,'Environmetal Cost'!$C$10:$F$28,4,FALSE)*N35))</f>
        <v>20.364915229043998</v>
      </c>
      <c r="O4" s="88">
        <f>[1]Dashboard!$C$23*((VLOOKUP($B$17,'Environmetal Cost'!$C$10:$F$28,4,FALSE)*O17)+(VLOOKUP($B$18,'Environmetal Cost'!$C$10:$F$28,4,FALSE)*O18)+(VLOOKUP($B$22,'Environmetal Cost'!$C$10:$F$28,4,FALSE)*O22)+(VLOOKUP($B$23,'Environmetal Cost'!$C$10:$F$28,4,FALSE)*O23)+(VLOOKUP($B$24,'Environmetal Cost'!$C$10:$F$28,4,FALSE)*O24)+(VLOOKUP($B$25,'Environmetal Cost'!$C$10:$F$28,4,FALSE)*O25)+(VLOOKUP($B$26,'Environmetal Cost'!$C$10:$F$28,4,FALSE)*O26)+(VLOOKUP($B$27,'Environmetal Cost'!$C$10:$F$28,4,FALSE)*O27)+(VLOOKUP($B$28,'Environmetal Cost'!$C$10:$F$28,4,FALSE)*O28)+(VLOOKUP($B$29,'Environmetal Cost'!$C$10:$F$28,4,FALSE)*O29)+(VLOOKUP($B$30,'Environmetal Cost'!$C$10:$F$28,4,FALSE))*O30+(VLOOKUP($B$31,'Environmetal Cost'!$C$10:$F$28,4,FALSE)*O31)+(VLOOKUP($B$32,'Environmetal Cost'!$C$10:$F$28,4,FALSE)*O32)+(VLOOKUP($B$33,'Environmetal Cost'!$C$10:$F$28,4,FALSE)*O33)+(VLOOKUP($B$34,'Environmetal Cost'!$C$10:$F$28,4,FALSE)*O34)+(VLOOKUP($B$35,'Environmetal Cost'!$C$10:$F$28,4,FALSE)*O35))</f>
        <v>1.2126855356197501</v>
      </c>
      <c r="P4" s="88">
        <f>[1]Dashboard!$C$23*((VLOOKUP($B$17,'Environmetal Cost'!$C$10:$F$28,4,FALSE)*P17)+(VLOOKUP($B$18,'Environmetal Cost'!$C$10:$F$28,4,FALSE)*P18)+(VLOOKUP($B$22,'Environmetal Cost'!$C$10:$F$28,4,FALSE)*P22)+(VLOOKUP($B$23,'Environmetal Cost'!$C$10:$F$28,4,FALSE)*P23)+(VLOOKUP($B$24,'Environmetal Cost'!$C$10:$F$28,4,FALSE)*P24)+(VLOOKUP($B$25,'Environmetal Cost'!$C$10:$F$28,4,FALSE)*P25)+(VLOOKUP($B$26,'Environmetal Cost'!$C$10:$F$28,4,FALSE)*P26)+(VLOOKUP($B$27,'Environmetal Cost'!$C$10:$F$28,4,FALSE)*P27)+(VLOOKUP($B$28,'Environmetal Cost'!$C$10:$F$28,4,FALSE)*P28)+(VLOOKUP($B$29,'Environmetal Cost'!$C$10:$F$28,4,FALSE)*P29)+(VLOOKUP($B$30,'Environmetal Cost'!$C$10:$F$28,4,FALSE))*P30+(VLOOKUP($B$31,'Environmetal Cost'!$C$10:$F$28,4,FALSE)*P31)+(VLOOKUP($B$32,'Environmetal Cost'!$C$10:$F$28,4,FALSE)*P32)+(VLOOKUP($B$33,'Environmetal Cost'!$C$10:$F$28,4,FALSE)*P33)+(VLOOKUP($B$34,'Environmetal Cost'!$C$10:$F$28,4,FALSE)*P34)+(VLOOKUP($B$35,'Environmetal Cost'!$C$10:$F$28,4,FALSE)*P35))</f>
        <v>-2626.4378761363196</v>
      </c>
      <c r="Q4" s="88">
        <f>[1]Dashboard!$C$23*((VLOOKUP($B$17,'Environmetal Cost'!$C$10:$F$28,4,FALSE)*Q17)+(VLOOKUP($B$18,'Environmetal Cost'!$C$10:$F$28,4,FALSE)*Q18)+(VLOOKUP($B$22,'Environmetal Cost'!$C$10:$F$28,4,FALSE)*Q22)+(VLOOKUP($B$23,'Environmetal Cost'!$C$10:$F$28,4,FALSE)*Q23)+(VLOOKUP($B$24,'Environmetal Cost'!$C$10:$F$28,4,FALSE)*Q24)+(VLOOKUP($B$25,'Environmetal Cost'!$C$10:$F$28,4,FALSE)*Q25)+(VLOOKUP($B$26,'Environmetal Cost'!$C$10:$F$28,4,FALSE)*Q26)+(VLOOKUP($B$27,'Environmetal Cost'!$C$10:$F$28,4,FALSE)*Q27)+(VLOOKUP($B$28,'Environmetal Cost'!$C$10:$F$28,4,FALSE)*Q28)+(VLOOKUP($B$29,'Environmetal Cost'!$C$10:$F$28,4,FALSE)*Q29)+(VLOOKUP($B$30,'Environmetal Cost'!$C$10:$F$28,4,FALSE))*Q30+(VLOOKUP($B$31,'Environmetal Cost'!$C$10:$F$28,4,FALSE)*Q31)+(VLOOKUP($B$32,'Environmetal Cost'!$C$10:$F$28,4,FALSE)*Q32)+(VLOOKUP($B$33,'Environmetal Cost'!$C$10:$F$28,4,FALSE)*Q33)+(VLOOKUP($B$34,'Environmetal Cost'!$C$10:$F$28,4,FALSE)*Q34)+(VLOOKUP($B$35,'Environmetal Cost'!$C$10:$F$28,4,FALSE)*Q35))</f>
        <v>135.45146402706598</v>
      </c>
      <c r="R4" s="209"/>
      <c r="S4" s="209"/>
    </row>
    <row r="5" spans="1:25" ht="17" thickBot="1" x14ac:dyDescent="0.25">
      <c r="A5" s="209"/>
      <c r="B5" s="24" t="s">
        <v>0</v>
      </c>
      <c r="C5" s="21" t="s">
        <v>1</v>
      </c>
      <c r="D5" s="21" t="s">
        <v>2</v>
      </c>
      <c r="E5" s="21" t="s">
        <v>3</v>
      </c>
      <c r="F5" s="21" t="s">
        <v>4</v>
      </c>
      <c r="G5" s="21" t="s">
        <v>5</v>
      </c>
      <c r="H5" s="21" t="s">
        <v>6</v>
      </c>
      <c r="I5" s="21" t="s">
        <v>7</v>
      </c>
      <c r="J5" s="21" t="s">
        <v>8</v>
      </c>
      <c r="K5" s="21" t="s">
        <v>9</v>
      </c>
      <c r="L5" s="21" t="s">
        <v>10</v>
      </c>
      <c r="M5" s="21" t="s">
        <v>11</v>
      </c>
      <c r="N5" s="21" t="s">
        <v>12</v>
      </c>
      <c r="O5" s="21" t="s">
        <v>13</v>
      </c>
      <c r="P5" s="21" t="s">
        <v>14</v>
      </c>
      <c r="Q5" s="22" t="s">
        <v>15</v>
      </c>
      <c r="R5" s="210" t="s">
        <v>151</v>
      </c>
      <c r="S5" s="209"/>
      <c r="Y5" s="90"/>
    </row>
    <row r="6" spans="1:25" x14ac:dyDescent="0.2">
      <c r="A6" s="343" t="s">
        <v>76</v>
      </c>
      <c r="B6" s="256" t="s">
        <v>77</v>
      </c>
      <c r="C6" s="253" t="s">
        <v>146</v>
      </c>
      <c r="D6" s="257">
        <v>2.4499999999999999E-3</v>
      </c>
      <c r="E6" s="258">
        <v>2.0599999999999999E-5</v>
      </c>
      <c r="F6" s="258">
        <v>3.6199999999999999E-5</v>
      </c>
      <c r="G6" s="258">
        <v>2.1100000000000001E-5</v>
      </c>
      <c r="H6" s="258">
        <v>7.7899999999999996E-5</v>
      </c>
      <c r="I6" s="183">
        <v>1.55E-4</v>
      </c>
      <c r="J6" s="183">
        <v>0</v>
      </c>
      <c r="K6" s="183">
        <v>5.1999999999999995E-4</v>
      </c>
      <c r="L6" s="258">
        <v>0</v>
      </c>
      <c r="M6" s="258">
        <v>1.5E-5</v>
      </c>
      <c r="N6" s="258">
        <v>6.8600000000000004E-6</v>
      </c>
      <c r="O6" s="258">
        <v>2.3400000000000001E-8</v>
      </c>
      <c r="P6" s="258">
        <v>-1.49E-3</v>
      </c>
      <c r="Q6" s="44">
        <f t="shared" ref="Q6:Q17" si="0">SUM(D6:P6)</f>
        <v>1.8126834000000004E-3</v>
      </c>
      <c r="R6" s="86">
        <f>VLOOKUP(C6,'Environmetal Cost'!$E$29:$F$39,2,FALSE)*Q6</f>
        <v>2.7190251000000005E-4</v>
      </c>
      <c r="S6" s="209"/>
    </row>
    <row r="7" spans="1:25" x14ac:dyDescent="0.2">
      <c r="A7" s="341"/>
      <c r="B7" s="259" t="s">
        <v>78</v>
      </c>
      <c r="C7" s="254" t="s">
        <v>138</v>
      </c>
      <c r="D7" s="260">
        <v>51</v>
      </c>
      <c r="E7" s="261">
        <v>0.80700000000000005</v>
      </c>
      <c r="F7" s="261">
        <v>1.59</v>
      </c>
      <c r="G7" s="261">
        <v>0.82599999999999996</v>
      </c>
      <c r="H7" s="261">
        <v>1.86</v>
      </c>
      <c r="I7" s="184">
        <v>6.06</v>
      </c>
      <c r="J7" s="184">
        <v>0</v>
      </c>
      <c r="K7" s="184">
        <v>39.4</v>
      </c>
      <c r="L7" s="261">
        <v>0</v>
      </c>
      <c r="M7" s="261">
        <v>0.58599999999999997</v>
      </c>
      <c r="N7" s="261">
        <v>2.14</v>
      </c>
      <c r="O7" s="261">
        <v>9.64E-2</v>
      </c>
      <c r="P7" s="261">
        <v>-34.700000000000003</v>
      </c>
      <c r="Q7" s="44">
        <f t="shared" si="0"/>
        <v>69.665400000000005</v>
      </c>
      <c r="R7" s="87">
        <f>VLOOKUP(C7,'Environmetal Cost'!$E$29:$F$39,2,FALSE)*Q7</f>
        <v>3.4832700000000005</v>
      </c>
      <c r="S7" s="209"/>
    </row>
    <row r="8" spans="1:25" x14ac:dyDescent="0.2">
      <c r="A8" s="341"/>
      <c r="B8" s="262" t="s">
        <v>30</v>
      </c>
      <c r="C8" s="254" t="s">
        <v>140</v>
      </c>
      <c r="D8" s="260">
        <v>2.88E-6</v>
      </c>
      <c r="E8" s="261">
        <v>1.43E-7</v>
      </c>
      <c r="F8" s="261">
        <v>1.4499999999999999E-7</v>
      </c>
      <c r="G8" s="261">
        <v>1.4600000000000001E-7</v>
      </c>
      <c r="H8" s="261">
        <v>1.18E-7</v>
      </c>
      <c r="I8" s="184">
        <v>1.08E-6</v>
      </c>
      <c r="J8" s="184">
        <v>0</v>
      </c>
      <c r="K8" s="184">
        <v>3.6500000000000002E-6</v>
      </c>
      <c r="L8" s="261">
        <v>0</v>
      </c>
      <c r="M8" s="261">
        <v>1.04E-7</v>
      </c>
      <c r="N8" s="261">
        <v>6.2999999999999995E-8</v>
      </c>
      <c r="O8" s="261">
        <v>4.42E-9</v>
      </c>
      <c r="P8" s="261">
        <v>-1.72E-6</v>
      </c>
      <c r="Q8" s="44">
        <f t="shared" si="0"/>
        <v>6.6134199999999981E-6</v>
      </c>
      <c r="R8" s="87">
        <f>VLOOKUP(C8,'Environmetal Cost'!$E$29:$F$39,2,FALSE)*Q8</f>
        <v>1.9840259999999994E-4</v>
      </c>
      <c r="S8" s="209"/>
    </row>
    <row r="9" spans="1:25" x14ac:dyDescent="0.2">
      <c r="A9" s="341"/>
      <c r="B9" s="259" t="s">
        <v>31</v>
      </c>
      <c r="C9" s="254" t="s">
        <v>150</v>
      </c>
      <c r="D9" s="260">
        <v>3.9300000000000002E-2</v>
      </c>
      <c r="E9" s="261">
        <v>4.8700000000000002E-4</v>
      </c>
      <c r="F9" s="261">
        <v>2.4199999999999998E-3</v>
      </c>
      <c r="G9" s="261">
        <v>4.9799999999999996E-4</v>
      </c>
      <c r="H9" s="261">
        <v>1.48E-3</v>
      </c>
      <c r="I9" s="184">
        <v>3.6600000000000001E-3</v>
      </c>
      <c r="J9" s="184">
        <v>0</v>
      </c>
      <c r="K9" s="184">
        <v>5.5100000000000003E-2</v>
      </c>
      <c r="L9" s="261">
        <v>0</v>
      </c>
      <c r="M9" s="261">
        <v>3.5399999999999999E-4</v>
      </c>
      <c r="N9" s="261">
        <v>1.1999999999999999E-3</v>
      </c>
      <c r="O9" s="261">
        <v>3.29E-5</v>
      </c>
      <c r="P9" s="261">
        <v>-2.9899999999999999E-2</v>
      </c>
      <c r="Q9" s="44">
        <f t="shared" si="0"/>
        <v>7.4631900000000015E-2</v>
      </c>
      <c r="R9" s="87">
        <f>VLOOKUP(C9,'Environmetal Cost'!$E$29:$F$39,2,FALSE)*Q9</f>
        <v>0.14926380000000003</v>
      </c>
      <c r="S9" s="209"/>
    </row>
    <row r="10" spans="1:25" x14ac:dyDescent="0.2">
      <c r="A10" s="341"/>
      <c r="B10" s="259" t="s">
        <v>24</v>
      </c>
      <c r="C10" s="254" t="s">
        <v>142</v>
      </c>
      <c r="D10" s="260">
        <v>0.17499999999999999</v>
      </c>
      <c r="E10" s="261">
        <v>3.5500000000000002E-3</v>
      </c>
      <c r="F10" s="261">
        <v>7.5100000000000002E-3</v>
      </c>
      <c r="G10" s="261">
        <v>3.63E-3</v>
      </c>
      <c r="H10" s="261">
        <v>6.8599999999999998E-3</v>
      </c>
      <c r="I10" s="184">
        <v>2.6700000000000002E-2</v>
      </c>
      <c r="J10" s="184">
        <v>0</v>
      </c>
      <c r="K10" s="184">
        <v>0.16900000000000001</v>
      </c>
      <c r="L10" s="261">
        <v>0</v>
      </c>
      <c r="M10" s="261">
        <v>2.5799999999999998E-3</v>
      </c>
      <c r="N10" s="261">
        <v>7.7299999999999999E-3</v>
      </c>
      <c r="O10" s="261">
        <v>1.1400000000000001E-4</v>
      </c>
      <c r="P10" s="261">
        <v>-0.155</v>
      </c>
      <c r="Q10" s="44">
        <f t="shared" si="0"/>
        <v>0.24767400000000003</v>
      </c>
      <c r="R10" s="87">
        <f>VLOOKUP(C10,'Environmetal Cost'!$E$29:$F$39,2,FALSE)*Q10</f>
        <v>0.99069600000000013</v>
      </c>
      <c r="S10" s="209"/>
    </row>
    <row r="11" spans="1:25" x14ac:dyDescent="0.2">
      <c r="A11" s="344"/>
      <c r="B11" s="263" t="s">
        <v>79</v>
      </c>
      <c r="C11" s="254" t="s">
        <v>144</v>
      </c>
      <c r="D11" s="264">
        <v>2.69E-2</v>
      </c>
      <c r="E11" s="265">
        <v>6.9700000000000003E-4</v>
      </c>
      <c r="F11" s="265">
        <v>1.2999999999999999E-3</v>
      </c>
      <c r="G11" s="265">
        <v>7.1299999999999998E-4</v>
      </c>
      <c r="H11" s="265">
        <v>1.1800000000000001E-3</v>
      </c>
      <c r="I11" s="185">
        <v>5.2399999999999999E-3</v>
      </c>
      <c r="J11" s="185">
        <v>0</v>
      </c>
      <c r="K11" s="185">
        <v>2.9399999999999999E-2</v>
      </c>
      <c r="L11" s="265">
        <v>0</v>
      </c>
      <c r="M11" s="265">
        <v>5.0600000000000005E-4</v>
      </c>
      <c r="N11" s="265">
        <v>1.9E-3</v>
      </c>
      <c r="O11" s="265">
        <v>4.0099999999999999E-5</v>
      </c>
      <c r="P11" s="265">
        <v>-3.8899999999999997E-2</v>
      </c>
      <c r="Q11" s="44">
        <f t="shared" si="0"/>
        <v>2.8976100000000012E-2</v>
      </c>
      <c r="R11" s="87">
        <f>VLOOKUP(C11,'Environmetal Cost'!$E$29:$F$39,2,FALSE)*Q11</f>
        <v>0.2607849000000001</v>
      </c>
      <c r="S11" s="209"/>
    </row>
    <row r="12" spans="1:25" x14ac:dyDescent="0.2">
      <c r="A12" s="340" t="s">
        <v>86</v>
      </c>
      <c r="B12" s="266" t="s">
        <v>87</v>
      </c>
      <c r="C12" s="254" t="s">
        <v>146</v>
      </c>
      <c r="D12" s="267">
        <v>0.35699999999999998</v>
      </c>
      <c r="E12" s="267">
        <v>5.94E-3</v>
      </c>
      <c r="F12" s="267">
        <v>1.4500000000000001E-2</v>
      </c>
      <c r="G12" s="267">
        <v>6.0699999999999999E-3</v>
      </c>
      <c r="H12" s="267">
        <v>1.23E-2</v>
      </c>
      <c r="I12" s="186">
        <v>4.4600000000000001E-2</v>
      </c>
      <c r="J12" s="186">
        <v>0</v>
      </c>
      <c r="K12" s="186">
        <v>0.30499999999999999</v>
      </c>
      <c r="L12" s="267">
        <v>0</v>
      </c>
      <c r="M12" s="267">
        <v>4.3099999999999996E-3</v>
      </c>
      <c r="N12" s="267">
        <v>3.2699999999999999E-3</v>
      </c>
      <c r="O12" s="267">
        <v>1.9900000000000001E-4</v>
      </c>
      <c r="P12" s="267">
        <v>-0.192</v>
      </c>
      <c r="Q12" s="44">
        <f t="shared" si="0"/>
        <v>0.56118899999999994</v>
      </c>
      <c r="R12" s="87">
        <f>VLOOKUP(C12,'Environmetal Cost'!$E$29:$F$39,2,FALSE)*Q12</f>
        <v>8.4178349999999985E-2</v>
      </c>
      <c r="S12" s="209"/>
    </row>
    <row r="13" spans="1:25" x14ac:dyDescent="0.2">
      <c r="A13" s="341"/>
      <c r="B13" s="259" t="s">
        <v>89</v>
      </c>
      <c r="C13" s="254" t="s">
        <v>148</v>
      </c>
      <c r="D13" s="268">
        <v>32.700000000000003</v>
      </c>
      <c r="E13" s="269">
        <v>0.34</v>
      </c>
      <c r="F13" s="269">
        <v>1.79</v>
      </c>
      <c r="G13" s="269">
        <v>0.34799999999999998</v>
      </c>
      <c r="H13" s="269">
        <v>1.19</v>
      </c>
      <c r="I13" s="186">
        <v>2.5499999999999998</v>
      </c>
      <c r="J13" s="186">
        <v>0</v>
      </c>
      <c r="K13" s="186">
        <v>15</v>
      </c>
      <c r="L13" s="269">
        <v>0</v>
      </c>
      <c r="M13" s="269">
        <v>0.247</v>
      </c>
      <c r="N13" s="269">
        <v>0.94599999999999995</v>
      </c>
      <c r="O13" s="269">
        <v>8.1899999999999994E-3</v>
      </c>
      <c r="P13" s="269">
        <v>-12.3</v>
      </c>
      <c r="Q13" s="44">
        <f t="shared" si="0"/>
        <v>42.819189999999992</v>
      </c>
      <c r="R13" s="87">
        <f>VLOOKUP(B13,'Environmetal Cost'!$D$29:$F$39,3,FALSE)*Q13</f>
        <v>3.8537270999999991</v>
      </c>
      <c r="S13" s="209"/>
    </row>
    <row r="14" spans="1:25" x14ac:dyDescent="0.2">
      <c r="A14" s="341"/>
      <c r="B14" s="259" t="s">
        <v>90</v>
      </c>
      <c r="C14" s="254" t="s">
        <v>148</v>
      </c>
      <c r="D14" s="268">
        <v>0.435</v>
      </c>
      <c r="E14" s="269">
        <v>9.92E-3</v>
      </c>
      <c r="F14" s="269">
        <v>6.6900000000000001E-2</v>
      </c>
      <c r="G14" s="269">
        <v>1.01E-2</v>
      </c>
      <c r="H14" s="269">
        <v>1.83E-2</v>
      </c>
      <c r="I14" s="186">
        <v>7.4499999999999997E-2</v>
      </c>
      <c r="J14" s="186">
        <v>0</v>
      </c>
      <c r="K14" s="186">
        <v>0.51</v>
      </c>
      <c r="L14" s="269">
        <v>0</v>
      </c>
      <c r="M14" s="269">
        <v>7.1999999999999998E-3</v>
      </c>
      <c r="N14" s="269">
        <v>3.5299999999999998E-2</v>
      </c>
      <c r="O14" s="269">
        <v>2.1000000000000001E-4</v>
      </c>
      <c r="P14" s="269">
        <v>-0.20399999999999999</v>
      </c>
      <c r="Q14" s="44">
        <f t="shared" si="0"/>
        <v>0.96343000000000001</v>
      </c>
      <c r="R14" s="87">
        <f>VLOOKUP(B14,'Environmetal Cost'!$D$29:$F$39,3,FALSE)*Q14</f>
        <v>2.8902899999999999E-2</v>
      </c>
      <c r="S14" s="209"/>
    </row>
    <row r="15" spans="1:25" x14ac:dyDescent="0.2">
      <c r="A15" s="341"/>
      <c r="B15" s="259" t="s">
        <v>91</v>
      </c>
      <c r="C15" s="254" t="s">
        <v>148</v>
      </c>
      <c r="D15" s="268">
        <v>1270</v>
      </c>
      <c r="E15" s="269">
        <v>35.700000000000003</v>
      </c>
      <c r="F15" s="269">
        <v>57.8</v>
      </c>
      <c r="G15" s="269">
        <v>36.5</v>
      </c>
      <c r="H15" s="269">
        <v>48.5</v>
      </c>
      <c r="I15" s="186">
        <v>268</v>
      </c>
      <c r="J15" s="186">
        <v>0</v>
      </c>
      <c r="K15" s="186">
        <v>1320</v>
      </c>
      <c r="L15" s="269">
        <v>0</v>
      </c>
      <c r="M15" s="269">
        <v>25.9</v>
      </c>
      <c r="N15" s="269">
        <v>57.8</v>
      </c>
      <c r="O15" s="269">
        <v>0.64600000000000002</v>
      </c>
      <c r="P15" s="269">
        <v>-347</v>
      </c>
      <c r="Q15" s="44">
        <f t="shared" si="0"/>
        <v>2773.8460000000005</v>
      </c>
      <c r="R15" s="87">
        <f>VLOOKUP(B15,'Environmetal Cost'!$D$29:$F$39,3,FALSE)*Q15</f>
        <v>0.27738460000000004</v>
      </c>
      <c r="S15" s="209"/>
    </row>
    <row r="16" spans="1:25" ht="17" thickBot="1" x14ac:dyDescent="0.25">
      <c r="A16" s="342"/>
      <c r="B16" s="270" t="s">
        <v>92</v>
      </c>
      <c r="C16" s="255" t="s">
        <v>148</v>
      </c>
      <c r="D16" s="271">
        <v>0.13100000000000001</v>
      </c>
      <c r="E16" s="272">
        <v>1.1999999999999999E-3</v>
      </c>
      <c r="F16" s="272">
        <v>1.55E-2</v>
      </c>
      <c r="G16" s="272">
        <v>1.23E-3</v>
      </c>
      <c r="H16" s="272">
        <v>4.7099999999999998E-3</v>
      </c>
      <c r="I16" s="187">
        <v>9.0200000000000002E-3</v>
      </c>
      <c r="J16" s="187">
        <v>0</v>
      </c>
      <c r="K16" s="187">
        <v>7.5200000000000003E-2</v>
      </c>
      <c r="L16" s="272">
        <v>0</v>
      </c>
      <c r="M16" s="272">
        <v>8.7200000000000005E-4</v>
      </c>
      <c r="N16" s="272">
        <v>2E-3</v>
      </c>
      <c r="O16" s="272">
        <v>2.9099999999999999E-5</v>
      </c>
      <c r="P16" s="272">
        <v>0.314</v>
      </c>
      <c r="Q16" s="44">
        <f t="shared" si="0"/>
        <v>0.55476110000000001</v>
      </c>
      <c r="R16" s="88">
        <f>VLOOKUP(B16,'Environmetal Cost'!$D$29:$F$39,3,FALSE)*Q16</f>
        <v>3.3285665999999998E-2</v>
      </c>
      <c r="S16" s="209"/>
    </row>
    <row r="17" spans="1:28" x14ac:dyDescent="0.2">
      <c r="A17" s="91" t="s">
        <v>42</v>
      </c>
      <c r="B17" s="14" t="s">
        <v>24</v>
      </c>
      <c r="C17" s="14" t="s">
        <v>34</v>
      </c>
      <c r="D17" s="25">
        <v>0.23400000000000001</v>
      </c>
      <c r="E17" s="27">
        <v>4.7200000000000002E-3</v>
      </c>
      <c r="F17" s="27">
        <v>9.4599999999999997E-3</v>
      </c>
      <c r="G17" s="27">
        <v>4.8300000000000001E-3</v>
      </c>
      <c r="H17" s="27">
        <v>9.2499999999999995E-3</v>
      </c>
      <c r="I17" s="181">
        <v>3.5499999999999997E-2</v>
      </c>
      <c r="J17" s="181">
        <v>0</v>
      </c>
      <c r="K17" s="181">
        <v>0.22900000000000001</v>
      </c>
      <c r="L17" s="27">
        <v>0</v>
      </c>
      <c r="M17" s="27">
        <v>3.4299999999999999E-3</v>
      </c>
      <c r="N17" s="27">
        <v>1.0800000000000001E-2</v>
      </c>
      <c r="O17" s="27">
        <v>1.4899999999999999E-4</v>
      </c>
      <c r="P17" s="27">
        <v>-0.23200000000000001</v>
      </c>
      <c r="Q17" s="44">
        <f t="shared" si="0"/>
        <v>0.30913900000000005</v>
      </c>
      <c r="R17" s="96">
        <f>(VLOOKUP(B17,'Environmetal Cost'!$C$10:$F$28,4,FALSE)*Q17)</f>
        <v>0.62136939000000002</v>
      </c>
      <c r="S17" s="209"/>
    </row>
    <row r="18" spans="1:28" x14ac:dyDescent="0.2">
      <c r="A18" s="11"/>
      <c r="B18" s="15" t="s">
        <v>25</v>
      </c>
      <c r="C18" s="72" t="s">
        <v>138</v>
      </c>
      <c r="D18" s="26">
        <v>16.600000000000001</v>
      </c>
      <c r="E18" s="29">
        <v>0.81499999999999995</v>
      </c>
      <c r="F18" s="29">
        <v>-3.94</v>
      </c>
      <c r="G18" s="29">
        <v>0.83299999999999996</v>
      </c>
      <c r="H18" s="29">
        <v>7.49</v>
      </c>
      <c r="I18" s="182">
        <v>6.12</v>
      </c>
      <c r="J18" s="182">
        <v>0</v>
      </c>
      <c r="K18" s="182">
        <v>40.299999999999997</v>
      </c>
      <c r="L18" s="29">
        <v>0</v>
      </c>
      <c r="M18" s="29">
        <v>0.59199999999999997</v>
      </c>
      <c r="N18" s="29">
        <v>36.299999999999997</v>
      </c>
      <c r="O18" s="29">
        <v>1.91</v>
      </c>
      <c r="P18" s="29">
        <v>-36</v>
      </c>
      <c r="Q18" s="44">
        <f t="shared" ref="Q18:Q35" si="1">SUM(D18:P18)</f>
        <v>71.02</v>
      </c>
      <c r="R18" s="96">
        <f>(VLOOKUP(B18,'Environmetal Cost'!$C$10:$F$28,4,FALSE)*Q18)</f>
        <v>9.2325999999999997</v>
      </c>
      <c r="S18" s="209"/>
      <c r="AB18">
        <v>3.09E-2</v>
      </c>
    </row>
    <row r="19" spans="1:28" x14ac:dyDescent="0.2">
      <c r="A19" s="11"/>
      <c r="B19" s="15" t="s">
        <v>26</v>
      </c>
      <c r="C19" s="72" t="s">
        <v>138</v>
      </c>
      <c r="D19" s="26"/>
      <c r="E19" s="29"/>
      <c r="F19" s="29"/>
      <c r="G19" s="29"/>
      <c r="H19" s="29"/>
      <c r="I19" s="182"/>
      <c r="J19" s="182"/>
      <c r="K19" s="182"/>
      <c r="L19" s="29"/>
      <c r="M19" s="29"/>
      <c r="N19" s="29"/>
      <c r="O19" s="29"/>
      <c r="P19" s="29"/>
      <c r="Q19" s="44">
        <f t="shared" si="1"/>
        <v>0</v>
      </c>
      <c r="R19" s="96"/>
      <c r="S19" s="209"/>
    </row>
    <row r="20" spans="1:28" x14ac:dyDescent="0.2">
      <c r="A20" s="11"/>
      <c r="B20" s="15" t="s">
        <v>27</v>
      </c>
      <c r="C20" s="72" t="s">
        <v>138</v>
      </c>
      <c r="D20" s="26"/>
      <c r="E20" s="29"/>
      <c r="F20" s="29"/>
      <c r="G20" s="29"/>
      <c r="H20" s="29"/>
      <c r="I20" s="182"/>
      <c r="J20" s="182"/>
      <c r="K20" s="182"/>
      <c r="L20" s="29"/>
      <c r="M20" s="29"/>
      <c r="N20" s="29"/>
      <c r="O20" s="29"/>
      <c r="P20" s="29"/>
      <c r="Q20" s="44">
        <f t="shared" si="1"/>
        <v>0</v>
      </c>
      <c r="R20" s="96"/>
      <c r="S20" s="209"/>
    </row>
    <row r="21" spans="1:28" x14ac:dyDescent="0.2">
      <c r="A21" s="11"/>
      <c r="B21" s="15" t="s">
        <v>28</v>
      </c>
      <c r="C21" s="72" t="s">
        <v>138</v>
      </c>
      <c r="D21" s="26"/>
      <c r="E21" s="29"/>
      <c r="F21" s="29"/>
      <c r="G21" s="29"/>
      <c r="H21" s="29"/>
      <c r="I21" s="182"/>
      <c r="J21" s="182"/>
      <c r="K21" s="182"/>
      <c r="L21" s="29"/>
      <c r="M21" s="29"/>
      <c r="N21" s="29"/>
      <c r="O21" s="29"/>
      <c r="P21" s="29"/>
      <c r="Q21" s="44">
        <f t="shared" si="1"/>
        <v>0</v>
      </c>
      <c r="R21" s="96"/>
      <c r="S21" s="209"/>
    </row>
    <row r="22" spans="1:28" x14ac:dyDescent="0.2">
      <c r="A22" s="11"/>
      <c r="B22" s="16" t="s">
        <v>35</v>
      </c>
      <c r="C22" s="15" t="s">
        <v>136</v>
      </c>
      <c r="D22" s="26">
        <v>4.1200000000000001E-2</v>
      </c>
      <c r="E22" s="29">
        <v>1.66E-3</v>
      </c>
      <c r="F22" s="29">
        <v>2.2799999999999999E-3</v>
      </c>
      <c r="G22" s="29">
        <v>1.6999999999999999E-3</v>
      </c>
      <c r="H22" s="29">
        <v>2.1099999999999999E-3</v>
      </c>
      <c r="I22" s="182">
        <v>1.2500000000000001E-2</v>
      </c>
      <c r="J22" s="182">
        <v>0</v>
      </c>
      <c r="K22" s="182">
        <v>5.0500000000000003E-2</v>
      </c>
      <c r="L22" s="29">
        <v>0</v>
      </c>
      <c r="M22" s="29">
        <v>1.2099999999999999E-3</v>
      </c>
      <c r="N22" s="29">
        <v>4.2100000000000002E-3</v>
      </c>
      <c r="O22" s="29">
        <v>8.2999999999999998E-5</v>
      </c>
      <c r="P22" s="29">
        <v>-5.91E-2</v>
      </c>
      <c r="Q22" s="44">
        <f t="shared" si="1"/>
        <v>5.8353000000000016E-2</v>
      </c>
      <c r="R22" s="96">
        <f>(VLOOKUP(B22,'Environmetal Cost'!$C$10:$F$28,4,FALSE)*Q22)</f>
        <v>0.83153025000000025</v>
      </c>
      <c r="S22" s="209"/>
    </row>
    <row r="23" spans="1:28" x14ac:dyDescent="0.2">
      <c r="A23" s="11"/>
      <c r="B23" s="15" t="s">
        <v>36</v>
      </c>
      <c r="C23" s="15" t="s">
        <v>37</v>
      </c>
      <c r="D23" s="26">
        <v>2.5999999999999999E-3</v>
      </c>
      <c r="E23" s="29">
        <v>8.2099999999999993E-6</v>
      </c>
      <c r="F23" s="29">
        <v>7.9400000000000006E-5</v>
      </c>
      <c r="G23" s="29">
        <v>8.3999999999999992E-6</v>
      </c>
      <c r="H23" s="29">
        <v>8.53E-5</v>
      </c>
      <c r="I23" s="182">
        <v>6.1699999999999995E-5</v>
      </c>
      <c r="J23" s="182">
        <v>0</v>
      </c>
      <c r="K23" s="182">
        <v>1.66E-3</v>
      </c>
      <c r="L23" s="29">
        <v>0</v>
      </c>
      <c r="M23" s="29">
        <v>5.9599999999999997E-6</v>
      </c>
      <c r="N23" s="29">
        <v>9.6500000000000001E-5</v>
      </c>
      <c r="O23" s="29">
        <v>4.3799999999999998E-7</v>
      </c>
      <c r="P23" s="29">
        <v>-1.4300000000000001E-3</v>
      </c>
      <c r="Q23" s="44">
        <f t="shared" si="1"/>
        <v>3.1759080000000007E-3</v>
      </c>
      <c r="R23" s="96">
        <f>(VLOOKUP(B23,'Environmetal Cost'!$C$10:$F$28,4,FALSE)*Q23)</f>
        <v>1.7562771240000004E-2</v>
      </c>
      <c r="S23" s="209"/>
    </row>
    <row r="24" spans="1:28" x14ac:dyDescent="0.2">
      <c r="A24" s="11"/>
      <c r="B24" s="15" t="s">
        <v>29</v>
      </c>
      <c r="C24" s="15" t="s">
        <v>38</v>
      </c>
      <c r="D24" s="26">
        <v>0.55900000000000005</v>
      </c>
      <c r="E24" s="29">
        <v>1.83E-2</v>
      </c>
      <c r="F24" s="29">
        <v>2.5899999999999999E-2</v>
      </c>
      <c r="G24" s="29">
        <v>1.8800000000000001E-2</v>
      </c>
      <c r="H24" s="29">
        <v>2.6599999999999999E-2</v>
      </c>
      <c r="I24" s="182">
        <v>0.13800000000000001</v>
      </c>
      <c r="J24" s="182">
        <v>0</v>
      </c>
      <c r="K24" s="182">
        <v>0.68300000000000005</v>
      </c>
      <c r="L24" s="29">
        <v>0</v>
      </c>
      <c r="M24" s="29">
        <v>1.3299999999999999E-2</v>
      </c>
      <c r="N24" s="29">
        <v>4.8399999999999999E-2</v>
      </c>
      <c r="O24" s="29">
        <v>5.3200000000000003E-4</v>
      </c>
      <c r="P24" s="29">
        <v>-0.85399999999999998</v>
      </c>
      <c r="Q24" s="44">
        <f t="shared" si="1"/>
        <v>0.67783200000000032</v>
      </c>
      <c r="R24" s="96">
        <f>(VLOOKUP(B24,'Environmetal Cost'!$C$10:$F$28,4,FALSE)*Q24)</f>
        <v>0.2331742080000001</v>
      </c>
      <c r="S24" s="209"/>
    </row>
    <row r="25" spans="1:28" x14ac:dyDescent="0.2">
      <c r="A25" s="11"/>
      <c r="B25" s="15" t="s">
        <v>30</v>
      </c>
      <c r="C25" s="72" t="s">
        <v>140</v>
      </c>
      <c r="D25" s="26">
        <v>2.79E-6</v>
      </c>
      <c r="E25" s="29">
        <v>1.8E-7</v>
      </c>
      <c r="F25" s="29">
        <v>1.66E-7</v>
      </c>
      <c r="G25" s="29">
        <v>1.8400000000000001E-7</v>
      </c>
      <c r="H25" s="29">
        <v>1.2100000000000001E-7</v>
      </c>
      <c r="I25" s="182">
        <v>1.35E-6</v>
      </c>
      <c r="J25" s="182">
        <v>0</v>
      </c>
      <c r="K25" s="182">
        <v>3.9700000000000001E-6</v>
      </c>
      <c r="L25" s="29">
        <v>0</v>
      </c>
      <c r="M25" s="29">
        <v>1.3E-7</v>
      </c>
      <c r="N25" s="29">
        <v>7.1600000000000006E-8</v>
      </c>
      <c r="O25" s="29">
        <v>5.5299999999999997E-9</v>
      </c>
      <c r="P25" s="29">
        <v>-1.4699999999999999E-6</v>
      </c>
      <c r="Q25" s="44">
        <f t="shared" si="1"/>
        <v>7.4981300000000007E-6</v>
      </c>
      <c r="R25" s="96">
        <f>(VLOOKUP(B25,'Environmetal Cost'!$C$10:$F$28,4,FALSE)*Q25)</f>
        <v>2.1819558300000002E-4</v>
      </c>
      <c r="S25" s="209"/>
    </row>
    <row r="26" spans="1:28" x14ac:dyDescent="0.2">
      <c r="A26" s="11"/>
      <c r="B26" s="15" t="s">
        <v>31</v>
      </c>
      <c r="C26" s="15" t="s">
        <v>39</v>
      </c>
      <c r="D26" s="26">
        <v>0.16600000000000001</v>
      </c>
      <c r="E26" s="29">
        <v>5.2399999999999999E-3</v>
      </c>
      <c r="F26" s="26">
        <v>1.04E-2</v>
      </c>
      <c r="G26" s="26">
        <v>5.3600000000000002E-3</v>
      </c>
      <c r="H26" s="29">
        <v>7.7200000000000003E-3</v>
      </c>
      <c r="I26" s="182">
        <v>3.9300000000000002E-2</v>
      </c>
      <c r="J26" s="182">
        <v>0</v>
      </c>
      <c r="K26" s="182">
        <v>0.224</v>
      </c>
      <c r="L26" s="29">
        <v>0</v>
      </c>
      <c r="M26" s="29">
        <v>3.8E-3</v>
      </c>
      <c r="N26" s="29">
        <v>1.2699999999999999E-2</v>
      </c>
      <c r="O26" s="29">
        <v>1.83E-4</v>
      </c>
      <c r="P26" s="29">
        <v>-0.185</v>
      </c>
      <c r="Q26" s="44">
        <f t="shared" si="1"/>
        <v>0.28970299999999999</v>
      </c>
      <c r="R26" s="96">
        <f>(VLOOKUP(B26,'Environmetal Cost'!$C$10:$F$28,4,FALSE)*Q26)</f>
        <v>0.40558419999999995</v>
      </c>
      <c r="S26" s="209"/>
    </row>
    <row r="27" spans="1:28" x14ac:dyDescent="0.2">
      <c r="A27" s="11"/>
      <c r="B27" s="15" t="s">
        <v>40</v>
      </c>
      <c r="C27" s="15" t="s">
        <v>21</v>
      </c>
      <c r="D27" s="26">
        <v>595</v>
      </c>
      <c r="E27" s="29">
        <v>12.3</v>
      </c>
      <c r="F27" s="29">
        <v>28.2</v>
      </c>
      <c r="G27" s="29">
        <v>12.6</v>
      </c>
      <c r="H27" s="29">
        <v>21</v>
      </c>
      <c r="I27" s="182">
        <v>92.2</v>
      </c>
      <c r="J27" s="182">
        <v>0</v>
      </c>
      <c r="K27" s="182">
        <v>570</v>
      </c>
      <c r="L27" s="29">
        <v>0</v>
      </c>
      <c r="M27" s="29">
        <v>8.91</v>
      </c>
      <c r="N27" s="29">
        <v>6.59</v>
      </c>
      <c r="O27" s="29">
        <v>0.41399999999999998</v>
      </c>
      <c r="P27" s="29">
        <v>-251</v>
      </c>
      <c r="Q27" s="44">
        <f t="shared" si="1"/>
        <v>1096.2140000000002</v>
      </c>
      <c r="R27" s="96">
        <f>(VLOOKUP(B27,'Environmetal Cost'!$C$10:$F$28,4,FALSE)*Q27)</f>
        <v>6.7965268000000005</v>
      </c>
      <c r="S27" s="209"/>
    </row>
    <row r="28" spans="1:28" x14ac:dyDescent="0.2">
      <c r="A28" s="11"/>
      <c r="B28" s="15" t="s">
        <v>32</v>
      </c>
      <c r="C28" s="72" t="s">
        <v>146</v>
      </c>
      <c r="D28" s="26">
        <v>2.4499999999999999E-3</v>
      </c>
      <c r="E28" s="29">
        <v>2.0599999999999999E-5</v>
      </c>
      <c r="F28" s="29">
        <v>3.6199999999999999E-5</v>
      </c>
      <c r="G28" s="29">
        <v>2.1100000000000001E-5</v>
      </c>
      <c r="H28" s="29">
        <v>7.7799999999999994E-5</v>
      </c>
      <c r="I28" s="182">
        <v>1.55E-4</v>
      </c>
      <c r="J28" s="182">
        <v>0</v>
      </c>
      <c r="K28" s="182">
        <v>5.1999999999999995E-4</v>
      </c>
      <c r="L28" s="29">
        <v>0</v>
      </c>
      <c r="M28" s="29">
        <v>1.5E-5</v>
      </c>
      <c r="N28" s="29">
        <v>6.8600000000000004E-6</v>
      </c>
      <c r="O28" s="29">
        <v>2.3400000000000001E-8</v>
      </c>
      <c r="P28" s="29">
        <v>-1.49E-3</v>
      </c>
      <c r="Q28" s="44">
        <f t="shared" si="1"/>
        <v>1.8125834000000001E-3</v>
      </c>
      <c r="R28" s="96">
        <f>(VLOOKUP(B28,'Environmetal Cost'!$C$10:$F$28,4,FALSE)*Q28)</f>
        <v>2.7188751000000002E-5</v>
      </c>
      <c r="S28" s="209"/>
    </row>
    <row r="29" spans="1:28" x14ac:dyDescent="0.2">
      <c r="A29" s="12"/>
      <c r="B29" s="15" t="s">
        <v>33</v>
      </c>
      <c r="C29" s="15" t="s">
        <v>41</v>
      </c>
      <c r="D29" s="26">
        <v>21.7</v>
      </c>
      <c r="E29" s="29">
        <v>4.3900000000000002E-2</v>
      </c>
      <c r="F29" s="29">
        <v>0.58499999999999996</v>
      </c>
      <c r="G29" s="29">
        <v>4.4900000000000002E-2</v>
      </c>
      <c r="H29" s="29">
        <v>0.69699999999999995</v>
      </c>
      <c r="I29" s="182">
        <v>0.33</v>
      </c>
      <c r="J29" s="182">
        <v>0</v>
      </c>
      <c r="K29" s="182">
        <v>24.6</v>
      </c>
      <c r="L29" s="29">
        <v>0</v>
      </c>
      <c r="M29" s="29">
        <v>3.1899999999999998E-2</v>
      </c>
      <c r="N29" s="29">
        <v>0.11899999999999999</v>
      </c>
      <c r="O29" s="29">
        <v>1.8499999999999999E-2</v>
      </c>
      <c r="P29" s="29">
        <v>-4.1900000000000004</v>
      </c>
      <c r="Q29" s="44">
        <f t="shared" si="1"/>
        <v>43.980200000000004</v>
      </c>
      <c r="R29" s="96">
        <f>(VLOOKUP(B29,'Environmetal Cost'!$C$10:$F$28,4,FALSE)*Q29)</f>
        <v>6.1572280000000008</v>
      </c>
      <c r="S29" s="209"/>
    </row>
    <row r="30" spans="1:28" x14ac:dyDescent="0.2">
      <c r="A30" s="345" t="s">
        <v>57</v>
      </c>
      <c r="B30" s="19" t="s">
        <v>60</v>
      </c>
      <c r="C30" s="14" t="s">
        <v>61</v>
      </c>
      <c r="D30" s="95">
        <v>1100</v>
      </c>
      <c r="E30" s="27">
        <v>11</v>
      </c>
      <c r="F30" s="27">
        <v>40.4</v>
      </c>
      <c r="G30" s="27">
        <v>11.2</v>
      </c>
      <c r="H30" s="27">
        <v>37.799999999999997</v>
      </c>
      <c r="I30" s="181">
        <v>82.3</v>
      </c>
      <c r="J30" s="181">
        <v>0</v>
      </c>
      <c r="K30" s="181">
        <v>819</v>
      </c>
      <c r="L30" s="27">
        <v>0</v>
      </c>
      <c r="M30" s="27">
        <v>7.95</v>
      </c>
      <c r="N30" s="27">
        <v>16.899999999999999</v>
      </c>
      <c r="O30" s="27">
        <v>0.307</v>
      </c>
      <c r="P30" s="32">
        <v>-2020</v>
      </c>
      <c r="Q30" s="44">
        <f t="shared" si="1"/>
        <v>106.85699999999952</v>
      </c>
      <c r="R30" s="96">
        <f>(VLOOKUP(B30,'Environmetal Cost'!$C$10:$F$28,4,FALSE)*Q30)</f>
        <v>3.3018812999999851</v>
      </c>
      <c r="S30" s="209"/>
    </row>
    <row r="31" spans="1:28" x14ac:dyDescent="0.2">
      <c r="A31" s="346"/>
      <c r="B31" s="20" t="s">
        <v>58</v>
      </c>
      <c r="C31" s="15" t="s">
        <v>62</v>
      </c>
      <c r="D31" s="26">
        <v>3.7299999999999999E-6</v>
      </c>
      <c r="E31" s="29">
        <v>7.3300000000000001E-8</v>
      </c>
      <c r="F31" s="29">
        <v>1.9600000000000001E-7</v>
      </c>
      <c r="G31" s="29">
        <v>7.4900000000000002E-8</v>
      </c>
      <c r="H31" s="29">
        <v>1.3899999999999999E-7</v>
      </c>
      <c r="I31" s="182">
        <v>5.5000000000000003E-7</v>
      </c>
      <c r="J31" s="182">
        <v>0</v>
      </c>
      <c r="K31" s="182">
        <v>5.7100000000000004E-6</v>
      </c>
      <c r="L31" s="29">
        <v>0</v>
      </c>
      <c r="M31" s="29">
        <v>5.32E-8</v>
      </c>
      <c r="N31" s="29">
        <v>1.04E-7</v>
      </c>
      <c r="O31" s="29">
        <v>2.7499999999999998E-9</v>
      </c>
      <c r="P31" s="33">
        <v>-2.52E-6</v>
      </c>
      <c r="Q31" s="44">
        <f t="shared" si="1"/>
        <v>8.1131499999999987E-6</v>
      </c>
      <c r="R31" s="96">
        <f>(VLOOKUP(B31,'Environmetal Cost'!$C$10:$F$28,4,FALSE)*Q31)</f>
        <v>1.5715552868049997E-2</v>
      </c>
      <c r="S31" s="209"/>
    </row>
    <row r="32" spans="1:28" x14ac:dyDescent="0.2">
      <c r="A32" s="346"/>
      <c r="B32" s="20" t="s">
        <v>63</v>
      </c>
      <c r="C32" s="15" t="s">
        <v>66</v>
      </c>
      <c r="D32" s="26">
        <v>1.8199999999999999E-7</v>
      </c>
      <c r="E32" s="29">
        <v>3.5500000000000001E-10</v>
      </c>
      <c r="F32" s="29">
        <v>5.4400000000000002E-9</v>
      </c>
      <c r="G32" s="29">
        <v>3.6299999999999999E-10</v>
      </c>
      <c r="H32" s="29">
        <v>9.3499999999999994E-9</v>
      </c>
      <c r="I32" s="182">
        <v>2.6700000000000001E-9</v>
      </c>
      <c r="J32" s="182">
        <v>0</v>
      </c>
      <c r="K32" s="182">
        <v>3.4900000000000001E-7</v>
      </c>
      <c r="L32" s="29">
        <v>0</v>
      </c>
      <c r="M32" s="29">
        <v>2.5799999999999999E-10</v>
      </c>
      <c r="N32" s="29">
        <v>9.2799999999999997E-8</v>
      </c>
      <c r="O32" s="29">
        <v>9.2199999999999999E-12</v>
      </c>
      <c r="P32" s="33">
        <v>-7.8100000000000005E-8</v>
      </c>
      <c r="Q32" s="44">
        <f t="shared" si="1"/>
        <v>5.6414521999999995E-7</v>
      </c>
      <c r="R32" s="96">
        <f>(VLOOKUP(B32,'Environmetal Cost'!$C$10:$F$28,4,FALSE)*Q32)</f>
        <v>0.51844945717999991</v>
      </c>
      <c r="S32" s="209"/>
    </row>
    <row r="33" spans="1:19" x14ac:dyDescent="0.2">
      <c r="A33" s="346"/>
      <c r="B33" s="20" t="s">
        <v>64</v>
      </c>
      <c r="C33" s="15" t="s">
        <v>65</v>
      </c>
      <c r="D33" s="26">
        <v>8.3399999999999998E-7</v>
      </c>
      <c r="E33" s="29">
        <v>1.2E-8</v>
      </c>
      <c r="F33" s="29">
        <v>3.8600000000000002E-8</v>
      </c>
      <c r="G33" s="29">
        <v>1.22E-8</v>
      </c>
      <c r="H33" s="29">
        <v>3.2100000000000003E-8</v>
      </c>
      <c r="I33" s="182">
        <v>8.9999999999999999E-8</v>
      </c>
      <c r="J33" s="182">
        <v>0</v>
      </c>
      <c r="K33" s="182">
        <v>6.4199999999999995E-7</v>
      </c>
      <c r="L33" s="29">
        <v>0</v>
      </c>
      <c r="M33" s="29">
        <v>8.6900000000000004E-9</v>
      </c>
      <c r="N33" s="29">
        <v>4.21E-8</v>
      </c>
      <c r="O33" s="29">
        <v>3.7599999999999999E-10</v>
      </c>
      <c r="P33" s="33">
        <v>1.0100000000000001E-6</v>
      </c>
      <c r="Q33" s="44">
        <f t="shared" si="1"/>
        <v>2.7220660000000001E-6</v>
      </c>
      <c r="R33" s="96">
        <f>(VLOOKUP(B33,'Environmetal Cost'!$C$10:$F$28,4,FALSE)*Q33)</f>
        <v>0.45186295600000004</v>
      </c>
      <c r="S33" s="209"/>
    </row>
    <row r="34" spans="1:19" x14ac:dyDescent="0.2">
      <c r="A34" s="346"/>
      <c r="B34" s="20" t="s">
        <v>59</v>
      </c>
      <c r="C34" s="15" t="s">
        <v>67</v>
      </c>
      <c r="D34" s="26">
        <v>1.4</v>
      </c>
      <c r="E34" s="29">
        <v>5.1499999999999997E-2</v>
      </c>
      <c r="F34" s="29">
        <v>7.2499999999999995E-2</v>
      </c>
      <c r="G34" s="29">
        <v>5.2600000000000001E-2</v>
      </c>
      <c r="H34" s="29">
        <v>5.3400000000000003E-2</v>
      </c>
      <c r="I34" s="182">
        <v>0.38600000000000001</v>
      </c>
      <c r="J34" s="182">
        <v>0</v>
      </c>
      <c r="K34" s="182">
        <v>1.76</v>
      </c>
      <c r="L34" s="29">
        <v>0</v>
      </c>
      <c r="M34" s="29">
        <v>3.73E-2</v>
      </c>
      <c r="N34" s="29">
        <v>2.52E-2</v>
      </c>
      <c r="O34" s="29">
        <v>1.64E-3</v>
      </c>
      <c r="P34" s="33">
        <v>-0.35599999999999998</v>
      </c>
      <c r="Q34" s="44">
        <f t="shared" si="1"/>
        <v>3.48414</v>
      </c>
      <c r="R34" s="96">
        <f>(VLOOKUP(B34,'Environmetal Cost'!$C$10:$F$28,4,FALSE)*Q34)</f>
        <v>2.4737394000000001E-3</v>
      </c>
      <c r="S34" s="209"/>
    </row>
    <row r="35" spans="1:19" x14ac:dyDescent="0.2">
      <c r="A35" s="346"/>
      <c r="B35" s="20" t="s">
        <v>68</v>
      </c>
      <c r="C35" s="15" t="s">
        <v>69</v>
      </c>
      <c r="D35" s="26">
        <v>1650</v>
      </c>
      <c r="E35" s="29">
        <v>10.7</v>
      </c>
      <c r="F35" s="26">
        <v>682</v>
      </c>
      <c r="G35" s="26">
        <v>10.9</v>
      </c>
      <c r="H35" s="29">
        <v>72.400000000000006</v>
      </c>
      <c r="I35" s="182">
        <v>80</v>
      </c>
      <c r="J35" s="182">
        <v>0</v>
      </c>
      <c r="K35" s="182">
        <v>3100</v>
      </c>
      <c r="L35" s="29">
        <v>0</v>
      </c>
      <c r="M35" s="29">
        <v>7.73</v>
      </c>
      <c r="N35" s="29">
        <v>8.77</v>
      </c>
      <c r="O35" s="29">
        <v>0.95399999999999996</v>
      </c>
      <c r="P35" s="33">
        <v>-5510</v>
      </c>
      <c r="Q35" s="44">
        <f t="shared" si="1"/>
        <v>113.45399999999972</v>
      </c>
      <c r="R35" s="96">
        <f>(VLOOKUP(B35,'Environmetal Cost'!$C$10:$F$28,4,FALSE)*Q35)</f>
        <v>16.564283999999958</v>
      </c>
      <c r="S35" s="209"/>
    </row>
    <row r="36" spans="1:19" x14ac:dyDescent="0.2">
      <c r="A36" s="85"/>
      <c r="B36" s="17"/>
      <c r="C36" s="72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30"/>
      <c r="S36" s="209"/>
    </row>
    <row r="37" spans="1:19" ht="18" customHeight="1" x14ac:dyDescent="0.2">
      <c r="A37" s="339" t="s">
        <v>98</v>
      </c>
      <c r="B37" s="57" t="s">
        <v>99</v>
      </c>
      <c r="C37" s="29" t="s">
        <v>100</v>
      </c>
      <c r="D37" s="29">
        <v>49.2</v>
      </c>
      <c r="E37" s="29">
        <v>0.154</v>
      </c>
      <c r="F37" s="29">
        <v>63.6</v>
      </c>
      <c r="G37" s="29">
        <v>0.157</v>
      </c>
      <c r="H37" s="29">
        <v>3.54</v>
      </c>
      <c r="I37" s="29">
        <v>1.1499999999999999</v>
      </c>
      <c r="J37" s="29">
        <v>0</v>
      </c>
      <c r="K37" s="29">
        <v>23.9</v>
      </c>
      <c r="L37" s="29">
        <v>0</v>
      </c>
      <c r="M37" s="29">
        <v>0.112</v>
      </c>
      <c r="N37" s="29">
        <v>0.72899999999999998</v>
      </c>
      <c r="O37" s="29">
        <v>1.2500000000000001E-2</v>
      </c>
      <c r="P37" s="33">
        <v>-1150</v>
      </c>
      <c r="Q37" s="30">
        <v>-1000</v>
      </c>
      <c r="R37" s="33"/>
      <c r="S37" s="209"/>
    </row>
    <row r="38" spans="1:19" x14ac:dyDescent="0.2">
      <c r="A38" s="339"/>
      <c r="B38" s="57" t="s">
        <v>101</v>
      </c>
      <c r="C38" s="29" t="s">
        <v>100</v>
      </c>
      <c r="D38" s="29">
        <v>302</v>
      </c>
      <c r="E38" s="29">
        <v>0</v>
      </c>
      <c r="F38" s="29">
        <v>49.1</v>
      </c>
      <c r="G38" s="29">
        <v>0</v>
      </c>
      <c r="H38" s="29">
        <v>10.5</v>
      </c>
      <c r="I38" s="29">
        <v>0</v>
      </c>
      <c r="J38" s="29">
        <v>0</v>
      </c>
      <c r="K38" s="29">
        <v>627</v>
      </c>
      <c r="L38" s="29">
        <v>0</v>
      </c>
      <c r="M38" s="29">
        <v>0</v>
      </c>
      <c r="N38" s="29">
        <v>0</v>
      </c>
      <c r="O38" s="29">
        <v>0</v>
      </c>
      <c r="P38" s="33">
        <v>0</v>
      </c>
      <c r="Q38" s="30">
        <v>988</v>
      </c>
      <c r="R38" s="33"/>
      <c r="S38" s="209"/>
    </row>
    <row r="39" spans="1:19" x14ac:dyDescent="0.2">
      <c r="A39" s="339"/>
      <c r="B39" s="57" t="s">
        <v>102</v>
      </c>
      <c r="C39" s="29" t="s">
        <v>100</v>
      </c>
      <c r="D39" s="29">
        <v>351</v>
      </c>
      <c r="E39" s="29">
        <v>0.154</v>
      </c>
      <c r="F39" s="29">
        <v>113</v>
      </c>
      <c r="G39" s="29">
        <v>0.157</v>
      </c>
      <c r="H39" s="29">
        <v>14.1</v>
      </c>
      <c r="I39" s="29">
        <v>1.1499999999999999</v>
      </c>
      <c r="J39" s="29">
        <v>0</v>
      </c>
      <c r="K39" s="29">
        <v>651</v>
      </c>
      <c r="L39" s="29">
        <v>0</v>
      </c>
      <c r="M39" s="29">
        <v>0.112</v>
      </c>
      <c r="N39" s="29">
        <v>0.72899999999999998</v>
      </c>
      <c r="O39" s="29">
        <v>1.2500000000000001E-2</v>
      </c>
      <c r="P39" s="33">
        <v>-1150</v>
      </c>
      <c r="Q39" s="30">
        <v>-14.3</v>
      </c>
      <c r="R39" s="33"/>
      <c r="S39" s="209"/>
    </row>
    <row r="40" spans="1:19" x14ac:dyDescent="0.2">
      <c r="A40" s="339"/>
      <c r="B40" s="57" t="s">
        <v>103</v>
      </c>
      <c r="C40" s="29" t="s">
        <v>100</v>
      </c>
      <c r="D40" s="29">
        <v>635</v>
      </c>
      <c r="E40" s="29">
        <v>13</v>
      </c>
      <c r="F40" s="29">
        <v>28.7</v>
      </c>
      <c r="G40" s="29">
        <v>13.3</v>
      </c>
      <c r="H40" s="29">
        <v>22.3</v>
      </c>
      <c r="I40" s="29">
        <v>97.9</v>
      </c>
      <c r="J40" s="29">
        <v>0</v>
      </c>
      <c r="K40" s="29">
        <v>544</v>
      </c>
      <c r="L40" s="29">
        <v>0</v>
      </c>
      <c r="M40" s="29">
        <v>9.4600000000000009</v>
      </c>
      <c r="N40" s="29">
        <v>7.04</v>
      </c>
      <c r="O40" s="29">
        <v>0.44</v>
      </c>
      <c r="P40" s="33">
        <v>-64.400000000000006</v>
      </c>
      <c r="Q40" s="30">
        <v>1310</v>
      </c>
      <c r="R40" s="33"/>
      <c r="S40" s="209"/>
    </row>
    <row r="41" spans="1:19" x14ac:dyDescent="0.2">
      <c r="A41" s="339"/>
      <c r="B41" s="57" t="s">
        <v>104</v>
      </c>
      <c r="C41" s="29" t="s">
        <v>100</v>
      </c>
      <c r="D41" s="29">
        <v>41.2</v>
      </c>
      <c r="E41" s="29">
        <v>0</v>
      </c>
      <c r="F41" s="29">
        <v>1.39</v>
      </c>
      <c r="G41" s="29">
        <v>0</v>
      </c>
      <c r="H41" s="59">
        <v>1.28</v>
      </c>
      <c r="I41" s="29">
        <v>0</v>
      </c>
      <c r="J41" s="29">
        <v>0</v>
      </c>
      <c r="K41" s="29">
        <v>85.5</v>
      </c>
      <c r="L41" s="29">
        <v>0</v>
      </c>
      <c r="M41" s="29">
        <v>0</v>
      </c>
      <c r="N41" s="29">
        <v>0</v>
      </c>
      <c r="O41" s="29">
        <v>0</v>
      </c>
      <c r="P41" s="33">
        <v>-3.6600000000000001E-2</v>
      </c>
      <c r="Q41" s="30">
        <v>129</v>
      </c>
      <c r="R41" s="33"/>
      <c r="S41" s="209"/>
    </row>
    <row r="42" spans="1:19" x14ac:dyDescent="0.2">
      <c r="A42" s="339"/>
      <c r="B42" s="57" t="s">
        <v>105</v>
      </c>
      <c r="C42" s="29" t="s">
        <v>100</v>
      </c>
      <c r="D42" s="29">
        <v>676</v>
      </c>
      <c r="E42" s="29">
        <v>13</v>
      </c>
      <c r="F42" s="29">
        <v>30.1</v>
      </c>
      <c r="G42" s="29">
        <v>13.3</v>
      </c>
      <c r="H42" s="29">
        <v>23.6</v>
      </c>
      <c r="I42" s="29">
        <v>97.9</v>
      </c>
      <c r="J42" s="29">
        <v>0</v>
      </c>
      <c r="K42" s="29">
        <v>629</v>
      </c>
      <c r="L42" s="29">
        <v>0</v>
      </c>
      <c r="M42" s="29">
        <v>9.4600000000000009</v>
      </c>
      <c r="N42" s="29">
        <v>7.04</v>
      </c>
      <c r="O42" s="29">
        <v>0.44</v>
      </c>
      <c r="P42" s="33">
        <v>-64.400000000000006</v>
      </c>
      <c r="Q42" s="30">
        <v>1440</v>
      </c>
      <c r="R42" s="33"/>
      <c r="S42" s="209"/>
    </row>
    <row r="43" spans="1:19" x14ac:dyDescent="0.2">
      <c r="A43" s="339"/>
      <c r="B43" s="57" t="s">
        <v>106</v>
      </c>
      <c r="C43" s="29" t="s">
        <v>107</v>
      </c>
      <c r="D43" s="29">
        <v>1.1599999999999999</v>
      </c>
      <c r="E43" s="29">
        <v>0</v>
      </c>
      <c r="F43" s="29">
        <v>0</v>
      </c>
      <c r="G43" s="29">
        <v>0</v>
      </c>
      <c r="H43" s="29">
        <v>3.49E-2</v>
      </c>
      <c r="I43" s="29">
        <v>0</v>
      </c>
      <c r="J43" s="29">
        <v>0</v>
      </c>
      <c r="K43" s="29">
        <v>0.53900000000000003</v>
      </c>
      <c r="L43" s="29">
        <v>0</v>
      </c>
      <c r="M43" s="29">
        <v>0</v>
      </c>
      <c r="N43" s="29">
        <v>0</v>
      </c>
      <c r="O43" s="29">
        <v>0</v>
      </c>
      <c r="P43" s="33">
        <v>0</v>
      </c>
      <c r="Q43" s="30">
        <v>1.74</v>
      </c>
      <c r="R43" s="33"/>
      <c r="S43" s="209"/>
    </row>
    <row r="44" spans="1:19" x14ac:dyDescent="0.2">
      <c r="A44" s="339"/>
      <c r="B44" s="57" t="s">
        <v>108</v>
      </c>
      <c r="C44" s="29" t="s">
        <v>100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33">
        <v>0</v>
      </c>
      <c r="Q44" s="30">
        <v>0</v>
      </c>
      <c r="R44" s="33"/>
      <c r="S44" s="209"/>
    </row>
    <row r="45" spans="1:19" x14ac:dyDescent="0.2">
      <c r="A45" s="339"/>
      <c r="B45" s="57" t="s">
        <v>119</v>
      </c>
      <c r="C45" s="29" t="s">
        <v>21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33">
        <v>0</v>
      </c>
      <c r="Q45" s="30">
        <v>0</v>
      </c>
      <c r="R45" s="33"/>
      <c r="S45" s="209"/>
    </row>
    <row r="46" spans="1:19" x14ac:dyDescent="0.2">
      <c r="A46" s="339"/>
      <c r="B46" s="58" t="s">
        <v>120</v>
      </c>
      <c r="C46" s="34" t="s">
        <v>121</v>
      </c>
      <c r="D46" s="34">
        <v>0.70199999999999996</v>
      </c>
      <c r="E46" s="34">
        <v>1.5E-3</v>
      </c>
      <c r="F46" s="34">
        <v>1.77E-2</v>
      </c>
      <c r="G46" s="34">
        <v>1.5299999999999999E-3</v>
      </c>
      <c r="H46" s="34">
        <v>2.3800000000000002E-2</v>
      </c>
      <c r="I46" s="34">
        <v>1.12E-2</v>
      </c>
      <c r="J46" s="34">
        <v>0</v>
      </c>
      <c r="K46" s="34">
        <v>0.72799999999999998</v>
      </c>
      <c r="L46" s="34">
        <v>0</v>
      </c>
      <c r="M46" s="34">
        <v>1.09E-3</v>
      </c>
      <c r="N46" s="34">
        <v>1.29E-2</v>
      </c>
      <c r="O46" s="34">
        <v>4.46E-4</v>
      </c>
      <c r="P46" s="35">
        <v>-1.5299999999999999E-2</v>
      </c>
      <c r="Q46" s="31">
        <v>1.48</v>
      </c>
      <c r="R46" s="35"/>
      <c r="S46" s="209"/>
    </row>
    <row r="47" spans="1:19" x14ac:dyDescent="0.2">
      <c r="A47" s="4" t="s">
        <v>122</v>
      </c>
      <c r="B47" s="52" t="s">
        <v>123</v>
      </c>
      <c r="C47" s="41" t="s">
        <v>124</v>
      </c>
      <c r="D47" s="65">
        <v>2.6800000000000001E-3</v>
      </c>
      <c r="E47" s="50">
        <v>3.1099999999999997E-5</v>
      </c>
      <c r="F47" s="50">
        <v>6.41E-5</v>
      </c>
      <c r="G47" s="50">
        <v>3.18E-5</v>
      </c>
      <c r="H47" s="50">
        <v>8.7999999999999998E-5</v>
      </c>
      <c r="I47" s="50">
        <v>2.34E-4</v>
      </c>
      <c r="J47" s="50">
        <v>0</v>
      </c>
      <c r="K47" s="50">
        <v>1.24E-3</v>
      </c>
      <c r="L47" s="50">
        <v>0</v>
      </c>
      <c r="M47" s="50">
        <v>2.26E-5</v>
      </c>
      <c r="N47" s="50">
        <v>2.1299999999999999E-5</v>
      </c>
      <c r="O47" s="50">
        <v>3.3500000000000002E-7</v>
      </c>
      <c r="P47" s="50">
        <v>-2.23E-4</v>
      </c>
      <c r="Q47" s="66">
        <v>4.1900000000000001E-3</v>
      </c>
      <c r="R47" s="73"/>
      <c r="S47" s="209"/>
    </row>
    <row r="48" spans="1:19" x14ac:dyDescent="0.2">
      <c r="A48" s="5"/>
      <c r="B48" s="55" t="s">
        <v>125</v>
      </c>
      <c r="C48" s="42" t="s">
        <v>124</v>
      </c>
      <c r="D48" s="67">
        <v>6.27</v>
      </c>
      <c r="E48" s="51">
        <v>0.77900000000000003</v>
      </c>
      <c r="F48" s="51">
        <v>0.47699999999999998</v>
      </c>
      <c r="G48" s="51">
        <v>0.79700000000000004</v>
      </c>
      <c r="H48" s="51">
        <v>0.74</v>
      </c>
      <c r="I48" s="51">
        <v>5.85</v>
      </c>
      <c r="J48" s="51">
        <v>0</v>
      </c>
      <c r="K48" s="51">
        <v>11</v>
      </c>
      <c r="L48" s="51">
        <v>0</v>
      </c>
      <c r="M48" s="51">
        <v>0.56499999999999995</v>
      </c>
      <c r="N48" s="51">
        <v>0.35299999999999998</v>
      </c>
      <c r="O48" s="51">
        <v>1.86</v>
      </c>
      <c r="P48" s="51">
        <v>-2.08</v>
      </c>
      <c r="Q48" s="68">
        <v>26.6</v>
      </c>
      <c r="R48" s="74"/>
      <c r="S48" s="209"/>
    </row>
    <row r="49" spans="1:19" x14ac:dyDescent="0.2">
      <c r="A49" s="6"/>
      <c r="B49" s="56" t="s">
        <v>126</v>
      </c>
      <c r="C49" s="54" t="s">
        <v>124</v>
      </c>
      <c r="D49" s="69">
        <v>1.4599999999999999E-3</v>
      </c>
      <c r="E49" s="53">
        <v>8.0599999999999994E-5</v>
      </c>
      <c r="F49" s="53">
        <v>8.2100000000000003E-5</v>
      </c>
      <c r="G49" s="53">
        <v>8.25E-5</v>
      </c>
      <c r="H49" s="53">
        <v>5.9799999999999997E-5</v>
      </c>
      <c r="I49" s="53">
        <v>6.0599999999999998E-4</v>
      </c>
      <c r="J49" s="53">
        <v>0</v>
      </c>
      <c r="K49" s="53">
        <v>1.9499999999999999E-3</v>
      </c>
      <c r="L49" s="53">
        <v>0</v>
      </c>
      <c r="M49" s="53">
        <v>5.8499999999999999E-5</v>
      </c>
      <c r="N49" s="53">
        <v>3.18E-5</v>
      </c>
      <c r="O49" s="53">
        <v>2.5299999999999999E-6</v>
      </c>
      <c r="P49" s="53">
        <v>-3.4200000000000002E-4</v>
      </c>
      <c r="Q49" s="70">
        <v>4.0800000000000003E-3</v>
      </c>
      <c r="R49" s="75"/>
      <c r="S49" s="209"/>
    </row>
    <row r="50" spans="1:19" x14ac:dyDescent="0.2">
      <c r="A50" s="8" t="s">
        <v>43</v>
      </c>
      <c r="B50" s="60" t="s">
        <v>16</v>
      </c>
      <c r="C50" s="61" t="s">
        <v>17</v>
      </c>
      <c r="D50" s="64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4">
        <v>0</v>
      </c>
      <c r="R50" s="44"/>
      <c r="S50" s="209"/>
    </row>
    <row r="51" spans="1:19" x14ac:dyDescent="0.2">
      <c r="A51" s="9"/>
      <c r="B51" s="62" t="s">
        <v>18</v>
      </c>
      <c r="C51" t="s">
        <v>17</v>
      </c>
      <c r="D51" s="46">
        <v>0</v>
      </c>
      <c r="E51" s="46">
        <v>0</v>
      </c>
      <c r="F51" s="46">
        <v>0</v>
      </c>
      <c r="G51" s="46">
        <v>0</v>
      </c>
      <c r="H51" s="46">
        <v>0.53100000000000003</v>
      </c>
      <c r="I51" s="46">
        <v>0</v>
      </c>
      <c r="J51" s="46">
        <v>0</v>
      </c>
      <c r="K51" s="46">
        <v>5.63</v>
      </c>
      <c r="L51" s="46">
        <v>0</v>
      </c>
      <c r="M51" s="46">
        <v>0</v>
      </c>
      <c r="N51" s="46">
        <v>11.9</v>
      </c>
      <c r="O51" s="46">
        <v>0</v>
      </c>
      <c r="P51" s="46">
        <v>0</v>
      </c>
      <c r="Q51" s="47">
        <v>18.100000000000001</v>
      </c>
      <c r="R51" s="47"/>
      <c r="S51" s="209"/>
    </row>
    <row r="52" spans="1:19" x14ac:dyDescent="0.2">
      <c r="A52" s="9"/>
      <c r="B52" s="62" t="s">
        <v>19</v>
      </c>
      <c r="C52" t="s">
        <v>17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7">
        <v>0</v>
      </c>
      <c r="R52" s="47"/>
      <c r="S52" s="209"/>
    </row>
    <row r="53" spans="1:19" x14ac:dyDescent="0.2">
      <c r="A53" s="9"/>
      <c r="B53" s="62" t="s">
        <v>20</v>
      </c>
      <c r="C53" t="s">
        <v>21</v>
      </c>
      <c r="D53" s="46">
        <v>0</v>
      </c>
      <c r="E53" s="46">
        <v>0</v>
      </c>
      <c r="F53" s="46">
        <v>1.3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520</v>
      </c>
      <c r="Q53" s="47">
        <v>521</v>
      </c>
      <c r="R53" s="47"/>
      <c r="S53" s="209"/>
    </row>
    <row r="54" spans="1:19" x14ac:dyDescent="0.2">
      <c r="A54" s="9"/>
      <c r="B54" s="62" t="s">
        <v>22</v>
      </c>
      <c r="C54" t="s">
        <v>21</v>
      </c>
      <c r="D54" s="46">
        <v>0</v>
      </c>
      <c r="E54" s="46">
        <v>0</v>
      </c>
      <c r="F54" s="46">
        <v>0.82499999999999996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329</v>
      </c>
      <c r="Q54" s="47">
        <v>330</v>
      </c>
      <c r="R54" s="47"/>
      <c r="S54" s="209"/>
    </row>
    <row r="55" spans="1:19" x14ac:dyDescent="0.2">
      <c r="A55" s="10"/>
      <c r="B55" s="63" t="s">
        <v>23</v>
      </c>
      <c r="C55" s="7" t="s">
        <v>21</v>
      </c>
      <c r="D55" s="48">
        <v>0</v>
      </c>
      <c r="E55" s="48">
        <v>0</v>
      </c>
      <c r="F55" s="48">
        <v>0.47899999999999998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191</v>
      </c>
      <c r="Q55" s="49">
        <v>192</v>
      </c>
      <c r="R55" s="49"/>
      <c r="S55" s="209"/>
    </row>
    <row r="56" spans="1:19" x14ac:dyDescent="0.2">
      <c r="A56" s="209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</row>
    <row r="57" spans="1:19" x14ac:dyDescent="0.2">
      <c r="A57" s="209"/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</row>
    <row r="58" spans="1:19" x14ac:dyDescent="0.2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</row>
    <row r="59" spans="1:19" x14ac:dyDescent="0.2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</row>
    <row r="60" spans="1:19" x14ac:dyDescent="0.2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</row>
    <row r="61" spans="1:19" x14ac:dyDescent="0.2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</row>
    <row r="62" spans="1:19" x14ac:dyDescent="0.2">
      <c r="A62" s="209"/>
      <c r="B62" s="209"/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</row>
    <row r="63" spans="1:19" x14ac:dyDescent="0.2">
      <c r="A63" s="209"/>
      <c r="B63" s="209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</row>
    <row r="64" spans="1:19" x14ac:dyDescent="0.2">
      <c r="A64" s="209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</row>
    <row r="65" spans="19:19" x14ac:dyDescent="0.2">
      <c r="S65" s="209"/>
    </row>
  </sheetData>
  <mergeCells count="4">
    <mergeCell ref="A12:A16"/>
    <mergeCell ref="A6:A11"/>
    <mergeCell ref="A30:A35"/>
    <mergeCell ref="A37:A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144C8-AAAB-EB4C-9A5C-366359C155AC}">
  <sheetPr codeName="Blad5">
    <tabColor theme="9" tint="0.79998168889431442"/>
  </sheetPr>
  <dimension ref="A1:AB55"/>
  <sheetViews>
    <sheetView zoomScale="81" workbookViewId="0">
      <selection activeCell="D3" sqref="D3"/>
    </sheetView>
  </sheetViews>
  <sheetFormatPr baseColWidth="10" defaultRowHeight="16" x14ac:dyDescent="0.2"/>
  <cols>
    <col min="1" max="1" width="22" customWidth="1"/>
    <col min="2" max="2" width="8.6640625" customWidth="1"/>
    <col min="3" max="3" width="14.83203125" customWidth="1"/>
    <col min="4" max="4" width="10" customWidth="1"/>
    <col min="5" max="5" width="9.83203125" customWidth="1"/>
    <col min="6" max="6" width="10" customWidth="1"/>
    <col min="7" max="7" width="9.83203125" customWidth="1"/>
    <col min="8" max="14" width="10.1640625" bestFit="1" customWidth="1"/>
    <col min="15" max="15" width="9.83203125" bestFit="1" customWidth="1"/>
    <col min="16" max="16" width="11.33203125" customWidth="1"/>
    <col min="17" max="17" width="10.1640625" customWidth="1"/>
    <col min="18" max="18" width="15.5" customWidth="1"/>
    <col min="19" max="19" width="50.1640625" bestFit="1" customWidth="1"/>
    <col min="20" max="20" width="18.33203125" bestFit="1" customWidth="1"/>
    <col min="21" max="21" width="27.6640625" customWidth="1"/>
    <col min="27" max="27" width="13" bestFit="1" customWidth="1"/>
  </cols>
  <sheetData>
    <row r="1" spans="1:25" ht="87" customHeight="1" thickBot="1" x14ac:dyDescent="0.25"/>
    <row r="2" spans="1:25" ht="20" x14ac:dyDescent="0.2">
      <c r="A2" s="312"/>
      <c r="B2" s="312"/>
      <c r="C2" s="312" t="s">
        <v>214</v>
      </c>
      <c r="D2" s="312" t="s">
        <v>2</v>
      </c>
      <c r="E2" s="312" t="s">
        <v>3</v>
      </c>
      <c r="F2" s="312" t="s">
        <v>4</v>
      </c>
      <c r="G2" s="312" t="s">
        <v>5</v>
      </c>
      <c r="H2" s="312" t="s">
        <v>6</v>
      </c>
      <c r="I2" s="312" t="s">
        <v>7</v>
      </c>
      <c r="J2" s="312" t="s">
        <v>8</v>
      </c>
      <c r="K2" s="312" t="s">
        <v>9</v>
      </c>
      <c r="L2" s="312" t="s">
        <v>10</v>
      </c>
      <c r="M2" s="312" t="s">
        <v>11</v>
      </c>
      <c r="N2" s="312" t="s">
        <v>12</v>
      </c>
      <c r="O2" s="312" t="s">
        <v>13</v>
      </c>
      <c r="P2" s="312" t="s">
        <v>14</v>
      </c>
      <c r="Q2" s="312" t="s">
        <v>15</v>
      </c>
      <c r="R2" s="329"/>
    </row>
    <row r="3" spans="1:25" ht="41" thickBot="1" x14ac:dyDescent="0.25">
      <c r="A3" s="314" t="s">
        <v>155</v>
      </c>
      <c r="B3" s="314"/>
      <c r="C3" s="314"/>
      <c r="D3" s="322">
        <f>[1]Dashboard!$C$24*((VLOOKUP($C$6,'Environmetal Cost'!$E$29:$F$39,2,FALSE)*D6)+(VLOOKUP($C$7,'Environmetal Cost'!$E$29:$F$39,2,FALSE)*D7)+(VLOOKUP($C$8,'Environmetal Cost'!$E$29:$F$39,2,FALSE)*D8)+(VLOOKUP($C$9,'Environmetal Cost'!$E$29:$F$39,2,FALSE)*D9)+(VLOOKUP($C$10,'Environmetal Cost'!$E$29:$F$39,2,FALSE)*D10)+(VLOOKUP($C$11,'Environmetal Cost'!$E$29:$F$39,2,FALSE)*D11)+(VLOOKUP($C$12,'Environmetal Cost'!$E$29:$F$39,2,FALSE)*D12)+(VLOOKUP($B$13,'Environmetal Cost'!$D$29:$F$39,3,FALSE)*D13)+(VLOOKUP($B$14,'Environmetal Cost'!$D$29:$F$39,3,FALSE)*D14)+(VLOOKUP($B$15,'Environmetal Cost'!$D$29:$F$39,3,FALSE)*D15)+(VLOOKUP($B$16,'Environmetal Cost'!$D$29:$F$39,3,FALSE)*D16))</f>
        <v>8.9178008999999978</v>
      </c>
      <c r="E3" s="322">
        <f>[1]Dashboard!$C$24*((VLOOKUP($C$6,'Environmetal Cost'!$E$29:$F$39,2,FALSE)*E6)+(VLOOKUP($C$7,'Environmetal Cost'!$E$29:$F$39,2,FALSE)*E7)+(VLOOKUP($C$8,'Environmetal Cost'!$E$29:$F$39,2,FALSE)*E8)+(VLOOKUP($C$9,'Environmetal Cost'!$E$29:$F$39,2,FALSE)*E9)+(VLOOKUP($C$10,'Environmetal Cost'!$E$29:$F$39,2,FALSE)*E10)+(VLOOKUP($C$11,'Environmetal Cost'!$E$29:$F$39,2,FALSE)*E11)+(VLOOKUP($C$12,'Environmetal Cost'!$E$29:$F$39,2,FALSE)*E12)+(VLOOKUP($B$13,'Environmetal Cost'!$D$29:$F$39,3,FALSE)*E13)+(VLOOKUP($B$14,'Environmetal Cost'!$D$29:$F$39,3,FALSE)*E14)+(VLOOKUP($B$15,'Environmetal Cost'!$D$29:$F$39,3,FALSE)*E15)+(VLOOKUP($B$16,'Environmetal Cost'!$D$29:$F$39,3,FALSE)*E16))</f>
        <v>0.196529751</v>
      </c>
      <c r="F3" s="322">
        <f>[1]Dashboard!$C$24*((VLOOKUP($C$6,'Environmetal Cost'!$E$29:$F$39,2,FALSE)*F6)+(VLOOKUP($C$7,'Environmetal Cost'!$E$29:$F$39,2,FALSE)*F7)+(VLOOKUP($C$8,'Environmetal Cost'!$E$29:$F$39,2,FALSE)*F8)+(VLOOKUP($C$9,'Environmetal Cost'!$E$29:$F$39,2,FALSE)*F9)+(VLOOKUP($C$10,'Environmetal Cost'!$E$29:$F$39,2,FALSE)*F10)+(VLOOKUP($C$11,'Environmetal Cost'!$E$29:$F$39,2,FALSE)*F11)+(VLOOKUP($C$12,'Environmetal Cost'!$E$29:$F$39,2,FALSE)*F12)+(VLOOKUP($B$13,'Environmetal Cost'!$D$29:$F$39,3,FALSE)*F13)+(VLOOKUP($B$14,'Environmetal Cost'!$D$29:$F$39,3,FALSE)*F14)+(VLOOKUP($B$15,'Environmetal Cost'!$D$29:$F$39,3,FALSE)*F15)+(VLOOKUP($B$16,'Environmetal Cost'!$D$29:$F$39,3,FALSE)*F16))</f>
        <v>0.88433575500000017</v>
      </c>
      <c r="G3" s="322">
        <f>[1]Dashboard!$C$24*((VLOOKUP($C$6,'Environmetal Cost'!$E$29:$F$39,2,FALSE)*G6)+(VLOOKUP($C$7,'Environmetal Cost'!$E$29:$F$39,2,FALSE)*G7)+(VLOOKUP($C$8,'Environmetal Cost'!$E$29:$F$39,2,FALSE)*G8)+(VLOOKUP($C$9,'Environmetal Cost'!$E$29:$F$39,2,FALSE)*G9)+(VLOOKUP($C$10,'Environmetal Cost'!$E$29:$F$39,2,FALSE)*G10)+(VLOOKUP($C$11,'Environmetal Cost'!$E$29:$F$39,2,FALSE)*G11)+(VLOOKUP($C$12,'Environmetal Cost'!$E$29:$F$39,2,FALSE)*G12)+(VLOOKUP($B$13,'Environmetal Cost'!$D$29:$F$39,3,FALSE)*G13)+(VLOOKUP($B$14,'Environmetal Cost'!$D$29:$F$39,3,FALSE)*G14)+(VLOOKUP($B$15,'Environmetal Cost'!$D$29:$F$39,3,FALSE)*G15)+(VLOOKUP($B$16,'Environmetal Cost'!$D$29:$F$39,3,FALSE)*G16))</f>
        <v>0.19302659699999997</v>
      </c>
      <c r="H3" s="322">
        <f>[1]Dashboard!$C$24*((VLOOKUP($C$6,'Environmetal Cost'!$E$29:$F$39,2,FALSE)*H6)+(VLOOKUP($C$7,'Environmetal Cost'!$E$29:$F$39,2,FALSE)*H7)+(VLOOKUP($C$8,'Environmetal Cost'!$E$29:$F$39,2,FALSE)*H8)+(VLOOKUP($C$9,'Environmetal Cost'!$E$29:$F$39,2,FALSE)*H9)+(VLOOKUP($C$10,'Environmetal Cost'!$E$29:$F$39,2,FALSE)*H10)+(VLOOKUP($C$11,'Environmetal Cost'!$E$29:$F$39,2,FALSE)*H11)+(VLOOKUP($C$12,'Environmetal Cost'!$E$29:$F$39,2,FALSE)*H12)+(VLOOKUP($B$13,'Environmetal Cost'!$D$29:$F$39,3,FALSE)*H13)+(VLOOKUP($B$14,'Environmetal Cost'!$D$29:$F$39,3,FALSE)*H14)+(VLOOKUP($B$15,'Environmetal Cost'!$D$29:$F$39,3,FALSE)*H15)+(VLOOKUP($B$16,'Environmetal Cost'!$D$29:$F$39,3,FALSE)*H16))</f>
        <v>0.39630159899999995</v>
      </c>
      <c r="I3" s="322">
        <f>[1]Dashboard!$C$24*((VLOOKUP($C$6,'Environmetal Cost'!$E$29:$F$39,2,FALSE)*I6)+(VLOOKUP($C$7,'Environmetal Cost'!$E$29:$F$39,2,FALSE)*I7)+(VLOOKUP($C$8,'Environmetal Cost'!$E$29:$F$39,2,FALSE)*I8)+(VLOOKUP($C$9,'Environmetal Cost'!$E$29:$F$39,2,FALSE)*I9)+(VLOOKUP($C$10,'Environmetal Cost'!$E$29:$F$39,2,FALSE)*I10)+(VLOOKUP($C$11,'Environmetal Cost'!$E$29:$F$39,2,FALSE)*I11)+(VLOOKUP($C$12,'Environmetal Cost'!$E$29:$F$39,2,FALSE)*I12)+(VLOOKUP($B$13,'Environmetal Cost'!$D$29:$F$39,3,FALSE)*I13)+(VLOOKUP($B$14,'Environmetal Cost'!$D$29:$F$39,3,FALSE)*I14)+(VLOOKUP($B$15,'Environmetal Cost'!$D$29:$F$39,3,FALSE)*I15)+(VLOOKUP($B$16,'Environmetal Cost'!$D$29:$F$39,3,FALSE)*I16))</f>
        <v>1.34801931</v>
      </c>
      <c r="J3" s="322">
        <f>[1]Dashboard!$C$24*((VLOOKUP($C$6,'Environmetal Cost'!$E$29:$F$39,2,FALSE)*J6)+(VLOOKUP($C$7,'Environmetal Cost'!$E$29:$F$39,2,FALSE)*J7)+(VLOOKUP($C$8,'Environmetal Cost'!$E$29:$F$39,2,FALSE)*J8)+(VLOOKUP($C$9,'Environmetal Cost'!$E$29:$F$39,2,FALSE)*J9)+(VLOOKUP($C$10,'Environmetal Cost'!$E$29:$F$39,2,FALSE)*J10)+(VLOOKUP($C$11,'Environmetal Cost'!$E$29:$F$39,2,FALSE)*J11)+(VLOOKUP($C$12,'Environmetal Cost'!$E$29:$F$39,2,FALSE)*J12)+(VLOOKUP($B$13,'Environmetal Cost'!$D$29:$F$39,3,FALSE)*J13)+(VLOOKUP($B$14,'Environmetal Cost'!$D$29:$F$39,3,FALSE)*J14)+(VLOOKUP($B$15,'Environmetal Cost'!$D$29:$F$39,3,FALSE)*J15)+(VLOOKUP($B$16,'Environmetal Cost'!$D$29:$F$39,3,FALSE)*J16))</f>
        <v>0</v>
      </c>
      <c r="K3" s="322">
        <f>[1]Dashboard!$C$24*((VLOOKUP($C$6,'Environmetal Cost'!$E$29:$F$39,2,FALSE)*K6)+(VLOOKUP($C$7,'Environmetal Cost'!$E$29:$F$39,2,FALSE)*K7)+(VLOOKUP($C$8,'Environmetal Cost'!$E$29:$F$39,2,FALSE)*K8)+(VLOOKUP($C$9,'Environmetal Cost'!$E$29:$F$39,2,FALSE)*K9)+(VLOOKUP($C$10,'Environmetal Cost'!$E$29:$F$39,2,FALSE)*K10)+(VLOOKUP($C$11,'Environmetal Cost'!$E$29:$F$39,2,FALSE)*K11)+(VLOOKUP($C$12,'Environmetal Cost'!$E$29:$F$39,2,FALSE)*K12)+(VLOOKUP($B$13,'Environmetal Cost'!$D$29:$F$39,3,FALSE)*K13)+(VLOOKUP($B$14,'Environmetal Cost'!$D$29:$F$39,3,FALSE)*K14)+(VLOOKUP($B$15,'Environmetal Cost'!$D$29:$F$39,3,FALSE)*K15)+(VLOOKUP($B$16,'Environmetal Cost'!$D$29:$F$39,3,FALSE)*K16))</f>
        <v>6.7137013499999991</v>
      </c>
      <c r="L3" s="322">
        <f>[1]Dashboard!$C$24*((VLOOKUP($C$6,'Environmetal Cost'!$E$29:$F$39,2,FALSE)*L6)+(VLOOKUP($C$7,'Environmetal Cost'!$E$29:$F$39,2,FALSE)*L7)+(VLOOKUP($C$8,'Environmetal Cost'!$E$29:$F$39,2,FALSE)*L8)+(VLOOKUP($C$9,'Environmetal Cost'!$E$29:$F$39,2,FALSE)*L9)+(VLOOKUP($C$10,'Environmetal Cost'!$E$29:$F$39,2,FALSE)*L10)+(VLOOKUP($C$11,'Environmetal Cost'!$E$29:$F$39,2,FALSE)*L11)+(VLOOKUP($C$12,'Environmetal Cost'!$E$29:$F$39,2,FALSE)*L12)+(VLOOKUP($B$13,'Environmetal Cost'!$D$29:$F$39,3,FALSE)*L13)+(VLOOKUP($B$14,'Environmetal Cost'!$D$29:$F$39,3,FALSE)*L14)+(VLOOKUP($B$15,'Environmetal Cost'!$D$29:$F$39,3,FALSE)*L15)+(VLOOKUP($B$16,'Environmetal Cost'!$D$29:$F$39,3,FALSE)*L16))</f>
        <v>0</v>
      </c>
      <c r="M3" s="322">
        <f>[1]Dashboard!$C$24*((VLOOKUP($C$6,'Environmetal Cost'!$E$29:$F$39,2,FALSE)*M6)+(VLOOKUP($C$7,'Environmetal Cost'!$E$29:$F$39,2,FALSE)*M7)+(VLOOKUP($C$8,'Environmetal Cost'!$E$29:$F$39,2,FALSE)*M8)+(VLOOKUP($C$9,'Environmetal Cost'!$E$29:$F$39,2,FALSE)*M9)+(VLOOKUP($C$10,'Environmetal Cost'!$E$29:$F$39,2,FALSE)*M10)+(VLOOKUP($C$11,'Environmetal Cost'!$E$29:$F$39,2,FALSE)*M11)+(VLOOKUP($C$12,'Environmetal Cost'!$E$29:$F$39,2,FALSE)*M12)+(VLOOKUP($B$13,'Environmetal Cost'!$D$29:$F$39,3,FALSE)*M13)+(VLOOKUP($B$14,'Environmetal Cost'!$D$29:$F$39,3,FALSE)*M14)+(VLOOKUP($B$15,'Environmetal Cost'!$D$29:$F$39,3,FALSE)*M15)+(VLOOKUP($B$16,'Environmetal Cost'!$D$29:$F$39,3,FALSE)*M16))</f>
        <v>0.13651013249999999</v>
      </c>
      <c r="N3" s="322">
        <f>[1]Dashboard!$C$24*((VLOOKUP($C$6,'Environmetal Cost'!$E$29:$F$39,2,FALSE)*N6)+(VLOOKUP($C$7,'Environmetal Cost'!$E$29:$F$39,2,FALSE)*N7)+(VLOOKUP($C$8,'Environmetal Cost'!$E$29:$F$39,2,FALSE)*N8)+(VLOOKUP($C$9,'Environmetal Cost'!$E$29:$F$39,2,FALSE)*N9)+(VLOOKUP($C$10,'Environmetal Cost'!$E$29:$F$39,2,FALSE)*N10)+(VLOOKUP($C$11,'Environmetal Cost'!$E$29:$F$39,2,FALSE)*N11)+(VLOOKUP($C$12,'Environmetal Cost'!$E$29:$F$39,2,FALSE)*N12)+(VLOOKUP($B$13,'Environmetal Cost'!$D$29:$F$39,3,FALSE)*N13)+(VLOOKUP($B$14,'Environmetal Cost'!$D$29:$F$39,3,FALSE)*N14)+(VLOOKUP($B$15,'Environmetal Cost'!$D$29:$F$39,3,FALSE)*N15)+(VLOOKUP($B$16,'Environmetal Cost'!$D$29:$F$39,3,FALSE)*N16))</f>
        <v>0.51474232200000003</v>
      </c>
      <c r="O3" s="322">
        <f>[1]Dashboard!$C$24*((VLOOKUP($C$6,'Environmetal Cost'!$E$29:$F$39,2,FALSE)*O6)+(VLOOKUP($C$7,'Environmetal Cost'!$E$29:$F$39,2,FALSE)*O7)+(VLOOKUP($C$8,'Environmetal Cost'!$E$29:$F$39,2,FALSE)*O8)+(VLOOKUP($C$9,'Environmetal Cost'!$E$29:$F$39,2,FALSE)*O9)+(VLOOKUP($C$10,'Environmetal Cost'!$E$29:$F$39,2,FALSE)*O10)+(VLOOKUP($C$11,'Environmetal Cost'!$E$29:$F$39,2,FALSE)*O11)+(VLOOKUP($C$12,'Environmetal Cost'!$E$29:$F$39,2,FALSE)*O12)+(VLOOKUP($B$13,'Environmetal Cost'!$D$29:$F$39,3,FALSE)*O13)+(VLOOKUP($B$14,'Environmetal Cost'!$D$29:$F$39,3,FALSE)*O14)+(VLOOKUP($B$15,'Environmetal Cost'!$D$29:$F$39,3,FALSE)*O15)+(VLOOKUP($B$16,'Environmetal Cost'!$D$29:$F$39,3,FALSE)*O16))</f>
        <v>1.2787022835E-2</v>
      </c>
      <c r="P3" s="322">
        <f>[1]Dashboard!$C$24*((VLOOKUP($C$6,'Environmetal Cost'!$E$29:$F$39,2,FALSE)*P6)+(VLOOKUP($C$7,'Environmetal Cost'!$E$29:$F$39,2,FALSE)*P7)+(VLOOKUP($C$8,'Environmetal Cost'!$E$29:$F$39,2,FALSE)*P8)+(VLOOKUP($C$9,'Environmetal Cost'!$E$29:$F$39,2,FALSE)*P9)+(VLOOKUP($C$10,'Environmetal Cost'!$E$29:$F$39,2,FALSE)*P10)+(VLOOKUP($C$11,'Environmetal Cost'!$E$29:$F$39,2,FALSE)*P11)+(VLOOKUP($C$12,'Environmetal Cost'!$E$29:$F$39,2,FALSE)*P12)+(VLOOKUP($B$13,'Environmetal Cost'!$D$29:$F$39,3,FALSE)*P13)+(VLOOKUP($B$14,'Environmetal Cost'!$D$29:$F$39,3,FALSE)*P14)+(VLOOKUP($B$15,'Environmetal Cost'!$D$29:$F$39,3,FALSE)*P15)+(VLOOKUP($B$16,'Environmetal Cost'!$D$29:$F$39,3,FALSE)*P16))</f>
        <v>-5.9560546500000004</v>
      </c>
      <c r="Q3" s="322">
        <f>[1]Dashboard!$C$24*((VLOOKUP($C$6,'Environmetal Cost'!$E$29:$F$39,2,FALSE)*Q6)+(VLOOKUP($C$7,'Environmetal Cost'!$E$29:$F$39,2,FALSE)*Q7)+(VLOOKUP($C$8,'Environmetal Cost'!$E$29:$F$39,2,FALSE)*Q8)+(VLOOKUP($C$9,'Environmetal Cost'!$E$29:$F$39,2,FALSE)*Q9)+(VLOOKUP($C$10,'Environmetal Cost'!$E$29:$F$39,2,FALSE)*Q10)+(VLOOKUP($C$11,'Environmetal Cost'!$E$29:$F$39,2,FALSE)*Q11)+(VLOOKUP($C$12,'Environmetal Cost'!$E$29:$F$39,2,FALSE)*Q12)+(VLOOKUP($B$13,'Environmetal Cost'!$D$29:$F$39,3,FALSE)*Q13)+(VLOOKUP($B$14,'Environmetal Cost'!$D$29:$F$39,3,FALSE)*Q14)+(VLOOKUP($B$15,'Environmetal Cost'!$D$29:$F$39,3,FALSE)*Q15)+(VLOOKUP($B$16,'Environmetal Cost'!$D$29:$F$39,3,FALSE)*Q16))</f>
        <v>13.357700089334998</v>
      </c>
      <c r="R3" s="330"/>
    </row>
    <row r="4" spans="1:25" ht="17" hidden="1" thickBot="1" x14ac:dyDescent="0.25">
      <c r="A4" s="93" t="s">
        <v>156</v>
      </c>
      <c r="B4" s="209"/>
      <c r="C4" s="209"/>
      <c r="D4" s="316">
        <f>[1]Dashboard!$C$23*((VLOOKUP($B$17,'Environmetal Cost'!$C$10:$F$28,4,FALSE)*D17)+(VLOOKUP($B$18,'Environmetal Cost'!$C$10:$F$28,4,FALSE)*D18)+(VLOOKUP($B$22,'Environmetal Cost'!$C$10:$F$28,4,FALSE)*D22)+(VLOOKUP($B$23,'Environmetal Cost'!$C$10:$F$28,4,FALSE)*D23)+(VLOOKUP($B$24,'Environmetal Cost'!$C$10:$F$28,4,FALSE)*D24)+(VLOOKUP($B$25,'Environmetal Cost'!$C$10:$F$28,4,FALSE)*D25)+(VLOOKUP($B$26,'Environmetal Cost'!$C$10:$F$28,4,FALSE)*D26)+(VLOOKUP($B$27,'Environmetal Cost'!$C$10:$F$28,4,FALSE)*D27)+(VLOOKUP($B$28,'Environmetal Cost'!$C$10:$F$28,4,FALSE)*D28)+(VLOOKUP($B$29,'Environmetal Cost'!$C$10:$F$28,4,FALSE)*D29)+(VLOOKUP($B$30,'Environmetal Cost'!$C$10:$F$28,4,FALSE))*D30+(VLOOKUP($B$31,'Environmetal Cost'!$C$10:$F$28,4,FALSE)*D31)+(VLOOKUP($B$32,'Environmetal Cost'!$C$10:$F$28,4,FALSE)*D32)+(VLOOKUP($B$33,'Environmetal Cost'!$C$10:$F$28,4,FALSE)*D33)+(VLOOKUP($B$34,'Environmetal Cost'!$C$10:$F$28,4,FALSE)*D34)+(VLOOKUP($B$35,'Environmetal Cost'!$C$10:$F$28,4,FALSE)*D35))</f>
        <v>561.27428445716998</v>
      </c>
      <c r="E4" s="316">
        <f>[1]Dashboard!$C$23*((VLOOKUP($B$17,'Environmetal Cost'!$C$10:$F$28,4,FALSE)*E17)+(VLOOKUP($B$18,'Environmetal Cost'!$C$10:$F$28,4,FALSE)*E18)+(VLOOKUP($B$22,'Environmetal Cost'!$C$10:$F$28,4,FALSE)*E22)+(VLOOKUP($B$23,'Environmetal Cost'!$C$10:$F$28,4,FALSE)*E23)+(VLOOKUP($B$24,'Environmetal Cost'!$C$10:$F$28,4,FALSE)*E24)+(VLOOKUP($B$25,'Environmetal Cost'!$C$10:$F$28,4,FALSE)*E25)+(VLOOKUP($B$26,'Environmetal Cost'!$C$10:$F$28,4,FALSE)*E26)+(VLOOKUP($B$27,'Environmetal Cost'!$C$10:$F$28,4,FALSE)*E27)+(VLOOKUP($B$28,'Environmetal Cost'!$C$10:$F$28,4,FALSE)*E28)+(VLOOKUP($B$29,'Environmetal Cost'!$C$10:$F$28,4,FALSE)*E29)+(VLOOKUP($B$30,'Environmetal Cost'!$C$10:$F$28,4,FALSE))*E30+(VLOOKUP($B$31,'Environmetal Cost'!$C$10:$F$28,4,FALSE)*E31)+(VLOOKUP($B$32,'Environmetal Cost'!$C$10:$F$28,4,FALSE)*E32)+(VLOOKUP($B$33,'Environmetal Cost'!$C$10:$F$28,4,FALSE)*E33)+(VLOOKUP($B$34,'Environmetal Cost'!$C$10:$F$28,4,FALSE)*E34)+(VLOOKUP($B$35,'Environmetal Cost'!$C$10:$F$28,4,FALSE)*E35))</f>
        <v>4.3038371217513003</v>
      </c>
      <c r="F4" s="316">
        <f>[1]Dashboard!$C$23*((VLOOKUP($B$17,'Environmetal Cost'!$C$10:$F$28,4,FALSE)*F17)+(VLOOKUP($B$18,'Environmetal Cost'!$C$10:$F$28,4,FALSE)*F18)+(VLOOKUP($B$22,'Environmetal Cost'!$C$10:$F$28,4,FALSE)*F22)+(VLOOKUP($B$23,'Environmetal Cost'!$C$10:$F$28,4,FALSE)*F23)+(VLOOKUP($B$24,'Environmetal Cost'!$C$10:$F$28,4,FALSE)*F24)+(VLOOKUP($B$25,'Environmetal Cost'!$C$10:$F$28,4,FALSE)*F25)+(VLOOKUP($B$26,'Environmetal Cost'!$C$10:$F$28,4,FALSE)*F26)+(VLOOKUP($B$27,'Environmetal Cost'!$C$10:$F$28,4,FALSE)*F27)+(VLOOKUP($B$28,'Environmetal Cost'!$C$10:$F$28,4,FALSE)*F28)+(VLOOKUP($B$29,'Environmetal Cost'!$C$10:$F$28,4,FALSE)*F29)+(VLOOKUP($B$30,'Environmetal Cost'!$C$10:$F$28,4,FALSE))*F30+(VLOOKUP($B$31,'Environmetal Cost'!$C$10:$F$28,4,FALSE)*F31)+(VLOOKUP($B$32,'Environmetal Cost'!$C$10:$F$28,4,FALSE)*F32)+(VLOOKUP($B$33,'Environmetal Cost'!$C$10:$F$28,4,FALSE)*F33)+(VLOOKUP($B$34,'Environmetal Cost'!$C$10:$F$28,4,FALSE)*F34)+(VLOOKUP($B$35,'Environmetal Cost'!$C$10:$F$28,4,FALSE)*F35))</f>
        <v>302.36693211488995</v>
      </c>
      <c r="G4" s="316">
        <f>[1]Dashboard!$C$23*((VLOOKUP($B$17,'Environmetal Cost'!$C$10:$F$28,4,FALSE)*G17)+(VLOOKUP($B$18,'Environmetal Cost'!$C$10:$F$28,4,FALSE)*G18)+(VLOOKUP($B$22,'Environmetal Cost'!$C$10:$F$28,4,FALSE)*G22)+(VLOOKUP($B$23,'Environmetal Cost'!$C$10:$F$28,4,FALSE)*G23)+(VLOOKUP($B$24,'Environmetal Cost'!$C$10:$F$28,4,FALSE)*G24)+(VLOOKUP($B$25,'Environmetal Cost'!$C$10:$F$28,4,FALSE)*G25)+(VLOOKUP($B$26,'Environmetal Cost'!$C$10:$F$28,4,FALSE)*G26)+(VLOOKUP($B$27,'Environmetal Cost'!$C$10:$F$28,4,FALSE)*G27)+(VLOOKUP($B$28,'Environmetal Cost'!$C$10:$F$28,4,FALSE)*G28)+(VLOOKUP($B$29,'Environmetal Cost'!$C$10:$F$28,4,FALSE)*G29)+(VLOOKUP($B$30,'Environmetal Cost'!$C$10:$F$28,4,FALSE))*G30+(VLOOKUP($B$31,'Environmetal Cost'!$C$10:$F$28,4,FALSE)*G31)+(VLOOKUP($B$32,'Environmetal Cost'!$C$10:$F$28,4,FALSE)*G32)+(VLOOKUP($B$33,'Environmetal Cost'!$C$10:$F$28,4,FALSE)*G33)+(VLOOKUP($B$34,'Environmetal Cost'!$C$10:$F$28,4,FALSE)*G34)+(VLOOKUP($B$35,'Environmetal Cost'!$C$10:$F$28,4,FALSE)*G35))</f>
        <v>4.2315771842384997</v>
      </c>
      <c r="H4" s="316">
        <f>[1]Dashboard!$C$23*((VLOOKUP($B$17,'Environmetal Cost'!$C$10:$F$28,4,FALSE)*H17)+(VLOOKUP($B$18,'Environmetal Cost'!$C$10:$F$28,4,FALSE)*H18)+(VLOOKUP($B$22,'Environmetal Cost'!$C$10:$F$28,4,FALSE)*H22)+(VLOOKUP($B$23,'Environmetal Cost'!$C$10:$F$28,4,FALSE)*H23)+(VLOOKUP($B$24,'Environmetal Cost'!$C$10:$F$28,4,FALSE)*H24)+(VLOOKUP($B$25,'Environmetal Cost'!$C$10:$F$28,4,FALSE)*H25)+(VLOOKUP($B$26,'Environmetal Cost'!$C$10:$F$28,4,FALSE)*H26)+(VLOOKUP($B$27,'Environmetal Cost'!$C$10:$F$28,4,FALSE)*H27)+(VLOOKUP($B$28,'Environmetal Cost'!$C$10:$F$28,4,FALSE)*H28)+(VLOOKUP($B$29,'Environmetal Cost'!$C$10:$F$28,4,FALSE)*H29)+(VLOOKUP($B$30,'Environmetal Cost'!$C$10:$F$28,4,FALSE))*H30+(VLOOKUP($B$31,'Environmetal Cost'!$C$10:$F$28,4,FALSE)*H31)+(VLOOKUP($B$32,'Environmetal Cost'!$C$10:$F$28,4,FALSE)*H32)+(VLOOKUP($B$33,'Environmetal Cost'!$C$10:$F$28,4,FALSE)*H33)+(VLOOKUP($B$34,'Environmetal Cost'!$C$10:$F$28,4,FALSE)*H34)+(VLOOKUP($B$35,'Environmetal Cost'!$C$10:$F$28,4,FALSE)*H35))</f>
        <v>29.8088026747896</v>
      </c>
      <c r="I4" s="316">
        <f>[1]Dashboard!$C$23*((VLOOKUP($B$17,'Environmetal Cost'!$C$10:$F$28,4,FALSE)*I17)+(VLOOKUP($B$18,'Environmetal Cost'!$C$10:$F$28,4,FALSE)*I18)+(VLOOKUP($B$22,'Environmetal Cost'!$C$10:$F$28,4,FALSE)*I22)+(VLOOKUP($B$23,'Environmetal Cost'!$C$10:$F$28,4,FALSE)*I23)+(VLOOKUP($B$24,'Environmetal Cost'!$C$10:$F$28,4,FALSE)*I24)+(VLOOKUP($B$25,'Environmetal Cost'!$C$10:$F$28,4,FALSE)*I25)+(VLOOKUP($B$26,'Environmetal Cost'!$C$10:$F$28,4,FALSE)*I26)+(VLOOKUP($B$27,'Environmetal Cost'!$C$10:$F$28,4,FALSE)*I27)+(VLOOKUP($B$28,'Environmetal Cost'!$C$10:$F$28,4,FALSE)*I28)+(VLOOKUP($B$29,'Environmetal Cost'!$C$10:$F$28,4,FALSE)*I29)+(VLOOKUP($B$30,'Environmetal Cost'!$C$10:$F$28,4,FALSE))*I30+(VLOOKUP($B$31,'Environmetal Cost'!$C$10:$F$28,4,FALSE)*I31)+(VLOOKUP($B$32,'Environmetal Cost'!$C$10:$F$28,4,FALSE)*I32)+(VLOOKUP($B$33,'Environmetal Cost'!$C$10:$F$28,4,FALSE)*I33)+(VLOOKUP($B$34,'Environmetal Cost'!$C$10:$F$28,4,FALSE)*I34)+(VLOOKUP($B$35,'Environmetal Cost'!$C$10:$F$28,4,FALSE)*I35))</f>
        <v>29.536909956099002</v>
      </c>
      <c r="J4" s="316">
        <f>[1]Dashboard!$C$23*((VLOOKUP($B$17,'Environmetal Cost'!$C$10:$F$28,4,FALSE)*J17)+(VLOOKUP($B$18,'Environmetal Cost'!$C$10:$F$28,4,FALSE)*J18)+(VLOOKUP($B$22,'Environmetal Cost'!$C$10:$F$28,4,FALSE)*J22)+(VLOOKUP($B$23,'Environmetal Cost'!$C$10:$F$28,4,FALSE)*J23)+(VLOOKUP($B$24,'Environmetal Cost'!$C$10:$F$28,4,FALSE)*J24)+(VLOOKUP($B$25,'Environmetal Cost'!$C$10:$F$28,4,FALSE)*J25)+(VLOOKUP($B$26,'Environmetal Cost'!$C$10:$F$28,4,FALSE)*J26)+(VLOOKUP($B$27,'Environmetal Cost'!$C$10:$F$28,4,FALSE)*J27)+(VLOOKUP($B$28,'Environmetal Cost'!$C$10:$F$28,4,FALSE)*J28)+(VLOOKUP($B$29,'Environmetal Cost'!$C$10:$F$28,4,FALSE)*J29)+(VLOOKUP($B$30,'Environmetal Cost'!$C$10:$F$28,4,FALSE))*J30+(VLOOKUP($B$31,'Environmetal Cost'!$C$10:$F$28,4,FALSE)*J31)+(VLOOKUP($B$32,'Environmetal Cost'!$C$10:$F$28,4,FALSE)*J32)+(VLOOKUP($B$33,'Environmetal Cost'!$C$10:$F$28,4,FALSE)*J33)+(VLOOKUP($B$34,'Environmetal Cost'!$C$10:$F$28,4,FALSE)*J34)+(VLOOKUP($B$35,'Environmetal Cost'!$C$10:$F$28,4,FALSE)*J35))</f>
        <v>0</v>
      </c>
      <c r="K4" s="316">
        <f>[1]Dashboard!$C$23*((VLOOKUP($B$17,'Environmetal Cost'!$C$10:$F$28,4,FALSE)*K17)+(VLOOKUP($B$18,'Environmetal Cost'!$C$10:$F$28,4,FALSE)*K18)+(VLOOKUP($B$22,'Environmetal Cost'!$C$10:$F$28,4,FALSE)*K22)+(VLOOKUP($B$23,'Environmetal Cost'!$C$10:$F$28,4,FALSE)*K23)+(VLOOKUP($B$24,'Environmetal Cost'!$C$10:$F$28,4,FALSE)*K24)+(VLOOKUP($B$25,'Environmetal Cost'!$C$10:$F$28,4,FALSE)*K25)+(VLOOKUP($B$26,'Environmetal Cost'!$C$10:$F$28,4,FALSE)*K26)+(VLOOKUP($B$27,'Environmetal Cost'!$C$10:$F$28,4,FALSE)*K27)+(VLOOKUP($B$28,'Environmetal Cost'!$C$10:$F$28,4,FALSE)*K28)+(VLOOKUP($B$29,'Environmetal Cost'!$C$10:$F$28,4,FALSE)*K29)+(VLOOKUP($B$30,'Environmetal Cost'!$C$10:$F$28,4,FALSE))*K30+(VLOOKUP($B$31,'Environmetal Cost'!$C$10:$F$28,4,FALSE)*K31)+(VLOOKUP($B$32,'Environmetal Cost'!$C$10:$F$28,4,FALSE)*K32)+(VLOOKUP($B$33,'Environmetal Cost'!$C$10:$F$28,4,FALSE)*K33)+(VLOOKUP($B$34,'Environmetal Cost'!$C$10:$F$28,4,FALSE)*K34)+(VLOOKUP($B$35,'Environmetal Cost'!$C$10:$F$28,4,FALSE)*K35))</f>
        <v>948.96280810295991</v>
      </c>
      <c r="L4" s="316">
        <f>[1]Dashboard!$C$23*((VLOOKUP($B$17,'Environmetal Cost'!$C$10:$F$28,4,FALSE)*L17)+(VLOOKUP($B$18,'Environmetal Cost'!$C$10:$F$28,4,FALSE)*L18)+(VLOOKUP($B$22,'Environmetal Cost'!$C$10:$F$28,4,FALSE)*L22)+(VLOOKUP($B$23,'Environmetal Cost'!$C$10:$F$28,4,FALSE)*L23)+(VLOOKUP($B$24,'Environmetal Cost'!$C$10:$F$28,4,FALSE)*L24)+(VLOOKUP($B$25,'Environmetal Cost'!$C$10:$F$28,4,FALSE)*L25)+(VLOOKUP($B$26,'Environmetal Cost'!$C$10:$F$28,4,FALSE)*L26)+(VLOOKUP($B$27,'Environmetal Cost'!$C$10:$F$28,4,FALSE)*L27)+(VLOOKUP($B$28,'Environmetal Cost'!$C$10:$F$28,4,FALSE)*L28)+(VLOOKUP($B$29,'Environmetal Cost'!$C$10:$F$28,4,FALSE)*L29)+(VLOOKUP($B$30,'Environmetal Cost'!$C$10:$F$28,4,FALSE))*L30+(VLOOKUP($B$31,'Environmetal Cost'!$C$10:$F$28,4,FALSE)*L31)+(VLOOKUP($B$32,'Environmetal Cost'!$C$10:$F$28,4,FALSE)*L32)+(VLOOKUP($B$33,'Environmetal Cost'!$C$10:$F$28,4,FALSE)*L33)+(VLOOKUP($B$34,'Environmetal Cost'!$C$10:$F$28,4,FALSE)*L34)+(VLOOKUP($B$35,'Environmetal Cost'!$C$10:$F$28,4,FALSE)*L35))</f>
        <v>0</v>
      </c>
      <c r="M4" s="316">
        <f>[1]Dashboard!$C$23*((VLOOKUP($B$17,'Environmetal Cost'!$C$10:$F$28,4,FALSE)*M17)+(VLOOKUP($B$18,'Environmetal Cost'!$C$10:$F$28,4,FALSE)*M18)+(VLOOKUP($B$22,'Environmetal Cost'!$C$10:$F$28,4,FALSE)*M22)+(VLOOKUP($B$23,'Environmetal Cost'!$C$10:$F$28,4,FALSE)*M23)+(VLOOKUP($B$24,'Environmetal Cost'!$C$10:$F$28,4,FALSE)*M24)+(VLOOKUP($B$25,'Environmetal Cost'!$C$10:$F$28,4,FALSE)*M25)+(VLOOKUP($B$26,'Environmetal Cost'!$C$10:$F$28,4,FALSE)*M26)+(VLOOKUP($B$27,'Environmetal Cost'!$C$10:$F$28,4,FALSE)*M27)+(VLOOKUP($B$28,'Environmetal Cost'!$C$10:$F$28,4,FALSE)*M28)+(VLOOKUP($B$29,'Environmetal Cost'!$C$10:$F$28,4,FALSE)*M29)+(VLOOKUP($B$30,'Environmetal Cost'!$C$10:$F$28,4,FALSE))*M30+(VLOOKUP($B$31,'Environmetal Cost'!$C$10:$F$28,4,FALSE)*M31)+(VLOOKUP($B$32,'Environmetal Cost'!$C$10:$F$28,4,FALSE)*M32)+(VLOOKUP($B$33,'Environmetal Cost'!$C$10:$F$28,4,FALSE)*M33)+(VLOOKUP($B$34,'Environmetal Cost'!$C$10:$F$28,4,FALSE)*M34)+(VLOOKUP($B$35,'Environmetal Cost'!$C$10:$F$28,4,FALSE)*M35))</f>
        <v>2.9891269501863005</v>
      </c>
      <c r="N4" s="316">
        <f>[1]Dashboard!$C$23*((VLOOKUP($B$17,'Environmetal Cost'!$C$10:$F$28,4,FALSE)*N17)+(VLOOKUP($B$18,'Environmetal Cost'!$C$10:$F$28,4,FALSE)*N18)+(VLOOKUP($B$22,'Environmetal Cost'!$C$10:$F$28,4,FALSE)*N22)+(VLOOKUP($B$23,'Environmetal Cost'!$C$10:$F$28,4,FALSE)*N23)+(VLOOKUP($B$24,'Environmetal Cost'!$C$10:$F$28,4,FALSE)*N24)+(VLOOKUP($B$25,'Environmetal Cost'!$C$10:$F$28,4,FALSE)*N25)+(VLOOKUP($B$26,'Environmetal Cost'!$C$10:$F$28,4,FALSE)*N26)+(VLOOKUP($B$27,'Environmetal Cost'!$C$10:$F$28,4,FALSE)*N27)+(VLOOKUP($B$28,'Environmetal Cost'!$C$10:$F$28,4,FALSE)*N28)+(VLOOKUP($B$29,'Environmetal Cost'!$C$10:$F$28,4,FALSE)*N29)+(VLOOKUP($B$30,'Environmetal Cost'!$C$10:$F$28,4,FALSE))*N30+(VLOOKUP($B$31,'Environmetal Cost'!$C$10:$F$28,4,FALSE)*N31)+(VLOOKUP($B$32,'Environmetal Cost'!$C$10:$F$28,4,FALSE)*N32)+(VLOOKUP($B$33,'Environmetal Cost'!$C$10:$F$28,4,FALSE)*N33)+(VLOOKUP($B$34,'Environmetal Cost'!$C$10:$F$28,4,FALSE)*N34)+(VLOOKUP($B$35,'Environmetal Cost'!$C$10:$F$28,4,FALSE)*N35))</f>
        <v>12.954453736292997</v>
      </c>
      <c r="O4" s="316">
        <f>[1]Dashboard!$C$23*((VLOOKUP($B$17,'Environmetal Cost'!$C$10:$F$28,4,FALSE)*O17)+(VLOOKUP($B$18,'Environmetal Cost'!$C$10:$F$28,4,FALSE)*O18)+(VLOOKUP($B$22,'Environmetal Cost'!$C$10:$F$28,4,FALSE)*O22)+(VLOOKUP($B$23,'Environmetal Cost'!$C$10:$F$28,4,FALSE)*O23)+(VLOOKUP($B$24,'Environmetal Cost'!$C$10:$F$28,4,FALSE)*O24)+(VLOOKUP($B$25,'Environmetal Cost'!$C$10:$F$28,4,FALSE)*O25)+(VLOOKUP($B$26,'Environmetal Cost'!$C$10:$F$28,4,FALSE)*O26)+(VLOOKUP($B$27,'Environmetal Cost'!$C$10:$F$28,4,FALSE)*O27)+(VLOOKUP($B$28,'Environmetal Cost'!$C$10:$F$28,4,FALSE)*O28)+(VLOOKUP($B$29,'Environmetal Cost'!$C$10:$F$28,4,FALSE)*O29)+(VLOOKUP($B$30,'Environmetal Cost'!$C$10:$F$28,4,FALSE))*O30+(VLOOKUP($B$31,'Environmetal Cost'!$C$10:$F$28,4,FALSE)*O31)+(VLOOKUP($B$32,'Environmetal Cost'!$C$10:$F$28,4,FALSE)*O32)+(VLOOKUP($B$33,'Environmetal Cost'!$C$10:$F$28,4,FALSE)*O33)+(VLOOKUP($B$34,'Environmetal Cost'!$C$10:$F$28,4,FALSE)*O34)+(VLOOKUP($B$35,'Environmetal Cost'!$C$10:$F$28,4,FALSE)*O35))</f>
        <v>0.78889989237242997</v>
      </c>
      <c r="P4" s="316">
        <f>[1]Dashboard!$C$23*((VLOOKUP($B$17,'Environmetal Cost'!$C$10:$F$28,4,FALSE)*P17)+(VLOOKUP($B$18,'Environmetal Cost'!$C$10:$F$28,4,FALSE)*P18)+(VLOOKUP($B$22,'Environmetal Cost'!$C$10:$F$28,4,FALSE)*P22)+(VLOOKUP($B$23,'Environmetal Cost'!$C$10:$F$28,4,FALSE)*P23)+(VLOOKUP($B$24,'Environmetal Cost'!$C$10:$F$28,4,FALSE)*P24)+(VLOOKUP($B$25,'Environmetal Cost'!$C$10:$F$28,4,FALSE)*P25)+(VLOOKUP($B$26,'Environmetal Cost'!$C$10:$F$28,4,FALSE)*P26)+(VLOOKUP($B$27,'Environmetal Cost'!$C$10:$F$28,4,FALSE)*P27)+(VLOOKUP($B$28,'Environmetal Cost'!$C$10:$F$28,4,FALSE)*P28)+(VLOOKUP($B$29,'Environmetal Cost'!$C$10:$F$28,4,FALSE)*P29)+(VLOOKUP($B$30,'Environmetal Cost'!$C$10:$F$28,4,FALSE))*P30+(VLOOKUP($B$31,'Environmetal Cost'!$C$10:$F$28,4,FALSE)*P31)+(VLOOKUP($B$32,'Environmetal Cost'!$C$10:$F$28,4,FALSE)*P32)+(VLOOKUP($B$33,'Environmetal Cost'!$C$10:$F$28,4,FALSE)*P33)+(VLOOKUP($B$34,'Environmetal Cost'!$C$10:$F$28,4,FALSE)*P34)+(VLOOKUP($B$35,'Environmetal Cost'!$C$10:$F$28,4,FALSE)*P35))</f>
        <v>-1753.6122927116401</v>
      </c>
      <c r="Q4" s="316">
        <f>[1]Dashboard!$C$23*((VLOOKUP($B$17,'Environmetal Cost'!$C$10:$F$28,4,FALSE)*Q17)+(VLOOKUP($B$18,'Environmetal Cost'!$C$10:$F$28,4,FALSE)*Q18)+(VLOOKUP($B$22,'Environmetal Cost'!$C$10:$F$28,4,FALSE)*Q22)+(VLOOKUP($B$23,'Environmetal Cost'!$C$10:$F$28,4,FALSE)*Q23)+(VLOOKUP($B$24,'Environmetal Cost'!$C$10:$F$28,4,FALSE)*Q24)+(VLOOKUP($B$25,'Environmetal Cost'!$C$10:$F$28,4,FALSE)*Q25)+(VLOOKUP($B$26,'Environmetal Cost'!$C$10:$F$28,4,FALSE)*Q26)+(VLOOKUP($B$27,'Environmetal Cost'!$C$10:$F$28,4,FALSE)*Q27)+(VLOOKUP($B$28,'Environmetal Cost'!$C$10:$F$28,4,FALSE)*Q28)+(VLOOKUP($B$29,'Environmetal Cost'!$C$10:$F$28,4,FALSE)*Q29)+(VLOOKUP($B$30,'Environmetal Cost'!$C$10:$F$28,4,FALSE))*Q30+(VLOOKUP($B$31,'Environmetal Cost'!$C$10:$F$28,4,FALSE)*Q31)+(VLOOKUP($B$32,'Environmetal Cost'!$C$10:$F$28,4,FALSE)*Q32)+(VLOOKUP($B$33,'Environmetal Cost'!$C$10:$F$28,4,FALSE)*Q33)+(VLOOKUP($B$34,'Environmetal Cost'!$C$10:$F$28,4,FALSE)*Q34)+(VLOOKUP($B$35,'Environmetal Cost'!$C$10:$F$28,4,FALSE)*Q35))</f>
        <v>143.60533947911006</v>
      </c>
      <c r="R4" s="330"/>
    </row>
    <row r="5" spans="1:25" ht="41" thickBot="1" x14ac:dyDescent="0.3">
      <c r="A5" s="299" t="s">
        <v>210</v>
      </c>
      <c r="B5" s="321" t="s">
        <v>211</v>
      </c>
      <c r="C5" s="310" t="s">
        <v>1</v>
      </c>
      <c r="D5" s="310" t="s">
        <v>2</v>
      </c>
      <c r="E5" s="310" t="s">
        <v>3</v>
      </c>
      <c r="F5" s="310" t="s">
        <v>4</v>
      </c>
      <c r="G5" s="310" t="s">
        <v>5</v>
      </c>
      <c r="H5" s="310" t="s">
        <v>6</v>
      </c>
      <c r="I5" s="310" t="s">
        <v>7</v>
      </c>
      <c r="J5" s="310" t="s">
        <v>8</v>
      </c>
      <c r="K5" s="310" t="s">
        <v>9</v>
      </c>
      <c r="L5" s="310" t="s">
        <v>10</v>
      </c>
      <c r="M5" s="310" t="s">
        <v>11</v>
      </c>
      <c r="N5" s="310" t="s">
        <v>12</v>
      </c>
      <c r="O5" s="310" t="s">
        <v>13</v>
      </c>
      <c r="P5" s="310" t="s">
        <v>14</v>
      </c>
      <c r="Q5" s="311" t="s">
        <v>15</v>
      </c>
      <c r="R5" s="315" t="s">
        <v>215</v>
      </c>
      <c r="Y5" s="90"/>
    </row>
    <row r="6" spans="1:25" ht="19" x14ac:dyDescent="0.25">
      <c r="A6" s="334" t="s">
        <v>209</v>
      </c>
      <c r="B6" s="287" t="s">
        <v>77</v>
      </c>
      <c r="C6" s="288" t="s">
        <v>146</v>
      </c>
      <c r="D6" s="289">
        <v>1.6000000000000001E-3</v>
      </c>
      <c r="E6" s="289">
        <v>1.3900000000000001E-5</v>
      </c>
      <c r="F6" s="289">
        <v>3.5500000000000002E-5</v>
      </c>
      <c r="G6" s="289">
        <v>1.3699999999999999E-5</v>
      </c>
      <c r="H6" s="289">
        <v>5.1799999999999999E-5</v>
      </c>
      <c r="I6" s="312">
        <v>9.5400000000000001E-5</v>
      </c>
      <c r="J6" s="312">
        <v>0</v>
      </c>
      <c r="K6" s="312">
        <v>3.39E-4</v>
      </c>
      <c r="L6" s="289">
        <v>0</v>
      </c>
      <c r="M6" s="289">
        <v>9.6500000000000008E-6</v>
      </c>
      <c r="N6" s="289">
        <v>3.8E-6</v>
      </c>
      <c r="O6" s="289">
        <v>1.4300000000000001E-8</v>
      </c>
      <c r="P6" s="312">
        <v>-9.8700000000000003E-4</v>
      </c>
      <c r="Q6" s="313">
        <f t="shared" ref="Q6:Q17" si="0">SUM(D6:P6)</f>
        <v>1.1757643000000003E-3</v>
      </c>
      <c r="R6" s="323">
        <f>VLOOKUP(C6,'Environmetal Cost'!$E$29:$F$39,2,FALSE)*Q6</f>
        <v>1.7636464500000003E-4</v>
      </c>
    </row>
    <row r="7" spans="1:25" ht="19" x14ac:dyDescent="0.25">
      <c r="A7" s="335"/>
      <c r="B7" s="290" t="s">
        <v>78</v>
      </c>
      <c r="C7" s="291" t="s">
        <v>138</v>
      </c>
      <c r="D7" s="292">
        <v>29.3</v>
      </c>
      <c r="E7" s="292">
        <v>0.54400000000000004</v>
      </c>
      <c r="F7" s="292">
        <v>1.56</v>
      </c>
      <c r="G7" s="292">
        <v>0.53400000000000003</v>
      </c>
      <c r="H7" s="292">
        <v>1.18</v>
      </c>
      <c r="I7" s="314">
        <v>3.73</v>
      </c>
      <c r="J7" s="314">
        <v>0</v>
      </c>
      <c r="K7" s="314">
        <v>16.7</v>
      </c>
      <c r="L7" s="292">
        <v>0</v>
      </c>
      <c r="M7" s="292">
        <v>0.378</v>
      </c>
      <c r="N7" s="292">
        <v>1.64</v>
      </c>
      <c r="O7" s="292">
        <v>6.3399999999999998E-2</v>
      </c>
      <c r="P7" s="314">
        <v>-14.6</v>
      </c>
      <c r="Q7" s="315">
        <f t="shared" si="0"/>
        <v>41.029400000000003</v>
      </c>
      <c r="R7" s="323">
        <f>VLOOKUP(C7,'Environmetal Cost'!$E$29:$F$39,2,FALSE)*Q7</f>
        <v>2.0514700000000001</v>
      </c>
    </row>
    <row r="8" spans="1:25" ht="19" x14ac:dyDescent="0.25">
      <c r="A8" s="335"/>
      <c r="B8" s="290" t="s">
        <v>30</v>
      </c>
      <c r="C8" s="291" t="s">
        <v>140</v>
      </c>
      <c r="D8" s="292">
        <v>1.81E-6</v>
      </c>
      <c r="E8" s="292">
        <v>9.6400000000000003E-8</v>
      </c>
      <c r="F8" s="292">
        <v>1.42E-7</v>
      </c>
      <c r="G8" s="292">
        <v>9.4800000000000002E-8</v>
      </c>
      <c r="H8" s="292">
        <v>8.2100000000000001E-8</v>
      </c>
      <c r="I8" s="314">
        <v>6.6199999999999997E-7</v>
      </c>
      <c r="J8" s="314">
        <v>0</v>
      </c>
      <c r="K8" s="314">
        <v>2.12E-6</v>
      </c>
      <c r="L8" s="292">
        <v>0</v>
      </c>
      <c r="M8" s="292">
        <v>6.7000000000000004E-8</v>
      </c>
      <c r="N8" s="292">
        <v>3.6799999999999999E-8</v>
      </c>
      <c r="O8" s="292">
        <v>2.76E-9</v>
      </c>
      <c r="P8" s="314">
        <v>-1.0499999999999999E-6</v>
      </c>
      <c r="Q8" s="315">
        <f t="shared" si="0"/>
        <v>4.0638600000000008E-6</v>
      </c>
      <c r="R8" s="323">
        <f>VLOOKUP(C8,'Environmetal Cost'!$E$29:$F$39,2,FALSE)*Q8</f>
        <v>1.2191580000000003E-4</v>
      </c>
    </row>
    <row r="9" spans="1:25" ht="19" x14ac:dyDescent="0.25">
      <c r="A9" s="335"/>
      <c r="B9" s="290" t="s">
        <v>31</v>
      </c>
      <c r="C9" s="291" t="s">
        <v>208</v>
      </c>
      <c r="D9" s="292">
        <v>2.3699999999999999E-2</v>
      </c>
      <c r="E9" s="292">
        <v>3.28E-4</v>
      </c>
      <c r="F9" s="292">
        <v>2.3700000000000001E-3</v>
      </c>
      <c r="G9" s="292">
        <v>3.2200000000000002E-4</v>
      </c>
      <c r="H9" s="292">
        <v>9.9299999999999996E-4</v>
      </c>
      <c r="I9" s="314">
        <v>2.2499999999999998E-3</v>
      </c>
      <c r="J9" s="314">
        <v>0</v>
      </c>
      <c r="K9" s="314">
        <v>3.2199999999999999E-2</v>
      </c>
      <c r="L9" s="292">
        <v>0</v>
      </c>
      <c r="M9" s="292">
        <v>2.2800000000000001E-4</v>
      </c>
      <c r="N9" s="292">
        <v>7.6099999999999996E-4</v>
      </c>
      <c r="O9" s="292">
        <v>2.1299999999999999E-5</v>
      </c>
      <c r="P9" s="314">
        <v>-1.54E-2</v>
      </c>
      <c r="Q9" s="315">
        <f t="shared" si="0"/>
        <v>4.7773300000000005E-2</v>
      </c>
      <c r="R9" s="323">
        <f>VLOOKUP(C9,'Environmetal Cost'!$E$29:$F$39,2,FALSE)*Q9</f>
        <v>9.5546600000000009E-2</v>
      </c>
    </row>
    <row r="10" spans="1:25" ht="19" x14ac:dyDescent="0.25">
      <c r="A10" s="335"/>
      <c r="B10" s="290" t="s">
        <v>24</v>
      </c>
      <c r="C10" s="291" t="s">
        <v>142</v>
      </c>
      <c r="D10" s="292">
        <v>0.105</v>
      </c>
      <c r="E10" s="292">
        <v>2.3900000000000002E-3</v>
      </c>
      <c r="F10" s="292">
        <v>7.3899999999999999E-3</v>
      </c>
      <c r="G10" s="292">
        <v>2.3500000000000001E-3</v>
      </c>
      <c r="H10" s="292">
        <v>4.6100000000000004E-3</v>
      </c>
      <c r="I10" s="314">
        <v>1.6400000000000001E-2</v>
      </c>
      <c r="J10" s="314">
        <v>0</v>
      </c>
      <c r="K10" s="314">
        <v>8.9399999999999993E-2</v>
      </c>
      <c r="L10" s="292">
        <v>0</v>
      </c>
      <c r="M10" s="292">
        <v>1.66E-3</v>
      </c>
      <c r="N10" s="292">
        <v>4.7600000000000003E-3</v>
      </c>
      <c r="O10" s="292">
        <v>7.1600000000000006E-5</v>
      </c>
      <c r="P10" s="314">
        <v>-8.6699999999999999E-2</v>
      </c>
      <c r="Q10" s="315">
        <f t="shared" si="0"/>
        <v>0.14733160000000001</v>
      </c>
      <c r="R10" s="323">
        <f>VLOOKUP(C10,'Environmetal Cost'!$E$29:$F$39,2,FALSE)*Q10</f>
        <v>0.58932640000000003</v>
      </c>
    </row>
    <row r="11" spans="1:25" ht="20" thickBot="1" x14ac:dyDescent="0.3">
      <c r="A11" s="336"/>
      <c r="B11" s="293" t="s">
        <v>79</v>
      </c>
      <c r="C11" s="294" t="s">
        <v>144</v>
      </c>
      <c r="D11" s="295">
        <v>1.6299999999999999E-2</v>
      </c>
      <c r="E11" s="295">
        <v>4.6999999999999999E-4</v>
      </c>
      <c r="F11" s="295">
        <v>1.2899999999999999E-3</v>
      </c>
      <c r="G11" s="295">
        <v>4.6099999999999998E-4</v>
      </c>
      <c r="H11" s="295">
        <v>8.1999999999999998E-4</v>
      </c>
      <c r="I11" s="317">
        <v>3.2299999999999998E-3</v>
      </c>
      <c r="J11" s="317">
        <v>0</v>
      </c>
      <c r="K11" s="317">
        <v>1.5900000000000001E-2</v>
      </c>
      <c r="L11" s="295">
        <v>0</v>
      </c>
      <c r="M11" s="295">
        <v>3.2600000000000001E-4</v>
      </c>
      <c r="N11" s="295">
        <v>1.1900000000000001E-3</v>
      </c>
      <c r="O11" s="295">
        <v>2.5899999999999999E-5</v>
      </c>
      <c r="P11" s="317">
        <v>-2.41E-2</v>
      </c>
      <c r="Q11" s="318">
        <f t="shared" si="0"/>
        <v>1.5912900000000011E-2</v>
      </c>
      <c r="R11" s="323">
        <f>VLOOKUP(C11,'Environmetal Cost'!$E$29:$F$39,2,FALSE)*Q11</f>
        <v>0.1432161000000001</v>
      </c>
    </row>
    <row r="12" spans="1:25" ht="19" x14ac:dyDescent="0.25">
      <c r="A12" s="337" t="s">
        <v>212</v>
      </c>
      <c r="B12" s="296" t="s">
        <v>87</v>
      </c>
      <c r="C12" s="297" t="s">
        <v>146</v>
      </c>
      <c r="D12" s="298">
        <v>0.214</v>
      </c>
      <c r="E12" s="298">
        <v>4.0000000000000001E-3</v>
      </c>
      <c r="F12" s="298">
        <v>1.4200000000000001E-2</v>
      </c>
      <c r="G12" s="298">
        <v>3.9300000000000003E-3</v>
      </c>
      <c r="H12" s="298">
        <v>7.8100000000000001E-3</v>
      </c>
      <c r="I12" s="319">
        <v>2.75E-2</v>
      </c>
      <c r="J12" s="319">
        <v>0</v>
      </c>
      <c r="K12" s="319">
        <v>0.14699999999999999</v>
      </c>
      <c r="L12" s="298">
        <v>0</v>
      </c>
      <c r="M12" s="298">
        <v>2.7799999999999999E-3</v>
      </c>
      <c r="N12" s="298">
        <v>1.89E-3</v>
      </c>
      <c r="O12" s="298">
        <v>1.25E-4</v>
      </c>
      <c r="P12" s="319">
        <v>-8.1600000000000006E-2</v>
      </c>
      <c r="Q12" s="320">
        <f t="shared" si="0"/>
        <v>0.34163500000000002</v>
      </c>
      <c r="R12" s="323">
        <f>VLOOKUP(C12,'Environmetal Cost'!$E$29:$F$39,2,FALSE)*Q12</f>
        <v>5.1245249999999999E-2</v>
      </c>
    </row>
    <row r="13" spans="1:25" ht="19" x14ac:dyDescent="0.25">
      <c r="A13" s="335"/>
      <c r="B13" s="290" t="s">
        <v>89</v>
      </c>
      <c r="C13" s="291" t="s">
        <v>148</v>
      </c>
      <c r="D13" s="292">
        <v>8.5399999999999991</v>
      </c>
      <c r="E13" s="292">
        <v>0.22900000000000001</v>
      </c>
      <c r="F13" s="292">
        <v>1.78</v>
      </c>
      <c r="G13" s="292">
        <v>0.22500000000000001</v>
      </c>
      <c r="H13" s="292">
        <v>0.44700000000000001</v>
      </c>
      <c r="I13" s="314">
        <v>1.57</v>
      </c>
      <c r="J13" s="314">
        <v>0</v>
      </c>
      <c r="K13" s="314">
        <v>8.07</v>
      </c>
      <c r="L13" s="292">
        <v>0</v>
      </c>
      <c r="M13" s="292">
        <v>0.159</v>
      </c>
      <c r="N13" s="292">
        <v>0.59399999999999997</v>
      </c>
      <c r="O13" s="292">
        <v>5.1799999999999997E-3</v>
      </c>
      <c r="P13" s="314">
        <v>-7</v>
      </c>
      <c r="Q13" s="315">
        <f t="shared" si="0"/>
        <v>14.619179999999997</v>
      </c>
      <c r="R13" s="323">
        <f>VLOOKUP(B13,'Environmetal Cost'!$D$29:$F$39,3,FALSE)*Q13</f>
        <v>1.3157261999999996</v>
      </c>
    </row>
    <row r="14" spans="1:25" ht="19" x14ac:dyDescent="0.25">
      <c r="A14" s="335"/>
      <c r="B14" s="290" t="s">
        <v>90</v>
      </c>
      <c r="C14" s="291" t="s">
        <v>148</v>
      </c>
      <c r="D14" s="292">
        <v>0.28399999999999997</v>
      </c>
      <c r="E14" s="292">
        <v>6.6800000000000002E-3</v>
      </c>
      <c r="F14" s="292">
        <v>6.6299999999999998E-2</v>
      </c>
      <c r="G14" s="292">
        <v>6.5700000000000003E-3</v>
      </c>
      <c r="H14" s="292">
        <v>1.32E-2</v>
      </c>
      <c r="I14" s="314">
        <v>4.5900000000000003E-2</v>
      </c>
      <c r="J14" s="314">
        <v>0</v>
      </c>
      <c r="K14" s="314">
        <v>0.31</v>
      </c>
      <c r="L14" s="292">
        <v>0</v>
      </c>
      <c r="M14" s="292">
        <v>4.64E-3</v>
      </c>
      <c r="N14" s="292">
        <v>2.3599999999999999E-2</v>
      </c>
      <c r="O14" s="292">
        <v>1.13E-4</v>
      </c>
      <c r="P14" s="314">
        <v>-0.129</v>
      </c>
      <c r="Q14" s="315">
        <f t="shared" si="0"/>
        <v>0.63200299999999998</v>
      </c>
      <c r="R14" s="323">
        <f>VLOOKUP(B14,'Environmetal Cost'!$D$29:$F$39,3,FALSE)*Q14</f>
        <v>1.8960089999999999E-2</v>
      </c>
    </row>
    <row r="15" spans="1:25" ht="19" x14ac:dyDescent="0.25">
      <c r="A15" s="335"/>
      <c r="B15" s="290" t="s">
        <v>91</v>
      </c>
      <c r="C15" s="291" t="s">
        <v>148</v>
      </c>
      <c r="D15" s="292">
        <v>799</v>
      </c>
      <c r="E15" s="292">
        <v>24</v>
      </c>
      <c r="F15" s="292">
        <v>56.1</v>
      </c>
      <c r="G15" s="292">
        <v>23.6</v>
      </c>
      <c r="H15" s="292">
        <v>33.200000000000003</v>
      </c>
      <c r="I15" s="314">
        <v>165</v>
      </c>
      <c r="J15" s="314">
        <v>0</v>
      </c>
      <c r="K15" s="314">
        <v>776</v>
      </c>
      <c r="L15" s="292">
        <v>0</v>
      </c>
      <c r="M15" s="292">
        <v>16.7</v>
      </c>
      <c r="N15" s="292">
        <v>37.799999999999997</v>
      </c>
      <c r="O15" s="292">
        <v>0.40699999999999997</v>
      </c>
      <c r="P15" s="314">
        <v>-204</v>
      </c>
      <c r="Q15" s="315">
        <f t="shared" si="0"/>
        <v>1727.807</v>
      </c>
      <c r="R15" s="323">
        <f>VLOOKUP(B15,'Environmetal Cost'!$D$29:$F$39,3,FALSE)*Q15</f>
        <v>0.17278070000000001</v>
      </c>
    </row>
    <row r="16" spans="1:25" ht="20" thickBot="1" x14ac:dyDescent="0.3">
      <c r="A16" s="338"/>
      <c r="B16" s="293" t="s">
        <v>92</v>
      </c>
      <c r="C16" s="294" t="s">
        <v>148</v>
      </c>
      <c r="D16" s="295">
        <v>6.8099999999999994E-2</v>
      </c>
      <c r="E16" s="295">
        <v>8.0900000000000004E-4</v>
      </c>
      <c r="F16" s="295">
        <v>1.55E-2</v>
      </c>
      <c r="G16" s="295">
        <v>7.9500000000000003E-4</v>
      </c>
      <c r="H16" s="295">
        <v>2.7799999999999999E-3</v>
      </c>
      <c r="I16" s="317">
        <v>5.5599999999999998E-3</v>
      </c>
      <c r="J16" s="317">
        <v>0</v>
      </c>
      <c r="K16" s="317">
        <v>4.0599999999999997E-2</v>
      </c>
      <c r="L16" s="295">
        <v>0</v>
      </c>
      <c r="M16" s="295">
        <v>5.62E-4</v>
      </c>
      <c r="N16" s="295">
        <v>1.2600000000000001E-3</v>
      </c>
      <c r="O16" s="295">
        <v>1.8600000000000001E-5</v>
      </c>
      <c r="P16" s="317">
        <v>9.7299999999999998E-2</v>
      </c>
      <c r="Q16" s="318">
        <f t="shared" si="0"/>
        <v>0.23328460000000001</v>
      </c>
      <c r="R16" s="331">
        <f>VLOOKUP(B16,'Environmetal Cost'!$D$29:$F$39,3,FALSE)*Q16</f>
        <v>1.3997076000000001E-2</v>
      </c>
    </row>
    <row r="17" spans="1:28" x14ac:dyDescent="0.2">
      <c r="A17" s="324" t="s">
        <v>194</v>
      </c>
      <c r="B17" s="112" t="s">
        <v>24</v>
      </c>
      <c r="C17" s="15" t="s">
        <v>34</v>
      </c>
      <c r="D17" s="325">
        <v>0.14000000000000001</v>
      </c>
      <c r="E17" s="326">
        <v>3.1800000000000001E-3</v>
      </c>
      <c r="F17" s="326">
        <v>9.3100000000000006E-3</v>
      </c>
      <c r="G17" s="326">
        <v>3.1199999999999999E-3</v>
      </c>
      <c r="H17" s="326">
        <v>6.2300000000000003E-3</v>
      </c>
      <c r="I17" s="326">
        <v>2.18E-2</v>
      </c>
      <c r="J17" s="326">
        <v>0</v>
      </c>
      <c r="K17" s="326">
        <v>0.12</v>
      </c>
      <c r="L17" s="326">
        <v>0</v>
      </c>
      <c r="M17" s="326">
        <v>2.2100000000000002E-3</v>
      </c>
      <c r="N17" s="326">
        <v>6.7200000000000003E-3</v>
      </c>
      <c r="O17" s="326">
        <v>9.3700000000000001E-5</v>
      </c>
      <c r="P17" s="327">
        <v>-0.13100000000000001</v>
      </c>
      <c r="Q17" s="121">
        <f t="shared" si="0"/>
        <v>0.18166369999999998</v>
      </c>
      <c r="R17" s="328">
        <f>(VLOOKUP(B17,'Environmetal Cost'!$C$10:$F$28,4,FALSE)*Q17)</f>
        <v>0.36514403699999992</v>
      </c>
    </row>
    <row r="18" spans="1:28" x14ac:dyDescent="0.2">
      <c r="A18" s="128"/>
      <c r="B18" s="112" t="s">
        <v>25</v>
      </c>
      <c r="C18" s="72" t="s">
        <v>138</v>
      </c>
      <c r="D18" s="140">
        <v>6.27</v>
      </c>
      <c r="E18" s="124">
        <v>0.54900000000000004</v>
      </c>
      <c r="F18" s="124">
        <v>-3.98</v>
      </c>
      <c r="G18" s="124">
        <v>0.53900000000000003</v>
      </c>
      <c r="H18" s="124">
        <v>6.78</v>
      </c>
      <c r="I18" s="124">
        <v>3.77</v>
      </c>
      <c r="J18" s="124">
        <v>0</v>
      </c>
      <c r="K18" s="124">
        <v>17</v>
      </c>
      <c r="L18" s="124">
        <v>0</v>
      </c>
      <c r="M18" s="124">
        <v>0.38100000000000001</v>
      </c>
      <c r="N18" s="124">
        <v>24.3</v>
      </c>
      <c r="O18" s="124">
        <v>1.27</v>
      </c>
      <c r="P18" s="131">
        <v>-15.2</v>
      </c>
      <c r="Q18" s="121">
        <f t="shared" ref="Q18:Q35" si="1">SUM(D18:P18)</f>
        <v>41.679000000000002</v>
      </c>
      <c r="R18" s="120">
        <f>(VLOOKUP(B18,'Environmetal Cost'!$C$10:$F$28,4,FALSE)*Q18)</f>
        <v>5.4182700000000006</v>
      </c>
      <c r="AB18">
        <v>3.09E-2</v>
      </c>
    </row>
    <row r="19" spans="1:28" x14ac:dyDescent="0.2">
      <c r="A19" s="128"/>
      <c r="B19" s="112" t="s">
        <v>26</v>
      </c>
      <c r="C19" s="72" t="s">
        <v>138</v>
      </c>
      <c r="D19" s="189">
        <v>-23.7</v>
      </c>
      <c r="E19" s="190">
        <v>2.5300000000000002E-4</v>
      </c>
      <c r="F19" s="190">
        <v>-5.57</v>
      </c>
      <c r="G19" s="190">
        <v>2.4899999999999998E-4</v>
      </c>
      <c r="H19" s="190">
        <v>5.6</v>
      </c>
      <c r="I19" s="124">
        <v>1.74E-3</v>
      </c>
      <c r="J19" s="124">
        <v>0</v>
      </c>
      <c r="K19" s="124">
        <v>0.152</v>
      </c>
      <c r="L19" s="190">
        <v>0</v>
      </c>
      <c r="M19" s="190">
        <v>1.76E-4</v>
      </c>
      <c r="N19" s="190">
        <v>22.7</v>
      </c>
      <c r="O19" s="190">
        <v>1.26</v>
      </c>
      <c r="P19" s="191">
        <v>-0.17199999999999999</v>
      </c>
      <c r="Q19" s="121">
        <f t="shared" si="1"/>
        <v>0.27241800000000443</v>
      </c>
      <c r="R19" s="120"/>
    </row>
    <row r="20" spans="1:28" x14ac:dyDescent="0.2">
      <c r="A20" s="128"/>
      <c r="B20" s="112" t="s">
        <v>27</v>
      </c>
      <c r="C20" s="72" t="s">
        <v>138</v>
      </c>
      <c r="D20" s="189">
        <v>30</v>
      </c>
      <c r="E20" s="190">
        <v>0.54800000000000004</v>
      </c>
      <c r="F20" s="190">
        <v>1.59</v>
      </c>
      <c r="G20" s="190">
        <v>0.53900000000000003</v>
      </c>
      <c r="H20" s="190">
        <v>1.18</v>
      </c>
      <c r="I20" s="124">
        <v>3.77</v>
      </c>
      <c r="J20" s="124">
        <v>0</v>
      </c>
      <c r="K20" s="124">
        <v>16.8</v>
      </c>
      <c r="L20" s="190">
        <v>0</v>
      </c>
      <c r="M20" s="190">
        <v>0.38100000000000001</v>
      </c>
      <c r="N20" s="190">
        <v>1.65</v>
      </c>
      <c r="O20" s="190">
        <v>1.1599999999999999E-2</v>
      </c>
      <c r="P20" s="191">
        <v>-15</v>
      </c>
      <c r="Q20" s="121">
        <f t="shared" si="1"/>
        <v>41.469600000000007</v>
      </c>
      <c r="R20" s="120"/>
    </row>
    <row r="21" spans="1:28" x14ac:dyDescent="0.2">
      <c r="A21" s="128"/>
      <c r="B21" s="112" t="s">
        <v>28</v>
      </c>
      <c r="C21" s="72" t="s">
        <v>138</v>
      </c>
      <c r="D21" s="189">
        <v>3.15E-2</v>
      </c>
      <c r="E21" s="190">
        <v>2.0100000000000001E-4</v>
      </c>
      <c r="F21" s="190">
        <v>4.5999999999999999E-3</v>
      </c>
      <c r="G21" s="190">
        <v>1.9699999999999999E-4</v>
      </c>
      <c r="H21" s="190">
        <v>1.15E-3</v>
      </c>
      <c r="I21" s="124">
        <v>1.3799999999999999E-3</v>
      </c>
      <c r="J21" s="124">
        <v>0</v>
      </c>
      <c r="K21" s="124">
        <v>4.07E-2</v>
      </c>
      <c r="L21" s="190">
        <v>0</v>
      </c>
      <c r="M21" s="190">
        <v>1.3999999999999999E-4</v>
      </c>
      <c r="N21" s="190">
        <v>2.2800000000000001E-4</v>
      </c>
      <c r="O21" s="190">
        <v>5.5099999999999998E-6</v>
      </c>
      <c r="P21" s="191">
        <v>-3.0499999999999999E-2</v>
      </c>
      <c r="Q21" s="121">
        <f t="shared" si="1"/>
        <v>4.9601510000000001E-2</v>
      </c>
      <c r="R21" s="120"/>
    </row>
    <row r="22" spans="1:28" x14ac:dyDescent="0.2">
      <c r="A22" s="128"/>
      <c r="B22" s="113" t="s">
        <v>35</v>
      </c>
      <c r="C22" s="15" t="s">
        <v>136</v>
      </c>
      <c r="D22" s="141">
        <v>2.47E-2</v>
      </c>
      <c r="E22" s="125">
        <v>1.1199999999999999E-3</v>
      </c>
      <c r="F22" s="125">
        <v>2.2599999999999999E-3</v>
      </c>
      <c r="G22" s="125">
        <v>1.1000000000000001E-3</v>
      </c>
      <c r="H22" s="125">
        <v>1.5399999999999999E-3</v>
      </c>
      <c r="I22" s="125">
        <v>7.6899999999999998E-3</v>
      </c>
      <c r="J22" s="125">
        <v>0</v>
      </c>
      <c r="K22" s="125">
        <v>2.7799999999999998E-2</v>
      </c>
      <c r="L22" s="125">
        <v>0</v>
      </c>
      <c r="M22" s="125">
        <v>7.7800000000000005E-4</v>
      </c>
      <c r="N22" s="125">
        <v>2.7000000000000001E-3</v>
      </c>
      <c r="O22" s="125">
        <v>5.3300000000000001E-5</v>
      </c>
      <c r="P22" s="132">
        <v>-3.5099999999999999E-2</v>
      </c>
      <c r="Q22" s="121">
        <f t="shared" si="1"/>
        <v>3.4641299999999993E-2</v>
      </c>
      <c r="R22" s="120">
        <f>(VLOOKUP(B22,'Environmetal Cost'!$C$10:$F$28,4,FALSE)*Q22)</f>
        <v>0.49363852499999988</v>
      </c>
    </row>
    <row r="23" spans="1:28" x14ac:dyDescent="0.2">
      <c r="A23" s="128"/>
      <c r="B23" s="112" t="s">
        <v>36</v>
      </c>
      <c r="C23" s="15" t="s">
        <v>37</v>
      </c>
      <c r="D23" s="141">
        <v>1.5200000000000001E-3</v>
      </c>
      <c r="E23" s="125">
        <v>5.5300000000000004E-6</v>
      </c>
      <c r="F23" s="125">
        <v>7.8300000000000006E-5</v>
      </c>
      <c r="G23" s="125">
        <v>5.4299999999999997E-6</v>
      </c>
      <c r="H23" s="125">
        <v>5.1499999999999998E-5</v>
      </c>
      <c r="I23" s="125">
        <v>3.8000000000000002E-5</v>
      </c>
      <c r="J23" s="125">
        <v>0</v>
      </c>
      <c r="K23" s="125">
        <v>6.8599999999999998E-4</v>
      </c>
      <c r="L23" s="125">
        <v>0</v>
      </c>
      <c r="M23" s="125">
        <v>3.8399999999999997E-6</v>
      </c>
      <c r="N23" s="125">
        <v>5.1E-5</v>
      </c>
      <c r="O23" s="125">
        <v>2.8099999999999999E-7</v>
      </c>
      <c r="P23" s="132">
        <v>-7.6000000000000004E-4</v>
      </c>
      <c r="Q23" s="121">
        <f t="shared" si="1"/>
        <v>1.679881E-3</v>
      </c>
      <c r="R23" s="120">
        <f>(VLOOKUP(B23,'Environmetal Cost'!$C$10:$F$28,4,FALSE)*Q23)</f>
        <v>9.2897419300000013E-3</v>
      </c>
    </row>
    <row r="24" spans="1:28" x14ac:dyDescent="0.2">
      <c r="A24" s="128"/>
      <c r="B24" s="112" t="s">
        <v>29</v>
      </c>
      <c r="C24" s="15" t="s">
        <v>38</v>
      </c>
      <c r="D24" s="140">
        <v>0.34100000000000003</v>
      </c>
      <c r="E24" s="124">
        <v>1.24E-2</v>
      </c>
      <c r="F24" s="124">
        <v>2.5700000000000001E-2</v>
      </c>
      <c r="G24" s="124">
        <v>1.21E-2</v>
      </c>
      <c r="H24" s="124">
        <v>1.9099999999999999E-2</v>
      </c>
      <c r="I24" s="124">
        <v>8.48E-2</v>
      </c>
      <c r="J24" s="124">
        <v>0</v>
      </c>
      <c r="K24" s="124">
        <v>0.38300000000000001</v>
      </c>
      <c r="L24" s="124">
        <v>0</v>
      </c>
      <c r="M24" s="124">
        <v>8.5800000000000008E-3</v>
      </c>
      <c r="N24" s="124">
        <v>3.1E-2</v>
      </c>
      <c r="O24" s="124">
        <v>3.3399999999999999E-4</v>
      </c>
      <c r="P24" s="131">
        <v>-0.53200000000000003</v>
      </c>
      <c r="Q24" s="121">
        <f t="shared" si="1"/>
        <v>0.38601400000000008</v>
      </c>
      <c r="R24" s="120">
        <f>(VLOOKUP(B24,'Environmetal Cost'!$C$10:$F$28,4,FALSE)*Q24)</f>
        <v>0.132788816</v>
      </c>
    </row>
    <row r="25" spans="1:28" x14ac:dyDescent="0.2">
      <c r="A25" s="128"/>
      <c r="B25" s="112" t="s">
        <v>30</v>
      </c>
      <c r="C25" s="72" t="s">
        <v>140</v>
      </c>
      <c r="D25" s="140">
        <v>1.81E-6</v>
      </c>
      <c r="E25" s="124">
        <v>1.2100000000000001E-7</v>
      </c>
      <c r="F25" s="124">
        <v>1.6199999999999999E-7</v>
      </c>
      <c r="G25" s="124">
        <v>1.1899999999999999E-7</v>
      </c>
      <c r="H25" s="124">
        <v>8.7699999999999998E-8</v>
      </c>
      <c r="I25" s="124">
        <v>8.3099999999999996E-7</v>
      </c>
      <c r="J25" s="124">
        <v>0</v>
      </c>
      <c r="K25" s="124">
        <v>2.4200000000000001E-6</v>
      </c>
      <c r="L25" s="124">
        <v>0</v>
      </c>
      <c r="M25" s="124">
        <v>8.3999999999999998E-8</v>
      </c>
      <c r="N25" s="124">
        <v>4.1700000000000003E-8</v>
      </c>
      <c r="O25" s="124">
        <v>3.4499999999999999E-9</v>
      </c>
      <c r="P25" s="131">
        <v>-9.6500000000000008E-7</v>
      </c>
      <c r="Q25" s="121">
        <f t="shared" si="1"/>
        <v>4.7148500000000011E-6</v>
      </c>
      <c r="R25" s="120">
        <f>(VLOOKUP(B25,'Environmetal Cost'!$C$10:$F$28,4,FALSE)*Q25)</f>
        <v>1.3720213500000004E-4</v>
      </c>
    </row>
    <row r="26" spans="1:28" x14ac:dyDescent="0.2">
      <c r="A26" s="128"/>
      <c r="B26" s="112" t="s">
        <v>31</v>
      </c>
      <c r="C26" s="15" t="s">
        <v>39</v>
      </c>
      <c r="D26" s="142">
        <v>0.1</v>
      </c>
      <c r="E26" s="125">
        <v>3.5300000000000002E-3</v>
      </c>
      <c r="F26" s="125">
        <v>1.0200000000000001E-2</v>
      </c>
      <c r="G26" s="125">
        <v>3.47E-3</v>
      </c>
      <c r="H26" s="125">
        <v>5.4999999999999997E-3</v>
      </c>
      <c r="I26" s="125">
        <v>2.4199999999999999E-2</v>
      </c>
      <c r="J26" s="125">
        <v>0</v>
      </c>
      <c r="K26" s="125">
        <v>0.129</v>
      </c>
      <c r="L26" s="125">
        <v>0</v>
      </c>
      <c r="M26" s="125">
        <v>2.4499999999999999E-3</v>
      </c>
      <c r="N26" s="125">
        <v>8.1300000000000001E-3</v>
      </c>
      <c r="O26" s="125">
        <v>1.16E-4</v>
      </c>
      <c r="P26" s="132">
        <v>-0.107</v>
      </c>
      <c r="Q26" s="121">
        <f t="shared" si="1"/>
        <v>0.17959600000000009</v>
      </c>
      <c r="R26" s="120">
        <f>(VLOOKUP(B26,'Environmetal Cost'!$C$10:$F$28,4,FALSE)*Q26)</f>
        <v>0.25143440000000011</v>
      </c>
    </row>
    <row r="27" spans="1:28" x14ac:dyDescent="0.2">
      <c r="A27" s="128"/>
      <c r="B27" s="112" t="s">
        <v>40</v>
      </c>
      <c r="C27" s="15" t="s">
        <v>21</v>
      </c>
      <c r="D27" s="141">
        <v>363</v>
      </c>
      <c r="E27" s="125">
        <v>8.27</v>
      </c>
      <c r="F27" s="125">
        <v>27.6</v>
      </c>
      <c r="G27" s="125">
        <v>8.1300000000000008</v>
      </c>
      <c r="H27" s="125">
        <v>13.7</v>
      </c>
      <c r="I27" s="125">
        <v>56.8</v>
      </c>
      <c r="J27" s="125">
        <v>0</v>
      </c>
      <c r="K27" s="125">
        <v>299</v>
      </c>
      <c r="L27" s="125">
        <v>0</v>
      </c>
      <c r="M27" s="125">
        <v>5.74</v>
      </c>
      <c r="N27" s="125">
        <v>3.78</v>
      </c>
      <c r="O27" s="125">
        <v>0.25900000000000001</v>
      </c>
      <c r="P27" s="132">
        <v>-114</v>
      </c>
      <c r="Q27" s="121">
        <f t="shared" si="1"/>
        <v>672.279</v>
      </c>
      <c r="R27" s="120">
        <f>(VLOOKUP(B27,'Environmetal Cost'!$C$10:$F$28,4,FALSE)*Q27)</f>
        <v>4.1681298</v>
      </c>
    </row>
    <row r="28" spans="1:28" x14ac:dyDescent="0.2">
      <c r="A28" s="128"/>
      <c r="B28" s="112" t="s">
        <v>32</v>
      </c>
      <c r="C28" s="72" t="s">
        <v>146</v>
      </c>
      <c r="D28" s="140">
        <v>1.6000000000000001E-3</v>
      </c>
      <c r="E28" s="124">
        <v>1.3900000000000001E-5</v>
      </c>
      <c r="F28" s="124">
        <v>3.5500000000000002E-5</v>
      </c>
      <c r="G28" s="124">
        <v>1.3699999999999999E-5</v>
      </c>
      <c r="H28" s="124">
        <v>5.1700000000000003E-5</v>
      </c>
      <c r="I28" s="124">
        <v>9.5400000000000001E-5</v>
      </c>
      <c r="J28" s="124">
        <v>0</v>
      </c>
      <c r="K28" s="124">
        <v>3.39E-4</v>
      </c>
      <c r="L28" s="124">
        <v>0</v>
      </c>
      <c r="M28" s="124">
        <v>9.6500000000000008E-6</v>
      </c>
      <c r="N28" s="124">
        <v>3.8E-6</v>
      </c>
      <c r="O28" s="124">
        <v>1.4300000000000001E-8</v>
      </c>
      <c r="P28" s="131">
        <v>-9.8799999999999995E-4</v>
      </c>
      <c r="Q28" s="121">
        <f t="shared" si="1"/>
        <v>1.1746643000000001E-3</v>
      </c>
      <c r="R28" s="120">
        <f>(VLOOKUP(B28,'Environmetal Cost'!$C$10:$F$28,4,FALSE)*Q28)</f>
        <v>1.76199645E-5</v>
      </c>
    </row>
    <row r="29" spans="1:28" x14ac:dyDescent="0.2">
      <c r="A29" s="129"/>
      <c r="B29" s="112" t="s">
        <v>33</v>
      </c>
      <c r="C29" s="15" t="s">
        <v>41</v>
      </c>
      <c r="D29" s="143">
        <v>14.6</v>
      </c>
      <c r="E29" s="126">
        <v>2.9600000000000001E-2</v>
      </c>
      <c r="F29" s="126">
        <v>0.54900000000000004</v>
      </c>
      <c r="G29" s="126">
        <v>2.9100000000000001E-2</v>
      </c>
      <c r="H29" s="126">
        <v>0.47899999999999998</v>
      </c>
      <c r="I29" s="126">
        <v>0.20300000000000001</v>
      </c>
      <c r="J29" s="126">
        <v>0</v>
      </c>
      <c r="K29" s="126">
        <v>14.9</v>
      </c>
      <c r="L29" s="126">
        <v>0</v>
      </c>
      <c r="M29" s="126">
        <v>2.0500000000000001E-2</v>
      </c>
      <c r="N29" s="126">
        <v>7.0999999999999994E-2</v>
      </c>
      <c r="O29" s="126">
        <v>1.17E-2</v>
      </c>
      <c r="P29" s="133">
        <v>-1.71</v>
      </c>
      <c r="Q29" s="121">
        <f t="shared" si="1"/>
        <v>29.182899999999997</v>
      </c>
      <c r="R29" s="120">
        <f>(VLOOKUP(B29,'Environmetal Cost'!$C$10:$F$28,4,FALSE)*Q29)</f>
        <v>4.0856060000000003</v>
      </c>
    </row>
    <row r="30" spans="1:28" x14ac:dyDescent="0.2">
      <c r="A30" s="332" t="s">
        <v>193</v>
      </c>
      <c r="B30" s="134" t="s">
        <v>60</v>
      </c>
      <c r="C30" s="14" t="s">
        <v>61</v>
      </c>
      <c r="D30" s="144">
        <v>657</v>
      </c>
      <c r="E30" s="122">
        <v>7.37</v>
      </c>
      <c r="F30" s="122">
        <v>40.6</v>
      </c>
      <c r="G30" s="122">
        <v>7.25</v>
      </c>
      <c r="H30" s="122">
        <v>24</v>
      </c>
      <c r="I30" s="122">
        <v>50.6</v>
      </c>
      <c r="J30" s="122">
        <v>0</v>
      </c>
      <c r="K30" s="122">
        <v>407</v>
      </c>
      <c r="L30" s="122">
        <v>0</v>
      </c>
      <c r="M30" s="122">
        <v>5.12</v>
      </c>
      <c r="N30" s="122">
        <v>9.83</v>
      </c>
      <c r="O30" s="122">
        <v>0.186</v>
      </c>
      <c r="P30" s="135">
        <v>-1210</v>
      </c>
      <c r="Q30" s="121">
        <f t="shared" si="1"/>
        <v>-1.0440000000000964</v>
      </c>
      <c r="R30" s="120">
        <f>(VLOOKUP(B30,'Environmetal Cost'!$C$10:$F$28,4,FALSE)*Q30)</f>
        <v>-3.2259600000002976E-2</v>
      </c>
    </row>
    <row r="31" spans="1:28" x14ac:dyDescent="0.2">
      <c r="A31" s="333"/>
      <c r="B31" s="112" t="s">
        <v>58</v>
      </c>
      <c r="C31" s="15" t="s">
        <v>62</v>
      </c>
      <c r="D31" s="145">
        <v>2.3700000000000002E-6</v>
      </c>
      <c r="E31" s="118">
        <v>4.9299999999999998E-8</v>
      </c>
      <c r="F31" s="118">
        <v>1.9000000000000001E-7</v>
      </c>
      <c r="G31" s="118">
        <v>4.8499999999999998E-8</v>
      </c>
      <c r="H31" s="118">
        <v>9.5599999999999996E-8</v>
      </c>
      <c r="I31" s="118">
        <v>3.39E-7</v>
      </c>
      <c r="J31" s="118">
        <v>0</v>
      </c>
      <c r="K31" s="118">
        <v>3.5599999999999998E-6</v>
      </c>
      <c r="L31" s="118">
        <v>0</v>
      </c>
      <c r="M31" s="118">
        <v>3.4300000000000003E-8</v>
      </c>
      <c r="N31" s="118">
        <v>6.2999999999999995E-8</v>
      </c>
      <c r="O31" s="118">
        <v>1.73E-9</v>
      </c>
      <c r="P31" s="136">
        <v>-1.5400000000000001E-6</v>
      </c>
      <c r="Q31" s="121">
        <f t="shared" si="1"/>
        <v>5.2114299999999993E-6</v>
      </c>
      <c r="R31" s="120">
        <f>(VLOOKUP(B31,'Environmetal Cost'!$C$10:$F$28,4,FALSE)*Q31)</f>
        <v>1.0094784847209999E-2</v>
      </c>
    </row>
    <row r="32" spans="1:28" x14ac:dyDescent="0.2">
      <c r="A32" s="333"/>
      <c r="B32" s="112" t="s">
        <v>63</v>
      </c>
      <c r="C32" s="15" t="s">
        <v>66</v>
      </c>
      <c r="D32" s="146">
        <v>1.02E-7</v>
      </c>
      <c r="E32" s="123">
        <v>2.39E-10</v>
      </c>
      <c r="F32" s="118">
        <v>5.0099999999999999E-9</v>
      </c>
      <c r="G32" s="123">
        <v>2.3500000000000002E-10</v>
      </c>
      <c r="H32" s="118">
        <v>5.9799999999999996E-9</v>
      </c>
      <c r="I32" s="118">
        <v>1.6399999999999999E-9</v>
      </c>
      <c r="J32" s="118">
        <v>0</v>
      </c>
      <c r="K32" s="118">
        <v>2.11E-7</v>
      </c>
      <c r="L32" s="118">
        <v>0</v>
      </c>
      <c r="M32" s="123">
        <v>1.66E-10</v>
      </c>
      <c r="N32" s="118">
        <v>6.1900000000000005E-8</v>
      </c>
      <c r="O32" s="123">
        <v>5.8400000000000002E-12</v>
      </c>
      <c r="P32" s="136">
        <v>-3.4399999999999997E-8</v>
      </c>
      <c r="Q32" s="121">
        <f t="shared" si="1"/>
        <v>3.5377583999999998E-7</v>
      </c>
      <c r="R32" s="120">
        <f>(VLOOKUP(B32,'Environmetal Cost'!$C$10:$F$28,4,FALSE)*Q32)</f>
        <v>0.32511999695999999</v>
      </c>
    </row>
    <row r="33" spans="1:18" x14ac:dyDescent="0.2">
      <c r="A33" s="333"/>
      <c r="B33" s="112" t="s">
        <v>64</v>
      </c>
      <c r="C33" s="15" t="s">
        <v>65</v>
      </c>
      <c r="D33" s="146">
        <v>4.9599999999999999E-7</v>
      </c>
      <c r="E33" s="118">
        <v>8.0600000000000007E-9</v>
      </c>
      <c r="F33" s="118">
        <v>3.8299999999999999E-8</v>
      </c>
      <c r="G33" s="118">
        <v>7.9300000000000005E-9</v>
      </c>
      <c r="H33" s="118">
        <v>2.1299999999999999E-8</v>
      </c>
      <c r="I33" s="118">
        <v>5.54E-8</v>
      </c>
      <c r="J33" s="118">
        <v>0</v>
      </c>
      <c r="K33" s="118">
        <v>3.5999999999999999E-7</v>
      </c>
      <c r="L33" s="118">
        <v>0</v>
      </c>
      <c r="M33" s="118">
        <v>5.5999999999999997E-9</v>
      </c>
      <c r="N33" s="118">
        <v>2.7100000000000001E-8</v>
      </c>
      <c r="O33" s="123">
        <v>2.3600000000000001E-10</v>
      </c>
      <c r="P33" s="136">
        <v>1.7499999999999999E-7</v>
      </c>
      <c r="Q33" s="121">
        <f t="shared" si="1"/>
        <v>1.1949260000000001E-6</v>
      </c>
      <c r="R33" s="120">
        <f>(VLOOKUP(B33,'Environmetal Cost'!$C$10:$F$28,4,FALSE)*Q33)</f>
        <v>0.19835771600000002</v>
      </c>
    </row>
    <row r="34" spans="1:18" x14ac:dyDescent="0.2">
      <c r="A34" s="333"/>
      <c r="B34" s="112" t="s">
        <v>59</v>
      </c>
      <c r="C34" s="15" t="s">
        <v>67</v>
      </c>
      <c r="D34" s="145">
        <v>0.84799999999999998</v>
      </c>
      <c r="E34" s="118">
        <v>3.4599999999999999E-2</v>
      </c>
      <c r="F34" s="118">
        <v>7.0699999999999999E-2</v>
      </c>
      <c r="G34" s="118">
        <v>3.4000000000000002E-2</v>
      </c>
      <c r="H34" s="118">
        <v>3.5400000000000001E-2</v>
      </c>
      <c r="I34" s="118">
        <v>0.23799999999999999</v>
      </c>
      <c r="J34" s="118">
        <v>0</v>
      </c>
      <c r="K34" s="118">
        <v>0.98599999999999999</v>
      </c>
      <c r="L34" s="118">
        <v>0</v>
      </c>
      <c r="M34" s="118">
        <v>2.41E-2</v>
      </c>
      <c r="N34" s="118">
        <v>1.41E-2</v>
      </c>
      <c r="O34" s="118">
        <v>1.0200000000000001E-3</v>
      </c>
      <c r="P34" s="136">
        <v>-0.20499999999999999</v>
      </c>
      <c r="Q34" s="121">
        <f t="shared" si="1"/>
        <v>2.0809199999999994</v>
      </c>
      <c r="R34" s="120">
        <f>(VLOOKUP(B34,'Environmetal Cost'!$C$10:$F$28,4,FALSE)*Q34)</f>
        <v>1.4774531999999997E-3</v>
      </c>
    </row>
    <row r="35" spans="1:18" ht="17" thickBot="1" x14ac:dyDescent="0.25">
      <c r="A35" s="333"/>
      <c r="B35" s="114" t="s">
        <v>68</v>
      </c>
      <c r="C35" s="103" t="s">
        <v>69</v>
      </c>
      <c r="D35" s="147">
        <v>1100</v>
      </c>
      <c r="E35" s="137">
        <v>7.17</v>
      </c>
      <c r="F35" s="137">
        <v>683</v>
      </c>
      <c r="G35" s="137">
        <v>7.05</v>
      </c>
      <c r="H35" s="137">
        <v>55.5</v>
      </c>
      <c r="I35" s="137">
        <v>49.2</v>
      </c>
      <c r="J35" s="137">
        <v>0</v>
      </c>
      <c r="K35" s="137">
        <v>2030</v>
      </c>
      <c r="L35" s="137">
        <v>0</v>
      </c>
      <c r="M35" s="137">
        <v>4.9800000000000004</v>
      </c>
      <c r="N35" s="137">
        <v>4.7</v>
      </c>
      <c r="O35" s="137">
        <v>0.6</v>
      </c>
      <c r="P35" s="138">
        <v>-3720</v>
      </c>
      <c r="Q35" s="121">
        <f t="shared" si="1"/>
        <v>222.19999999999982</v>
      </c>
      <c r="R35" s="120">
        <f>(VLOOKUP(B35,'Environmetal Cost'!$C$10:$F$28,4,FALSE)*Q35)</f>
        <v>32.441199999999974</v>
      </c>
    </row>
    <row r="36" spans="1:18" x14ac:dyDescent="0.2">
      <c r="A36" s="85"/>
      <c r="B36" s="17"/>
      <c r="C36" s="72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30"/>
    </row>
    <row r="37" spans="1:18" ht="18" customHeight="1" x14ac:dyDescent="0.2">
      <c r="A37" s="339" t="s">
        <v>98</v>
      </c>
      <c r="B37" s="57" t="s">
        <v>99</v>
      </c>
      <c r="C37" s="29" t="s">
        <v>100</v>
      </c>
      <c r="D37" s="149">
        <v>49.2</v>
      </c>
      <c r="E37" s="149">
        <v>0.154</v>
      </c>
      <c r="F37" s="149">
        <v>63.6</v>
      </c>
      <c r="G37" s="149">
        <v>0.157</v>
      </c>
      <c r="H37" s="149">
        <v>3.54</v>
      </c>
      <c r="I37" s="149">
        <v>1.1499999999999999</v>
      </c>
      <c r="J37" s="149">
        <v>0</v>
      </c>
      <c r="K37" s="149">
        <v>23.9</v>
      </c>
      <c r="L37" s="149">
        <v>0</v>
      </c>
      <c r="M37" s="149">
        <v>0.112</v>
      </c>
      <c r="N37" s="149">
        <v>0.72899999999999998</v>
      </c>
      <c r="O37" s="149">
        <v>1.2500000000000001E-2</v>
      </c>
      <c r="P37" s="150">
        <v>-1150</v>
      </c>
      <c r="Q37" s="151">
        <v>-1000</v>
      </c>
      <c r="R37" s="33"/>
    </row>
    <row r="38" spans="1:18" x14ac:dyDescent="0.2">
      <c r="A38" s="339"/>
      <c r="B38" s="57" t="s">
        <v>101</v>
      </c>
      <c r="C38" s="29" t="s">
        <v>100</v>
      </c>
      <c r="D38" s="149">
        <v>302</v>
      </c>
      <c r="E38" s="149">
        <v>0</v>
      </c>
      <c r="F38" s="149">
        <v>49.1</v>
      </c>
      <c r="G38" s="149">
        <v>0</v>
      </c>
      <c r="H38" s="149">
        <v>10.5</v>
      </c>
      <c r="I38" s="149">
        <v>0</v>
      </c>
      <c r="J38" s="149">
        <v>0</v>
      </c>
      <c r="K38" s="149">
        <v>627</v>
      </c>
      <c r="L38" s="149">
        <v>0</v>
      </c>
      <c r="M38" s="149">
        <v>0</v>
      </c>
      <c r="N38" s="149">
        <v>0</v>
      </c>
      <c r="O38" s="149">
        <v>0</v>
      </c>
      <c r="P38" s="150">
        <v>0</v>
      </c>
      <c r="Q38" s="151">
        <v>988</v>
      </c>
      <c r="R38" s="33"/>
    </row>
    <row r="39" spans="1:18" x14ac:dyDescent="0.2">
      <c r="A39" s="339"/>
      <c r="B39" s="57" t="s">
        <v>102</v>
      </c>
      <c r="C39" s="29" t="s">
        <v>100</v>
      </c>
      <c r="D39" s="149">
        <v>351</v>
      </c>
      <c r="E39" s="149">
        <v>0.154</v>
      </c>
      <c r="F39" s="149">
        <v>113</v>
      </c>
      <c r="G39" s="149">
        <v>0.157</v>
      </c>
      <c r="H39" s="149">
        <v>14.1</v>
      </c>
      <c r="I39" s="149">
        <v>1.1499999999999999</v>
      </c>
      <c r="J39" s="149">
        <v>0</v>
      </c>
      <c r="K39" s="149">
        <v>651</v>
      </c>
      <c r="L39" s="149">
        <v>0</v>
      </c>
      <c r="M39" s="149">
        <v>0.112</v>
      </c>
      <c r="N39" s="149">
        <v>0.72899999999999998</v>
      </c>
      <c r="O39" s="149">
        <v>1.2500000000000001E-2</v>
      </c>
      <c r="P39" s="150">
        <v>-1150</v>
      </c>
      <c r="Q39" s="151">
        <v>-14.3</v>
      </c>
      <c r="R39" s="33"/>
    </row>
    <row r="40" spans="1:18" x14ac:dyDescent="0.2">
      <c r="A40" s="339"/>
      <c r="B40" s="57" t="s">
        <v>103</v>
      </c>
      <c r="C40" s="29" t="s">
        <v>100</v>
      </c>
      <c r="D40" s="149">
        <v>635</v>
      </c>
      <c r="E40" s="149">
        <v>13</v>
      </c>
      <c r="F40" s="149">
        <v>28.7</v>
      </c>
      <c r="G40" s="149">
        <v>13.3</v>
      </c>
      <c r="H40" s="149">
        <v>22.3</v>
      </c>
      <c r="I40" s="149">
        <v>97.9</v>
      </c>
      <c r="J40" s="149">
        <v>0</v>
      </c>
      <c r="K40" s="149">
        <v>544</v>
      </c>
      <c r="L40" s="149">
        <v>0</v>
      </c>
      <c r="M40" s="149">
        <v>9.4600000000000009</v>
      </c>
      <c r="N40" s="149">
        <v>7.04</v>
      </c>
      <c r="O40" s="149">
        <v>0.44</v>
      </c>
      <c r="P40" s="150">
        <v>-64.400000000000006</v>
      </c>
      <c r="Q40" s="151">
        <v>1310</v>
      </c>
      <c r="R40" s="33"/>
    </row>
    <row r="41" spans="1:18" x14ac:dyDescent="0.2">
      <c r="A41" s="339"/>
      <c r="B41" s="57" t="s">
        <v>104</v>
      </c>
      <c r="C41" s="29" t="s">
        <v>100</v>
      </c>
      <c r="D41" s="149">
        <v>41.2</v>
      </c>
      <c r="E41" s="149">
        <v>0</v>
      </c>
      <c r="F41" s="149">
        <v>1.39</v>
      </c>
      <c r="G41" s="149">
        <v>0</v>
      </c>
      <c r="H41" s="152">
        <v>1.28</v>
      </c>
      <c r="I41" s="149">
        <v>0</v>
      </c>
      <c r="J41" s="149">
        <v>0</v>
      </c>
      <c r="K41" s="149">
        <v>85.5</v>
      </c>
      <c r="L41" s="149">
        <v>0</v>
      </c>
      <c r="M41" s="149">
        <v>0</v>
      </c>
      <c r="N41" s="149">
        <v>0</v>
      </c>
      <c r="O41" s="149">
        <v>0</v>
      </c>
      <c r="P41" s="150">
        <v>-3.6600000000000001E-2</v>
      </c>
      <c r="Q41" s="151">
        <v>129</v>
      </c>
      <c r="R41" s="33"/>
    </row>
    <row r="42" spans="1:18" x14ac:dyDescent="0.2">
      <c r="A42" s="339"/>
      <c r="B42" s="57" t="s">
        <v>105</v>
      </c>
      <c r="C42" s="29" t="s">
        <v>100</v>
      </c>
      <c r="D42" s="149">
        <v>676</v>
      </c>
      <c r="E42" s="149">
        <v>13</v>
      </c>
      <c r="F42" s="149">
        <v>30.1</v>
      </c>
      <c r="G42" s="149">
        <v>13.3</v>
      </c>
      <c r="H42" s="149">
        <v>23.6</v>
      </c>
      <c r="I42" s="149">
        <v>97.9</v>
      </c>
      <c r="J42" s="149">
        <v>0</v>
      </c>
      <c r="K42" s="149">
        <v>629</v>
      </c>
      <c r="L42" s="149">
        <v>0</v>
      </c>
      <c r="M42" s="149">
        <v>9.4600000000000009</v>
      </c>
      <c r="N42" s="149">
        <v>7.04</v>
      </c>
      <c r="O42" s="149">
        <v>0.44</v>
      </c>
      <c r="P42" s="150">
        <v>-64.400000000000006</v>
      </c>
      <c r="Q42" s="151">
        <v>1440</v>
      </c>
      <c r="R42" s="33"/>
    </row>
    <row r="43" spans="1:18" x14ac:dyDescent="0.2">
      <c r="A43" s="339"/>
      <c r="B43" s="57" t="s">
        <v>106</v>
      </c>
      <c r="C43" s="29" t="s">
        <v>107</v>
      </c>
      <c r="D43" s="149">
        <v>1.1599999999999999</v>
      </c>
      <c r="E43" s="149">
        <v>0</v>
      </c>
      <c r="F43" s="149">
        <v>0</v>
      </c>
      <c r="G43" s="149">
        <v>0</v>
      </c>
      <c r="H43" s="149">
        <v>3.49E-2</v>
      </c>
      <c r="I43" s="149">
        <v>0</v>
      </c>
      <c r="J43" s="149">
        <v>0</v>
      </c>
      <c r="K43" s="149">
        <v>0.53900000000000003</v>
      </c>
      <c r="L43" s="149">
        <v>0</v>
      </c>
      <c r="M43" s="149">
        <v>0</v>
      </c>
      <c r="N43" s="149">
        <v>0</v>
      </c>
      <c r="O43" s="149">
        <v>0</v>
      </c>
      <c r="P43" s="150">
        <v>0</v>
      </c>
      <c r="Q43" s="151">
        <v>1.74</v>
      </c>
      <c r="R43" s="33"/>
    </row>
    <row r="44" spans="1:18" x14ac:dyDescent="0.2">
      <c r="A44" s="339"/>
      <c r="B44" s="57" t="s">
        <v>108</v>
      </c>
      <c r="C44" s="29" t="s">
        <v>100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50">
        <v>0</v>
      </c>
      <c r="Q44" s="151">
        <v>0</v>
      </c>
      <c r="R44" s="33"/>
    </row>
    <row r="45" spans="1:18" x14ac:dyDescent="0.2">
      <c r="A45" s="339"/>
      <c r="B45" s="57" t="s">
        <v>119</v>
      </c>
      <c r="C45" s="29" t="s">
        <v>21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50">
        <v>0</v>
      </c>
      <c r="Q45" s="151">
        <v>0</v>
      </c>
      <c r="R45" s="33"/>
    </row>
    <row r="46" spans="1:18" x14ac:dyDescent="0.2">
      <c r="A46" s="339"/>
      <c r="B46" s="58" t="s">
        <v>120</v>
      </c>
      <c r="C46" s="34" t="s">
        <v>121</v>
      </c>
      <c r="D46" s="153">
        <v>0.70199999999999996</v>
      </c>
      <c r="E46" s="153">
        <v>1.5E-3</v>
      </c>
      <c r="F46" s="153">
        <v>1.77E-2</v>
      </c>
      <c r="G46" s="153">
        <v>1.5299999999999999E-3</v>
      </c>
      <c r="H46" s="153">
        <v>2.3800000000000002E-2</v>
      </c>
      <c r="I46" s="153">
        <v>1.12E-2</v>
      </c>
      <c r="J46" s="153">
        <v>0</v>
      </c>
      <c r="K46" s="153">
        <v>0.72799999999999998</v>
      </c>
      <c r="L46" s="153">
        <v>0</v>
      </c>
      <c r="M46" s="153">
        <v>1.09E-3</v>
      </c>
      <c r="N46" s="153">
        <v>1.29E-2</v>
      </c>
      <c r="O46" s="153">
        <v>4.46E-4</v>
      </c>
      <c r="P46" s="154">
        <v>-1.5299999999999999E-2</v>
      </c>
      <c r="Q46" s="155">
        <v>1.48</v>
      </c>
      <c r="R46" s="35"/>
    </row>
    <row r="47" spans="1:18" x14ac:dyDescent="0.2">
      <c r="A47" s="4" t="s">
        <v>122</v>
      </c>
      <c r="B47" s="52" t="s">
        <v>123</v>
      </c>
      <c r="C47" s="41" t="s">
        <v>124</v>
      </c>
      <c r="D47" s="156">
        <v>2.6800000000000001E-3</v>
      </c>
      <c r="E47" s="157">
        <v>3.1099999999999997E-5</v>
      </c>
      <c r="F47" s="157">
        <v>6.41E-5</v>
      </c>
      <c r="G47" s="157">
        <v>3.18E-5</v>
      </c>
      <c r="H47" s="157">
        <v>8.7999999999999998E-5</v>
      </c>
      <c r="I47" s="157">
        <v>2.34E-4</v>
      </c>
      <c r="J47" s="157">
        <v>0</v>
      </c>
      <c r="K47" s="157">
        <v>1.24E-3</v>
      </c>
      <c r="L47" s="157">
        <v>0</v>
      </c>
      <c r="M47" s="157">
        <v>2.26E-5</v>
      </c>
      <c r="N47" s="157">
        <v>2.1299999999999999E-5</v>
      </c>
      <c r="O47" s="157">
        <v>3.3500000000000002E-7</v>
      </c>
      <c r="P47" s="157">
        <v>-2.23E-4</v>
      </c>
      <c r="Q47" s="158">
        <v>4.1900000000000001E-3</v>
      </c>
      <c r="R47" s="73"/>
    </row>
    <row r="48" spans="1:18" x14ac:dyDescent="0.2">
      <c r="A48" s="5"/>
      <c r="B48" s="55" t="s">
        <v>125</v>
      </c>
      <c r="C48" s="42" t="s">
        <v>124</v>
      </c>
      <c r="D48" s="159">
        <v>6.27</v>
      </c>
      <c r="E48" s="160">
        <v>0.77900000000000003</v>
      </c>
      <c r="F48" s="160">
        <v>0.47699999999999998</v>
      </c>
      <c r="G48" s="160">
        <v>0.79700000000000004</v>
      </c>
      <c r="H48" s="160">
        <v>0.74</v>
      </c>
      <c r="I48" s="160">
        <v>5.85</v>
      </c>
      <c r="J48" s="160">
        <v>0</v>
      </c>
      <c r="K48" s="160">
        <v>11</v>
      </c>
      <c r="L48" s="160">
        <v>0</v>
      </c>
      <c r="M48" s="160">
        <v>0.56499999999999995</v>
      </c>
      <c r="N48" s="160">
        <v>0.35299999999999998</v>
      </c>
      <c r="O48" s="160">
        <v>1.86</v>
      </c>
      <c r="P48" s="160">
        <v>-2.08</v>
      </c>
      <c r="Q48" s="161">
        <v>26.6</v>
      </c>
      <c r="R48" s="74"/>
    </row>
    <row r="49" spans="1:18" x14ac:dyDescent="0.2">
      <c r="A49" s="6"/>
      <c r="B49" s="56" t="s">
        <v>126</v>
      </c>
      <c r="C49" s="54" t="s">
        <v>124</v>
      </c>
      <c r="D49" s="162">
        <v>1.4599999999999999E-3</v>
      </c>
      <c r="E49" s="163">
        <v>8.0599999999999994E-5</v>
      </c>
      <c r="F49" s="163">
        <v>8.2100000000000003E-5</v>
      </c>
      <c r="G49" s="163">
        <v>8.25E-5</v>
      </c>
      <c r="H49" s="163">
        <v>5.9799999999999997E-5</v>
      </c>
      <c r="I49" s="163">
        <v>6.0599999999999998E-4</v>
      </c>
      <c r="J49" s="163">
        <v>0</v>
      </c>
      <c r="K49" s="163">
        <v>1.9499999999999999E-3</v>
      </c>
      <c r="L49" s="163">
        <v>0</v>
      </c>
      <c r="M49" s="163">
        <v>5.8499999999999999E-5</v>
      </c>
      <c r="N49" s="163">
        <v>3.18E-5</v>
      </c>
      <c r="O49" s="163">
        <v>2.5299999999999999E-6</v>
      </c>
      <c r="P49" s="163">
        <v>-3.4200000000000002E-4</v>
      </c>
      <c r="Q49" s="164">
        <v>4.0800000000000003E-3</v>
      </c>
      <c r="R49" s="75"/>
    </row>
    <row r="50" spans="1:18" x14ac:dyDescent="0.2">
      <c r="A50" s="8" t="s">
        <v>43</v>
      </c>
      <c r="B50" s="60" t="s">
        <v>16</v>
      </c>
      <c r="C50" s="61" t="s">
        <v>17</v>
      </c>
      <c r="D50" s="165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7">
        <v>0</v>
      </c>
      <c r="R50" s="44"/>
    </row>
    <row r="51" spans="1:18" x14ac:dyDescent="0.2">
      <c r="A51" s="9"/>
      <c r="B51" s="62" t="s">
        <v>18</v>
      </c>
      <c r="C51" t="s">
        <v>17</v>
      </c>
      <c r="D51" s="168">
        <v>0</v>
      </c>
      <c r="E51" s="168">
        <v>0</v>
      </c>
      <c r="F51" s="168">
        <v>0</v>
      </c>
      <c r="G51" s="168">
        <v>0</v>
      </c>
      <c r="H51" s="168">
        <v>0.53100000000000003</v>
      </c>
      <c r="I51" s="168">
        <v>0</v>
      </c>
      <c r="J51" s="168">
        <v>0</v>
      </c>
      <c r="K51" s="168">
        <v>5.63</v>
      </c>
      <c r="L51" s="168">
        <v>0</v>
      </c>
      <c r="M51" s="168">
        <v>0</v>
      </c>
      <c r="N51" s="168">
        <v>11.9</v>
      </c>
      <c r="O51" s="168">
        <v>0</v>
      </c>
      <c r="P51" s="168">
        <v>0</v>
      </c>
      <c r="Q51" s="169">
        <v>18.100000000000001</v>
      </c>
      <c r="R51" s="47"/>
    </row>
    <row r="52" spans="1:18" x14ac:dyDescent="0.2">
      <c r="A52" s="9"/>
      <c r="B52" s="62" t="s">
        <v>19</v>
      </c>
      <c r="C52" t="s">
        <v>17</v>
      </c>
      <c r="D52" s="168">
        <v>0</v>
      </c>
      <c r="E52" s="168">
        <v>0</v>
      </c>
      <c r="F52" s="168">
        <v>0</v>
      </c>
      <c r="G52" s="168">
        <v>0</v>
      </c>
      <c r="H52" s="168">
        <v>0</v>
      </c>
      <c r="I52" s="168">
        <v>0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169">
        <v>0</v>
      </c>
      <c r="R52" s="47"/>
    </row>
    <row r="53" spans="1:18" x14ac:dyDescent="0.2">
      <c r="A53" s="9"/>
      <c r="B53" s="62" t="s">
        <v>20</v>
      </c>
      <c r="C53" t="s">
        <v>21</v>
      </c>
      <c r="D53" s="168">
        <v>0</v>
      </c>
      <c r="E53" s="168">
        <v>0</v>
      </c>
      <c r="F53" s="168">
        <v>1.3</v>
      </c>
      <c r="G53" s="168">
        <v>0</v>
      </c>
      <c r="H53" s="168">
        <v>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520</v>
      </c>
      <c r="Q53" s="169">
        <v>521</v>
      </c>
      <c r="R53" s="47"/>
    </row>
    <row r="54" spans="1:18" x14ac:dyDescent="0.2">
      <c r="A54" s="9"/>
      <c r="B54" s="62" t="s">
        <v>22</v>
      </c>
      <c r="C54" t="s">
        <v>21</v>
      </c>
      <c r="D54" s="168">
        <v>0</v>
      </c>
      <c r="E54" s="168">
        <v>0</v>
      </c>
      <c r="F54" s="168">
        <v>0.82499999999999996</v>
      </c>
      <c r="G54" s="168">
        <v>0</v>
      </c>
      <c r="H54" s="168">
        <v>0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0</v>
      </c>
      <c r="O54" s="168">
        <v>0</v>
      </c>
      <c r="P54" s="168">
        <v>329</v>
      </c>
      <c r="Q54" s="169">
        <v>330</v>
      </c>
      <c r="R54" s="47"/>
    </row>
    <row r="55" spans="1:18" x14ac:dyDescent="0.2">
      <c r="A55" s="10"/>
      <c r="B55" s="63" t="s">
        <v>23</v>
      </c>
      <c r="C55" s="7" t="s">
        <v>21</v>
      </c>
      <c r="D55" s="170">
        <v>0</v>
      </c>
      <c r="E55" s="170">
        <v>0</v>
      </c>
      <c r="F55" s="170">
        <v>0.47899999999999998</v>
      </c>
      <c r="G55" s="170">
        <v>0</v>
      </c>
      <c r="H55" s="170">
        <v>0</v>
      </c>
      <c r="I55" s="170">
        <v>0</v>
      </c>
      <c r="J55" s="170">
        <v>0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191</v>
      </c>
      <c r="Q55" s="171">
        <v>192</v>
      </c>
      <c r="R55" s="49"/>
    </row>
  </sheetData>
  <mergeCells count="4">
    <mergeCell ref="A30:A35"/>
    <mergeCell ref="A6:A11"/>
    <mergeCell ref="A12:A16"/>
    <mergeCell ref="A37:A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62B76-1B0B-A34B-9FE1-7564A5674952}">
  <sheetPr codeName="Blad4">
    <tabColor theme="1"/>
  </sheetPr>
  <dimension ref="A1:D32"/>
  <sheetViews>
    <sheetView workbookViewId="0">
      <selection activeCell="A3" sqref="A3:C32"/>
    </sheetView>
  </sheetViews>
  <sheetFormatPr baseColWidth="10" defaultRowHeight="16" x14ac:dyDescent="0.2"/>
  <sheetData>
    <row r="1" spans="1:4" ht="105" customHeight="1" x14ac:dyDescent="0.2"/>
    <row r="2" spans="1:4" ht="17" thickBot="1" x14ac:dyDescent="0.25">
      <c r="A2" t="s">
        <v>7</v>
      </c>
      <c r="B2" s="188" t="s">
        <v>8</v>
      </c>
      <c r="C2" t="s">
        <v>9</v>
      </c>
    </row>
    <row r="3" spans="1:4" x14ac:dyDescent="0.2">
      <c r="A3" s="183">
        <v>1.55E-4</v>
      </c>
      <c r="B3" s="183">
        <v>0</v>
      </c>
      <c r="C3" s="183">
        <v>5.1999999999999995E-4</v>
      </c>
      <c r="D3" s="181"/>
    </row>
    <row r="4" spans="1:4" x14ac:dyDescent="0.2">
      <c r="A4" s="184">
        <v>6.06</v>
      </c>
      <c r="B4" s="184">
        <v>0</v>
      </c>
      <c r="C4" s="184">
        <v>39.4</v>
      </c>
      <c r="D4" s="182"/>
    </row>
    <row r="5" spans="1:4" x14ac:dyDescent="0.2">
      <c r="A5" s="184">
        <v>1.08E-6</v>
      </c>
      <c r="B5" s="184">
        <v>0</v>
      </c>
      <c r="C5" s="184">
        <v>3.6500000000000002E-6</v>
      </c>
      <c r="D5" s="182"/>
    </row>
    <row r="6" spans="1:4" x14ac:dyDescent="0.2">
      <c r="A6" s="184">
        <v>3.6600000000000001E-3</v>
      </c>
      <c r="B6" s="184">
        <v>0</v>
      </c>
      <c r="C6" s="184">
        <v>5.5100000000000003E-2</v>
      </c>
      <c r="D6" s="182"/>
    </row>
    <row r="7" spans="1:4" x14ac:dyDescent="0.2">
      <c r="A7" s="184">
        <v>2.6700000000000002E-2</v>
      </c>
      <c r="B7" s="184">
        <v>0</v>
      </c>
      <c r="C7" s="184">
        <v>0.16900000000000001</v>
      </c>
      <c r="D7" s="182"/>
    </row>
    <row r="8" spans="1:4" x14ac:dyDescent="0.2">
      <c r="A8" s="185">
        <v>5.2399999999999999E-3</v>
      </c>
      <c r="B8" s="185">
        <v>0</v>
      </c>
      <c r="C8" s="185">
        <v>2.9399999999999999E-2</v>
      </c>
      <c r="D8" s="182"/>
    </row>
    <row r="9" spans="1:4" x14ac:dyDescent="0.2">
      <c r="A9" s="186">
        <v>4.4600000000000001E-2</v>
      </c>
      <c r="B9" s="186">
        <v>0</v>
      </c>
      <c r="C9" s="186">
        <v>0.30499999999999999</v>
      </c>
      <c r="D9" s="182"/>
    </row>
    <row r="10" spans="1:4" x14ac:dyDescent="0.2">
      <c r="A10" s="186">
        <v>2.5499999999999998</v>
      </c>
      <c r="B10" s="186">
        <v>0</v>
      </c>
      <c r="C10" s="186">
        <v>15</v>
      </c>
      <c r="D10" s="182"/>
    </row>
    <row r="11" spans="1:4" x14ac:dyDescent="0.2">
      <c r="A11" s="186">
        <v>7.4499999999999997E-2</v>
      </c>
      <c r="B11" s="186">
        <v>0</v>
      </c>
      <c r="C11" s="186">
        <v>0.51</v>
      </c>
      <c r="D11" s="182"/>
    </row>
    <row r="12" spans="1:4" x14ac:dyDescent="0.2">
      <c r="A12" s="186">
        <v>268</v>
      </c>
      <c r="B12" s="186">
        <v>0</v>
      </c>
      <c r="C12" s="186">
        <v>1320</v>
      </c>
      <c r="D12" s="182"/>
    </row>
    <row r="13" spans="1:4" ht="17" thickBot="1" x14ac:dyDescent="0.25">
      <c r="A13" s="187">
        <v>9.0200000000000002E-3</v>
      </c>
      <c r="B13" s="187">
        <v>0</v>
      </c>
      <c r="C13" s="187">
        <v>7.5200000000000003E-2</v>
      </c>
      <c r="D13" s="182"/>
    </row>
    <row r="14" spans="1:4" x14ac:dyDescent="0.2">
      <c r="A14" s="181">
        <v>3.5499999999999997E-2</v>
      </c>
      <c r="B14" s="181">
        <v>0</v>
      </c>
      <c r="C14" s="181">
        <v>0.22900000000000001</v>
      </c>
      <c r="D14" s="182"/>
    </row>
    <row r="15" spans="1:4" x14ac:dyDescent="0.2">
      <c r="A15" s="182">
        <v>6.12</v>
      </c>
      <c r="B15" s="182">
        <v>0</v>
      </c>
      <c r="C15" s="182">
        <v>40.299999999999997</v>
      </c>
      <c r="D15" s="182"/>
    </row>
    <row r="16" spans="1:4" x14ac:dyDescent="0.2">
      <c r="A16" s="182"/>
      <c r="B16" s="182"/>
      <c r="C16" s="182"/>
      <c r="D16" s="181"/>
    </row>
    <row r="17" spans="1:4" x14ac:dyDescent="0.2">
      <c r="A17" s="182"/>
      <c r="B17" s="182"/>
      <c r="C17" s="182"/>
      <c r="D17" s="182"/>
    </row>
    <row r="18" spans="1:4" x14ac:dyDescent="0.2">
      <c r="A18" s="182"/>
      <c r="B18" s="182"/>
      <c r="C18" s="182"/>
      <c r="D18" s="182"/>
    </row>
    <row r="19" spans="1:4" x14ac:dyDescent="0.2">
      <c r="A19" s="182">
        <v>1.2500000000000001E-2</v>
      </c>
      <c r="B19" s="182">
        <v>0</v>
      </c>
      <c r="C19" s="182">
        <v>5.0500000000000003E-2</v>
      </c>
      <c r="D19" s="182"/>
    </row>
    <row r="20" spans="1:4" x14ac:dyDescent="0.2">
      <c r="A20" s="182">
        <v>6.1699999999999995E-5</v>
      </c>
      <c r="B20" s="182">
        <v>0</v>
      </c>
      <c r="C20" s="182">
        <v>1.66E-3</v>
      </c>
      <c r="D20" s="182"/>
    </row>
    <row r="21" spans="1:4" ht="17" thickBot="1" x14ac:dyDescent="0.25">
      <c r="A21" s="182">
        <v>0.13800000000000001</v>
      </c>
      <c r="B21" s="182">
        <v>0</v>
      </c>
      <c r="C21" s="182">
        <v>0.68300000000000005</v>
      </c>
      <c r="D21" s="182"/>
    </row>
    <row r="22" spans="1:4" x14ac:dyDescent="0.2">
      <c r="A22" s="182">
        <v>1.35E-6</v>
      </c>
      <c r="B22" s="182">
        <v>0</v>
      </c>
      <c r="C22" s="182">
        <v>3.9700000000000001E-6</v>
      </c>
      <c r="D22" s="183"/>
    </row>
    <row r="23" spans="1:4" x14ac:dyDescent="0.2">
      <c r="A23" s="182">
        <v>3.9300000000000002E-2</v>
      </c>
      <c r="B23" s="182">
        <v>0</v>
      </c>
      <c r="C23" s="182">
        <v>0.224</v>
      </c>
      <c r="D23" s="184"/>
    </row>
    <row r="24" spans="1:4" x14ac:dyDescent="0.2">
      <c r="A24" s="182">
        <v>92.2</v>
      </c>
      <c r="B24" s="182">
        <v>0</v>
      </c>
      <c r="C24" s="182">
        <v>570</v>
      </c>
      <c r="D24" s="184"/>
    </row>
    <row r="25" spans="1:4" x14ac:dyDescent="0.2">
      <c r="A25" s="182">
        <v>1.55E-4</v>
      </c>
      <c r="B25" s="182">
        <v>0</v>
      </c>
      <c r="C25" s="182">
        <v>5.1999999999999995E-4</v>
      </c>
      <c r="D25" s="184"/>
    </row>
    <row r="26" spans="1:4" x14ac:dyDescent="0.2">
      <c r="A26" s="182">
        <v>0.33</v>
      </c>
      <c r="B26" s="182">
        <v>0</v>
      </c>
      <c r="C26" s="182">
        <v>24.6</v>
      </c>
      <c r="D26" s="184"/>
    </row>
    <row r="27" spans="1:4" x14ac:dyDescent="0.2">
      <c r="A27" s="181">
        <v>82.3</v>
      </c>
      <c r="B27" s="181">
        <v>0</v>
      </c>
      <c r="C27" s="181">
        <v>819</v>
      </c>
      <c r="D27" s="185"/>
    </row>
    <row r="28" spans="1:4" x14ac:dyDescent="0.2">
      <c r="A28" s="182">
        <v>5.5000000000000003E-7</v>
      </c>
      <c r="B28" s="182">
        <v>0</v>
      </c>
      <c r="C28" s="182">
        <v>5.7100000000000004E-6</v>
      </c>
      <c r="D28" s="186"/>
    </row>
    <row r="29" spans="1:4" x14ac:dyDescent="0.2">
      <c r="A29" s="182">
        <v>2.6700000000000001E-9</v>
      </c>
      <c r="B29" s="182">
        <v>0</v>
      </c>
      <c r="C29" s="182">
        <v>3.4900000000000001E-7</v>
      </c>
      <c r="D29" s="186"/>
    </row>
    <row r="30" spans="1:4" x14ac:dyDescent="0.2">
      <c r="A30" s="182">
        <v>8.9999999999999999E-8</v>
      </c>
      <c r="B30" s="182">
        <v>0</v>
      </c>
      <c r="C30" s="182">
        <v>6.4199999999999995E-7</v>
      </c>
      <c r="D30" s="186"/>
    </row>
    <row r="31" spans="1:4" x14ac:dyDescent="0.2">
      <c r="A31" s="182">
        <v>0.38600000000000001</v>
      </c>
      <c r="B31" s="182">
        <v>0</v>
      </c>
      <c r="C31" s="182">
        <v>1.76</v>
      </c>
      <c r="D31" s="186"/>
    </row>
    <row r="32" spans="1:4" ht="17" thickBot="1" x14ac:dyDescent="0.25">
      <c r="A32" s="182">
        <v>80</v>
      </c>
      <c r="B32" s="182">
        <v>0</v>
      </c>
      <c r="C32" s="182">
        <v>3100</v>
      </c>
      <c r="D32" s="187"/>
    </row>
  </sheetData>
  <hyperlinks>
    <hyperlink ref="B2" r:id="rId1" display="B@" xr:uid="{E30B96B1-0749-1943-B7F3-AF6A709BACCB}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0504-A2A9-AD4C-9EB3-0848F713C61F}">
  <sheetPr codeName="Blad6">
    <tabColor theme="1"/>
  </sheetPr>
  <dimension ref="A1:C31"/>
  <sheetViews>
    <sheetView workbookViewId="0">
      <selection activeCell="C31" sqref="A2:C31"/>
    </sheetView>
  </sheetViews>
  <sheetFormatPr baseColWidth="10" defaultRowHeight="16" x14ac:dyDescent="0.2"/>
  <sheetData>
    <row r="1" spans="1:3" ht="17" thickBot="1" x14ac:dyDescent="0.25">
      <c r="A1" t="s">
        <v>7</v>
      </c>
      <c r="B1" t="s">
        <v>8</v>
      </c>
      <c r="C1" t="s">
        <v>9</v>
      </c>
    </row>
    <row r="2" spans="1:3" x14ac:dyDescent="0.2">
      <c r="A2" s="139">
        <v>9.5400000000000001E-5</v>
      </c>
      <c r="B2" s="139">
        <v>0</v>
      </c>
      <c r="C2" s="139">
        <v>3.39E-4</v>
      </c>
    </row>
    <row r="3" spans="1:3" x14ac:dyDescent="0.2">
      <c r="A3" s="119">
        <v>3.73</v>
      </c>
      <c r="B3" s="119">
        <v>0</v>
      </c>
      <c r="C3" s="119">
        <v>16.7</v>
      </c>
    </row>
    <row r="4" spans="1:3" x14ac:dyDescent="0.2">
      <c r="A4" s="119">
        <v>6.6199999999999997E-7</v>
      </c>
      <c r="B4" s="119">
        <v>0</v>
      </c>
      <c r="C4" s="119">
        <v>2.12E-6</v>
      </c>
    </row>
    <row r="5" spans="1:3" x14ac:dyDescent="0.2">
      <c r="A5" s="119">
        <v>2.2499999999999998E-3</v>
      </c>
      <c r="B5" s="119">
        <v>0</v>
      </c>
      <c r="C5" s="119">
        <v>3.2199999999999999E-2</v>
      </c>
    </row>
    <row r="6" spans="1:3" x14ac:dyDescent="0.2">
      <c r="A6" s="119">
        <v>1.6400000000000001E-2</v>
      </c>
      <c r="B6" s="119">
        <v>0</v>
      </c>
      <c r="C6" s="119">
        <v>8.9399999999999993E-2</v>
      </c>
    </row>
    <row r="7" spans="1:3" x14ac:dyDescent="0.2">
      <c r="A7" s="119">
        <v>3.2299999999999998E-3</v>
      </c>
      <c r="B7" s="119">
        <v>0</v>
      </c>
      <c r="C7" s="119">
        <v>1.5900000000000001E-2</v>
      </c>
    </row>
    <row r="8" spans="1:3" x14ac:dyDescent="0.2">
      <c r="A8" s="119">
        <v>2.75E-2</v>
      </c>
      <c r="B8" s="119">
        <v>0</v>
      </c>
      <c r="C8" s="119">
        <v>0.14699999999999999</v>
      </c>
    </row>
    <row r="9" spans="1:3" x14ac:dyDescent="0.2">
      <c r="A9" s="119">
        <v>1.57</v>
      </c>
      <c r="B9" s="119">
        <v>0</v>
      </c>
      <c r="C9" s="119">
        <v>8.07</v>
      </c>
    </row>
    <row r="10" spans="1:3" x14ac:dyDescent="0.2">
      <c r="A10" s="119">
        <v>4.5900000000000003E-2</v>
      </c>
      <c r="B10" s="119">
        <v>0</v>
      </c>
      <c r="C10" s="119">
        <v>0.31</v>
      </c>
    </row>
    <row r="11" spans="1:3" x14ac:dyDescent="0.2">
      <c r="A11" s="119">
        <v>165</v>
      </c>
      <c r="B11" s="119">
        <v>0</v>
      </c>
      <c r="C11" s="119">
        <v>776</v>
      </c>
    </row>
    <row r="12" spans="1:3" ht="17" thickBot="1" x14ac:dyDescent="0.25">
      <c r="A12" s="148">
        <v>5.5599999999999998E-3</v>
      </c>
      <c r="B12" s="148">
        <v>0</v>
      </c>
      <c r="C12" s="148">
        <v>4.0599999999999997E-2</v>
      </c>
    </row>
    <row r="13" spans="1:3" x14ac:dyDescent="0.2">
      <c r="A13" s="130">
        <v>2.18E-2</v>
      </c>
      <c r="B13" s="130">
        <v>0</v>
      </c>
      <c r="C13" s="130">
        <v>0.12</v>
      </c>
    </row>
    <row r="14" spans="1:3" x14ac:dyDescent="0.2">
      <c r="A14" s="124">
        <v>3.77</v>
      </c>
      <c r="B14" s="124">
        <v>0</v>
      </c>
      <c r="C14" s="124">
        <v>17</v>
      </c>
    </row>
    <row r="15" spans="1:3" x14ac:dyDescent="0.2">
      <c r="A15" s="124">
        <v>1.74E-3</v>
      </c>
      <c r="B15" s="124">
        <v>0</v>
      </c>
      <c r="C15" s="124">
        <v>0.152</v>
      </c>
    </row>
    <row r="16" spans="1:3" x14ac:dyDescent="0.2">
      <c r="A16" s="124">
        <v>3.77</v>
      </c>
      <c r="B16" s="124">
        <v>0</v>
      </c>
      <c r="C16" s="124">
        <v>16.8</v>
      </c>
    </row>
    <row r="17" spans="1:3" x14ac:dyDescent="0.2">
      <c r="A17" s="124">
        <v>1.3799999999999999E-3</v>
      </c>
      <c r="B17" s="124">
        <v>0</v>
      </c>
      <c r="C17" s="124">
        <v>4.07E-2</v>
      </c>
    </row>
    <row r="18" spans="1:3" x14ac:dyDescent="0.2">
      <c r="A18" s="125">
        <v>7.6899999999999998E-3</v>
      </c>
      <c r="B18" s="125">
        <v>0</v>
      </c>
      <c r="C18" s="125">
        <v>2.7799999999999998E-2</v>
      </c>
    </row>
    <row r="19" spans="1:3" x14ac:dyDescent="0.2">
      <c r="A19" s="125">
        <v>3.8000000000000002E-5</v>
      </c>
      <c r="B19" s="125">
        <v>0</v>
      </c>
      <c r="C19" s="125">
        <v>6.8599999999999998E-4</v>
      </c>
    </row>
    <row r="20" spans="1:3" x14ac:dyDescent="0.2">
      <c r="A20" s="124">
        <v>8.48E-2</v>
      </c>
      <c r="B20" s="124">
        <v>0</v>
      </c>
      <c r="C20" s="124">
        <v>0.38300000000000001</v>
      </c>
    </row>
    <row r="21" spans="1:3" x14ac:dyDescent="0.2">
      <c r="A21" s="124">
        <v>8.3099999999999996E-7</v>
      </c>
      <c r="B21" s="124">
        <v>0</v>
      </c>
      <c r="C21" s="124">
        <v>2.4200000000000001E-6</v>
      </c>
    </row>
    <row r="22" spans="1:3" x14ac:dyDescent="0.2">
      <c r="A22" s="125">
        <v>2.4199999999999999E-2</v>
      </c>
      <c r="B22" s="125">
        <v>0</v>
      </c>
      <c r="C22" s="125">
        <v>0.129</v>
      </c>
    </row>
    <row r="23" spans="1:3" x14ac:dyDescent="0.2">
      <c r="A23" s="125">
        <v>56.8</v>
      </c>
      <c r="B23" s="125">
        <v>0</v>
      </c>
      <c r="C23" s="125">
        <v>299</v>
      </c>
    </row>
    <row r="24" spans="1:3" x14ac:dyDescent="0.2">
      <c r="A24" s="124">
        <v>9.5400000000000001E-5</v>
      </c>
      <c r="B24" s="124">
        <v>0</v>
      </c>
      <c r="C24" s="124">
        <v>3.39E-4</v>
      </c>
    </row>
    <row r="25" spans="1:3" x14ac:dyDescent="0.2">
      <c r="A25" s="126">
        <v>0.20300000000000001</v>
      </c>
      <c r="B25" s="126">
        <v>0</v>
      </c>
      <c r="C25" s="126">
        <v>14.9</v>
      </c>
    </row>
    <row r="26" spans="1:3" x14ac:dyDescent="0.2">
      <c r="A26" s="122">
        <v>50.6</v>
      </c>
      <c r="B26" s="122">
        <v>0</v>
      </c>
      <c r="C26" s="122">
        <v>407</v>
      </c>
    </row>
    <row r="27" spans="1:3" x14ac:dyDescent="0.2">
      <c r="A27" s="118">
        <v>3.39E-7</v>
      </c>
      <c r="B27" s="118">
        <v>0</v>
      </c>
      <c r="C27" s="118">
        <v>3.5599999999999998E-6</v>
      </c>
    </row>
    <row r="28" spans="1:3" x14ac:dyDescent="0.2">
      <c r="A28" s="118">
        <v>1.6399999999999999E-9</v>
      </c>
      <c r="B28" s="118">
        <v>0</v>
      </c>
      <c r="C28" s="118">
        <v>2.11E-7</v>
      </c>
    </row>
    <row r="29" spans="1:3" x14ac:dyDescent="0.2">
      <c r="A29" s="118">
        <v>5.54E-8</v>
      </c>
      <c r="B29" s="118">
        <v>0</v>
      </c>
      <c r="C29" s="118">
        <v>3.5999999999999999E-7</v>
      </c>
    </row>
    <row r="30" spans="1:3" x14ac:dyDescent="0.2">
      <c r="A30" s="118">
        <v>0.23799999999999999</v>
      </c>
      <c r="B30" s="118">
        <v>0</v>
      </c>
      <c r="C30" s="118">
        <v>0.98599999999999999</v>
      </c>
    </row>
    <row r="31" spans="1:3" ht="17" thickBot="1" x14ac:dyDescent="0.25">
      <c r="A31" s="137">
        <v>49.2</v>
      </c>
      <c r="B31" s="137">
        <v>0</v>
      </c>
      <c r="C31" s="137">
        <v>2030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94D2-8F14-7846-B2DB-2B64A23372F9}">
  <sheetPr codeName="Blad8"/>
  <dimension ref="A1:AB56"/>
  <sheetViews>
    <sheetView zoomScale="68" workbookViewId="0">
      <selection activeCell="D26" sqref="D26:P27"/>
    </sheetView>
  </sheetViews>
  <sheetFormatPr baseColWidth="10" defaultRowHeight="16" x14ac:dyDescent="0.2"/>
  <cols>
    <col min="1" max="1" width="53" bestFit="1" customWidth="1"/>
    <col min="3" max="3" width="16" customWidth="1"/>
    <col min="4" max="4" width="17.33203125" customWidth="1"/>
    <col min="6" max="6" width="14.83203125" bestFit="1" customWidth="1"/>
    <col min="17" max="17" width="13.6640625" customWidth="1"/>
    <col min="18" max="18" width="15.5" customWidth="1"/>
    <col min="19" max="19" width="50.1640625" bestFit="1" customWidth="1"/>
    <col min="20" max="20" width="18.33203125" bestFit="1" customWidth="1"/>
    <col min="21" max="21" width="27.6640625" customWidth="1"/>
    <col min="27" max="27" width="13" bestFit="1" customWidth="1"/>
  </cols>
  <sheetData>
    <row r="1" spans="1:25" ht="138" customHeight="1" x14ac:dyDescent="0.2"/>
    <row r="2" spans="1:25" ht="24" customHeight="1" thickBot="1" x14ac:dyDescent="0.25"/>
    <row r="3" spans="1:25" ht="17" thickBot="1" x14ac:dyDescent="0.25">
      <c r="B3" s="174"/>
      <c r="C3" s="3"/>
      <c r="D3" s="175" t="s">
        <v>2</v>
      </c>
      <c r="E3" s="175" t="s">
        <v>3</v>
      </c>
      <c r="F3" s="175" t="s">
        <v>4</v>
      </c>
      <c r="G3" s="175" t="s">
        <v>5</v>
      </c>
      <c r="H3" s="175" t="s">
        <v>6</v>
      </c>
      <c r="I3" s="175" t="s">
        <v>7</v>
      </c>
      <c r="J3" s="175" t="s">
        <v>8</v>
      </c>
      <c r="K3" s="175" t="s">
        <v>9</v>
      </c>
      <c r="L3" s="175" t="s">
        <v>10</v>
      </c>
      <c r="M3" s="175" t="s">
        <v>11</v>
      </c>
      <c r="N3" s="175" t="s">
        <v>12</v>
      </c>
      <c r="O3" s="175" t="s">
        <v>13</v>
      </c>
      <c r="P3" s="175" t="s">
        <v>14</v>
      </c>
      <c r="Q3" s="176" t="s">
        <v>15</v>
      </c>
    </row>
    <row r="4" spans="1:25" ht="17" thickBot="1" x14ac:dyDescent="0.25">
      <c r="B4" s="94" t="s">
        <v>155</v>
      </c>
      <c r="C4" s="173"/>
      <c r="D4" s="89">
        <f>(VLOOKUP($C$26,'Environmetal Cost'!$E$29:$F$39,2,FALSE)*D26)+(VLOOKUP($C$27,'Environmetal Cost'!$E$29:$F$39,2,FALSE)*D27)+(VLOOKUP($C$28,'Environmetal Cost'!$E$29:$F$39,2,FALSE)*D28)+(VLOOKUP($C$29,'Environmetal Cost'!$E$29:$F$39,2,FALSE)*D29)+(VLOOKUP($C$30,'Environmetal Cost'!$E$29:$F$39,2,FALSE)*D30)+(VLOOKUP($C$31,'Environmetal Cost'!$E$29:$F$39,2,FALSE)*D31)+(VLOOKUP($C$32,'Environmetal Cost'!$E$29:$F$39,2,FALSE)*D32)+(VLOOKUP($B$33,'Environmetal Cost'!$D$29:$F$39,3,FALSE)*D33)+(VLOOKUP($B$34,'Environmetal Cost'!$D$29:$F$39,3,FALSE)*D34)+(VLOOKUP($B$35,'Environmetal Cost'!$D$29:$F$39,3,FALSE)*D35)+(VLOOKUP($B$36,'Environmetal Cost'!$D$29:$F$39,3,FALSE)*D36)</f>
        <v>0</v>
      </c>
      <c r="E4" s="89">
        <f>(VLOOKUP($C$26,'Environmetal Cost'!$E$29:$F$39,2,FALSE)*E26)+(VLOOKUP($C$27,'Environmetal Cost'!$E$29:$F$39,2,FALSE)*E27)+(VLOOKUP($C$28,'Environmetal Cost'!$E$29:$F$39,2,FALSE)*E28)+(VLOOKUP($C$29,'Environmetal Cost'!$E$29:$F$39,2,FALSE)*E29)+(VLOOKUP($C$30,'Environmetal Cost'!$E$29:$F$39,2,FALSE)*E30)+(VLOOKUP($C$31,'Environmetal Cost'!$E$29:$F$39,2,FALSE)*E31)+(VLOOKUP($C$32,'Environmetal Cost'!$E$29:$F$39,2,FALSE)*E32)+(VLOOKUP($B$33,'Environmetal Cost'!$D$29:$F$39,3,FALSE)*E33)+(VLOOKUP($B$34,'Environmetal Cost'!$D$29:$F$39,3,FALSE)*E34)+(VLOOKUP($B$35,'Environmetal Cost'!$D$29:$F$39,3,FALSE)*E35)+(VLOOKUP($B$36,'Environmetal Cost'!$D$29:$F$39,3,FALSE)*E36)</f>
        <v>0</v>
      </c>
      <c r="F4" s="89">
        <f>(VLOOKUP($C$26,'Environmetal Cost'!$E$29:$F$39,2,FALSE)*F26)+(VLOOKUP($C$27,'Environmetal Cost'!$E$29:$F$39,2,FALSE)*F27)+(VLOOKUP($C$28,'Environmetal Cost'!$E$29:$F$39,2,FALSE)*F28)+(VLOOKUP($C$29,'Environmetal Cost'!$E$29:$F$39,2,FALSE)*F29)+(VLOOKUP($C$30,'Environmetal Cost'!$E$29:$F$39,2,FALSE)*F30)+(VLOOKUP($C$31,'Environmetal Cost'!$E$29:$F$39,2,FALSE)*F31)+(VLOOKUP($C$32,'Environmetal Cost'!$E$29:$F$39,2,FALSE)*F32)+(VLOOKUP($B$33,'Environmetal Cost'!$D$29:$F$39,3,FALSE)*F33)+(VLOOKUP($B$34,'Environmetal Cost'!$D$29:$F$39,3,FALSE)*F34)+(VLOOKUP($B$35,'Environmetal Cost'!$D$29:$F$39,3,FALSE)*F35)+(VLOOKUP($B$36,'Environmetal Cost'!$D$29:$F$39,3,FALSE)*F36)</f>
        <v>0</v>
      </c>
      <c r="G4" s="89" t="e">
        <f>(VLOOKUP($C$26,'Environmetal Cost'!$E$29:$F$39,2,FALSE)*#REF!)+(VLOOKUP($C$27,'Environmetal Cost'!$E$29:$F$39,2,FALSE)*G27)+(VLOOKUP($C$28,'Environmetal Cost'!$E$29:$F$39,2,FALSE)*G28)+(VLOOKUP($C$29,'Environmetal Cost'!$E$29:$F$39,2,FALSE)*G29)+(VLOOKUP($C$30,'Environmetal Cost'!$E$29:$F$39,2,FALSE)*G30)+(VLOOKUP($C$31,'Environmetal Cost'!$E$29:$F$39,2,FALSE)*G31)+(VLOOKUP($C$32,'Environmetal Cost'!$E$29:$F$39,2,FALSE)*G32)+(VLOOKUP($B$33,'Environmetal Cost'!$D$29:$F$39,3,FALSE)*G33)+(VLOOKUP($B$34,'Environmetal Cost'!$D$29:$F$39,3,FALSE)*G34)+(VLOOKUP($B$35,'Environmetal Cost'!$D$29:$F$39,3,FALSE)*G35)+(VLOOKUP($B$36,'Environmetal Cost'!$D$29:$F$39,3,FALSE)*G36)</f>
        <v>#REF!</v>
      </c>
      <c r="H4" s="89">
        <f>(VLOOKUP($C$26,'Environmetal Cost'!$E$29:$F$39,2,FALSE)*G26)+(VLOOKUP($C$27,'Environmetal Cost'!$E$29:$F$39,2,FALSE)*H27)+(VLOOKUP($C$28,'Environmetal Cost'!$E$29:$F$39,2,FALSE)*H28)+(VLOOKUP($C$29,'Environmetal Cost'!$E$29:$F$39,2,FALSE)*H29)+(VLOOKUP($C$30,'Environmetal Cost'!$E$29:$F$39,2,FALSE)*H30)+(VLOOKUP($C$31,'Environmetal Cost'!$E$29:$F$39,2,FALSE)*H31)+(VLOOKUP($C$32,'Environmetal Cost'!$E$29:$F$39,2,FALSE)*H32)+(VLOOKUP($B$33,'Environmetal Cost'!$D$29:$F$39,3,FALSE)*H33)+(VLOOKUP($B$34,'Environmetal Cost'!$D$29:$F$39,3,FALSE)*H34)+(VLOOKUP($B$35,'Environmetal Cost'!$D$29:$F$39,3,FALSE)*H35)+(VLOOKUP($B$36,'Environmetal Cost'!$D$29:$F$39,3,FALSE)*H36)</f>
        <v>0</v>
      </c>
      <c r="I4" s="89">
        <f>(VLOOKUP($C$26,'Environmetal Cost'!$E$29:$F$39,2,FALSE)*H26)+(VLOOKUP($C$27,'Environmetal Cost'!$E$29:$F$39,2,FALSE)*I27)+(VLOOKUP($C$28,'Environmetal Cost'!$E$29:$F$39,2,FALSE)*I28)+(VLOOKUP($C$29,'Environmetal Cost'!$E$29:$F$39,2,FALSE)*I29)+(VLOOKUP($C$30,'Environmetal Cost'!$E$29:$F$39,2,FALSE)*I30)+(VLOOKUP($C$31,'Environmetal Cost'!$E$29:$F$39,2,FALSE)*I31)+(VLOOKUP($C$32,'Environmetal Cost'!$E$29:$F$39,2,FALSE)*I32)+(VLOOKUP($B$33,'Environmetal Cost'!$D$29:$F$39,3,FALSE)*I33)+(VLOOKUP($B$34,'Environmetal Cost'!$D$29:$F$39,3,FALSE)*I34)+(VLOOKUP($B$35,'Environmetal Cost'!$D$29:$F$39,3,FALSE)*I35)+(VLOOKUP($B$36,'Environmetal Cost'!$D$29:$F$39,3,FALSE)*I36)</f>
        <v>0</v>
      </c>
      <c r="J4" s="89">
        <f>(VLOOKUP($C$26,'Environmetal Cost'!$E$29:$F$39,2,FALSE)*J26)+(VLOOKUP($C$27,'Environmetal Cost'!$E$29:$F$39,2,FALSE)*J27)+(VLOOKUP($C$28,'Environmetal Cost'!$E$29:$F$39,2,FALSE)*J28)+(VLOOKUP($C$29,'Environmetal Cost'!$E$29:$F$39,2,FALSE)*J29)+(VLOOKUP($C$30,'Environmetal Cost'!$E$29:$F$39,2,FALSE)*J30)+(VLOOKUP($C$31,'Environmetal Cost'!$E$29:$F$39,2,FALSE)*J31)+(VLOOKUP($C$32,'Environmetal Cost'!$E$29:$F$39,2,FALSE)*J32)+(VLOOKUP($B$33,'Environmetal Cost'!$D$29:$F$39,3,FALSE)*J33)+(VLOOKUP($B$34,'Environmetal Cost'!$D$29:$F$39,3,FALSE)*J34)+(VLOOKUP($B$35,'Environmetal Cost'!$D$29:$F$39,3,FALSE)*J35)+(VLOOKUP($B$36,'Environmetal Cost'!$D$29:$F$39,3,FALSE)*J36)</f>
        <v>0</v>
      </c>
      <c r="K4" s="89">
        <f>(VLOOKUP($C$26,'Environmetal Cost'!$E$29:$F$39,2,FALSE)*M26)+(VLOOKUP($C$27,'Environmetal Cost'!$E$29:$F$39,2,FALSE)*K27)+(VLOOKUP($C$28,'Environmetal Cost'!$E$29:$F$39,2,FALSE)*K28)+(VLOOKUP($C$29,'Environmetal Cost'!$E$29:$F$39,2,FALSE)*K29)+(VLOOKUP($C$30,'Environmetal Cost'!$E$29:$F$39,2,FALSE)*K30)+(VLOOKUP($C$31,'Environmetal Cost'!$E$29:$F$39,2,FALSE)*K31)+(VLOOKUP($C$32,'Environmetal Cost'!$E$29:$F$39,2,FALSE)*K32)+(VLOOKUP($B$33,'Environmetal Cost'!$D$29:$F$39,3,FALSE)*K33)+(VLOOKUP($B$34,'Environmetal Cost'!$D$29:$F$39,3,FALSE)*K34)+(VLOOKUP($B$35,'Environmetal Cost'!$D$29:$F$39,3,FALSE)*K35)+(VLOOKUP($B$36,'Environmetal Cost'!$D$29:$F$39,3,FALSE)*K36)</f>
        <v>0</v>
      </c>
      <c r="L4" s="89">
        <f>(VLOOKUP($C$26,'Environmetal Cost'!$E$29:$F$39,2,FALSE)*N26)+(VLOOKUP($C$27,'Environmetal Cost'!$E$29:$F$39,2,FALSE)*L27)+(VLOOKUP($C$28,'Environmetal Cost'!$E$29:$F$39,2,FALSE)*L28)+(VLOOKUP($C$29,'Environmetal Cost'!$E$29:$F$39,2,FALSE)*L29)+(VLOOKUP($C$30,'Environmetal Cost'!$E$29:$F$39,2,FALSE)*L30)+(VLOOKUP($C$31,'Environmetal Cost'!$E$29:$F$39,2,FALSE)*L31)+(VLOOKUP($C$32,'Environmetal Cost'!$E$29:$F$39,2,FALSE)*L32)+(VLOOKUP($B$33,'Environmetal Cost'!$D$29:$F$39,3,FALSE)*L33)+(VLOOKUP($B$34,'Environmetal Cost'!$D$29:$F$39,3,FALSE)*L34)+(VLOOKUP($B$35,'Environmetal Cost'!$D$29:$F$39,3,FALSE)*L35)+(VLOOKUP($B$36,'Environmetal Cost'!$D$29:$F$39,3,FALSE)*L36)</f>
        <v>0</v>
      </c>
      <c r="M4" s="89">
        <f>(VLOOKUP($C$26,'Environmetal Cost'!$E$29:$F$39,2,FALSE)*O26)+(VLOOKUP($C$27,'Environmetal Cost'!$E$29:$F$39,2,FALSE)*M27)+(VLOOKUP($C$28,'Environmetal Cost'!$E$29:$F$39,2,FALSE)*M28)+(VLOOKUP($C$29,'Environmetal Cost'!$E$29:$F$39,2,FALSE)*M29)+(VLOOKUP($C$30,'Environmetal Cost'!$E$29:$F$39,2,FALSE)*M30)+(VLOOKUP($C$31,'Environmetal Cost'!$E$29:$F$39,2,FALSE)*M31)+(VLOOKUP($C$32,'Environmetal Cost'!$E$29:$F$39,2,FALSE)*M32)+(VLOOKUP($B$33,'Environmetal Cost'!$D$29:$F$39,3,FALSE)*M33)+(VLOOKUP($B$34,'Environmetal Cost'!$D$29:$F$39,3,FALSE)*M34)+(VLOOKUP($B$35,'Environmetal Cost'!$D$29:$F$39,3,FALSE)*M35)+(VLOOKUP($B$36,'Environmetal Cost'!$D$29:$F$39,3,FALSE)*M36)</f>
        <v>0</v>
      </c>
      <c r="N4" s="89">
        <f>(VLOOKUP($C$26,'Environmetal Cost'!$E$29:$F$39,2,FALSE)*P26)+(VLOOKUP($C$27,'Environmetal Cost'!$E$29:$F$39,2,FALSE)*N27)+(VLOOKUP($C$28,'Environmetal Cost'!$E$29:$F$39,2,FALSE)*N28)+(VLOOKUP($C$29,'Environmetal Cost'!$E$29:$F$39,2,FALSE)*N29)+(VLOOKUP($C$30,'Environmetal Cost'!$E$29:$F$39,2,FALSE)*N30)+(VLOOKUP($C$31,'Environmetal Cost'!$E$29:$F$39,2,FALSE)*N31)+(VLOOKUP($C$32,'Environmetal Cost'!$E$29:$F$39,2,FALSE)*N32)+(VLOOKUP($B$33,'Environmetal Cost'!$D$29:$F$39,3,FALSE)*N33)+(VLOOKUP($B$34,'Environmetal Cost'!$D$29:$F$39,3,FALSE)*N34)+(VLOOKUP($B$35,'Environmetal Cost'!$D$29:$F$39,3,FALSE)*N35)+(VLOOKUP($B$36,'Environmetal Cost'!$D$29:$F$39,3,FALSE)*N36)</f>
        <v>0</v>
      </c>
      <c r="O4" s="89" t="e">
        <f>(VLOOKUP($C$26,'Environmetal Cost'!$E$29:$F$39,2,FALSE)*#REF!)+(VLOOKUP($C$27,'Environmetal Cost'!$E$29:$F$39,2,FALSE)*O27)+(VLOOKUP($C$28,'Environmetal Cost'!$E$29:$F$39,2,FALSE)*O28)+(VLOOKUP($C$29,'Environmetal Cost'!$E$29:$F$39,2,FALSE)*O29)+(VLOOKUP($C$30,'Environmetal Cost'!$E$29:$F$39,2,FALSE)*O30)+(VLOOKUP($C$31,'Environmetal Cost'!$E$29:$F$39,2,FALSE)*O31)+(VLOOKUP($C$32,'Environmetal Cost'!$E$29:$F$39,2,FALSE)*O32)+(VLOOKUP($B$33,'Environmetal Cost'!$D$29:$F$39,3,FALSE)*O33)+(VLOOKUP($B$34,'Environmetal Cost'!$D$29:$F$39,3,FALSE)*O34)+(VLOOKUP($B$35,'Environmetal Cost'!$D$29:$F$39,3,FALSE)*O35)+(VLOOKUP($B$36,'Environmetal Cost'!$D$29:$F$39,3,FALSE)*O36)</f>
        <v>#REF!</v>
      </c>
      <c r="P4" s="89" t="e">
        <f>(VLOOKUP($C$26,'Environmetal Cost'!$E$29:$F$39,2,FALSE)*#REF!)+(VLOOKUP($C$27,'Environmetal Cost'!$E$29:$F$39,2,FALSE)*P27)+(VLOOKUP($C$28,'Environmetal Cost'!$E$29:$F$39,2,FALSE)*P28)+(VLOOKUP($C$29,'Environmetal Cost'!$E$29:$F$39,2,FALSE)*P29)+(VLOOKUP($C$30,'Environmetal Cost'!$E$29:$F$39,2,FALSE)*P30)+(VLOOKUP($C$31,'Environmetal Cost'!$E$29:$F$39,2,FALSE)*P31)+(VLOOKUP($C$32,'Environmetal Cost'!$E$29:$F$39,2,FALSE)*P32)+(VLOOKUP($B$33,'Environmetal Cost'!$D$29:$F$39,3,FALSE)*P33)+(VLOOKUP($B$34,'Environmetal Cost'!$D$29:$F$39,3,FALSE)*P34)+(VLOOKUP($B$35,'Environmetal Cost'!$D$29:$F$39,3,FALSE)*P35)+(VLOOKUP($B$36,'Environmetal Cost'!$D$29:$F$39,3,FALSE)*P36)</f>
        <v>#REF!</v>
      </c>
      <c r="Q4" s="89">
        <f>(VLOOKUP($C$26,'Environmetal Cost'!$E$29:$F$39,2,FALSE)*Q26)+(VLOOKUP($C$27,'Environmetal Cost'!$E$29:$F$39,2,FALSE)*Q27)+(VLOOKUP($C$28,'Environmetal Cost'!$E$29:$F$39,2,FALSE)*Q28)+(VLOOKUP($C$29,'Environmetal Cost'!$E$29:$F$39,2,FALSE)*Q29)+(VLOOKUP($C$30,'Environmetal Cost'!$E$29:$F$39,2,FALSE)*Q30)+(VLOOKUP($C$31,'Environmetal Cost'!$E$29:$F$39,2,FALSE)*Q31)+(VLOOKUP($C$32,'Environmetal Cost'!$E$29:$F$39,2,FALSE)*Q32)+(VLOOKUP($B$33,'Environmetal Cost'!$D$29:$F$39,3,FALSE)*Q33)+(VLOOKUP($B$34,'Environmetal Cost'!$D$29:$F$39,3,FALSE)*Q34)+(VLOOKUP($B$35,'Environmetal Cost'!$D$29:$F$39,3,FALSE)*Q35)+(VLOOKUP($B$36,'Environmetal Cost'!$D$29:$F$39,3,FALSE)*Q36)</f>
        <v>0</v>
      </c>
    </row>
    <row r="5" spans="1:25" ht="17" thickBot="1" x14ac:dyDescent="0.25">
      <c r="B5" s="93" t="s">
        <v>156</v>
      </c>
      <c r="C5" s="172"/>
      <c r="D5" s="89">
        <f>(VLOOKUP($B$7,'Environmetal Cost'!$C$10:$F$28,4,FALSE)*D7)+(VLOOKUP($B$8,'Environmetal Cost'!$C$10:$F$28,4,FALSE)*D8)+(VLOOKUP($B$12,'Environmetal Cost'!$C$10:$F$28,4,FALSE)*D12)+(VLOOKUP($B$13,'Environmetal Cost'!$C$10:$F$28,4,FALSE)*D13)+(VLOOKUP($B$14,'Environmetal Cost'!$C$10:$F$28,4,FALSE)*D14)+(VLOOKUP($B$15,'Environmetal Cost'!$C$10:$F$28,4,FALSE)*D15)+(VLOOKUP($B$16,'Environmetal Cost'!$C$10:$F$28,4,FALSE)*D16)+(VLOOKUP($B$17,'Environmetal Cost'!$C$10:$F$28,4,FALSE)*D17)+(VLOOKUP($B$18,'Environmetal Cost'!$C$10:$F$28,4,FALSE)*D18)+(VLOOKUP($B$19,'Environmetal Cost'!$C$10:$F$28,4,FALSE)*D19)+(VLOOKUP($B$20,'Environmetal Cost'!$C$10:$F$28,4,FALSE))*D20+(VLOOKUP($B$21,'Environmetal Cost'!$C$10:$F$28,4,FALSE)*D21)+(VLOOKUP($B$22,'Environmetal Cost'!$C$10:$F$28,4,FALSE)*D22)+(VLOOKUP($B$23,'Environmetal Cost'!$C$10:$F$28,4,FALSE)*D23)+(VLOOKUP($B$24,'Environmetal Cost'!$C$10:$F$28,4,FALSE)*D24)+(VLOOKUP($B$25,'Environmetal Cost'!$C$10:$F$28,4,FALSE)*D25)</f>
        <v>0</v>
      </c>
      <c r="E5" s="89">
        <f>Dashboard!$B$11*(VLOOKUP($B$7,'Environmetal Cost'!$C$10:$F$28,4,FALSE)*E7)+(VLOOKUP($B$8,'Environmetal Cost'!$C$10:$F$28,4,FALSE)*E8)+(VLOOKUP($B$12,'Environmetal Cost'!$C$10:$F$28,4,FALSE)*E12)+(VLOOKUP($B$13,'Environmetal Cost'!$C$10:$F$28,4,FALSE)*E13)+(VLOOKUP($B$14,'Environmetal Cost'!$C$10:$F$28,4,FALSE)*E14)+(VLOOKUP($B$15,'Environmetal Cost'!$C$10:$F$28,4,FALSE)*E15)+(VLOOKUP($B$16,'Environmetal Cost'!$C$10:$F$28,4,FALSE)*E16)+(VLOOKUP($B$17,'Environmetal Cost'!$C$10:$F$28,4,FALSE)*E17)+(VLOOKUP($B$18,'Environmetal Cost'!$C$10:$F$28,4,FALSE)*E18)+(VLOOKUP($B$19,'Environmetal Cost'!$C$10:$F$28,4,FALSE)*E19)+(VLOOKUP($B$20,'Environmetal Cost'!$C$10:$F$28,4,FALSE))*E20+(VLOOKUP($B$21,'Environmetal Cost'!$C$10:$F$28,4,FALSE)*E21)+(VLOOKUP($B$22,'Environmetal Cost'!$C$10:$F$28,4,FALSE)*E22)+(VLOOKUP($B$23,'Environmetal Cost'!$C$10:$F$28,4,FALSE)*E23)+(VLOOKUP($B$24,'Environmetal Cost'!$C$10:$F$28,4,FALSE)*E24)+(VLOOKUP($B$25,'Environmetal Cost'!$C$10:$F$28,4,FALSE)*E25)</f>
        <v>0</v>
      </c>
      <c r="F5" s="89">
        <f>Dashboard!$B$11*(VLOOKUP($B$7,'Environmetal Cost'!$C$10:$F$28,4,FALSE)*F7)+(VLOOKUP($B$8,'Environmetal Cost'!$C$10:$F$28,4,FALSE)*F8)+(VLOOKUP($B$12,'Environmetal Cost'!$C$10:$F$28,4,FALSE)*F12)+(VLOOKUP($B$13,'Environmetal Cost'!$C$10:$F$28,4,FALSE)*F13)+(VLOOKUP($B$14,'Environmetal Cost'!$C$10:$F$28,4,FALSE)*F14)+(VLOOKUP($B$15,'Environmetal Cost'!$C$10:$F$28,4,FALSE)*F15)+(VLOOKUP($B$16,'Environmetal Cost'!$C$10:$F$28,4,FALSE)*F16)+(VLOOKUP($B$17,'Environmetal Cost'!$C$10:$F$28,4,FALSE)*F17)+(VLOOKUP($B$18,'Environmetal Cost'!$C$10:$F$28,4,FALSE)*F18)+(VLOOKUP($B$19,'Environmetal Cost'!$C$10:$F$28,4,FALSE)*F19)+(VLOOKUP($B$20,'Environmetal Cost'!$C$10:$F$28,4,FALSE))*F20+(VLOOKUP($B$21,'Environmetal Cost'!$C$10:$F$28,4,FALSE)*F21)+(VLOOKUP($B$22,'Environmetal Cost'!$C$10:$F$28,4,FALSE)*F22)+(VLOOKUP($B$23,'Environmetal Cost'!$C$10:$F$28,4,FALSE)*F23)+(VLOOKUP($B$24,'Environmetal Cost'!$C$10:$F$28,4,FALSE)*F24)+(VLOOKUP($B$25,'Environmetal Cost'!$C$10:$F$28,4,FALSE)*F25)</f>
        <v>0</v>
      </c>
      <c r="G5" s="89">
        <f>Dashboard!$B$11*(VLOOKUP($B$7,'Environmetal Cost'!$C$10:$F$28,4,FALSE)*G7)+(VLOOKUP($B$8,'Environmetal Cost'!$C$10:$F$28,4,FALSE)*G8)+(VLOOKUP($B$12,'Environmetal Cost'!$C$10:$F$28,4,FALSE)*G12)+(VLOOKUP($B$13,'Environmetal Cost'!$C$10:$F$28,4,FALSE)*G13)+(VLOOKUP($B$14,'Environmetal Cost'!$C$10:$F$28,4,FALSE)*G14)+(VLOOKUP($B$15,'Environmetal Cost'!$C$10:$F$28,4,FALSE)*G15)+(VLOOKUP($B$16,'Environmetal Cost'!$C$10:$F$28,4,FALSE)*G16)+(VLOOKUP($B$17,'Environmetal Cost'!$C$10:$F$28,4,FALSE)*G17)+(VLOOKUP($B$18,'Environmetal Cost'!$C$10:$F$28,4,FALSE)*G18)+(VLOOKUP($B$19,'Environmetal Cost'!$C$10:$F$28,4,FALSE)*G19)+(VLOOKUP($B$20,'Environmetal Cost'!$C$10:$F$28,4,FALSE))*G20+(VLOOKUP($B$21,'Environmetal Cost'!$C$10:$F$28,4,FALSE)*G21)+(VLOOKUP($B$22,'Environmetal Cost'!$C$10:$F$28,4,FALSE)*G22)+(VLOOKUP($B$23,'Environmetal Cost'!$C$10:$F$28,4,FALSE)*G23)+(VLOOKUP($B$24,'Environmetal Cost'!$C$10:$F$28,4,FALSE)*G24)+(VLOOKUP($B$25,'Environmetal Cost'!$C$10:$F$28,4,FALSE)*G25)</f>
        <v>0</v>
      </c>
      <c r="H5" s="89">
        <f>Dashboard!$B$11*(VLOOKUP($B$7,'Environmetal Cost'!$C$10:$F$28,4,FALSE)*H7)+(VLOOKUP($B$8,'Environmetal Cost'!$C$10:$F$28,4,FALSE)*H8)+(VLOOKUP($B$12,'Environmetal Cost'!$C$10:$F$28,4,FALSE)*H12)+(VLOOKUP($B$13,'Environmetal Cost'!$C$10:$F$28,4,FALSE)*H13)+(VLOOKUP($B$14,'Environmetal Cost'!$C$10:$F$28,4,FALSE)*H14)+(VLOOKUP($B$15,'Environmetal Cost'!$C$10:$F$28,4,FALSE)*H15)+(VLOOKUP($B$16,'Environmetal Cost'!$C$10:$F$28,4,FALSE)*H16)+(VLOOKUP($B$17,'Environmetal Cost'!$C$10:$F$28,4,FALSE)*H17)+(VLOOKUP($B$18,'Environmetal Cost'!$C$10:$F$28,4,FALSE)*H18)+(VLOOKUP($B$19,'Environmetal Cost'!$C$10:$F$28,4,FALSE)*H19)+(VLOOKUP($B$20,'Environmetal Cost'!$C$10:$F$28,4,FALSE))*H20+(VLOOKUP($B$21,'Environmetal Cost'!$C$10:$F$28,4,FALSE)*H21)+(VLOOKUP($B$22,'Environmetal Cost'!$C$10:$F$28,4,FALSE)*H22)+(VLOOKUP($B$23,'Environmetal Cost'!$C$10:$F$28,4,FALSE)*H23)+(VLOOKUP($B$24,'Environmetal Cost'!$C$10:$F$28,4,FALSE)*H24)+(VLOOKUP($B$25,'Environmetal Cost'!$C$10:$F$28,4,FALSE)*H25)</f>
        <v>0</v>
      </c>
      <c r="I5" s="89">
        <f>Dashboard!$B$11*(VLOOKUP($B$7,'Environmetal Cost'!$C$10:$F$28,4,FALSE)*I7)+(VLOOKUP($B$8,'Environmetal Cost'!$C$10:$F$28,4,FALSE)*I8)+(VLOOKUP($B$12,'Environmetal Cost'!$C$10:$F$28,4,FALSE)*I12)+(VLOOKUP($B$13,'Environmetal Cost'!$C$10:$F$28,4,FALSE)*I13)+(VLOOKUP($B$14,'Environmetal Cost'!$C$10:$F$28,4,FALSE)*I14)+(VLOOKUP($B$15,'Environmetal Cost'!$C$10:$F$28,4,FALSE)*I15)+(VLOOKUP($B$16,'Environmetal Cost'!$C$10:$F$28,4,FALSE)*I16)+(VLOOKUP($B$17,'Environmetal Cost'!$C$10:$F$28,4,FALSE)*I17)+(VLOOKUP($B$18,'Environmetal Cost'!$C$10:$F$28,4,FALSE)*I18)+(VLOOKUP($B$19,'Environmetal Cost'!$C$10:$F$28,4,FALSE)*I19)+(VLOOKUP($B$20,'Environmetal Cost'!$C$10:$F$28,4,FALSE))*I20+(VLOOKUP($B$21,'Environmetal Cost'!$C$10:$F$28,4,FALSE)*I21)+(VLOOKUP($B$22,'Environmetal Cost'!$C$10:$F$28,4,FALSE)*I22)+(VLOOKUP($B$23,'Environmetal Cost'!$C$10:$F$28,4,FALSE)*I23)+(VLOOKUP($B$24,'Environmetal Cost'!$C$10:$F$28,4,FALSE)*I24)+(VLOOKUP($B$25,'Environmetal Cost'!$C$10:$F$28,4,FALSE)*I25)</f>
        <v>0</v>
      </c>
      <c r="J5" s="89">
        <f>Dashboard!$B$11*(VLOOKUP($B$7,'Environmetal Cost'!$C$10:$F$28,4,FALSE)*J7)+(VLOOKUP($B$8,'Environmetal Cost'!$C$10:$F$28,4,FALSE)*J8)+(VLOOKUP($B$12,'Environmetal Cost'!$C$10:$F$28,4,FALSE)*J12)+(VLOOKUP($B$13,'Environmetal Cost'!$C$10:$F$28,4,FALSE)*J13)+(VLOOKUP($B$14,'Environmetal Cost'!$C$10:$F$28,4,FALSE)*J14)+(VLOOKUP($B$15,'Environmetal Cost'!$C$10:$F$28,4,FALSE)*J15)+(VLOOKUP($B$16,'Environmetal Cost'!$C$10:$F$28,4,FALSE)*J16)+(VLOOKUP($B$17,'Environmetal Cost'!$C$10:$F$28,4,FALSE)*J17)+(VLOOKUP($B$18,'Environmetal Cost'!$C$10:$F$28,4,FALSE)*J18)+(VLOOKUP($B$19,'Environmetal Cost'!$C$10:$F$28,4,FALSE)*J19)+(VLOOKUP($B$20,'Environmetal Cost'!$C$10:$F$28,4,FALSE))*J20+(VLOOKUP($B$21,'Environmetal Cost'!$C$10:$F$28,4,FALSE)*J21)+(VLOOKUP($B$22,'Environmetal Cost'!$C$10:$F$28,4,FALSE)*J22)+(VLOOKUP($B$23,'Environmetal Cost'!$C$10:$F$28,4,FALSE)*J23)+(VLOOKUP($B$24,'Environmetal Cost'!$C$10:$F$28,4,FALSE)*J24)+(VLOOKUP($B$25,'Environmetal Cost'!$C$10:$F$28,4,FALSE)*J25)</f>
        <v>0</v>
      </c>
      <c r="K5" s="89">
        <f>Dashboard!$B$11*(VLOOKUP($B$7,'Environmetal Cost'!$C$10:$F$28,4,FALSE)*K7)+(VLOOKUP($B$8,'Environmetal Cost'!$C$10:$F$28,4,FALSE)*K8)+(VLOOKUP($B$12,'Environmetal Cost'!$C$10:$F$28,4,FALSE)*K12)+(VLOOKUP($B$13,'Environmetal Cost'!$C$10:$F$28,4,FALSE)*K13)+(VLOOKUP($B$14,'Environmetal Cost'!$C$10:$F$28,4,FALSE)*K14)+(VLOOKUP($B$15,'Environmetal Cost'!$C$10:$F$28,4,FALSE)*K15)+(VLOOKUP($B$16,'Environmetal Cost'!$C$10:$F$28,4,FALSE)*K16)+(VLOOKUP($B$17,'Environmetal Cost'!$C$10:$F$28,4,FALSE)*K17)+(VLOOKUP($B$18,'Environmetal Cost'!$C$10:$F$28,4,FALSE)*K18)+(VLOOKUP($B$19,'Environmetal Cost'!$C$10:$F$28,4,FALSE)*K19)+(VLOOKUP($B$20,'Environmetal Cost'!$C$10:$F$28,4,FALSE))*K20+(VLOOKUP($B$21,'Environmetal Cost'!$C$10:$F$28,4,FALSE)*K21)+(VLOOKUP($B$22,'Environmetal Cost'!$C$10:$F$28,4,FALSE)*K22)+(VLOOKUP($B$23,'Environmetal Cost'!$C$10:$F$28,4,FALSE)*K23)+(VLOOKUP($B$24,'Environmetal Cost'!$C$10:$F$28,4,FALSE)*K24)+(VLOOKUP($B$25,'Environmetal Cost'!$C$10:$F$28,4,FALSE)*K25)</f>
        <v>0</v>
      </c>
      <c r="L5" s="89">
        <f>Dashboard!$B$11*(VLOOKUP($B$7,'Environmetal Cost'!$C$10:$F$28,4,FALSE)*L7)+(VLOOKUP($B$8,'Environmetal Cost'!$C$10:$F$28,4,FALSE)*L8)+(VLOOKUP($B$12,'Environmetal Cost'!$C$10:$F$28,4,FALSE)*L12)+(VLOOKUP($B$13,'Environmetal Cost'!$C$10:$F$28,4,FALSE)*L13)+(VLOOKUP($B$14,'Environmetal Cost'!$C$10:$F$28,4,FALSE)*L14)+(VLOOKUP($B$15,'Environmetal Cost'!$C$10:$F$28,4,FALSE)*L15)+(VLOOKUP($B$16,'Environmetal Cost'!$C$10:$F$28,4,FALSE)*L16)+(VLOOKUP($B$17,'Environmetal Cost'!$C$10:$F$28,4,FALSE)*L17)+(VLOOKUP($B$18,'Environmetal Cost'!$C$10:$F$28,4,FALSE)*L18)+(VLOOKUP($B$19,'Environmetal Cost'!$C$10:$F$28,4,FALSE)*L19)+(VLOOKUP($B$20,'Environmetal Cost'!$C$10:$F$28,4,FALSE))*L20+(VLOOKUP($B$21,'Environmetal Cost'!$C$10:$F$28,4,FALSE)*L21)+(VLOOKUP($B$22,'Environmetal Cost'!$C$10:$F$28,4,FALSE)*L22)+(VLOOKUP($B$23,'Environmetal Cost'!$C$10:$F$28,4,FALSE)*L23)+(VLOOKUP($B$24,'Environmetal Cost'!$C$10:$F$28,4,FALSE)*L24)+(VLOOKUP($B$25,'Environmetal Cost'!$C$10:$F$28,4,FALSE)*L25)</f>
        <v>0</v>
      </c>
      <c r="M5" s="89">
        <f>Dashboard!$B$11*(VLOOKUP($B$7,'Environmetal Cost'!$C$10:$F$28,4,FALSE)*M7)+(VLOOKUP($B$8,'Environmetal Cost'!$C$10:$F$28,4,FALSE)*M8)+(VLOOKUP($B$12,'Environmetal Cost'!$C$10:$F$28,4,FALSE)*M12)+(VLOOKUP($B$13,'Environmetal Cost'!$C$10:$F$28,4,FALSE)*M13)+(VLOOKUP($B$14,'Environmetal Cost'!$C$10:$F$28,4,FALSE)*M14)+(VLOOKUP($B$15,'Environmetal Cost'!$C$10:$F$28,4,FALSE)*M15)+(VLOOKUP($B$16,'Environmetal Cost'!$C$10:$F$28,4,FALSE)*M16)+(VLOOKUP($B$17,'Environmetal Cost'!$C$10:$F$28,4,FALSE)*M17)+(VLOOKUP($B$18,'Environmetal Cost'!$C$10:$F$28,4,FALSE)*M18)+(VLOOKUP($B$19,'Environmetal Cost'!$C$10:$F$28,4,FALSE)*M19)+(VLOOKUP($B$20,'Environmetal Cost'!$C$10:$F$28,4,FALSE))*M20+(VLOOKUP($B$21,'Environmetal Cost'!$C$10:$F$28,4,FALSE)*M21)+(VLOOKUP($B$22,'Environmetal Cost'!$C$10:$F$28,4,FALSE)*M22)+(VLOOKUP($B$23,'Environmetal Cost'!$C$10:$F$28,4,FALSE)*M23)+(VLOOKUP($B$24,'Environmetal Cost'!$C$10:$F$28,4,FALSE)*M24)+(VLOOKUP($B$25,'Environmetal Cost'!$C$10:$F$28,4,FALSE)*M25)</f>
        <v>0</v>
      </c>
      <c r="N5" s="89">
        <f>Dashboard!$B$11*(VLOOKUP($B$7,'Environmetal Cost'!$C$10:$F$28,4,FALSE)*N7)+(VLOOKUP($B$8,'Environmetal Cost'!$C$10:$F$28,4,FALSE)*N8)+(VLOOKUP($B$12,'Environmetal Cost'!$C$10:$F$28,4,FALSE)*N12)+(VLOOKUP($B$13,'Environmetal Cost'!$C$10:$F$28,4,FALSE)*N13)+(VLOOKUP($B$14,'Environmetal Cost'!$C$10:$F$28,4,FALSE)*N14)+(VLOOKUP($B$15,'Environmetal Cost'!$C$10:$F$28,4,FALSE)*N15)+(VLOOKUP($B$16,'Environmetal Cost'!$C$10:$F$28,4,FALSE)*N16)+(VLOOKUP($B$17,'Environmetal Cost'!$C$10:$F$28,4,FALSE)*N17)+(VLOOKUP($B$18,'Environmetal Cost'!$C$10:$F$28,4,FALSE)*N18)+(VLOOKUP($B$19,'Environmetal Cost'!$C$10:$F$28,4,FALSE)*N19)+(VLOOKUP($B$20,'Environmetal Cost'!$C$10:$F$28,4,FALSE))*N20+(VLOOKUP($B$21,'Environmetal Cost'!$C$10:$F$28,4,FALSE)*N21)+(VLOOKUP($B$22,'Environmetal Cost'!$C$10:$F$28,4,FALSE)*N22)+(VLOOKUP($B$23,'Environmetal Cost'!$C$10:$F$28,4,FALSE)*N23)+(VLOOKUP($B$24,'Environmetal Cost'!$C$10:$F$28,4,FALSE)*N24)+(VLOOKUP($B$25,'Environmetal Cost'!$C$10:$F$28,4,FALSE)*N25)</f>
        <v>0</v>
      </c>
      <c r="O5" s="89">
        <f>Dashboard!$B$11*(VLOOKUP($B$7,'Environmetal Cost'!$C$10:$F$28,4,FALSE)*O7)+(VLOOKUP($B$8,'Environmetal Cost'!$C$10:$F$28,4,FALSE)*O8)+(VLOOKUP($B$12,'Environmetal Cost'!$C$10:$F$28,4,FALSE)*O12)+(VLOOKUP($B$13,'Environmetal Cost'!$C$10:$F$28,4,FALSE)*O13)+(VLOOKUP($B$14,'Environmetal Cost'!$C$10:$F$28,4,FALSE)*O14)+(VLOOKUP($B$15,'Environmetal Cost'!$C$10:$F$28,4,FALSE)*O15)+(VLOOKUP($B$16,'Environmetal Cost'!$C$10:$F$28,4,FALSE)*O16)+(VLOOKUP($B$17,'Environmetal Cost'!$C$10:$F$28,4,FALSE)*O17)+(VLOOKUP($B$18,'Environmetal Cost'!$C$10:$F$28,4,FALSE)*O18)+(VLOOKUP($B$19,'Environmetal Cost'!$C$10:$F$28,4,FALSE)*O19)+(VLOOKUP($B$20,'Environmetal Cost'!$C$10:$F$28,4,FALSE))*O20+(VLOOKUP($B$21,'Environmetal Cost'!$C$10:$F$28,4,FALSE)*O21)+(VLOOKUP($B$22,'Environmetal Cost'!$C$10:$F$28,4,FALSE)*O22)+(VLOOKUP($B$23,'Environmetal Cost'!$C$10:$F$28,4,FALSE)*O23)+(VLOOKUP($B$24,'Environmetal Cost'!$C$10:$F$28,4,FALSE)*O24)+(VLOOKUP($B$25,'Environmetal Cost'!$C$10:$F$28,4,FALSE)*O25)</f>
        <v>0</v>
      </c>
      <c r="P5" s="89">
        <f>Dashboard!$B$11*(VLOOKUP($B$7,'Environmetal Cost'!$C$10:$F$28,4,FALSE)*P7)+(VLOOKUP($B$8,'Environmetal Cost'!$C$10:$F$28,4,FALSE)*P8)+(VLOOKUP($B$12,'Environmetal Cost'!$C$10:$F$28,4,FALSE)*P12)+(VLOOKUP($B$13,'Environmetal Cost'!$C$10:$F$28,4,FALSE)*P13)+(VLOOKUP($B$14,'Environmetal Cost'!$C$10:$F$28,4,FALSE)*P14)+(VLOOKUP($B$15,'Environmetal Cost'!$C$10:$F$28,4,FALSE)*P15)+(VLOOKUP($B$16,'Environmetal Cost'!$C$10:$F$28,4,FALSE)*P16)+(VLOOKUP($B$17,'Environmetal Cost'!$C$10:$F$28,4,FALSE)*P17)+(VLOOKUP($B$18,'Environmetal Cost'!$C$10:$F$28,4,FALSE)*P18)+(VLOOKUP($B$19,'Environmetal Cost'!$C$10:$F$28,4,FALSE)*P19)+(VLOOKUP($B$20,'Environmetal Cost'!$C$10:$F$28,4,FALSE))*P20+(VLOOKUP($B$21,'Environmetal Cost'!$C$10:$F$28,4,FALSE)*P21)+(VLOOKUP($B$22,'Environmetal Cost'!$C$10:$F$28,4,FALSE)*P22)+(VLOOKUP($B$23,'Environmetal Cost'!$C$10:$F$28,4,FALSE)*P23)+(VLOOKUP($B$24,'Environmetal Cost'!$C$10:$F$28,4,FALSE)*P24)+(VLOOKUP($B$25,'Environmetal Cost'!$C$10:$F$28,4,FALSE)*P25)</f>
        <v>0</v>
      </c>
      <c r="Q5" s="89">
        <f>(VLOOKUP($B$7,'Environmetal Cost'!$C$10:$F$28,4,FALSE)*Q7)+(VLOOKUP($B$8,'Environmetal Cost'!$C$10:$F$28,4,FALSE)*Q8)+(VLOOKUP($B$12,'Environmetal Cost'!$C$10:$F$28,4,FALSE)*Q12)+(VLOOKUP($B$13,'Environmetal Cost'!$C$10:$F$28,4,FALSE)*Q13)+(VLOOKUP($B$14,'Environmetal Cost'!$C$10:$F$28,4,FALSE)*Q14)+(VLOOKUP($B$15,'Environmetal Cost'!$C$10:$F$28,4,FALSE)*Q15)+(VLOOKUP($B$16,'Environmetal Cost'!$C$10:$F$28,4,FALSE)*Q16)+(VLOOKUP($B$17,'Environmetal Cost'!$C$10:$F$28,4,FALSE)*Q17)+(VLOOKUP($B$18,'Environmetal Cost'!$C$10:$F$28,4,FALSE)*Q18)+(VLOOKUP($B$19,'Environmetal Cost'!$C$10:$F$28,4,FALSE)*Q19)+(VLOOKUP($B$20,'Environmetal Cost'!$C$10:$F$28,4,FALSE))*Q20+(VLOOKUP($B$21,'Environmetal Cost'!$C$10:$F$28,4,FALSE)*Q21)+(VLOOKUP($B$22,'Environmetal Cost'!$C$10:$F$28,4,FALSE)*Q22)+(VLOOKUP($B$23,'Environmetal Cost'!$C$10:$F$28,4,FALSE)*Q23)+(VLOOKUP($B$24,'Environmetal Cost'!$C$10:$F$28,4,FALSE)*Q24)+(VLOOKUP($B$25,'Environmetal Cost'!$C$10:$F$28,4,FALSE)*Q25)</f>
        <v>0</v>
      </c>
    </row>
    <row r="6" spans="1:25" ht="17" thickBot="1" x14ac:dyDescent="0.25">
      <c r="B6" s="24" t="s">
        <v>0</v>
      </c>
      <c r="C6" s="21" t="s">
        <v>1</v>
      </c>
      <c r="D6" s="21" t="s">
        <v>2</v>
      </c>
      <c r="E6" s="21" t="s">
        <v>3</v>
      </c>
      <c r="F6" s="21" t="s">
        <v>4</v>
      </c>
      <c r="G6" s="21" t="s">
        <v>5</v>
      </c>
      <c r="H6" s="21" t="s">
        <v>6</v>
      </c>
      <c r="I6" s="21" t="s">
        <v>7</v>
      </c>
      <c r="J6" s="21" t="s">
        <v>8</v>
      </c>
      <c r="K6" s="21" t="s">
        <v>9</v>
      </c>
      <c r="L6" s="21" t="s">
        <v>10</v>
      </c>
      <c r="M6" s="21" t="s">
        <v>11</v>
      </c>
      <c r="N6" s="21" t="s">
        <v>12</v>
      </c>
      <c r="O6" s="21" t="s">
        <v>13</v>
      </c>
      <c r="P6" s="21" t="s">
        <v>14</v>
      </c>
      <c r="Q6" s="22" t="s">
        <v>15</v>
      </c>
      <c r="R6" s="13" t="s">
        <v>151</v>
      </c>
      <c r="Y6" s="90"/>
    </row>
    <row r="7" spans="1:25" x14ac:dyDescent="0.2">
      <c r="A7" s="91" t="s">
        <v>42</v>
      </c>
      <c r="B7" s="14" t="s">
        <v>24</v>
      </c>
      <c r="C7" s="14" t="s">
        <v>34</v>
      </c>
      <c r="D7" s="25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40">
        <f>SUM(D7:P7)</f>
        <v>0</v>
      </c>
      <c r="R7" s="239">
        <f>(VLOOKUP(B7,'Environmetal Cost'!$C$10:$F$28,4,FALSE)*Q7)</f>
        <v>0</v>
      </c>
    </row>
    <row r="8" spans="1:25" x14ac:dyDescent="0.2">
      <c r="A8" s="11"/>
      <c r="B8" s="15" t="s">
        <v>25</v>
      </c>
      <c r="C8" s="72" t="s">
        <v>138</v>
      </c>
      <c r="D8" s="26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40">
        <f t="shared" ref="Q8:Q36" si="0">SUM(D8:P8)</f>
        <v>0</v>
      </c>
      <c r="R8" s="241">
        <f>(VLOOKUP(B8,'Environmetal Cost'!$C$10:$F$28,4,FALSE)*Q8)</f>
        <v>0</v>
      </c>
    </row>
    <row r="9" spans="1:25" x14ac:dyDescent="0.2">
      <c r="A9" s="11"/>
      <c r="B9" s="15" t="s">
        <v>26</v>
      </c>
      <c r="C9" s="72" t="s">
        <v>138</v>
      </c>
      <c r="D9" s="26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40">
        <f t="shared" si="0"/>
        <v>0</v>
      </c>
      <c r="R9" s="241"/>
    </row>
    <row r="10" spans="1:25" x14ac:dyDescent="0.2">
      <c r="A10" s="11"/>
      <c r="B10" s="15" t="s">
        <v>27</v>
      </c>
      <c r="C10" s="72" t="s">
        <v>138</v>
      </c>
      <c r="D10" s="26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40">
        <f t="shared" si="0"/>
        <v>0</v>
      </c>
      <c r="R10" s="241"/>
    </row>
    <row r="11" spans="1:25" x14ac:dyDescent="0.2">
      <c r="A11" s="11"/>
      <c r="B11" s="15" t="s">
        <v>28</v>
      </c>
      <c r="C11" s="72" t="s">
        <v>138</v>
      </c>
      <c r="D11" s="26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40">
        <f t="shared" si="0"/>
        <v>0</v>
      </c>
      <c r="R11" s="241"/>
    </row>
    <row r="12" spans="1:25" x14ac:dyDescent="0.2">
      <c r="A12" s="11"/>
      <c r="B12" s="16" t="s">
        <v>35</v>
      </c>
      <c r="C12" s="15" t="s">
        <v>136</v>
      </c>
      <c r="D12" s="26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40">
        <f t="shared" si="0"/>
        <v>0</v>
      </c>
      <c r="R12" s="241">
        <f>(VLOOKUP(B12,'Environmetal Cost'!$C$10:$F$28,4,FALSE)*Q12)</f>
        <v>0</v>
      </c>
    </row>
    <row r="13" spans="1:25" x14ac:dyDescent="0.2">
      <c r="A13" s="11"/>
      <c r="B13" s="15" t="s">
        <v>36</v>
      </c>
      <c r="C13" s="15" t="s">
        <v>37</v>
      </c>
      <c r="D13" s="26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40">
        <f t="shared" si="0"/>
        <v>0</v>
      </c>
      <c r="R13" s="241">
        <f>(VLOOKUP(B13,'Environmetal Cost'!$C$10:$F$28,4,FALSE)*Q13)</f>
        <v>0</v>
      </c>
    </row>
    <row r="14" spans="1:25" x14ac:dyDescent="0.2">
      <c r="A14" s="11"/>
      <c r="B14" s="15" t="s">
        <v>29</v>
      </c>
      <c r="C14" s="15" t="s">
        <v>38</v>
      </c>
      <c r="D14" s="26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40">
        <f t="shared" si="0"/>
        <v>0</v>
      </c>
      <c r="R14" s="241">
        <f>(VLOOKUP(B14,'Environmetal Cost'!$C$10:$F$28,4,FALSE)*Q14)</f>
        <v>0</v>
      </c>
    </row>
    <row r="15" spans="1:25" x14ac:dyDescent="0.2">
      <c r="A15" s="11"/>
      <c r="B15" s="15" t="s">
        <v>30</v>
      </c>
      <c r="C15" s="72" t="s">
        <v>140</v>
      </c>
      <c r="D15" s="2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40">
        <f t="shared" si="0"/>
        <v>0</v>
      </c>
      <c r="R15" s="241">
        <f>(VLOOKUP(B15,'Environmetal Cost'!$C$10:$F$28,4,FALSE)*Q15)</f>
        <v>0</v>
      </c>
    </row>
    <row r="16" spans="1:25" x14ac:dyDescent="0.2">
      <c r="A16" s="11"/>
      <c r="B16" s="15" t="s">
        <v>31</v>
      </c>
      <c r="C16" s="15" t="s">
        <v>39</v>
      </c>
      <c r="D16" s="26"/>
      <c r="E16" s="29"/>
      <c r="F16" s="26"/>
      <c r="G16" s="26"/>
      <c r="H16" s="29"/>
      <c r="I16" s="29"/>
      <c r="J16" s="29"/>
      <c r="K16" s="29"/>
      <c r="L16" s="29"/>
      <c r="M16" s="29"/>
      <c r="N16" s="29"/>
      <c r="O16" s="29"/>
      <c r="P16" s="29"/>
      <c r="Q16" s="240">
        <f t="shared" si="0"/>
        <v>0</v>
      </c>
      <c r="R16" s="241">
        <f>(VLOOKUP(B16,'Environmetal Cost'!$C$10:$F$28,4,FALSE)*Q16)</f>
        <v>0</v>
      </c>
    </row>
    <row r="17" spans="1:28" x14ac:dyDescent="0.2">
      <c r="A17" s="11"/>
      <c r="B17" s="15" t="s">
        <v>40</v>
      </c>
      <c r="C17" s="15" t="s">
        <v>21</v>
      </c>
      <c r="D17" s="26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40">
        <f t="shared" si="0"/>
        <v>0</v>
      </c>
      <c r="R17" s="241">
        <f>(VLOOKUP(B17,'Environmetal Cost'!$C$10:$F$28,4,FALSE)*Q17)</f>
        <v>0</v>
      </c>
    </row>
    <row r="18" spans="1:28" x14ac:dyDescent="0.2">
      <c r="A18" s="11"/>
      <c r="B18" s="15" t="s">
        <v>32</v>
      </c>
      <c r="C18" s="72" t="s">
        <v>146</v>
      </c>
      <c r="D18" s="26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40">
        <f t="shared" si="0"/>
        <v>0</v>
      </c>
      <c r="R18" s="241">
        <f>(VLOOKUP(B18,'Environmetal Cost'!$C$10:$F$28,4,FALSE)*Q18)</f>
        <v>0</v>
      </c>
    </row>
    <row r="19" spans="1:28" x14ac:dyDescent="0.2">
      <c r="A19" s="12"/>
      <c r="B19" s="15" t="s">
        <v>33</v>
      </c>
      <c r="C19" s="15" t="s">
        <v>41</v>
      </c>
      <c r="D19" s="26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40">
        <f t="shared" si="0"/>
        <v>0</v>
      </c>
      <c r="R19" s="241">
        <f>(VLOOKUP(B19,'Environmetal Cost'!$C$10:$F$28,4,FALSE)*Q19)</f>
        <v>0</v>
      </c>
      <c r="AB19">
        <v>3.09E-2</v>
      </c>
    </row>
    <row r="20" spans="1:28" x14ac:dyDescent="0.2">
      <c r="A20" s="346" t="s">
        <v>57</v>
      </c>
      <c r="B20" s="19" t="s">
        <v>60</v>
      </c>
      <c r="C20" s="14" t="s">
        <v>61</v>
      </c>
      <c r="D20" s="95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40">
        <f t="shared" si="0"/>
        <v>0</v>
      </c>
      <c r="R20" s="241">
        <f>(VLOOKUP(B20,'Environmetal Cost'!$C$10:$F$28,4,FALSE)*Q20)</f>
        <v>0</v>
      </c>
    </row>
    <row r="21" spans="1:28" x14ac:dyDescent="0.2">
      <c r="A21" s="346"/>
      <c r="B21" s="20" t="s">
        <v>58</v>
      </c>
      <c r="C21" s="15" t="s">
        <v>62</v>
      </c>
      <c r="D21" s="26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40">
        <f t="shared" si="0"/>
        <v>0</v>
      </c>
      <c r="R21" s="241">
        <f>(VLOOKUP(B21,'Environmetal Cost'!$C$10:$F$28,4,FALSE)*Q21)</f>
        <v>0</v>
      </c>
    </row>
    <row r="22" spans="1:28" x14ac:dyDescent="0.2">
      <c r="A22" s="346"/>
      <c r="B22" s="20" t="s">
        <v>63</v>
      </c>
      <c r="C22" s="15" t="s">
        <v>66</v>
      </c>
      <c r="D22" s="26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40">
        <f t="shared" si="0"/>
        <v>0</v>
      </c>
      <c r="R22" s="241">
        <f>(VLOOKUP(B22,'Environmetal Cost'!$C$10:$F$28,4,FALSE)*Q22)</f>
        <v>0</v>
      </c>
    </row>
    <row r="23" spans="1:28" x14ac:dyDescent="0.2">
      <c r="A23" s="346"/>
      <c r="B23" s="20" t="s">
        <v>64</v>
      </c>
      <c r="C23" s="15" t="s">
        <v>65</v>
      </c>
      <c r="D23" s="26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40">
        <f t="shared" si="0"/>
        <v>0</v>
      </c>
      <c r="R23" s="241">
        <f>(VLOOKUP(B23,'Environmetal Cost'!$C$10:$F$28,4,FALSE)*Q23)</f>
        <v>0</v>
      </c>
    </row>
    <row r="24" spans="1:28" x14ac:dyDescent="0.2">
      <c r="A24" s="346"/>
      <c r="B24" s="20" t="s">
        <v>59</v>
      </c>
      <c r="C24" s="15" t="s">
        <v>67</v>
      </c>
      <c r="D24" s="26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40">
        <f t="shared" si="0"/>
        <v>0</v>
      </c>
      <c r="R24" s="241">
        <f>(VLOOKUP(B24,'Environmetal Cost'!$C$10:$F$28,4,FALSE)*Q24)</f>
        <v>0</v>
      </c>
    </row>
    <row r="25" spans="1:28" ht="17" thickBot="1" x14ac:dyDescent="0.25">
      <c r="A25" s="346"/>
      <c r="B25" s="20" t="s">
        <v>68</v>
      </c>
      <c r="C25" s="15" t="s">
        <v>69</v>
      </c>
      <c r="D25" s="26"/>
      <c r="E25" s="29"/>
      <c r="F25" s="26"/>
      <c r="G25" s="26"/>
      <c r="H25" s="29"/>
      <c r="I25" s="29"/>
      <c r="J25" s="29"/>
      <c r="K25" s="29"/>
      <c r="L25" s="29"/>
      <c r="M25" s="29"/>
      <c r="N25" s="29"/>
      <c r="O25" s="29"/>
      <c r="P25" s="29"/>
      <c r="Q25" s="240">
        <f t="shared" si="0"/>
        <v>0</v>
      </c>
      <c r="R25" s="242">
        <f>(VLOOKUP(B25,'Environmetal Cost'!$C$10:$F$28,4,FALSE)*Q25)</f>
        <v>0</v>
      </c>
    </row>
    <row r="26" spans="1:28" x14ac:dyDescent="0.2">
      <c r="A26" s="343" t="s">
        <v>76</v>
      </c>
      <c r="B26" s="76" t="s">
        <v>77</v>
      </c>
      <c r="C26" s="77" t="s">
        <v>146</v>
      </c>
      <c r="D26" s="252"/>
      <c r="E26" s="78"/>
      <c r="F26" s="78"/>
      <c r="G26" s="78"/>
      <c r="H26" s="78"/>
      <c r="J26" s="78"/>
      <c r="M26" s="78"/>
      <c r="N26" s="78"/>
      <c r="O26" s="78"/>
      <c r="P26" s="78"/>
      <c r="Q26" s="240">
        <f>SUM(D26:P26)</f>
        <v>0</v>
      </c>
      <c r="R26" s="105">
        <f>VLOOKUP(C26,'Environmetal Cost'!$E$29:$F$39,2,FALSE)*Q26</f>
        <v>0</v>
      </c>
    </row>
    <row r="27" spans="1:28" x14ac:dyDescent="0.2">
      <c r="A27" s="341"/>
      <c r="B27" s="17" t="s">
        <v>78</v>
      </c>
      <c r="C27" s="72" t="s">
        <v>138</v>
      </c>
      <c r="D27" s="36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240">
        <f t="shared" si="0"/>
        <v>0</v>
      </c>
      <c r="R27" s="106">
        <f>VLOOKUP(C27,'Environmetal Cost'!$E$29:$F$39,2,FALSE)*Q27</f>
        <v>0</v>
      </c>
    </row>
    <row r="28" spans="1:28" x14ac:dyDescent="0.2">
      <c r="A28" s="341"/>
      <c r="B28" s="20" t="s">
        <v>30</v>
      </c>
      <c r="C28" s="72" t="s">
        <v>140</v>
      </c>
      <c r="D28" s="36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240">
        <f t="shared" si="0"/>
        <v>0</v>
      </c>
      <c r="R28" s="106">
        <f>VLOOKUP(C28,'Environmetal Cost'!$E$29:$F$39,2,FALSE)*Q28</f>
        <v>0</v>
      </c>
    </row>
    <row r="29" spans="1:28" x14ac:dyDescent="0.2">
      <c r="A29" s="341"/>
      <c r="B29" s="71" t="s">
        <v>31</v>
      </c>
      <c r="C29" s="72" t="s">
        <v>150</v>
      </c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40">
        <f t="shared" si="0"/>
        <v>0</v>
      </c>
      <c r="R29" s="106">
        <f>VLOOKUP(C29,'Environmetal Cost'!$E$29:$F$39,2,FALSE)*Q29</f>
        <v>0</v>
      </c>
    </row>
    <row r="30" spans="1:28" x14ac:dyDescent="0.2">
      <c r="A30" s="341"/>
      <c r="B30" s="17" t="s">
        <v>24</v>
      </c>
      <c r="C30" s="72" t="s">
        <v>142</v>
      </c>
      <c r="D30" s="36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240">
        <f t="shared" si="0"/>
        <v>0</v>
      </c>
      <c r="R30" s="106">
        <f>VLOOKUP(C30,'Environmetal Cost'!$E$29:$F$39,2,FALSE)*Q30</f>
        <v>0</v>
      </c>
    </row>
    <row r="31" spans="1:28" x14ac:dyDescent="0.2">
      <c r="A31" s="344"/>
      <c r="B31" s="18" t="s">
        <v>79</v>
      </c>
      <c r="C31" s="72" t="s">
        <v>144</v>
      </c>
      <c r="D31" s="38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240">
        <f t="shared" si="0"/>
        <v>0</v>
      </c>
      <c r="R31" s="106">
        <f>VLOOKUP(C31,'Environmetal Cost'!$E$29:$F$39,2,FALSE)*Q31</f>
        <v>0</v>
      </c>
    </row>
    <row r="32" spans="1:28" x14ac:dyDescent="0.2">
      <c r="A32" s="341" t="s">
        <v>86</v>
      </c>
      <c r="B32" s="40" t="s">
        <v>87</v>
      </c>
      <c r="C32" s="72" t="s">
        <v>146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240">
        <f t="shared" si="0"/>
        <v>0</v>
      </c>
      <c r="R32" s="106">
        <f>VLOOKUP(C32,'Environmetal Cost'!$E$29:$F$39,2,FALSE)*Q32</f>
        <v>0</v>
      </c>
    </row>
    <row r="33" spans="1:18" x14ac:dyDescent="0.2">
      <c r="A33" s="341"/>
      <c r="B33" s="17" t="s">
        <v>89</v>
      </c>
      <c r="C33" s="72" t="s">
        <v>148</v>
      </c>
      <c r="D33" s="45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240">
        <f t="shared" si="0"/>
        <v>0</v>
      </c>
      <c r="R33" s="106">
        <f>VLOOKUP(B33,'Environmetal Cost'!$D$29:$F$39,3,FALSE)*Q33</f>
        <v>0</v>
      </c>
    </row>
    <row r="34" spans="1:18" x14ac:dyDescent="0.2">
      <c r="A34" s="341"/>
      <c r="B34" s="17" t="s">
        <v>90</v>
      </c>
      <c r="C34" s="72" t="s">
        <v>148</v>
      </c>
      <c r="D34" s="45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240">
        <f t="shared" si="0"/>
        <v>0</v>
      </c>
      <c r="R34" s="106">
        <f>VLOOKUP(B34,'Environmetal Cost'!$D$29:$F$39,3,FALSE)*Q34</f>
        <v>0</v>
      </c>
    </row>
    <row r="35" spans="1:18" x14ac:dyDescent="0.2">
      <c r="A35" s="341"/>
      <c r="B35" s="17" t="s">
        <v>91</v>
      </c>
      <c r="C35" s="72" t="s">
        <v>148</v>
      </c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240">
        <f t="shared" si="0"/>
        <v>0</v>
      </c>
      <c r="R35" s="106">
        <f>VLOOKUP(B35,'Environmetal Cost'!$D$29:$F$39,3,FALSE)*Q35</f>
        <v>0</v>
      </c>
    </row>
    <row r="36" spans="1:18" ht="17" thickBot="1" x14ac:dyDescent="0.25">
      <c r="A36" s="342"/>
      <c r="B36" s="80" t="s">
        <v>92</v>
      </c>
      <c r="C36" s="81" t="s">
        <v>148</v>
      </c>
      <c r="D36" s="82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240">
        <f t="shared" si="0"/>
        <v>0</v>
      </c>
      <c r="R36" s="108">
        <f>VLOOKUP(B36,'Environmetal Cost'!$D$29:$F$39,3,FALSE)*Q36</f>
        <v>0</v>
      </c>
    </row>
    <row r="37" spans="1:18" x14ac:dyDescent="0.2">
      <c r="A37" s="85"/>
      <c r="B37" s="17"/>
      <c r="C37" s="72"/>
      <c r="D37" s="45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30"/>
    </row>
    <row r="38" spans="1:18" ht="18" customHeight="1" x14ac:dyDescent="0.2">
      <c r="A38" s="339" t="s">
        <v>98</v>
      </c>
      <c r="B38" s="57" t="s">
        <v>99</v>
      </c>
      <c r="C38" s="29" t="s">
        <v>100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33"/>
      <c r="Q38" s="30">
        <v>-1000</v>
      </c>
      <c r="R38" s="33"/>
    </row>
    <row r="39" spans="1:18" x14ac:dyDescent="0.2">
      <c r="A39" s="339"/>
      <c r="B39" s="57" t="s">
        <v>101</v>
      </c>
      <c r="C39" s="29" t="s">
        <v>100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33"/>
      <c r="Q39" s="30">
        <v>988</v>
      </c>
      <c r="R39" s="33"/>
    </row>
    <row r="40" spans="1:18" x14ac:dyDescent="0.2">
      <c r="A40" s="339"/>
      <c r="B40" s="57" t="s">
        <v>102</v>
      </c>
      <c r="C40" s="29" t="s">
        <v>100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33"/>
      <c r="Q40" s="30">
        <v>-14.3</v>
      </c>
      <c r="R40" s="33"/>
    </row>
    <row r="41" spans="1:18" x14ac:dyDescent="0.2">
      <c r="A41" s="339"/>
      <c r="B41" s="57" t="s">
        <v>103</v>
      </c>
      <c r="C41" s="29" t="s">
        <v>100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33"/>
      <c r="Q41" s="30">
        <v>1310</v>
      </c>
      <c r="R41" s="33"/>
    </row>
    <row r="42" spans="1:18" x14ac:dyDescent="0.2">
      <c r="A42" s="339"/>
      <c r="B42" s="57" t="s">
        <v>104</v>
      </c>
      <c r="C42" s="29" t="s">
        <v>100</v>
      </c>
      <c r="D42" s="29"/>
      <c r="E42" s="29"/>
      <c r="F42" s="29"/>
      <c r="G42" s="29"/>
      <c r="H42" s="59"/>
      <c r="I42" s="29"/>
      <c r="J42" s="29"/>
      <c r="K42" s="29"/>
      <c r="L42" s="29"/>
      <c r="M42" s="29"/>
      <c r="N42" s="29"/>
      <c r="O42" s="29"/>
      <c r="P42" s="33"/>
      <c r="Q42" s="30">
        <v>129</v>
      </c>
      <c r="R42" s="33"/>
    </row>
    <row r="43" spans="1:18" x14ac:dyDescent="0.2">
      <c r="A43" s="339"/>
      <c r="B43" s="57" t="s">
        <v>105</v>
      </c>
      <c r="C43" s="29" t="s">
        <v>100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3"/>
      <c r="Q43" s="30">
        <v>1440</v>
      </c>
      <c r="R43" s="33"/>
    </row>
    <row r="44" spans="1:18" x14ac:dyDescent="0.2">
      <c r="A44" s="339"/>
      <c r="B44" s="57" t="s">
        <v>106</v>
      </c>
      <c r="C44" s="29" t="s">
        <v>107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3"/>
      <c r="Q44" s="30">
        <v>1.74</v>
      </c>
      <c r="R44" s="33"/>
    </row>
    <row r="45" spans="1:18" x14ac:dyDescent="0.2">
      <c r="A45" s="339"/>
      <c r="B45" s="57" t="s">
        <v>108</v>
      </c>
      <c r="C45" s="29" t="s">
        <v>100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33"/>
      <c r="Q45" s="30">
        <v>0</v>
      </c>
      <c r="R45" s="33"/>
    </row>
    <row r="46" spans="1:18" x14ac:dyDescent="0.2">
      <c r="A46" s="339"/>
      <c r="B46" s="57" t="s">
        <v>119</v>
      </c>
      <c r="C46" s="29" t="s">
        <v>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33"/>
      <c r="Q46" s="30">
        <v>0</v>
      </c>
      <c r="R46" s="33"/>
    </row>
    <row r="47" spans="1:18" x14ac:dyDescent="0.2">
      <c r="A47" s="339"/>
      <c r="B47" s="58" t="s">
        <v>120</v>
      </c>
      <c r="C47" s="34" t="s">
        <v>121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5"/>
      <c r="Q47" s="31">
        <v>1.48</v>
      </c>
      <c r="R47" s="35"/>
    </row>
    <row r="48" spans="1:18" x14ac:dyDescent="0.2">
      <c r="A48" s="4" t="s">
        <v>122</v>
      </c>
      <c r="B48" s="52" t="s">
        <v>123</v>
      </c>
      <c r="C48" s="41" t="s">
        <v>124</v>
      </c>
      <c r="D48" s="65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66">
        <v>4.1900000000000001E-3</v>
      </c>
      <c r="R48" s="73"/>
    </row>
    <row r="49" spans="1:18" x14ac:dyDescent="0.2">
      <c r="A49" s="5"/>
      <c r="B49" s="55" t="s">
        <v>125</v>
      </c>
      <c r="C49" s="42" t="s">
        <v>124</v>
      </c>
      <c r="D49" s="67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68">
        <v>26.6</v>
      </c>
      <c r="R49" s="74"/>
    </row>
    <row r="50" spans="1:18" x14ac:dyDescent="0.2">
      <c r="A50" s="6"/>
      <c r="B50" s="56" t="s">
        <v>126</v>
      </c>
      <c r="C50" s="54" t="s">
        <v>124</v>
      </c>
      <c r="D50" s="69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70">
        <v>4.0800000000000003E-3</v>
      </c>
      <c r="R50" s="75"/>
    </row>
    <row r="51" spans="1:18" x14ac:dyDescent="0.2">
      <c r="A51" s="8" t="s">
        <v>43</v>
      </c>
      <c r="B51" s="60" t="s">
        <v>16</v>
      </c>
      <c r="C51" s="61" t="s">
        <v>17</v>
      </c>
      <c r="D51" s="64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4">
        <v>0</v>
      </c>
      <c r="R51" s="44"/>
    </row>
    <row r="52" spans="1:18" x14ac:dyDescent="0.2">
      <c r="A52" s="9"/>
      <c r="B52" s="62" t="s">
        <v>18</v>
      </c>
      <c r="C52" t="s">
        <v>17</v>
      </c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7">
        <v>18.100000000000001</v>
      </c>
      <c r="R52" s="47"/>
    </row>
    <row r="53" spans="1:18" x14ac:dyDescent="0.2">
      <c r="A53" s="9"/>
      <c r="B53" s="62" t="s">
        <v>19</v>
      </c>
      <c r="C53" t="s">
        <v>17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7">
        <v>0</v>
      </c>
      <c r="R53" s="47"/>
    </row>
    <row r="54" spans="1:18" x14ac:dyDescent="0.2">
      <c r="A54" s="9"/>
      <c r="B54" s="62" t="s">
        <v>20</v>
      </c>
      <c r="C54" t="s">
        <v>21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7">
        <v>521</v>
      </c>
      <c r="R54" s="47"/>
    </row>
    <row r="55" spans="1:18" x14ac:dyDescent="0.2">
      <c r="A55" s="9"/>
      <c r="B55" s="62" t="s">
        <v>22</v>
      </c>
      <c r="C55" t="s">
        <v>21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7">
        <v>330</v>
      </c>
      <c r="R55" s="47"/>
    </row>
    <row r="56" spans="1:18" x14ac:dyDescent="0.2">
      <c r="A56" s="10"/>
      <c r="B56" s="63" t="s">
        <v>23</v>
      </c>
      <c r="C56" s="7" t="s">
        <v>21</v>
      </c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9">
        <v>192</v>
      </c>
      <c r="R56" s="49"/>
    </row>
  </sheetData>
  <mergeCells count="4">
    <mergeCell ref="A20:A25"/>
    <mergeCell ref="A26:A31"/>
    <mergeCell ref="A32:A36"/>
    <mergeCell ref="A38:A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Brief</vt:lpstr>
      <vt:lpstr>Dashboard</vt:lpstr>
      <vt:lpstr>Chainable</vt:lpstr>
      <vt:lpstr>Bribus</vt:lpstr>
      <vt:lpstr>Chainable OM</vt:lpstr>
      <vt:lpstr>Chainable BM</vt:lpstr>
      <vt:lpstr>B1-B3 OM</vt:lpstr>
      <vt:lpstr>B1-B3 Chainable  BM</vt:lpstr>
      <vt:lpstr>Template</vt:lpstr>
      <vt:lpstr>Environmetal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Frackers</dc:creator>
  <cp:lastModifiedBy>Jesse Frackers</cp:lastModifiedBy>
  <dcterms:created xsi:type="dcterms:W3CDTF">2023-06-17T09:48:50Z</dcterms:created>
  <dcterms:modified xsi:type="dcterms:W3CDTF">2023-10-17T14:03:36Z</dcterms:modified>
</cp:coreProperties>
</file>