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5.xml" ContentType="application/vnd.ms-office.chartstyle+xml"/>
  <Override PartName="/xl/charts/style4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style3.xml" ContentType="application/vnd.ms-office.chartstyle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5.xml" ContentType="application/vnd.ms-office.chartcolorstyle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charts/colors3.xml" ContentType="application/vnd.ms-office.chartcolorstyle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55" windowHeight="11760"/>
  </bookViews>
  <sheets>
    <sheet name="lvtemporary_37117" sheetId="1" r:id="rId1"/>
    <sheet name="film thickness" sheetId="2" r:id="rId2"/>
  </sheets>
  <calcPr calcId="124519"/>
</workbook>
</file>

<file path=xl/calcChain.xml><?xml version="1.0" encoding="utf-8"?>
<calcChain xmlns="http://schemas.openxmlformats.org/spreadsheetml/2006/main">
  <c r="K40" i="1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L39"/>
  <c r="K39"/>
  <c r="AK237" i="2" l="1"/>
  <c r="AN237" s="1"/>
  <c r="AK238"/>
  <c r="AK239"/>
  <c r="AK240"/>
  <c r="AK241"/>
  <c r="AK242"/>
  <c r="AK243"/>
  <c r="AK244"/>
  <c r="AK245"/>
  <c r="AK246"/>
  <c r="AK247"/>
  <c r="AK248"/>
  <c r="AK249"/>
  <c r="AK236"/>
  <c r="O148"/>
  <c r="O149"/>
  <c r="O150"/>
  <c r="O151"/>
  <c r="O152"/>
  <c r="O153"/>
  <c r="O154"/>
  <c r="O155"/>
  <c r="O156"/>
  <c r="O157"/>
  <c r="O158"/>
  <c r="O159"/>
  <c r="O160"/>
  <c r="O147"/>
  <c r="AN236" s="1"/>
  <c r="I301"/>
  <c r="J301" s="1"/>
  <c r="C301"/>
  <c r="I300"/>
  <c r="J300" s="1"/>
  <c r="C300"/>
  <c r="I299"/>
  <c r="J299" s="1"/>
  <c r="G299"/>
  <c r="C299"/>
  <c r="H299" s="1"/>
  <c r="I298"/>
  <c r="J298" s="1"/>
  <c r="G298"/>
  <c r="C298"/>
  <c r="H298" s="1"/>
  <c r="I297"/>
  <c r="J297" s="1"/>
  <c r="D297"/>
  <c r="E297" s="1"/>
  <c r="F297" s="1"/>
  <c r="C297"/>
  <c r="I296"/>
  <c r="J296" s="1"/>
  <c r="G296"/>
  <c r="C296"/>
  <c r="I295"/>
  <c r="J295" s="1"/>
  <c r="G295"/>
  <c r="C295"/>
  <c r="H295" s="1"/>
  <c r="I294"/>
  <c r="J294" s="1"/>
  <c r="C294"/>
  <c r="I293"/>
  <c r="J293" s="1"/>
  <c r="C293"/>
  <c r="I292"/>
  <c r="J292" s="1"/>
  <c r="G292"/>
  <c r="C292"/>
  <c r="I291"/>
  <c r="J291" s="1"/>
  <c r="G291"/>
  <c r="C291"/>
  <c r="H291" s="1"/>
  <c r="I290"/>
  <c r="J290" s="1"/>
  <c r="C290"/>
  <c r="I289"/>
  <c r="J289" s="1"/>
  <c r="C289"/>
  <c r="I288"/>
  <c r="J288" s="1"/>
  <c r="G288"/>
  <c r="C288"/>
  <c r="AO284"/>
  <c r="I284"/>
  <c r="J284" s="1"/>
  <c r="K284" s="1"/>
  <c r="L284" s="1"/>
  <c r="C284"/>
  <c r="G284" s="1"/>
  <c r="AO283"/>
  <c r="I283"/>
  <c r="J283" s="1"/>
  <c r="C283"/>
  <c r="D283" s="1"/>
  <c r="E283" s="1"/>
  <c r="S283" s="1"/>
  <c r="AO282"/>
  <c r="I282"/>
  <c r="J282" s="1"/>
  <c r="C282"/>
  <c r="AO281"/>
  <c r="I281"/>
  <c r="J281" s="1"/>
  <c r="C281"/>
  <c r="D281" s="1"/>
  <c r="E281" s="1"/>
  <c r="F281" s="1"/>
  <c r="AO280"/>
  <c r="I280"/>
  <c r="J280" s="1"/>
  <c r="K280" s="1"/>
  <c r="M280" s="1"/>
  <c r="N280" s="1"/>
  <c r="T280" s="1"/>
  <c r="C280"/>
  <c r="AD280" s="1"/>
  <c r="AO279"/>
  <c r="I279"/>
  <c r="J279" s="1"/>
  <c r="K279" s="1"/>
  <c r="L279" s="1"/>
  <c r="C279"/>
  <c r="AO278"/>
  <c r="I278"/>
  <c r="J278" s="1"/>
  <c r="C278"/>
  <c r="D278" s="1"/>
  <c r="E278" s="1"/>
  <c r="AO277"/>
  <c r="I277"/>
  <c r="J277" s="1"/>
  <c r="K277" s="1"/>
  <c r="C277"/>
  <c r="D277" s="1"/>
  <c r="E277" s="1"/>
  <c r="AO276"/>
  <c r="I276"/>
  <c r="J276" s="1"/>
  <c r="K276" s="1"/>
  <c r="C276"/>
  <c r="G276" s="1"/>
  <c r="AO275"/>
  <c r="I275"/>
  <c r="J275" s="1"/>
  <c r="C275"/>
  <c r="AD275" s="1"/>
  <c r="AO274"/>
  <c r="I274"/>
  <c r="J274" s="1"/>
  <c r="C274"/>
  <c r="D274" s="1"/>
  <c r="E274" s="1"/>
  <c r="AO273"/>
  <c r="I273"/>
  <c r="J273" s="1"/>
  <c r="C273"/>
  <c r="D273" s="1"/>
  <c r="E273" s="1"/>
  <c r="F273" s="1"/>
  <c r="AO272"/>
  <c r="I272"/>
  <c r="J272" s="1"/>
  <c r="C272"/>
  <c r="AD272" s="1"/>
  <c r="AO271"/>
  <c r="I271"/>
  <c r="J271" s="1"/>
  <c r="K271" s="1"/>
  <c r="C271"/>
  <c r="AD271" s="1"/>
  <c r="J266"/>
  <c r="I266"/>
  <c r="H266"/>
  <c r="C266"/>
  <c r="G266" s="1"/>
  <c r="J265"/>
  <c r="I265"/>
  <c r="D265"/>
  <c r="E265" s="1"/>
  <c r="F265" s="1"/>
  <c r="C265"/>
  <c r="J264"/>
  <c r="I264"/>
  <c r="H264"/>
  <c r="E264"/>
  <c r="F264" s="1"/>
  <c r="D264"/>
  <c r="C264"/>
  <c r="G264" s="1"/>
  <c r="J263"/>
  <c r="I263"/>
  <c r="H263"/>
  <c r="E263"/>
  <c r="F263" s="1"/>
  <c r="D263"/>
  <c r="C263"/>
  <c r="G263" s="1"/>
  <c r="J262"/>
  <c r="I262"/>
  <c r="H262"/>
  <c r="E262"/>
  <c r="F262" s="1"/>
  <c r="D262"/>
  <c r="C262"/>
  <c r="G262" s="1"/>
  <c r="J261"/>
  <c r="I261"/>
  <c r="C261"/>
  <c r="J260"/>
  <c r="I260"/>
  <c r="H260"/>
  <c r="E260"/>
  <c r="F260" s="1"/>
  <c r="D260"/>
  <c r="C260"/>
  <c r="G260" s="1"/>
  <c r="I259"/>
  <c r="J259" s="1"/>
  <c r="H259"/>
  <c r="E259"/>
  <c r="F259" s="1"/>
  <c r="D259"/>
  <c r="C259"/>
  <c r="G259" s="1"/>
  <c r="J258"/>
  <c r="I258"/>
  <c r="C258"/>
  <c r="J257"/>
  <c r="I257"/>
  <c r="D257"/>
  <c r="E257" s="1"/>
  <c r="F257" s="1"/>
  <c r="C257"/>
  <c r="I256"/>
  <c r="J256" s="1"/>
  <c r="H256"/>
  <c r="E256"/>
  <c r="F256" s="1"/>
  <c r="D256"/>
  <c r="C256"/>
  <c r="G256" s="1"/>
  <c r="J255"/>
  <c r="I255"/>
  <c r="H255"/>
  <c r="G255"/>
  <c r="F255"/>
  <c r="E255"/>
  <c r="D255"/>
  <c r="C255"/>
  <c r="J254"/>
  <c r="I254"/>
  <c r="H254"/>
  <c r="G254"/>
  <c r="F254"/>
  <c r="E254"/>
  <c r="D254"/>
  <c r="C254"/>
  <c r="J253"/>
  <c r="I253"/>
  <c r="H253"/>
  <c r="G253"/>
  <c r="F253"/>
  <c r="E253"/>
  <c r="D253"/>
  <c r="C253"/>
  <c r="BR249"/>
  <c r="AN249"/>
  <c r="I249"/>
  <c r="J249" s="1"/>
  <c r="C249"/>
  <c r="D249" s="1"/>
  <c r="E249" s="1"/>
  <c r="F249" s="1"/>
  <c r="BR248"/>
  <c r="AN248"/>
  <c r="I248"/>
  <c r="J248" s="1"/>
  <c r="C248"/>
  <c r="BR247"/>
  <c r="AN247"/>
  <c r="I247"/>
  <c r="J247" s="1"/>
  <c r="C247"/>
  <c r="D247" s="1"/>
  <c r="E247" s="1"/>
  <c r="BR246"/>
  <c r="AN246"/>
  <c r="I246"/>
  <c r="J246" s="1"/>
  <c r="AA246" s="1"/>
  <c r="C246"/>
  <c r="BR245"/>
  <c r="J245"/>
  <c r="AY245" s="1"/>
  <c r="BA245" s="1"/>
  <c r="I245"/>
  <c r="C245"/>
  <c r="H245" s="1"/>
  <c r="BR244"/>
  <c r="J244"/>
  <c r="AA244" s="1"/>
  <c r="I244"/>
  <c r="C244"/>
  <c r="D244" s="1"/>
  <c r="E244" s="1"/>
  <c r="BR243"/>
  <c r="AN243"/>
  <c r="I243"/>
  <c r="J243" s="1"/>
  <c r="C243"/>
  <c r="D243" s="1"/>
  <c r="E243" s="1"/>
  <c r="BR242"/>
  <c r="I242"/>
  <c r="J242" s="1"/>
  <c r="C242"/>
  <c r="BR241"/>
  <c r="AN241"/>
  <c r="J241"/>
  <c r="AA241" s="1"/>
  <c r="I241"/>
  <c r="C241"/>
  <c r="H241" s="1"/>
  <c r="BR240"/>
  <c r="AN240"/>
  <c r="I240"/>
  <c r="J240" s="1"/>
  <c r="C240"/>
  <c r="G240" s="1"/>
  <c r="BR239"/>
  <c r="AN239"/>
  <c r="I239"/>
  <c r="J239" s="1"/>
  <c r="K239" s="1"/>
  <c r="C239"/>
  <c r="BR238"/>
  <c r="AN238"/>
  <c r="I238"/>
  <c r="J238" s="1"/>
  <c r="C238"/>
  <c r="D238" s="1"/>
  <c r="E238" s="1"/>
  <c r="BR237"/>
  <c r="I237"/>
  <c r="J237" s="1"/>
  <c r="C237"/>
  <c r="H237" s="1"/>
  <c r="BR236"/>
  <c r="I236"/>
  <c r="J236" s="1"/>
  <c r="AA236" s="1"/>
  <c r="C236"/>
  <c r="G236" s="1"/>
  <c r="I231"/>
  <c r="J231" s="1"/>
  <c r="H231"/>
  <c r="G231"/>
  <c r="D231"/>
  <c r="E231" s="1"/>
  <c r="F231" s="1"/>
  <c r="C231"/>
  <c r="I230"/>
  <c r="J230" s="1"/>
  <c r="C230"/>
  <c r="I229"/>
  <c r="J229" s="1"/>
  <c r="H229"/>
  <c r="G229"/>
  <c r="F229"/>
  <c r="E229"/>
  <c r="D229"/>
  <c r="C229"/>
  <c r="I228"/>
  <c r="J228" s="1"/>
  <c r="H228"/>
  <c r="G228"/>
  <c r="F228"/>
  <c r="E228"/>
  <c r="D228"/>
  <c r="C228"/>
  <c r="I227"/>
  <c r="J227" s="1"/>
  <c r="H227"/>
  <c r="G227"/>
  <c r="F227"/>
  <c r="E227"/>
  <c r="D227"/>
  <c r="C227"/>
  <c r="I226"/>
  <c r="J226" s="1"/>
  <c r="C226"/>
  <c r="I225"/>
  <c r="J225" s="1"/>
  <c r="D225"/>
  <c r="E225" s="1"/>
  <c r="F225" s="1"/>
  <c r="C225"/>
  <c r="I224"/>
  <c r="J224" s="1"/>
  <c r="H224"/>
  <c r="E224"/>
  <c r="F224" s="1"/>
  <c r="D224"/>
  <c r="C224"/>
  <c r="G224" s="1"/>
  <c r="I223"/>
  <c r="J223" s="1"/>
  <c r="C223"/>
  <c r="I222"/>
  <c r="J222" s="1"/>
  <c r="C222"/>
  <c r="I221"/>
  <c r="J221" s="1"/>
  <c r="H221"/>
  <c r="G221"/>
  <c r="F221"/>
  <c r="E221"/>
  <c r="D221"/>
  <c r="C221"/>
  <c r="I220"/>
  <c r="J220" s="1"/>
  <c r="H220"/>
  <c r="G220"/>
  <c r="F220"/>
  <c r="E220"/>
  <c r="D220"/>
  <c r="C220"/>
  <c r="I219"/>
  <c r="J219" s="1"/>
  <c r="H219"/>
  <c r="G219"/>
  <c r="F219"/>
  <c r="E219"/>
  <c r="D219"/>
  <c r="C219"/>
  <c r="I218"/>
  <c r="J218" s="1"/>
  <c r="C218"/>
  <c r="CQ214"/>
  <c r="I214"/>
  <c r="J214" s="1"/>
  <c r="C214"/>
  <c r="D214" s="1"/>
  <c r="E214" s="1"/>
  <c r="CQ213"/>
  <c r="I213"/>
  <c r="J213" s="1"/>
  <c r="C213"/>
  <c r="CQ212"/>
  <c r="I212"/>
  <c r="J212" s="1"/>
  <c r="C212"/>
  <c r="CQ211"/>
  <c r="I211"/>
  <c r="J211" s="1"/>
  <c r="C211"/>
  <c r="G211" s="1"/>
  <c r="CQ210"/>
  <c r="I210"/>
  <c r="J210" s="1"/>
  <c r="C210"/>
  <c r="CQ209"/>
  <c r="I209"/>
  <c r="J209" s="1"/>
  <c r="AA209" s="1"/>
  <c r="C209"/>
  <c r="D209" s="1"/>
  <c r="E209" s="1"/>
  <c r="CQ208"/>
  <c r="I208"/>
  <c r="J208" s="1"/>
  <c r="C208"/>
  <c r="G208" s="1"/>
  <c r="CQ207"/>
  <c r="I207"/>
  <c r="J207" s="1"/>
  <c r="C207"/>
  <c r="D207" s="1"/>
  <c r="E207" s="1"/>
  <c r="F207" s="1"/>
  <c r="CQ206"/>
  <c r="I206"/>
  <c r="J206" s="1"/>
  <c r="C206"/>
  <c r="H206" s="1"/>
  <c r="CQ205"/>
  <c r="I205"/>
  <c r="J205" s="1"/>
  <c r="C205"/>
  <c r="H205" s="1"/>
  <c r="CQ204"/>
  <c r="I204"/>
  <c r="J204" s="1"/>
  <c r="C204"/>
  <c r="D204" s="1"/>
  <c r="E204" s="1"/>
  <c r="F204" s="1"/>
  <c r="CQ203"/>
  <c r="BM203"/>
  <c r="BN203" s="1"/>
  <c r="AA203"/>
  <c r="I203"/>
  <c r="J203" s="1"/>
  <c r="C203"/>
  <c r="H203" s="1"/>
  <c r="CQ202"/>
  <c r="I202"/>
  <c r="J202" s="1"/>
  <c r="C202"/>
  <c r="CQ201"/>
  <c r="I201"/>
  <c r="J201" s="1"/>
  <c r="C201"/>
  <c r="H201" s="1"/>
  <c r="J196"/>
  <c r="I196"/>
  <c r="G196"/>
  <c r="E196"/>
  <c r="F196" s="1"/>
  <c r="D196"/>
  <c r="C196"/>
  <c r="H196" s="1"/>
  <c r="J195"/>
  <c r="I195"/>
  <c r="C195"/>
  <c r="D195" s="1"/>
  <c r="E195" s="1"/>
  <c r="F195" s="1"/>
  <c r="J194"/>
  <c r="I194"/>
  <c r="C194"/>
  <c r="D194" s="1"/>
  <c r="E194" s="1"/>
  <c r="F194" s="1"/>
  <c r="J193"/>
  <c r="I193"/>
  <c r="D193"/>
  <c r="E193" s="1"/>
  <c r="F193" s="1"/>
  <c r="C193"/>
  <c r="J192"/>
  <c r="I192"/>
  <c r="C192"/>
  <c r="J191"/>
  <c r="I191"/>
  <c r="G191"/>
  <c r="C191"/>
  <c r="H191" s="1"/>
  <c r="J190"/>
  <c r="I190"/>
  <c r="G190"/>
  <c r="E190"/>
  <c r="F190" s="1"/>
  <c r="D190"/>
  <c r="C190"/>
  <c r="H190" s="1"/>
  <c r="J189"/>
  <c r="I189"/>
  <c r="G189"/>
  <c r="D189"/>
  <c r="E189" s="1"/>
  <c r="F189" s="1"/>
  <c r="C189"/>
  <c r="H189" s="1"/>
  <c r="J188"/>
  <c r="I188"/>
  <c r="C188"/>
  <c r="H188" s="1"/>
  <c r="J187"/>
  <c r="I187"/>
  <c r="C187"/>
  <c r="D187" s="1"/>
  <c r="E187" s="1"/>
  <c r="F187" s="1"/>
  <c r="J186"/>
  <c r="I186"/>
  <c r="E186"/>
  <c r="F186" s="1"/>
  <c r="D186"/>
  <c r="C186"/>
  <c r="J185"/>
  <c r="I185"/>
  <c r="C185"/>
  <c r="J184"/>
  <c r="I184"/>
  <c r="G184"/>
  <c r="C184"/>
  <c r="J183"/>
  <c r="I183"/>
  <c r="G183"/>
  <c r="C183"/>
  <c r="H183" s="1"/>
  <c r="CF179"/>
  <c r="I179"/>
  <c r="J179" s="1"/>
  <c r="C179"/>
  <c r="G179" s="1"/>
  <c r="CF178"/>
  <c r="I178"/>
  <c r="J178" s="1"/>
  <c r="C178"/>
  <c r="CF177"/>
  <c r="I177"/>
  <c r="J177" s="1"/>
  <c r="C177"/>
  <c r="H177" s="1"/>
  <c r="AN177" s="1"/>
  <c r="CF176"/>
  <c r="I176"/>
  <c r="J176" s="1"/>
  <c r="AA176" s="1"/>
  <c r="C176"/>
  <c r="D176" s="1"/>
  <c r="E176" s="1"/>
  <c r="BF176" s="1"/>
  <c r="CF175"/>
  <c r="I175"/>
  <c r="J175" s="1"/>
  <c r="AA175" s="1"/>
  <c r="C175"/>
  <c r="CF174"/>
  <c r="I174"/>
  <c r="J174" s="1"/>
  <c r="BJ174" s="1"/>
  <c r="BK174" s="1"/>
  <c r="H174"/>
  <c r="AN174" s="1"/>
  <c r="C174"/>
  <c r="G174" s="1"/>
  <c r="CF173"/>
  <c r="I173"/>
  <c r="J173" s="1"/>
  <c r="C173"/>
  <c r="CF172"/>
  <c r="I172"/>
  <c r="J172" s="1"/>
  <c r="C172"/>
  <c r="D172" s="1"/>
  <c r="E172" s="1"/>
  <c r="CF171"/>
  <c r="I171"/>
  <c r="J171" s="1"/>
  <c r="BJ171" s="1"/>
  <c r="C171"/>
  <c r="G171" s="1"/>
  <c r="CF170"/>
  <c r="I170"/>
  <c r="J170" s="1"/>
  <c r="C170"/>
  <c r="G170" s="1"/>
  <c r="CF169"/>
  <c r="I169"/>
  <c r="J169" s="1"/>
  <c r="C169"/>
  <c r="D169" s="1"/>
  <c r="E169" s="1"/>
  <c r="BF169" s="1"/>
  <c r="CF168"/>
  <c r="BS168"/>
  <c r="BF168"/>
  <c r="I168"/>
  <c r="J168" s="1"/>
  <c r="H168"/>
  <c r="AN168" s="1"/>
  <c r="C168"/>
  <c r="D168" s="1"/>
  <c r="E168" s="1"/>
  <c r="AU168" s="1"/>
  <c r="AW168" s="1"/>
  <c r="CF167"/>
  <c r="I167"/>
  <c r="J167" s="1"/>
  <c r="K167" s="1"/>
  <c r="C167"/>
  <c r="CF166"/>
  <c r="I166"/>
  <c r="J166" s="1"/>
  <c r="H166"/>
  <c r="AN166" s="1"/>
  <c r="C166"/>
  <c r="G166" s="1"/>
  <c r="C85"/>
  <c r="D85"/>
  <c r="E85"/>
  <c r="F85"/>
  <c r="G85"/>
  <c r="H85" s="1"/>
  <c r="J85" s="1"/>
  <c r="K85"/>
  <c r="L85"/>
  <c r="N85"/>
  <c r="C86"/>
  <c r="D86"/>
  <c r="E86" s="1"/>
  <c r="F86"/>
  <c r="K86"/>
  <c r="L86"/>
  <c r="N86"/>
  <c r="C87"/>
  <c r="D87"/>
  <c r="E87"/>
  <c r="F87" s="1"/>
  <c r="K87"/>
  <c r="L87"/>
  <c r="M87"/>
  <c r="N87"/>
  <c r="C88"/>
  <c r="D88"/>
  <c r="E88" s="1"/>
  <c r="F88" s="1"/>
  <c r="K88"/>
  <c r="L88"/>
  <c r="N88"/>
  <c r="C89"/>
  <c r="D89"/>
  <c r="E89"/>
  <c r="F89"/>
  <c r="I89" s="1"/>
  <c r="G89"/>
  <c r="H89"/>
  <c r="J89" s="1"/>
  <c r="K89"/>
  <c r="L89"/>
  <c r="M89"/>
  <c r="N89"/>
  <c r="C90"/>
  <c r="D90"/>
  <c r="E90" s="1"/>
  <c r="F90"/>
  <c r="M90" s="1"/>
  <c r="K90"/>
  <c r="L90"/>
  <c r="N90"/>
  <c r="C91"/>
  <c r="D91"/>
  <c r="E91"/>
  <c r="F91" s="1"/>
  <c r="K91"/>
  <c r="L91"/>
  <c r="N91"/>
  <c r="C92"/>
  <c r="D92"/>
  <c r="E92" s="1"/>
  <c r="F92" s="1"/>
  <c r="K92"/>
  <c r="L92"/>
  <c r="N92"/>
  <c r="C93"/>
  <c r="D93"/>
  <c r="E93"/>
  <c r="F93"/>
  <c r="I93" s="1"/>
  <c r="K93"/>
  <c r="L93"/>
  <c r="M93"/>
  <c r="N93"/>
  <c r="C94"/>
  <c r="G94" s="1"/>
  <c r="H94" s="1"/>
  <c r="D94"/>
  <c r="E94" s="1"/>
  <c r="F94"/>
  <c r="M94" s="1"/>
  <c r="I94"/>
  <c r="J94"/>
  <c r="K94"/>
  <c r="L94"/>
  <c r="N94"/>
  <c r="C95"/>
  <c r="D95"/>
  <c r="E95"/>
  <c r="F95"/>
  <c r="I95" s="1"/>
  <c r="G95"/>
  <c r="H95" s="1"/>
  <c r="J95" s="1"/>
  <c r="K95"/>
  <c r="L95"/>
  <c r="N95"/>
  <c r="C96"/>
  <c r="D96"/>
  <c r="E96" s="1"/>
  <c r="F96"/>
  <c r="M96" s="1"/>
  <c r="K96"/>
  <c r="L96"/>
  <c r="N96"/>
  <c r="C97"/>
  <c r="D97"/>
  <c r="E97"/>
  <c r="F97"/>
  <c r="M97" s="1"/>
  <c r="K97"/>
  <c r="L97"/>
  <c r="N97"/>
  <c r="C98"/>
  <c r="G98" s="1"/>
  <c r="H98" s="1"/>
  <c r="J98" s="1"/>
  <c r="D98"/>
  <c r="E98" s="1"/>
  <c r="F98"/>
  <c r="M98" s="1"/>
  <c r="K98"/>
  <c r="L98"/>
  <c r="N98"/>
  <c r="C99"/>
  <c r="D99"/>
  <c r="E99" s="1"/>
  <c r="F99" s="1"/>
  <c r="K99"/>
  <c r="L99"/>
  <c r="N99"/>
  <c r="C100"/>
  <c r="D100"/>
  <c r="E100" s="1"/>
  <c r="F100"/>
  <c r="M100" s="1"/>
  <c r="K100"/>
  <c r="L100"/>
  <c r="N100"/>
  <c r="C101"/>
  <c r="D101"/>
  <c r="E101"/>
  <c r="F101"/>
  <c r="K101"/>
  <c r="L101"/>
  <c r="M101"/>
  <c r="N101"/>
  <c r="C102"/>
  <c r="G102" s="1"/>
  <c r="H102" s="1"/>
  <c r="J102" s="1"/>
  <c r="D102"/>
  <c r="E102" s="1"/>
  <c r="F102"/>
  <c r="M102" s="1"/>
  <c r="K102"/>
  <c r="L102"/>
  <c r="N102"/>
  <c r="C103"/>
  <c r="D103"/>
  <c r="E103" s="1"/>
  <c r="F103" s="1"/>
  <c r="K103"/>
  <c r="L103"/>
  <c r="N103"/>
  <c r="C104"/>
  <c r="D104"/>
  <c r="E104" s="1"/>
  <c r="F104"/>
  <c r="M104" s="1"/>
  <c r="I104"/>
  <c r="K104"/>
  <c r="L104"/>
  <c r="N104"/>
  <c r="C105"/>
  <c r="D105"/>
  <c r="E105" s="1"/>
  <c r="F105" s="1"/>
  <c r="K105"/>
  <c r="L105"/>
  <c r="N105"/>
  <c r="C106"/>
  <c r="G106" s="1"/>
  <c r="H106" s="1"/>
  <c r="J106" s="1"/>
  <c r="D106"/>
  <c r="E106" s="1"/>
  <c r="F106"/>
  <c r="M106" s="1"/>
  <c r="K106"/>
  <c r="L106"/>
  <c r="N106"/>
  <c r="C107"/>
  <c r="D107"/>
  <c r="E107" s="1"/>
  <c r="F107" s="1"/>
  <c r="K107"/>
  <c r="L107"/>
  <c r="N107"/>
  <c r="C108"/>
  <c r="D108"/>
  <c r="E108" s="1"/>
  <c r="F108"/>
  <c r="M108" s="1"/>
  <c r="I108"/>
  <c r="K108"/>
  <c r="L108"/>
  <c r="N108"/>
  <c r="C109"/>
  <c r="D109"/>
  <c r="E109" s="1"/>
  <c r="F109" s="1"/>
  <c r="K109"/>
  <c r="L109"/>
  <c r="N109"/>
  <c r="C110"/>
  <c r="G110" s="1"/>
  <c r="H110" s="1"/>
  <c r="J110" s="1"/>
  <c r="D110"/>
  <c r="E110" s="1"/>
  <c r="F110"/>
  <c r="M110" s="1"/>
  <c r="K110"/>
  <c r="L110"/>
  <c r="N110"/>
  <c r="C111"/>
  <c r="D111"/>
  <c r="E111" s="1"/>
  <c r="F111" s="1"/>
  <c r="K111"/>
  <c r="L111"/>
  <c r="N111"/>
  <c r="C112"/>
  <c r="D112"/>
  <c r="E112" s="1"/>
  <c r="F112"/>
  <c r="M112" s="1"/>
  <c r="I112"/>
  <c r="K112"/>
  <c r="L112"/>
  <c r="N112"/>
  <c r="C113"/>
  <c r="D113"/>
  <c r="E113"/>
  <c r="F113"/>
  <c r="K113"/>
  <c r="L113"/>
  <c r="M113"/>
  <c r="N113"/>
  <c r="C114"/>
  <c r="G114" s="1"/>
  <c r="H114" s="1"/>
  <c r="J114" s="1"/>
  <c r="D114"/>
  <c r="E114" s="1"/>
  <c r="F114"/>
  <c r="M114" s="1"/>
  <c r="K114"/>
  <c r="L114"/>
  <c r="N114"/>
  <c r="C115"/>
  <c r="D115"/>
  <c r="E115" s="1"/>
  <c r="F115" s="1"/>
  <c r="K115"/>
  <c r="L115"/>
  <c r="N115"/>
  <c r="C116"/>
  <c r="D116"/>
  <c r="E116" s="1"/>
  <c r="F116"/>
  <c r="M116" s="1"/>
  <c r="K116"/>
  <c r="L116"/>
  <c r="N116"/>
  <c r="C117"/>
  <c r="D117"/>
  <c r="E117"/>
  <c r="F117" s="1"/>
  <c r="K117"/>
  <c r="L117"/>
  <c r="N117"/>
  <c r="C118"/>
  <c r="G118" s="1"/>
  <c r="H118" s="1"/>
  <c r="J118" s="1"/>
  <c r="D118"/>
  <c r="E118" s="1"/>
  <c r="F118"/>
  <c r="M118" s="1"/>
  <c r="K118"/>
  <c r="L118"/>
  <c r="N118"/>
  <c r="C119"/>
  <c r="D119"/>
  <c r="E119" s="1"/>
  <c r="F119" s="1"/>
  <c r="K119"/>
  <c r="L119"/>
  <c r="N119"/>
  <c r="C120"/>
  <c r="D120"/>
  <c r="E120" s="1"/>
  <c r="F120"/>
  <c r="M120" s="1"/>
  <c r="I120"/>
  <c r="K120"/>
  <c r="L120"/>
  <c r="N120"/>
  <c r="C121"/>
  <c r="D121"/>
  <c r="E121"/>
  <c r="F121" s="1"/>
  <c r="K121"/>
  <c r="L121"/>
  <c r="N121"/>
  <c r="C122"/>
  <c r="G122" s="1"/>
  <c r="H122" s="1"/>
  <c r="J122" s="1"/>
  <c r="D122"/>
  <c r="E122" s="1"/>
  <c r="F122"/>
  <c r="M122" s="1"/>
  <c r="K122"/>
  <c r="L122"/>
  <c r="N122"/>
  <c r="C123"/>
  <c r="D123"/>
  <c r="E123" s="1"/>
  <c r="F123" s="1"/>
  <c r="K123"/>
  <c r="L123"/>
  <c r="N123"/>
  <c r="C124"/>
  <c r="D124"/>
  <c r="E124" s="1"/>
  <c r="F124"/>
  <c r="M124" s="1"/>
  <c r="I124"/>
  <c r="K124"/>
  <c r="L124"/>
  <c r="N124"/>
  <c r="C125"/>
  <c r="D125"/>
  <c r="E125" s="1"/>
  <c r="F125" s="1"/>
  <c r="K125"/>
  <c r="L125"/>
  <c r="N125"/>
  <c r="C126"/>
  <c r="G126" s="1"/>
  <c r="H126" s="1"/>
  <c r="J126" s="1"/>
  <c r="D126"/>
  <c r="E126" s="1"/>
  <c r="F126"/>
  <c r="M126" s="1"/>
  <c r="I126"/>
  <c r="K126"/>
  <c r="L126"/>
  <c r="N126"/>
  <c r="C127"/>
  <c r="D127"/>
  <c r="E127"/>
  <c r="F127"/>
  <c r="I127" s="1"/>
  <c r="G127"/>
  <c r="H127"/>
  <c r="J127" s="1"/>
  <c r="K127"/>
  <c r="L127"/>
  <c r="N127"/>
  <c r="C128"/>
  <c r="D128"/>
  <c r="E128" s="1"/>
  <c r="F128"/>
  <c r="G128"/>
  <c r="H128" s="1"/>
  <c r="J128" s="1"/>
  <c r="K128"/>
  <c r="L128"/>
  <c r="N128"/>
  <c r="C129"/>
  <c r="G129" s="1"/>
  <c r="H129" s="1"/>
  <c r="J129" s="1"/>
  <c r="D129"/>
  <c r="E129" s="1"/>
  <c r="F129" s="1"/>
  <c r="I129" s="1"/>
  <c r="K129"/>
  <c r="L129"/>
  <c r="M129"/>
  <c r="N129"/>
  <c r="C130"/>
  <c r="D130"/>
  <c r="E130" s="1"/>
  <c r="F130"/>
  <c r="M130" s="1"/>
  <c r="G130"/>
  <c r="H130"/>
  <c r="I130"/>
  <c r="J130"/>
  <c r="K130"/>
  <c r="L130"/>
  <c r="N130"/>
  <c r="C131"/>
  <c r="D131"/>
  <c r="E131"/>
  <c r="F131"/>
  <c r="G131"/>
  <c r="H131" s="1"/>
  <c r="J131" s="1"/>
  <c r="K131"/>
  <c r="L131"/>
  <c r="N131"/>
  <c r="C132"/>
  <c r="G132" s="1"/>
  <c r="H132" s="1"/>
  <c r="J132" s="1"/>
  <c r="D132"/>
  <c r="E132" s="1"/>
  <c r="F132" s="1"/>
  <c r="K132"/>
  <c r="L132"/>
  <c r="N132"/>
  <c r="C133"/>
  <c r="D133"/>
  <c r="E133" s="1"/>
  <c r="F133" s="1"/>
  <c r="G133"/>
  <c r="H133" s="1"/>
  <c r="J133" s="1"/>
  <c r="K133"/>
  <c r="L133"/>
  <c r="N133"/>
  <c r="C134"/>
  <c r="D134"/>
  <c r="E134" s="1"/>
  <c r="F134"/>
  <c r="K134"/>
  <c r="L134"/>
  <c r="N134"/>
  <c r="C135"/>
  <c r="D135"/>
  <c r="E135"/>
  <c r="F135" s="1"/>
  <c r="I135" s="1"/>
  <c r="K135"/>
  <c r="L135"/>
  <c r="N135"/>
  <c r="C136"/>
  <c r="D136"/>
  <c r="E136" s="1"/>
  <c r="F136" s="1"/>
  <c r="I136"/>
  <c r="K136"/>
  <c r="L136"/>
  <c r="N136"/>
  <c r="C137"/>
  <c r="D137"/>
  <c r="E137"/>
  <c r="F137"/>
  <c r="K137"/>
  <c r="L137"/>
  <c r="N137"/>
  <c r="C138"/>
  <c r="D138"/>
  <c r="E138" s="1"/>
  <c r="F138"/>
  <c r="K138"/>
  <c r="L138"/>
  <c r="N138"/>
  <c r="C139"/>
  <c r="D139"/>
  <c r="E139"/>
  <c r="F139" s="1"/>
  <c r="K139"/>
  <c r="L139"/>
  <c r="N139"/>
  <c r="C140"/>
  <c r="D140"/>
  <c r="E140" s="1"/>
  <c r="F140"/>
  <c r="M140" s="1"/>
  <c r="G140"/>
  <c r="H140"/>
  <c r="J140" s="1"/>
  <c r="K140"/>
  <c r="L140"/>
  <c r="N140"/>
  <c r="C141"/>
  <c r="D141"/>
  <c r="E141"/>
  <c r="F141"/>
  <c r="I141" s="1"/>
  <c r="K141"/>
  <c r="L141"/>
  <c r="N141"/>
  <c r="C142"/>
  <c r="D142"/>
  <c r="E142"/>
  <c r="F142" s="1"/>
  <c r="M142" s="1"/>
  <c r="K142"/>
  <c r="L142"/>
  <c r="N142"/>
  <c r="C143"/>
  <c r="D143"/>
  <c r="E143"/>
  <c r="F143" s="1"/>
  <c r="K143"/>
  <c r="L143"/>
  <c r="N143"/>
  <c r="C144"/>
  <c r="G144" s="1"/>
  <c r="H144" s="1"/>
  <c r="J144" s="1"/>
  <c r="D144"/>
  <c r="E144"/>
  <c r="F144" s="1"/>
  <c r="M144" s="1"/>
  <c r="I144"/>
  <c r="K144"/>
  <c r="L144"/>
  <c r="N144"/>
  <c r="C145"/>
  <c r="D145"/>
  <c r="E145" s="1"/>
  <c r="F145" s="1"/>
  <c r="K145"/>
  <c r="L145"/>
  <c r="N145"/>
  <c r="C146"/>
  <c r="D146"/>
  <c r="E146"/>
  <c r="F146" s="1"/>
  <c r="M146" s="1"/>
  <c r="I146"/>
  <c r="K146"/>
  <c r="L146"/>
  <c r="N146"/>
  <c r="C147"/>
  <c r="D147"/>
  <c r="E147"/>
  <c r="F147"/>
  <c r="I147" s="1"/>
  <c r="K147"/>
  <c r="L147"/>
  <c r="N147"/>
  <c r="C148"/>
  <c r="D148"/>
  <c r="E148"/>
  <c r="F148" s="1"/>
  <c r="M148" s="1"/>
  <c r="I148"/>
  <c r="K148"/>
  <c r="L148"/>
  <c r="N148"/>
  <c r="C149"/>
  <c r="D149"/>
  <c r="E149" s="1"/>
  <c r="F149" s="1"/>
  <c r="K149"/>
  <c r="L149"/>
  <c r="N149"/>
  <c r="C150"/>
  <c r="D150"/>
  <c r="E150"/>
  <c r="F150" s="1"/>
  <c r="M150" s="1"/>
  <c r="K150"/>
  <c r="L150"/>
  <c r="N150"/>
  <c r="C151"/>
  <c r="D151"/>
  <c r="E151"/>
  <c r="F151" s="1"/>
  <c r="K151"/>
  <c r="L151"/>
  <c r="N151"/>
  <c r="C152"/>
  <c r="G152" s="1"/>
  <c r="H152" s="1"/>
  <c r="J152" s="1"/>
  <c r="D152"/>
  <c r="E152"/>
  <c r="F152" s="1"/>
  <c r="M152" s="1"/>
  <c r="I152"/>
  <c r="K152"/>
  <c r="L152"/>
  <c r="N152"/>
  <c r="C153"/>
  <c r="D153"/>
  <c r="E153" s="1"/>
  <c r="F153" s="1"/>
  <c r="K153"/>
  <c r="L153"/>
  <c r="N153"/>
  <c r="C154"/>
  <c r="D154"/>
  <c r="E154"/>
  <c r="F154" s="1"/>
  <c r="M154" s="1"/>
  <c r="I154"/>
  <c r="K154"/>
  <c r="L154"/>
  <c r="N154"/>
  <c r="C155"/>
  <c r="D155"/>
  <c r="E155"/>
  <c r="F155"/>
  <c r="I155" s="1"/>
  <c r="K155"/>
  <c r="L155"/>
  <c r="N155"/>
  <c r="C156"/>
  <c r="D156"/>
  <c r="E156"/>
  <c r="F156" s="1"/>
  <c r="M156" s="1"/>
  <c r="I156"/>
  <c r="K156"/>
  <c r="L156"/>
  <c r="N156"/>
  <c r="C157"/>
  <c r="D157"/>
  <c r="E157" s="1"/>
  <c r="F157" s="1"/>
  <c r="K157"/>
  <c r="L157"/>
  <c r="N157"/>
  <c r="C158"/>
  <c r="D158"/>
  <c r="E158"/>
  <c r="F158" s="1"/>
  <c r="M158" s="1"/>
  <c r="K158"/>
  <c r="L158"/>
  <c r="N158"/>
  <c r="C159"/>
  <c r="D159"/>
  <c r="E159"/>
  <c r="F159" s="1"/>
  <c r="K159"/>
  <c r="L159"/>
  <c r="N159"/>
  <c r="C160"/>
  <c r="G160" s="1"/>
  <c r="H160" s="1"/>
  <c r="J160" s="1"/>
  <c r="D160"/>
  <c r="E160"/>
  <c r="F160" s="1"/>
  <c r="M160" s="1"/>
  <c r="I160"/>
  <c r="K160"/>
  <c r="L160"/>
  <c r="N160"/>
  <c r="N84"/>
  <c r="L84"/>
  <c r="K84"/>
  <c r="D84"/>
  <c r="E84" s="1"/>
  <c r="F84" s="1"/>
  <c r="C84"/>
  <c r="AN245" l="1"/>
  <c r="AN244"/>
  <c r="AN242"/>
  <c r="G278"/>
  <c r="G283"/>
  <c r="H278"/>
  <c r="AD276"/>
  <c r="S281"/>
  <c r="H283"/>
  <c r="O283" s="1"/>
  <c r="P283" s="1"/>
  <c r="K281"/>
  <c r="M281" s="1"/>
  <c r="N281" s="1"/>
  <c r="T281" s="1"/>
  <c r="S277"/>
  <c r="F277"/>
  <c r="F274"/>
  <c r="S274"/>
  <c r="M277"/>
  <c r="N277" s="1"/>
  <c r="T277" s="1"/>
  <c r="L277"/>
  <c r="M276"/>
  <c r="N276" s="1"/>
  <c r="T276" s="1"/>
  <c r="L276"/>
  <c r="G272"/>
  <c r="D275"/>
  <c r="E275" s="1"/>
  <c r="S275" s="1"/>
  <c r="D276"/>
  <c r="E276" s="1"/>
  <c r="F276" s="1"/>
  <c r="G280"/>
  <c r="H281"/>
  <c r="O281" s="1"/>
  <c r="P281" s="1"/>
  <c r="D271"/>
  <c r="E271" s="1"/>
  <c r="D272"/>
  <c r="E272" s="1"/>
  <c r="S272" s="1"/>
  <c r="K282"/>
  <c r="M282" s="1"/>
  <c r="N282" s="1"/>
  <c r="T282" s="1"/>
  <c r="H272"/>
  <c r="O272" s="1"/>
  <c r="P272" s="1"/>
  <c r="H276"/>
  <c r="H280"/>
  <c r="H273"/>
  <c r="D280"/>
  <c r="E280" s="1"/>
  <c r="F280" s="1"/>
  <c r="G275"/>
  <c r="H284"/>
  <c r="H275"/>
  <c r="O275" s="1"/>
  <c r="P275" s="1"/>
  <c r="G237"/>
  <c r="H236"/>
  <c r="H249"/>
  <c r="D245"/>
  <c r="E245" s="1"/>
  <c r="D237"/>
  <c r="E237" s="1"/>
  <c r="BI237" s="1"/>
  <c r="AY238"/>
  <c r="BA238" s="1"/>
  <c r="K238"/>
  <c r="L238" s="1"/>
  <c r="AY247"/>
  <c r="BA247" s="1"/>
  <c r="AA247"/>
  <c r="K247"/>
  <c r="M247" s="1"/>
  <c r="N247" s="1"/>
  <c r="K240"/>
  <c r="M240" s="1"/>
  <c r="N240" s="1"/>
  <c r="AA240"/>
  <c r="AA242"/>
  <c r="K242"/>
  <c r="L242" s="1"/>
  <c r="K237"/>
  <c r="AY237"/>
  <c r="BA237" s="1"/>
  <c r="AA237"/>
  <c r="M239"/>
  <c r="N239" s="1"/>
  <c r="L239"/>
  <c r="BI243"/>
  <c r="F243"/>
  <c r="K245"/>
  <c r="H240"/>
  <c r="D241"/>
  <c r="E241" s="1"/>
  <c r="BI241" s="1"/>
  <c r="AA245"/>
  <c r="D240"/>
  <c r="E240" s="1"/>
  <c r="G241"/>
  <c r="G243"/>
  <c r="H243"/>
  <c r="G245"/>
  <c r="D236"/>
  <c r="E236" s="1"/>
  <c r="G249"/>
  <c r="H211"/>
  <c r="G207"/>
  <c r="D201"/>
  <c r="E201" s="1"/>
  <c r="F201" s="1"/>
  <c r="H207"/>
  <c r="K203"/>
  <c r="M203" s="1"/>
  <c r="N203" s="1"/>
  <c r="CE203" s="1"/>
  <c r="G201"/>
  <c r="H208"/>
  <c r="K202"/>
  <c r="BM202"/>
  <c r="BN202" s="1"/>
  <c r="BM208"/>
  <c r="AA208"/>
  <c r="AA213"/>
  <c r="K213"/>
  <c r="AA205"/>
  <c r="K205"/>
  <c r="L205" s="1"/>
  <c r="BM201"/>
  <c r="BN201" s="1"/>
  <c r="K201"/>
  <c r="AA201"/>
  <c r="BM210"/>
  <c r="K210"/>
  <c r="D205"/>
  <c r="E205" s="1"/>
  <c r="G205"/>
  <c r="D206"/>
  <c r="E206" s="1"/>
  <c r="D203"/>
  <c r="E203" s="1"/>
  <c r="BV203" s="1"/>
  <c r="D211"/>
  <c r="E211" s="1"/>
  <c r="AW211" s="1"/>
  <c r="AY211" s="1"/>
  <c r="G203"/>
  <c r="G206"/>
  <c r="D208"/>
  <c r="E208" s="1"/>
  <c r="BV208" s="1"/>
  <c r="K208"/>
  <c r="K177"/>
  <c r="M177" s="1"/>
  <c r="N177" s="1"/>
  <c r="AA177"/>
  <c r="BJ176"/>
  <c r="BK176" s="1"/>
  <c r="H170"/>
  <c r="AN170" s="1"/>
  <c r="H179"/>
  <c r="AN179" s="1"/>
  <c r="D166"/>
  <c r="E166" s="1"/>
  <c r="BS166" s="1"/>
  <c r="H171"/>
  <c r="AN171" s="1"/>
  <c r="L177"/>
  <c r="AA169"/>
  <c r="BJ169"/>
  <c r="BK169" s="1"/>
  <c r="K169"/>
  <c r="L169" s="1"/>
  <c r="BJ172"/>
  <c r="BK172" s="1"/>
  <c r="AA172"/>
  <c r="K172"/>
  <c r="M167"/>
  <c r="N167" s="1"/>
  <c r="L167"/>
  <c r="D177"/>
  <c r="E177" s="1"/>
  <c r="BF177" s="1"/>
  <c r="G177"/>
  <c r="G169"/>
  <c r="BJ177"/>
  <c r="BK177" s="1"/>
  <c r="D179"/>
  <c r="E179" s="1"/>
  <c r="BF179" s="1"/>
  <c r="H169"/>
  <c r="AN169" s="1"/>
  <c r="D171"/>
  <c r="E171" s="1"/>
  <c r="AU171" s="1"/>
  <c r="AW171" s="1"/>
  <c r="D174"/>
  <c r="E174" s="1"/>
  <c r="BF174" s="1"/>
  <c r="D170"/>
  <c r="E170" s="1"/>
  <c r="BS170" s="1"/>
  <c r="Q203"/>
  <c r="U203"/>
  <c r="CF203" s="1"/>
  <c r="X203"/>
  <c r="Z203" s="1"/>
  <c r="Q167"/>
  <c r="BT167"/>
  <c r="U167"/>
  <c r="BJ173"/>
  <c r="AA173"/>
  <c r="K173"/>
  <c r="AA168"/>
  <c r="K168"/>
  <c r="BJ168"/>
  <c r="F170"/>
  <c r="BS172"/>
  <c r="BF172"/>
  <c r="AU172"/>
  <c r="AW172" s="1"/>
  <c r="F172"/>
  <c r="H173"/>
  <c r="AN173" s="1"/>
  <c r="G173"/>
  <c r="D173"/>
  <c r="E173" s="1"/>
  <c r="H175"/>
  <c r="AN175" s="1"/>
  <c r="G175"/>
  <c r="BJ178"/>
  <c r="AA212"/>
  <c r="BM212"/>
  <c r="H226"/>
  <c r="G226"/>
  <c r="AA166"/>
  <c r="K166"/>
  <c r="D175"/>
  <c r="E175" s="1"/>
  <c r="K178"/>
  <c r="K212"/>
  <c r="H185"/>
  <c r="G185"/>
  <c r="D188"/>
  <c r="E188" s="1"/>
  <c r="F188" s="1"/>
  <c r="H210"/>
  <c r="G210"/>
  <c r="H167"/>
  <c r="AN167" s="1"/>
  <c r="G167"/>
  <c r="AU174"/>
  <c r="AW174" s="1"/>
  <c r="K209"/>
  <c r="BM209"/>
  <c r="H218"/>
  <c r="G218"/>
  <c r="H246"/>
  <c r="G246"/>
  <c r="D246"/>
  <c r="E246" s="1"/>
  <c r="G261"/>
  <c r="H261"/>
  <c r="D261"/>
  <c r="E261" s="1"/>
  <c r="F261" s="1"/>
  <c r="H300"/>
  <c r="D300"/>
  <c r="E300" s="1"/>
  <c r="F300" s="1"/>
  <c r="G300"/>
  <c r="F169"/>
  <c r="BS169"/>
  <c r="AU169"/>
  <c r="AW169" s="1"/>
  <c r="K176"/>
  <c r="G188"/>
  <c r="D218"/>
  <c r="E218" s="1"/>
  <c r="F218" s="1"/>
  <c r="AA178"/>
  <c r="BM204"/>
  <c r="K204"/>
  <c r="AA204"/>
  <c r="F214"/>
  <c r="AW214"/>
  <c r="AY214" s="1"/>
  <c r="BV214"/>
  <c r="Q239"/>
  <c r="U239"/>
  <c r="H279"/>
  <c r="G279"/>
  <c r="D279"/>
  <c r="E279" s="1"/>
  <c r="AD279"/>
  <c r="L240"/>
  <c r="M169"/>
  <c r="N169" s="1"/>
  <c r="F174"/>
  <c r="F176"/>
  <c r="AU176"/>
  <c r="AW176" s="1"/>
  <c r="BS176"/>
  <c r="AA207"/>
  <c r="K207"/>
  <c r="BM207"/>
  <c r="D230"/>
  <c r="E230" s="1"/>
  <c r="F230" s="1"/>
  <c r="H230"/>
  <c r="G230"/>
  <c r="K274"/>
  <c r="G176"/>
  <c r="H187"/>
  <c r="G187"/>
  <c r="H192"/>
  <c r="D192"/>
  <c r="E192" s="1"/>
  <c r="F192" s="1"/>
  <c r="AW209"/>
  <c r="AY209" s="1"/>
  <c r="BV209"/>
  <c r="F209"/>
  <c r="BI244"/>
  <c r="F244"/>
  <c r="BK171"/>
  <c r="G192"/>
  <c r="BF166"/>
  <c r="F166"/>
  <c r="X167"/>
  <c r="Z167" s="1"/>
  <c r="AI167" s="1"/>
  <c r="BJ167"/>
  <c r="AA167"/>
  <c r="H178"/>
  <c r="AN178" s="1"/>
  <c r="G178"/>
  <c r="D178"/>
  <c r="E178" s="1"/>
  <c r="AA179"/>
  <c r="K179"/>
  <c r="BJ179"/>
  <c r="H184"/>
  <c r="D184"/>
  <c r="E184" s="1"/>
  <c r="F184" s="1"/>
  <c r="H186"/>
  <c r="G186"/>
  <c r="AA202"/>
  <c r="AW204"/>
  <c r="AY204" s="1"/>
  <c r="BV204"/>
  <c r="K206"/>
  <c r="AA206"/>
  <c r="BM206"/>
  <c r="F211"/>
  <c r="F238"/>
  <c r="BI238"/>
  <c r="G258"/>
  <c r="H258"/>
  <c r="D258"/>
  <c r="E258" s="1"/>
  <c r="F258" s="1"/>
  <c r="M271"/>
  <c r="N271" s="1"/>
  <c r="T271" s="1"/>
  <c r="L271"/>
  <c r="H293"/>
  <c r="G293"/>
  <c r="D293"/>
  <c r="E293" s="1"/>
  <c r="F293" s="1"/>
  <c r="BJ170"/>
  <c r="K170"/>
  <c r="H195"/>
  <c r="G195"/>
  <c r="BF171"/>
  <c r="BS171"/>
  <c r="D226"/>
  <c r="E226" s="1"/>
  <c r="F226" s="1"/>
  <c r="F171"/>
  <c r="D185"/>
  <c r="E185" s="1"/>
  <c r="F185" s="1"/>
  <c r="H194"/>
  <c r="G194"/>
  <c r="D210"/>
  <c r="E210" s="1"/>
  <c r="D167"/>
  <c r="E167" s="1"/>
  <c r="H176"/>
  <c r="AN176" s="1"/>
  <c r="BJ166"/>
  <c r="AA170"/>
  <c r="H172"/>
  <c r="AN172" s="1"/>
  <c r="G172"/>
  <c r="H193"/>
  <c r="G193"/>
  <c r="BV201"/>
  <c r="H214"/>
  <c r="G214"/>
  <c r="D242"/>
  <c r="E242" s="1"/>
  <c r="H242"/>
  <c r="G242"/>
  <c r="H213"/>
  <c r="G213"/>
  <c r="AY248"/>
  <c r="BA248" s="1"/>
  <c r="AA248"/>
  <c r="K248"/>
  <c r="BJ175"/>
  <c r="H202"/>
  <c r="G202"/>
  <c r="AA211"/>
  <c r="K211"/>
  <c r="BM211"/>
  <c r="H212"/>
  <c r="G212"/>
  <c r="D213"/>
  <c r="E213" s="1"/>
  <c r="AY236"/>
  <c r="BA236" s="1"/>
  <c r="F168"/>
  <c r="AA174"/>
  <c r="K174"/>
  <c r="K175"/>
  <c r="D183"/>
  <c r="E183" s="1"/>
  <c r="F183" s="1"/>
  <c r="D191"/>
  <c r="E191" s="1"/>
  <c r="F191" s="1"/>
  <c r="D202"/>
  <c r="E202" s="1"/>
  <c r="L203"/>
  <c r="BN210"/>
  <c r="D212"/>
  <c r="E212" s="1"/>
  <c r="H223"/>
  <c r="G223"/>
  <c r="D223"/>
  <c r="E223" s="1"/>
  <c r="F223" s="1"/>
  <c r="K236"/>
  <c r="L247"/>
  <c r="D222"/>
  <c r="E222" s="1"/>
  <c r="F222" s="1"/>
  <c r="H222"/>
  <c r="G222"/>
  <c r="G168"/>
  <c r="AA171"/>
  <c r="K171"/>
  <c r="BM205"/>
  <c r="BN208"/>
  <c r="G209"/>
  <c r="H209"/>
  <c r="K246"/>
  <c r="AY246"/>
  <c r="BA246" s="1"/>
  <c r="AA238"/>
  <c r="X239"/>
  <c r="Z239" s="1"/>
  <c r="AA239"/>
  <c r="AY239"/>
  <c r="BA239" s="1"/>
  <c r="BV207"/>
  <c r="AW207"/>
  <c r="AY207" s="1"/>
  <c r="H225"/>
  <c r="G225"/>
  <c r="M238"/>
  <c r="N238" s="1"/>
  <c r="X238" s="1"/>
  <c r="Z238" s="1"/>
  <c r="BI247"/>
  <c r="F247"/>
  <c r="H282"/>
  <c r="G282"/>
  <c r="D282"/>
  <c r="E282" s="1"/>
  <c r="AD282"/>
  <c r="H294"/>
  <c r="D294"/>
  <c r="E294" s="1"/>
  <c r="F294" s="1"/>
  <c r="G294"/>
  <c r="H204"/>
  <c r="G204"/>
  <c r="BM214"/>
  <c r="K214"/>
  <c r="AA214"/>
  <c r="BI240"/>
  <c r="F240"/>
  <c r="M242"/>
  <c r="N242" s="1"/>
  <c r="X242" s="1"/>
  <c r="Z242" s="1"/>
  <c r="AY244"/>
  <c r="BA244" s="1"/>
  <c r="K244"/>
  <c r="BI245"/>
  <c r="F245"/>
  <c r="AY249"/>
  <c r="BA249" s="1"/>
  <c r="AA249"/>
  <c r="K249"/>
  <c r="AA210"/>
  <c r="H239"/>
  <c r="G239"/>
  <c r="D239"/>
  <c r="E239" s="1"/>
  <c r="H290"/>
  <c r="G290"/>
  <c r="BM213"/>
  <c r="AY241"/>
  <c r="BA241" s="1"/>
  <c r="K241"/>
  <c r="AY243"/>
  <c r="BA243" s="1"/>
  <c r="AA243"/>
  <c r="K243"/>
  <c r="H248"/>
  <c r="G248"/>
  <c r="D248"/>
  <c r="E248" s="1"/>
  <c r="S280"/>
  <c r="L281"/>
  <c r="D290"/>
  <c r="E290" s="1"/>
  <c r="F290" s="1"/>
  <c r="BI236"/>
  <c r="F236"/>
  <c r="H238"/>
  <c r="G238"/>
  <c r="AY240"/>
  <c r="BA240" s="1"/>
  <c r="G265"/>
  <c r="H265"/>
  <c r="K272"/>
  <c r="S276"/>
  <c r="K278"/>
  <c r="O278"/>
  <c r="P278" s="1"/>
  <c r="M279"/>
  <c r="N279" s="1"/>
  <c r="T279" s="1"/>
  <c r="H277"/>
  <c r="O277" s="1"/>
  <c r="P277" s="1"/>
  <c r="AD277"/>
  <c r="G277"/>
  <c r="S278"/>
  <c r="F278"/>
  <c r="M284"/>
  <c r="N284" s="1"/>
  <c r="T284" s="1"/>
  <c r="H288"/>
  <c r="D288"/>
  <c r="E288" s="1"/>
  <c r="F288" s="1"/>
  <c r="H301"/>
  <c r="G301"/>
  <c r="D301"/>
  <c r="E301" s="1"/>
  <c r="F301" s="1"/>
  <c r="AY242"/>
  <c r="BA242" s="1"/>
  <c r="H244"/>
  <c r="G244"/>
  <c r="G247"/>
  <c r="H247"/>
  <c r="O271"/>
  <c r="P271" s="1"/>
  <c r="O273"/>
  <c r="P273" s="1"/>
  <c r="K273"/>
  <c r="H297"/>
  <c r="G297"/>
  <c r="BI249"/>
  <c r="S273"/>
  <c r="H292"/>
  <c r="D292"/>
  <c r="E292" s="1"/>
  <c r="F292" s="1"/>
  <c r="G257"/>
  <c r="H257"/>
  <c r="H289"/>
  <c r="G289"/>
  <c r="D266"/>
  <c r="E266" s="1"/>
  <c r="F266" s="1"/>
  <c r="G273"/>
  <c r="AD273"/>
  <c r="F275"/>
  <c r="L280"/>
  <c r="K283"/>
  <c r="D289"/>
  <c r="E289" s="1"/>
  <c r="F289" s="1"/>
  <c r="H296"/>
  <c r="D296"/>
  <c r="E296" s="1"/>
  <c r="F296" s="1"/>
  <c r="D298"/>
  <c r="E298" s="1"/>
  <c r="F298" s="1"/>
  <c r="AD281"/>
  <c r="AD284"/>
  <c r="K275"/>
  <c r="H271"/>
  <c r="G271"/>
  <c r="H274"/>
  <c r="O274" s="1"/>
  <c r="P274" s="1"/>
  <c r="G274"/>
  <c r="AD274"/>
  <c r="G281"/>
  <c r="F283"/>
  <c r="D284"/>
  <c r="E284" s="1"/>
  <c r="D291"/>
  <c r="E291" s="1"/>
  <c r="F291" s="1"/>
  <c r="D295"/>
  <c r="E295" s="1"/>
  <c r="F295" s="1"/>
  <c r="D299"/>
  <c r="E299" s="1"/>
  <c r="F299" s="1"/>
  <c r="AD278"/>
  <c r="AD283"/>
  <c r="I149"/>
  <c r="M149"/>
  <c r="G149"/>
  <c r="H149" s="1"/>
  <c r="J149" s="1"/>
  <c r="I109"/>
  <c r="G109"/>
  <c r="H109" s="1"/>
  <c r="J109" s="1"/>
  <c r="M109"/>
  <c r="I145"/>
  <c r="G145"/>
  <c r="H145" s="1"/>
  <c r="J145" s="1"/>
  <c r="M145"/>
  <c r="I157"/>
  <c r="M157"/>
  <c r="G157"/>
  <c r="H157" s="1"/>
  <c r="J157" s="1"/>
  <c r="I143"/>
  <c r="M143"/>
  <c r="G143"/>
  <c r="H143" s="1"/>
  <c r="J143" s="1"/>
  <c r="I121"/>
  <c r="G121"/>
  <c r="H121" s="1"/>
  <c r="J121" s="1"/>
  <c r="M121"/>
  <c r="I117"/>
  <c r="G117"/>
  <c r="H117" s="1"/>
  <c r="J117" s="1"/>
  <c r="M117"/>
  <c r="I105"/>
  <c r="G105"/>
  <c r="H105" s="1"/>
  <c r="J105" s="1"/>
  <c r="M105"/>
  <c r="I159"/>
  <c r="G159"/>
  <c r="H159" s="1"/>
  <c r="J159" s="1"/>
  <c r="M159"/>
  <c r="I153"/>
  <c r="G153"/>
  <c r="H153" s="1"/>
  <c r="J153" s="1"/>
  <c r="M153"/>
  <c r="I125"/>
  <c r="G125"/>
  <c r="H125" s="1"/>
  <c r="J125" s="1"/>
  <c r="M125"/>
  <c r="I91"/>
  <c r="M91"/>
  <c r="G91"/>
  <c r="H91" s="1"/>
  <c r="J91" s="1"/>
  <c r="I151"/>
  <c r="G151"/>
  <c r="H151" s="1"/>
  <c r="J151" s="1"/>
  <c r="M151"/>
  <c r="M138"/>
  <c r="I138"/>
  <c r="M88"/>
  <c r="I88"/>
  <c r="I133"/>
  <c r="M133"/>
  <c r="G92"/>
  <c r="H92" s="1"/>
  <c r="J92" s="1"/>
  <c r="G155"/>
  <c r="H155" s="1"/>
  <c r="J155" s="1"/>
  <c r="G147"/>
  <c r="H147" s="1"/>
  <c r="J147" s="1"/>
  <c r="I139"/>
  <c r="M139"/>
  <c r="G138"/>
  <c r="H138" s="1"/>
  <c r="J138" s="1"/>
  <c r="M136"/>
  <c r="G136"/>
  <c r="H136" s="1"/>
  <c r="J136" s="1"/>
  <c r="G135"/>
  <c r="H135" s="1"/>
  <c r="J135" s="1"/>
  <c r="I107"/>
  <c r="G107"/>
  <c r="H107" s="1"/>
  <c r="J107" s="1"/>
  <c r="M107"/>
  <c r="I100"/>
  <c r="I137"/>
  <c r="M137"/>
  <c r="M134"/>
  <c r="I134"/>
  <c r="G142"/>
  <c r="H142" s="1"/>
  <c r="J142" s="1"/>
  <c r="I131"/>
  <c r="M131"/>
  <c r="M128"/>
  <c r="I128"/>
  <c r="M86"/>
  <c r="I86"/>
  <c r="G148"/>
  <c r="H148" s="1"/>
  <c r="J148" s="1"/>
  <c r="M141"/>
  <c r="M132"/>
  <c r="I132"/>
  <c r="I123"/>
  <c r="G123"/>
  <c r="H123" s="1"/>
  <c r="J123" s="1"/>
  <c r="M123"/>
  <c r="I116"/>
  <c r="I90"/>
  <c r="I87"/>
  <c r="G87"/>
  <c r="H87" s="1"/>
  <c r="J87" s="1"/>
  <c r="G86"/>
  <c r="H86" s="1"/>
  <c r="J86" s="1"/>
  <c r="I115"/>
  <c r="G115"/>
  <c r="H115" s="1"/>
  <c r="J115" s="1"/>
  <c r="M115"/>
  <c r="I97"/>
  <c r="G97"/>
  <c r="H97" s="1"/>
  <c r="J97" s="1"/>
  <c r="M92"/>
  <c r="I92"/>
  <c r="G158"/>
  <c r="H158" s="1"/>
  <c r="J158" s="1"/>
  <c r="G150"/>
  <c r="H150" s="1"/>
  <c r="J150" s="1"/>
  <c r="G141"/>
  <c r="H141" s="1"/>
  <c r="J141" s="1"/>
  <c r="I119"/>
  <c r="G119"/>
  <c r="H119" s="1"/>
  <c r="J119" s="1"/>
  <c r="M119"/>
  <c r="I101"/>
  <c r="G101"/>
  <c r="H101" s="1"/>
  <c r="J101" s="1"/>
  <c r="G139"/>
  <c r="H139" s="1"/>
  <c r="J139" s="1"/>
  <c r="I113"/>
  <c r="G113"/>
  <c r="H113" s="1"/>
  <c r="J113" s="1"/>
  <c r="I99"/>
  <c r="G99"/>
  <c r="H99" s="1"/>
  <c r="J99" s="1"/>
  <c r="M99"/>
  <c r="I85"/>
  <c r="M85"/>
  <c r="G156"/>
  <c r="H156" s="1"/>
  <c r="J156" s="1"/>
  <c r="M135"/>
  <c r="I111"/>
  <c r="G111"/>
  <c r="H111" s="1"/>
  <c r="J111" s="1"/>
  <c r="M111"/>
  <c r="I158"/>
  <c r="M155"/>
  <c r="G154"/>
  <c r="H154" s="1"/>
  <c r="J154" s="1"/>
  <c r="I150"/>
  <c r="M147"/>
  <c r="G146"/>
  <c r="H146" s="1"/>
  <c r="J146" s="1"/>
  <c r="I142"/>
  <c r="I140"/>
  <c r="G137"/>
  <c r="H137" s="1"/>
  <c r="J137" s="1"/>
  <c r="G134"/>
  <c r="H134" s="1"/>
  <c r="J134" s="1"/>
  <c r="I103"/>
  <c r="G103"/>
  <c r="H103" s="1"/>
  <c r="J103" s="1"/>
  <c r="M103"/>
  <c r="I96"/>
  <c r="G88"/>
  <c r="H88" s="1"/>
  <c r="J88" s="1"/>
  <c r="G96"/>
  <c r="H96" s="1"/>
  <c r="J96" s="1"/>
  <c r="G124"/>
  <c r="H124" s="1"/>
  <c r="J124" s="1"/>
  <c r="I122"/>
  <c r="I118"/>
  <c r="G116"/>
  <c r="H116" s="1"/>
  <c r="J116" s="1"/>
  <c r="I114"/>
  <c r="G112"/>
  <c r="H112" s="1"/>
  <c r="J112" s="1"/>
  <c r="I110"/>
  <c r="G108"/>
  <c r="H108" s="1"/>
  <c r="J108" s="1"/>
  <c r="I106"/>
  <c r="G104"/>
  <c r="H104" s="1"/>
  <c r="J104" s="1"/>
  <c r="I102"/>
  <c r="G100"/>
  <c r="H100" s="1"/>
  <c r="J100" s="1"/>
  <c r="I98"/>
  <c r="G90"/>
  <c r="H90" s="1"/>
  <c r="J90" s="1"/>
  <c r="G120"/>
  <c r="H120" s="1"/>
  <c r="J120" s="1"/>
  <c r="M127"/>
  <c r="M95"/>
  <c r="G93"/>
  <c r="H93" s="1"/>
  <c r="J93" s="1"/>
  <c r="M84"/>
  <c r="I84"/>
  <c r="G84"/>
  <c r="H84" s="1"/>
  <c r="J84" s="1"/>
  <c r="L282" l="1"/>
  <c r="F272"/>
  <c r="O279"/>
  <c r="P279" s="1"/>
  <c r="O284"/>
  <c r="P284" s="1"/>
  <c r="U284" s="1"/>
  <c r="O276"/>
  <c r="P276" s="1"/>
  <c r="U276" s="1"/>
  <c r="AK281"/>
  <c r="AL281" s="1"/>
  <c r="AM281" s="1"/>
  <c r="Q281"/>
  <c r="R281" s="1"/>
  <c r="AE281" s="1"/>
  <c r="V281"/>
  <c r="W281" s="1"/>
  <c r="X281" s="1"/>
  <c r="Y281" s="1"/>
  <c r="U281"/>
  <c r="V275"/>
  <c r="W275" s="1"/>
  <c r="AP275" s="1"/>
  <c r="AQ275" s="1"/>
  <c r="AR275" s="1"/>
  <c r="U275"/>
  <c r="Q275"/>
  <c r="R275" s="1"/>
  <c r="AA275" s="1"/>
  <c r="O280"/>
  <c r="P280" s="1"/>
  <c r="O282"/>
  <c r="P282" s="1"/>
  <c r="AK275"/>
  <c r="AL275" s="1"/>
  <c r="AM275" s="1"/>
  <c r="AT275" s="1"/>
  <c r="F271"/>
  <c r="AK271" s="1"/>
  <c r="AL271" s="1"/>
  <c r="AM271" s="1"/>
  <c r="S271"/>
  <c r="F237"/>
  <c r="M237"/>
  <c r="N237" s="1"/>
  <c r="L237"/>
  <c r="F241"/>
  <c r="L245"/>
  <c r="M245"/>
  <c r="N245" s="1"/>
  <c r="O245" s="1"/>
  <c r="P245" s="1"/>
  <c r="BV211"/>
  <c r="AW203"/>
  <c r="AY203" s="1"/>
  <c r="M205"/>
  <c r="N205" s="1"/>
  <c r="R205" s="1"/>
  <c r="F203"/>
  <c r="AW201"/>
  <c r="AY201" s="1"/>
  <c r="M202"/>
  <c r="N202" s="1"/>
  <c r="L202"/>
  <c r="M208"/>
  <c r="N208" s="1"/>
  <c r="O208" s="1"/>
  <c r="P208" s="1"/>
  <c r="L208"/>
  <c r="F205"/>
  <c r="BV205"/>
  <c r="M213"/>
  <c r="N213" s="1"/>
  <c r="L213"/>
  <c r="AW205"/>
  <c r="AY205" s="1"/>
  <c r="F208"/>
  <c r="AW208"/>
  <c r="AY208" s="1"/>
  <c r="M201"/>
  <c r="N201" s="1"/>
  <c r="L201"/>
  <c r="AW206"/>
  <c r="AY206" s="1"/>
  <c r="F206"/>
  <c r="BV206"/>
  <c r="M210"/>
  <c r="N210" s="1"/>
  <c r="L210"/>
  <c r="BT177"/>
  <c r="Q177"/>
  <c r="U177"/>
  <c r="X177"/>
  <c r="Z177" s="1"/>
  <c r="AI177" s="1"/>
  <c r="BF170"/>
  <c r="AU166"/>
  <c r="AW166" s="1"/>
  <c r="AU170"/>
  <c r="AW170" s="1"/>
  <c r="AU177"/>
  <c r="AW177" s="1"/>
  <c r="F177"/>
  <c r="R177" s="1"/>
  <c r="BS177"/>
  <c r="M172"/>
  <c r="N172" s="1"/>
  <c r="L172"/>
  <c r="BS174"/>
  <c r="AU179"/>
  <c r="AW179" s="1"/>
  <c r="F179"/>
  <c r="BS179"/>
  <c r="AN275"/>
  <c r="AV275"/>
  <c r="Q282"/>
  <c r="R282" s="1"/>
  <c r="V282"/>
  <c r="W282" s="1"/>
  <c r="U282"/>
  <c r="Q274"/>
  <c r="R274" s="1"/>
  <c r="AA274" s="1"/>
  <c r="V274"/>
  <c r="W274" s="1"/>
  <c r="U274"/>
  <c r="AK274"/>
  <c r="AL274" s="1"/>
  <c r="AM274" s="1"/>
  <c r="V279"/>
  <c r="W279" s="1"/>
  <c r="U279"/>
  <c r="Q279"/>
  <c r="R279" s="1"/>
  <c r="V284"/>
  <c r="W284" s="1"/>
  <c r="Q284"/>
  <c r="R284" s="1"/>
  <c r="AG281"/>
  <c r="AA281"/>
  <c r="L175"/>
  <c r="M175"/>
  <c r="N175" s="1"/>
  <c r="BV210"/>
  <c r="AW210"/>
  <c r="AY210" s="1"/>
  <c r="F210"/>
  <c r="R238"/>
  <c r="O238"/>
  <c r="P238" s="1"/>
  <c r="BK178"/>
  <c r="R203"/>
  <c r="O203"/>
  <c r="P203" s="1"/>
  <c r="Q272"/>
  <c r="R272" s="1"/>
  <c r="V272"/>
  <c r="W272" s="1"/>
  <c r="U272"/>
  <c r="AK272"/>
  <c r="AL272" s="1"/>
  <c r="AM272" s="1"/>
  <c r="O247"/>
  <c r="P247" s="1"/>
  <c r="R247"/>
  <c r="M249"/>
  <c r="N249" s="1"/>
  <c r="L249"/>
  <c r="O240"/>
  <c r="P240" s="1"/>
  <c r="R240"/>
  <c r="AW213"/>
  <c r="AY213" s="1"/>
  <c r="BV213"/>
  <c r="F213"/>
  <c r="U205"/>
  <c r="CF205" s="1"/>
  <c r="CE205"/>
  <c r="Q205"/>
  <c r="BN207"/>
  <c r="U240"/>
  <c r="Q240"/>
  <c r="V271"/>
  <c r="W271" s="1"/>
  <c r="Q271"/>
  <c r="R271" s="1"/>
  <c r="U271"/>
  <c r="M246"/>
  <c r="N246" s="1"/>
  <c r="L246"/>
  <c r="L207"/>
  <c r="M207"/>
  <c r="N207" s="1"/>
  <c r="BS175"/>
  <c r="BF175"/>
  <c r="F175"/>
  <c r="AU175"/>
  <c r="AW175" s="1"/>
  <c r="CG203"/>
  <c r="CH203" s="1"/>
  <c r="CK203" s="1"/>
  <c r="BI239"/>
  <c r="F239"/>
  <c r="BK179"/>
  <c r="M204"/>
  <c r="N204" s="1"/>
  <c r="L204"/>
  <c r="BN209"/>
  <c r="AQ203"/>
  <c r="AP203"/>
  <c r="AI203" s="1"/>
  <c r="V276"/>
  <c r="W276" s="1"/>
  <c r="M241"/>
  <c r="N241" s="1"/>
  <c r="L241"/>
  <c r="M214"/>
  <c r="N214" s="1"/>
  <c r="L214"/>
  <c r="Q238"/>
  <c r="U238"/>
  <c r="X247"/>
  <c r="Z247" s="1"/>
  <c r="Q247"/>
  <c r="U247"/>
  <c r="BN211"/>
  <c r="BK166"/>
  <c r="BK170"/>
  <c r="M179"/>
  <c r="N179" s="1"/>
  <c r="L179"/>
  <c r="BK167"/>
  <c r="BI246"/>
  <c r="F246"/>
  <c r="M209"/>
  <c r="N209" s="1"/>
  <c r="L209"/>
  <c r="M212"/>
  <c r="N212" s="1"/>
  <c r="L212"/>
  <c r="CI203"/>
  <c r="CJ203" s="1"/>
  <c r="AP242"/>
  <c r="AF242"/>
  <c r="M244"/>
  <c r="N244" s="1"/>
  <c r="L244"/>
  <c r="BN213"/>
  <c r="L174"/>
  <c r="M174"/>
  <c r="N174" s="1"/>
  <c r="R174" s="1"/>
  <c r="AP281"/>
  <c r="AQ281" s="1"/>
  <c r="AR281" s="1"/>
  <c r="M176"/>
  <c r="N176" s="1"/>
  <c r="O176" s="1"/>
  <c r="P176" s="1"/>
  <c r="L176"/>
  <c r="M178"/>
  <c r="N178" s="1"/>
  <c r="L178"/>
  <c r="L236"/>
  <c r="M236"/>
  <c r="N236" s="1"/>
  <c r="O236" s="1"/>
  <c r="P236" s="1"/>
  <c r="M274"/>
  <c r="N274" s="1"/>
  <c r="T274" s="1"/>
  <c r="L274"/>
  <c r="F279"/>
  <c r="AK279" s="1"/>
  <c r="AL279" s="1"/>
  <c r="AM279" s="1"/>
  <c r="S279"/>
  <c r="F284"/>
  <c r="AK284" s="1"/>
  <c r="AL284" s="1"/>
  <c r="AM284" s="1"/>
  <c r="S284"/>
  <c r="BN205"/>
  <c r="R208"/>
  <c r="M166"/>
  <c r="N166" s="1"/>
  <c r="L166"/>
  <c r="F173"/>
  <c r="AU173"/>
  <c r="AW173" s="1"/>
  <c r="BF173"/>
  <c r="BS173"/>
  <c r="M173"/>
  <c r="N173" s="1"/>
  <c r="L173"/>
  <c r="L275"/>
  <c r="M275"/>
  <c r="N275" s="1"/>
  <c r="T275" s="1"/>
  <c r="Q283"/>
  <c r="R283" s="1"/>
  <c r="AK283"/>
  <c r="AL283" s="1"/>
  <c r="AM283" s="1"/>
  <c r="V283"/>
  <c r="W283" s="1"/>
  <c r="U283"/>
  <c r="U278"/>
  <c r="V278"/>
  <c r="W278" s="1"/>
  <c r="Q278"/>
  <c r="R278" s="1"/>
  <c r="AK278"/>
  <c r="AL278" s="1"/>
  <c r="AM278" s="1"/>
  <c r="F248"/>
  <c r="BI248"/>
  <c r="BN214"/>
  <c r="S282"/>
  <c r="F282"/>
  <c r="AK282" s="1"/>
  <c r="AL282" s="1"/>
  <c r="AM282" s="1"/>
  <c r="AP238"/>
  <c r="AF238"/>
  <c r="L171"/>
  <c r="M171"/>
  <c r="N171" s="1"/>
  <c r="O171" s="1"/>
  <c r="P171" s="1"/>
  <c r="M211"/>
  <c r="N211" s="1"/>
  <c r="O211" s="1"/>
  <c r="P211" s="1"/>
  <c r="L211"/>
  <c r="F242"/>
  <c r="BI242"/>
  <c r="BN206"/>
  <c r="BN204"/>
  <c r="R169"/>
  <c r="O169"/>
  <c r="P169" s="1"/>
  <c r="BN212"/>
  <c r="BK173"/>
  <c r="M206"/>
  <c r="N206" s="1"/>
  <c r="L206"/>
  <c r="R176"/>
  <c r="M273"/>
  <c r="N273" s="1"/>
  <c r="T273" s="1"/>
  <c r="L273"/>
  <c r="M168"/>
  <c r="N168" s="1"/>
  <c r="O168" s="1"/>
  <c r="P168" s="1"/>
  <c r="L168"/>
  <c r="AK273"/>
  <c r="AL273" s="1"/>
  <c r="AM273" s="1"/>
  <c r="V273"/>
  <c r="W273" s="1"/>
  <c r="U273"/>
  <c r="Q273"/>
  <c r="R273" s="1"/>
  <c r="AA273" s="1"/>
  <c r="M272"/>
  <c r="N272" s="1"/>
  <c r="T272" s="1"/>
  <c r="L272"/>
  <c r="M243"/>
  <c r="N243" s="1"/>
  <c r="L243"/>
  <c r="BK175"/>
  <c r="O209"/>
  <c r="P209" s="1"/>
  <c r="R209"/>
  <c r="AT281"/>
  <c r="AN281"/>
  <c r="AV281"/>
  <c r="AP239"/>
  <c r="AF239"/>
  <c r="X205"/>
  <c r="Z205" s="1"/>
  <c r="BT169"/>
  <c r="Q169"/>
  <c r="X169"/>
  <c r="Z169" s="1"/>
  <c r="AI169" s="1"/>
  <c r="U169"/>
  <c r="F202"/>
  <c r="AW202"/>
  <c r="AY202" s="1"/>
  <c r="BV202"/>
  <c r="M248"/>
  <c r="N248" s="1"/>
  <c r="L248"/>
  <c r="M170"/>
  <c r="N170" s="1"/>
  <c r="L170"/>
  <c r="L283"/>
  <c r="AA283"/>
  <c r="M283"/>
  <c r="N283" s="1"/>
  <c r="T283" s="1"/>
  <c r="Q277"/>
  <c r="R277" s="1"/>
  <c r="V277"/>
  <c r="W277" s="1"/>
  <c r="U277"/>
  <c r="AK277"/>
  <c r="AL277" s="1"/>
  <c r="AM277" s="1"/>
  <c r="M278"/>
  <c r="N278" s="1"/>
  <c r="T278" s="1"/>
  <c r="L278"/>
  <c r="X240"/>
  <c r="Z240" s="1"/>
  <c r="U242"/>
  <c r="Q242"/>
  <c r="AE275"/>
  <c r="BV212"/>
  <c r="AW212"/>
  <c r="AY212" s="1"/>
  <c r="F212"/>
  <c r="BS167"/>
  <c r="BF167"/>
  <c r="F167"/>
  <c r="AU167"/>
  <c r="AW167" s="1"/>
  <c r="BS178"/>
  <c r="F178"/>
  <c r="AU178"/>
  <c r="AW178" s="1"/>
  <c r="BF178"/>
  <c r="R166"/>
  <c r="O166"/>
  <c r="P166" s="1"/>
  <c r="R244"/>
  <c r="R172"/>
  <c r="O172"/>
  <c r="P172" s="1"/>
  <c r="BK168"/>
  <c r="AK276" l="1"/>
  <c r="AL276" s="1"/>
  <c r="AM276" s="1"/>
  <c r="AG275"/>
  <c r="X275"/>
  <c r="Y275" s="1"/>
  <c r="Q276"/>
  <c r="R276" s="1"/>
  <c r="AE276" s="1"/>
  <c r="U280"/>
  <c r="AK280"/>
  <c r="AL280" s="1"/>
  <c r="AM280" s="1"/>
  <c r="V280"/>
  <c r="W280" s="1"/>
  <c r="Q280"/>
  <c r="R280" s="1"/>
  <c r="U245"/>
  <c r="X245"/>
  <c r="Z245" s="1"/>
  <c r="Q245"/>
  <c r="R245"/>
  <c r="Q237"/>
  <c r="U237"/>
  <c r="X237"/>
  <c r="Z237" s="1"/>
  <c r="R237"/>
  <c r="O237"/>
  <c r="P237" s="1"/>
  <c r="O205"/>
  <c r="P205" s="1"/>
  <c r="S205" s="1"/>
  <c r="CE210"/>
  <c r="X210"/>
  <c r="Z210" s="1"/>
  <c r="U210"/>
  <c r="CF210" s="1"/>
  <c r="Q210"/>
  <c r="U202"/>
  <c r="CF202" s="1"/>
  <c r="Q202"/>
  <c r="X202"/>
  <c r="Z202" s="1"/>
  <c r="CE202"/>
  <c r="U213"/>
  <c r="CF213" s="1"/>
  <c r="Q213"/>
  <c r="X213"/>
  <c r="Z213" s="1"/>
  <c r="CE213"/>
  <c r="CE201"/>
  <c r="CG201" s="1"/>
  <c r="CH201" s="1"/>
  <c r="CK201" s="1"/>
  <c r="O201"/>
  <c r="P201" s="1"/>
  <c r="X201"/>
  <c r="Z201" s="1"/>
  <c r="R201"/>
  <c r="Q201"/>
  <c r="U201"/>
  <c r="CF201" s="1"/>
  <c r="CI201" s="1"/>
  <c r="CJ201" s="1"/>
  <c r="R211"/>
  <c r="U208"/>
  <c r="CF208" s="1"/>
  <c r="Q208"/>
  <c r="S208" s="1"/>
  <c r="CE208"/>
  <c r="CG208" s="1"/>
  <c r="CI208" s="1"/>
  <c r="CJ208" s="1"/>
  <c r="X208"/>
  <c r="Z208" s="1"/>
  <c r="S203"/>
  <c r="T203" s="1"/>
  <c r="O177"/>
  <c r="P177" s="1"/>
  <c r="S177" s="1"/>
  <c r="T177" s="1"/>
  <c r="R171"/>
  <c r="Q172"/>
  <c r="S172" s="1"/>
  <c r="U172"/>
  <c r="BT172"/>
  <c r="X172"/>
  <c r="Z172" s="1"/>
  <c r="AI172" s="1"/>
  <c r="AN282"/>
  <c r="AV282"/>
  <c r="AT282"/>
  <c r="AV279"/>
  <c r="AT279"/>
  <c r="AN279"/>
  <c r="S171"/>
  <c r="BT170"/>
  <c r="U170"/>
  <c r="Q170"/>
  <c r="X170"/>
  <c r="Z170" s="1"/>
  <c r="AI170" s="1"/>
  <c r="AN278"/>
  <c r="AV278"/>
  <c r="AT278"/>
  <c r="Q244"/>
  <c r="U244"/>
  <c r="X244"/>
  <c r="Z244" s="1"/>
  <c r="U204"/>
  <c r="CF204" s="1"/>
  <c r="R204"/>
  <c r="Q204"/>
  <c r="CE204"/>
  <c r="O204"/>
  <c r="P204" s="1"/>
  <c r="X204"/>
  <c r="Z204" s="1"/>
  <c r="AE272"/>
  <c r="AG272"/>
  <c r="X282"/>
  <c r="Y282" s="1"/>
  <c r="AP282"/>
  <c r="AQ282" s="1"/>
  <c r="AR282" s="1"/>
  <c r="O244"/>
  <c r="P244" s="1"/>
  <c r="U243"/>
  <c r="X243"/>
  <c r="Z243" s="1"/>
  <c r="R243"/>
  <c r="Q243"/>
  <c r="O243"/>
  <c r="P243" s="1"/>
  <c r="R242"/>
  <c r="O242"/>
  <c r="P242" s="1"/>
  <c r="S242" s="1"/>
  <c r="X174"/>
  <c r="Z174" s="1"/>
  <c r="AI174" s="1"/>
  <c r="BT174"/>
  <c r="Q174"/>
  <c r="U174"/>
  <c r="X279"/>
  <c r="Y279" s="1"/>
  <c r="AP279"/>
  <c r="AQ279" s="1"/>
  <c r="AR279" s="1"/>
  <c r="Q212"/>
  <c r="CE212"/>
  <c r="U212"/>
  <c r="CF212" s="1"/>
  <c r="X212"/>
  <c r="Z212" s="1"/>
  <c r="AG282"/>
  <c r="AE282"/>
  <c r="AA282"/>
  <c r="O178"/>
  <c r="P178" s="1"/>
  <c r="R178"/>
  <c r="O202"/>
  <c r="P202" s="1"/>
  <c r="R202"/>
  <c r="AV283"/>
  <c r="AN283"/>
  <c r="AT283"/>
  <c r="U176"/>
  <c r="Q176"/>
  <c r="S176" s="1"/>
  <c r="BT176"/>
  <c r="X176"/>
  <c r="Z176" s="1"/>
  <c r="AI176" s="1"/>
  <c r="CE214"/>
  <c r="U214"/>
  <c r="CF214" s="1"/>
  <c r="Q214"/>
  <c r="X214"/>
  <c r="Z214" s="1"/>
  <c r="AG276"/>
  <c r="AA276"/>
  <c r="AE271"/>
  <c r="AG271"/>
  <c r="AA271"/>
  <c r="O214"/>
  <c r="P214" s="1"/>
  <c r="S240"/>
  <c r="AV284"/>
  <c r="AT284"/>
  <c r="AN284"/>
  <c r="AE274"/>
  <c r="AG274"/>
  <c r="AQ205"/>
  <c r="AP205"/>
  <c r="AP273"/>
  <c r="AQ273" s="1"/>
  <c r="AR273" s="1"/>
  <c r="X273"/>
  <c r="Y273" s="1"/>
  <c r="R248"/>
  <c r="O248"/>
  <c r="P248" s="1"/>
  <c r="AE283"/>
  <c r="AG283"/>
  <c r="AF247"/>
  <c r="AP247"/>
  <c r="X271"/>
  <c r="Y271" s="1"/>
  <c r="AP271"/>
  <c r="AQ271" s="1"/>
  <c r="AR271" s="1"/>
  <c r="O174"/>
  <c r="P174" s="1"/>
  <c r="S174" s="1"/>
  <c r="AP272"/>
  <c r="AQ272" s="1"/>
  <c r="AR272" s="1"/>
  <c r="X272"/>
  <c r="Y272" s="1"/>
  <c r="S238"/>
  <c r="AG279"/>
  <c r="AE279"/>
  <c r="AA279"/>
  <c r="AN277"/>
  <c r="AV277"/>
  <c r="AT277"/>
  <c r="Q236"/>
  <c r="U236"/>
  <c r="X236"/>
  <c r="Z236" s="1"/>
  <c r="AV271"/>
  <c r="AT271"/>
  <c r="AN271"/>
  <c r="O213"/>
  <c r="P213" s="1"/>
  <c r="R213"/>
  <c r="U241"/>
  <c r="Q241"/>
  <c r="X241"/>
  <c r="Z241" s="1"/>
  <c r="AD203"/>
  <c r="R210"/>
  <c r="O210"/>
  <c r="P210" s="1"/>
  <c r="S210" s="1"/>
  <c r="X277"/>
  <c r="Y277" s="1"/>
  <c r="AP277"/>
  <c r="AQ277" s="1"/>
  <c r="AR277" s="1"/>
  <c r="U168"/>
  <c r="Q168"/>
  <c r="BT168"/>
  <c r="X168"/>
  <c r="Z168" s="1"/>
  <c r="AI168" s="1"/>
  <c r="U179"/>
  <c r="BT179"/>
  <c r="Q179"/>
  <c r="X179"/>
  <c r="Z179" s="1"/>
  <c r="AI179" s="1"/>
  <c r="R179"/>
  <c r="O179"/>
  <c r="P179" s="1"/>
  <c r="S179" s="1"/>
  <c r="O175"/>
  <c r="P175" s="1"/>
  <c r="R175"/>
  <c r="R212"/>
  <c r="O212"/>
  <c r="P212" s="1"/>
  <c r="U248"/>
  <c r="Q248"/>
  <c r="X248"/>
  <c r="Z248" s="1"/>
  <c r="S169"/>
  <c r="Q211"/>
  <c r="S211" s="1"/>
  <c r="CE211"/>
  <c r="X211"/>
  <c r="Z211" s="1"/>
  <c r="U211"/>
  <c r="CF211" s="1"/>
  <c r="Q166"/>
  <c r="U166"/>
  <c r="BT166"/>
  <c r="X166"/>
  <c r="Z166" s="1"/>
  <c r="AI166" s="1"/>
  <c r="AN274"/>
  <c r="AV274"/>
  <c r="AT274"/>
  <c r="O167"/>
  <c r="P167" s="1"/>
  <c r="R167"/>
  <c r="AF240"/>
  <c r="AP240"/>
  <c r="AA272"/>
  <c r="R170"/>
  <c r="U171"/>
  <c r="X171"/>
  <c r="Z171" s="1"/>
  <c r="AI171" s="1"/>
  <c r="Q171"/>
  <c r="BT171"/>
  <c r="S245"/>
  <c r="BT178"/>
  <c r="U178"/>
  <c r="Q178"/>
  <c r="X178"/>
  <c r="Z178" s="1"/>
  <c r="AI178" s="1"/>
  <c r="U209"/>
  <c r="CF209" s="1"/>
  <c r="CE209"/>
  <c r="Q209"/>
  <c r="S209" s="1"/>
  <c r="X209"/>
  <c r="Z209" s="1"/>
  <c r="U246"/>
  <c r="Q246"/>
  <c r="X246"/>
  <c r="Z246" s="1"/>
  <c r="R241"/>
  <c r="S247"/>
  <c r="BT175"/>
  <c r="Q175"/>
  <c r="U175"/>
  <c r="X175"/>
  <c r="Z175" s="1"/>
  <c r="AI175" s="1"/>
  <c r="AT273"/>
  <c r="AV273"/>
  <c r="AN273"/>
  <c r="AP276"/>
  <c r="AQ276" s="1"/>
  <c r="AR276" s="1"/>
  <c r="X276"/>
  <c r="Y276" s="1"/>
  <c r="U207"/>
  <c r="CF207" s="1"/>
  <c r="CE207"/>
  <c r="Q207"/>
  <c r="R207"/>
  <c r="X207"/>
  <c r="Z207" s="1"/>
  <c r="O207"/>
  <c r="P207" s="1"/>
  <c r="AG278"/>
  <c r="AE278"/>
  <c r="R173"/>
  <c r="O173"/>
  <c r="P173" s="1"/>
  <c r="AV276"/>
  <c r="AT276"/>
  <c r="AN276"/>
  <c r="U249"/>
  <c r="R249"/>
  <c r="Q249"/>
  <c r="O249"/>
  <c r="P249" s="1"/>
  <c r="X249"/>
  <c r="Z249" s="1"/>
  <c r="S166"/>
  <c r="AP278"/>
  <c r="AQ278" s="1"/>
  <c r="AR278" s="1"/>
  <c r="X278"/>
  <c r="Y278" s="1"/>
  <c r="AG277"/>
  <c r="AE277"/>
  <c r="AA277"/>
  <c r="U206"/>
  <c r="CF206" s="1"/>
  <c r="Q206"/>
  <c r="R206"/>
  <c r="X206"/>
  <c r="Z206" s="1"/>
  <c r="CE206"/>
  <c r="O206"/>
  <c r="P206" s="1"/>
  <c r="R236"/>
  <c r="AG284"/>
  <c r="AE284"/>
  <c r="AA284"/>
  <c r="AA278"/>
  <c r="R168"/>
  <c r="AG273"/>
  <c r="AE273"/>
  <c r="O170"/>
  <c r="P170" s="1"/>
  <c r="AP283"/>
  <c r="AQ283" s="1"/>
  <c r="AR283" s="1"/>
  <c r="X283"/>
  <c r="Y283" s="1"/>
  <c r="U173"/>
  <c r="BT173"/>
  <c r="Q173"/>
  <c r="X173"/>
  <c r="Z173" s="1"/>
  <c r="AI173" s="1"/>
  <c r="O246"/>
  <c r="P246" s="1"/>
  <c r="R246"/>
  <c r="O239"/>
  <c r="P239" s="1"/>
  <c r="R239"/>
  <c r="R214"/>
  <c r="CG205"/>
  <c r="CI205" s="1"/>
  <c r="CJ205" s="1"/>
  <c r="O241"/>
  <c r="P241" s="1"/>
  <c r="AN272"/>
  <c r="AT272"/>
  <c r="AV272"/>
  <c r="AP284"/>
  <c r="AQ284" s="1"/>
  <c r="AR284" s="1"/>
  <c r="X284"/>
  <c r="Y284" s="1"/>
  <c r="X274"/>
  <c r="Y274" s="1"/>
  <c r="AP274"/>
  <c r="AQ274" s="1"/>
  <c r="AR274" s="1"/>
  <c r="AA280" l="1"/>
  <c r="AE280"/>
  <c r="AG280"/>
  <c r="AP280"/>
  <c r="AQ280" s="1"/>
  <c r="AR280" s="1"/>
  <c r="X280"/>
  <c r="Y280" s="1"/>
  <c r="AT280"/>
  <c r="AN280"/>
  <c r="AV280"/>
  <c r="S244"/>
  <c r="S236"/>
  <c r="S246"/>
  <c r="AP237"/>
  <c r="AF237"/>
  <c r="S248"/>
  <c r="T248" s="1"/>
  <c r="S239"/>
  <c r="AD239" s="1"/>
  <c r="AF245"/>
  <c r="AP245"/>
  <c r="S241"/>
  <c r="T241" s="1"/>
  <c r="S237"/>
  <c r="CG210"/>
  <c r="CH210" s="1"/>
  <c r="CK210" s="1"/>
  <c r="CG202"/>
  <c r="CI202" s="1"/>
  <c r="CJ202" s="1"/>
  <c r="AP208"/>
  <c r="AQ208"/>
  <c r="AP202"/>
  <c r="AQ202"/>
  <c r="S201"/>
  <c r="CG213"/>
  <c r="CH213" s="1"/>
  <c r="CK213" s="1"/>
  <c r="AP213"/>
  <c r="AI213" s="1"/>
  <c r="AQ213"/>
  <c r="AC203"/>
  <c r="AH203" s="1"/>
  <c r="AQ201"/>
  <c r="AP201"/>
  <c r="AI201" s="1"/>
  <c r="CH208"/>
  <c r="CK208" s="1"/>
  <c r="AQ210"/>
  <c r="AP210"/>
  <c r="AI210" s="1"/>
  <c r="S206"/>
  <c r="AD206" s="1"/>
  <c r="AI205"/>
  <c r="AD177"/>
  <c r="AH177" s="1"/>
  <c r="AC177"/>
  <c r="S167"/>
  <c r="S168"/>
  <c r="AC168" s="1"/>
  <c r="AK168" s="1"/>
  <c r="T176"/>
  <c r="AC176"/>
  <c r="AD176"/>
  <c r="T211"/>
  <c r="AC211"/>
  <c r="AD211"/>
  <c r="AD168"/>
  <c r="T206"/>
  <c r="AC206"/>
  <c r="CG211"/>
  <c r="CI211" s="1"/>
  <c r="CJ211" s="1"/>
  <c r="CG204"/>
  <c r="CI204" s="1"/>
  <c r="CJ204" s="1"/>
  <c r="S175"/>
  <c r="S202"/>
  <c r="T244"/>
  <c r="AC244"/>
  <c r="AZ244" s="1"/>
  <c r="AD244"/>
  <c r="AQ206"/>
  <c r="AI206" s="1"/>
  <c r="AP206"/>
  <c r="T174"/>
  <c r="AD174"/>
  <c r="AC174"/>
  <c r="AC241"/>
  <c r="AZ241" s="1"/>
  <c r="T239"/>
  <c r="S249"/>
  <c r="T167"/>
  <c r="AD167"/>
  <c r="AC167"/>
  <c r="S212"/>
  <c r="T210"/>
  <c r="AD210"/>
  <c r="AC210"/>
  <c r="T208"/>
  <c r="AC208"/>
  <c r="AD208"/>
  <c r="T238"/>
  <c r="AC238"/>
  <c r="AZ238" s="1"/>
  <c r="AD238"/>
  <c r="CI214"/>
  <c r="CJ214" s="1"/>
  <c r="AQ204"/>
  <c r="AP204"/>
  <c r="AI204" s="1"/>
  <c r="CH205"/>
  <c r="CK205" s="1"/>
  <c r="S170"/>
  <c r="AP246"/>
  <c r="AF246"/>
  <c r="AQ211"/>
  <c r="AP211"/>
  <c r="CG214"/>
  <c r="CH214" s="1"/>
  <c r="CK214" s="1"/>
  <c r="AQ212"/>
  <c r="AP212"/>
  <c r="AI212" s="1"/>
  <c r="AP243"/>
  <c r="AF243"/>
  <c r="S204"/>
  <c r="AK176"/>
  <c r="S213"/>
  <c r="CG212"/>
  <c r="CI212" s="1"/>
  <c r="CJ212" s="1"/>
  <c r="T179"/>
  <c r="AC179"/>
  <c r="AD179"/>
  <c r="AC248"/>
  <c r="AZ248" s="1"/>
  <c r="AD248"/>
  <c r="T242"/>
  <c r="AC242"/>
  <c r="AZ242" s="1"/>
  <c r="AD242"/>
  <c r="AQ209"/>
  <c r="AP209"/>
  <c r="AI209" s="1"/>
  <c r="AP248"/>
  <c r="AF248"/>
  <c r="AF241"/>
  <c r="AP241"/>
  <c r="T209"/>
  <c r="AC209"/>
  <c r="AD209"/>
  <c r="T171"/>
  <c r="AC171"/>
  <c r="AD171"/>
  <c r="AK171" s="1"/>
  <c r="T166"/>
  <c r="AD166"/>
  <c r="AC166"/>
  <c r="S207"/>
  <c r="T205"/>
  <c r="AD205"/>
  <c r="AC205"/>
  <c r="AQ214"/>
  <c r="AP214"/>
  <c r="AI214" s="1"/>
  <c r="S243"/>
  <c r="AF244"/>
  <c r="AP244"/>
  <c r="T246"/>
  <c r="AC246"/>
  <c r="AZ246" s="1"/>
  <c r="AD246"/>
  <c r="CG207"/>
  <c r="CH207" s="1"/>
  <c r="CK207" s="1"/>
  <c r="AG203"/>
  <c r="CG206"/>
  <c r="CH206" s="1"/>
  <c r="CK206" s="1"/>
  <c r="CI207"/>
  <c r="CJ207" s="1"/>
  <c r="AK174"/>
  <c r="T169"/>
  <c r="AC169"/>
  <c r="AD169"/>
  <c r="V203"/>
  <c r="Y203" s="1"/>
  <c r="W203"/>
  <c r="AK203"/>
  <c r="V177"/>
  <c r="Y177" s="1"/>
  <c r="W177"/>
  <c r="T245"/>
  <c r="AD245"/>
  <c r="AC245"/>
  <c r="AZ245" s="1"/>
  <c r="T240"/>
  <c r="AD240"/>
  <c r="AC240"/>
  <c r="AZ240" s="1"/>
  <c r="S178"/>
  <c r="T236"/>
  <c r="AC236"/>
  <c r="AZ236" s="1"/>
  <c r="AD236"/>
  <c r="AF249"/>
  <c r="AP249"/>
  <c r="S173"/>
  <c r="AQ207"/>
  <c r="AP207"/>
  <c r="AI207" s="1"/>
  <c r="T247"/>
  <c r="AD247"/>
  <c r="AC247"/>
  <c r="AZ247" s="1"/>
  <c r="CG209"/>
  <c r="CH209" s="1"/>
  <c r="CK209" s="1"/>
  <c r="AP236"/>
  <c r="AF236"/>
  <c r="T172"/>
  <c r="AD172"/>
  <c r="AC172"/>
  <c r="S214"/>
  <c r="AG240" l="1"/>
  <c r="AQ240" s="1"/>
  <c r="AV240" s="1"/>
  <c r="AW240" s="1"/>
  <c r="AC239"/>
  <c r="AZ239" s="1"/>
  <c r="AG246"/>
  <c r="AQ246" s="1"/>
  <c r="AD241"/>
  <c r="T237"/>
  <c r="AC237"/>
  <c r="AZ237" s="1"/>
  <c r="AD237"/>
  <c r="AG237" s="1"/>
  <c r="AQ237" s="1"/>
  <c r="AG248"/>
  <c r="AQ248" s="1"/>
  <c r="AV248" s="1"/>
  <c r="AW248" s="1"/>
  <c r="AI208"/>
  <c r="CI210"/>
  <c r="CJ210" s="1"/>
  <c r="T201"/>
  <c r="AD201"/>
  <c r="AK201" s="1"/>
  <c r="AC201"/>
  <c r="AE203"/>
  <c r="CI206"/>
  <c r="CJ206" s="1"/>
  <c r="AF203"/>
  <c r="AK206"/>
  <c r="CH204"/>
  <c r="CK204" s="1"/>
  <c r="CI213"/>
  <c r="CJ213" s="1"/>
  <c r="AK209"/>
  <c r="AI202"/>
  <c r="AI211"/>
  <c r="AK211" s="1"/>
  <c r="CH202"/>
  <c r="CK202" s="1"/>
  <c r="AK177"/>
  <c r="AG177"/>
  <c r="AE177"/>
  <c r="T168"/>
  <c r="AF177"/>
  <c r="AK179"/>
  <c r="AK212"/>
  <c r="AJ177"/>
  <c r="AL177" s="1"/>
  <c r="AO177"/>
  <c r="W246"/>
  <c r="V246"/>
  <c r="AE246"/>
  <c r="AI246" s="1"/>
  <c r="V171"/>
  <c r="Y171" s="1"/>
  <c r="W171"/>
  <c r="W167"/>
  <c r="V167"/>
  <c r="Y167" s="1"/>
  <c r="V166"/>
  <c r="Y166" s="1"/>
  <c r="W166"/>
  <c r="W179"/>
  <c r="V179"/>
  <c r="Y179" s="1"/>
  <c r="W244"/>
  <c r="V244"/>
  <c r="AE244"/>
  <c r="AI244" s="1"/>
  <c r="T214"/>
  <c r="AD214"/>
  <c r="AC214"/>
  <c r="AK214" s="1"/>
  <c r="AE205"/>
  <c r="AG205"/>
  <c r="AH205"/>
  <c r="AF205"/>
  <c r="AF209"/>
  <c r="AH209"/>
  <c r="AG209"/>
  <c r="AE209"/>
  <c r="AG247"/>
  <c r="AQ247" s="1"/>
  <c r="AV247" s="1"/>
  <c r="AW247" s="1"/>
  <c r="CI209"/>
  <c r="CJ209" s="1"/>
  <c r="CH211"/>
  <c r="CK211" s="1"/>
  <c r="AO203"/>
  <c r="AN203"/>
  <c r="V242"/>
  <c r="W242"/>
  <c r="AE242"/>
  <c r="AI242" s="1"/>
  <c r="CH212"/>
  <c r="CK212" s="1"/>
  <c r="T249"/>
  <c r="AC249"/>
  <c r="AZ249" s="1"/>
  <c r="AD249"/>
  <c r="AG249" s="1"/>
  <c r="AQ249" s="1"/>
  <c r="T175"/>
  <c r="AD175"/>
  <c r="AC175"/>
  <c r="T213"/>
  <c r="AC213"/>
  <c r="AD213"/>
  <c r="T212"/>
  <c r="AC212"/>
  <c r="AD212"/>
  <c r="W174"/>
  <c r="V174"/>
  <c r="Y174" s="1"/>
  <c r="AF206"/>
  <c r="AE206"/>
  <c r="AH206"/>
  <c r="AG206"/>
  <c r="AK205"/>
  <c r="V172"/>
  <c r="Y172" s="1"/>
  <c r="W172"/>
  <c r="AG245"/>
  <c r="AQ245" s="1"/>
  <c r="AV245" s="1"/>
  <c r="AW245" s="1"/>
  <c r="W238"/>
  <c r="V238"/>
  <c r="AE238"/>
  <c r="AI238" s="1"/>
  <c r="AG239"/>
  <c r="AQ239" s="1"/>
  <c r="AV239" s="1"/>
  <c r="AW239" s="1"/>
  <c r="V206"/>
  <c r="Y206" s="1"/>
  <c r="W206"/>
  <c r="AE176"/>
  <c r="AH176"/>
  <c r="AG176"/>
  <c r="AF176"/>
  <c r="T178"/>
  <c r="AD178"/>
  <c r="AC178"/>
  <c r="AE166"/>
  <c r="AG166"/>
  <c r="AF166"/>
  <c r="AH166"/>
  <c r="W208"/>
  <c r="V208"/>
  <c r="Y208" s="1"/>
  <c r="AG242"/>
  <c r="AQ242" s="1"/>
  <c r="AV242" s="1"/>
  <c r="AW242" s="1"/>
  <c r="AF211"/>
  <c r="AE211"/>
  <c r="AH211"/>
  <c r="AG211"/>
  <c r="AG244"/>
  <c r="AQ244" s="1"/>
  <c r="AV244" s="1"/>
  <c r="AW244" s="1"/>
  <c r="AG210"/>
  <c r="AF210"/>
  <c r="AE210"/>
  <c r="AH210"/>
  <c r="AK210"/>
  <c r="T243"/>
  <c r="AD243"/>
  <c r="AC243"/>
  <c r="AZ243" s="1"/>
  <c r="W211"/>
  <c r="V211"/>
  <c r="Y211" s="1"/>
  <c r="W247"/>
  <c r="V247"/>
  <c r="AE247"/>
  <c r="AI247" s="1"/>
  <c r="AH169"/>
  <c r="AG169"/>
  <c r="AF169"/>
  <c r="AE169"/>
  <c r="AK169"/>
  <c r="AG236"/>
  <c r="AQ236" s="1"/>
  <c r="AV236" s="1"/>
  <c r="AW236" s="1"/>
  <c r="W236"/>
  <c r="V236"/>
  <c r="AE236"/>
  <c r="AI236" s="1"/>
  <c r="V245"/>
  <c r="W245"/>
  <c r="AE245"/>
  <c r="AI245" s="1"/>
  <c r="W169"/>
  <c r="V169"/>
  <c r="Y169" s="1"/>
  <c r="AV246"/>
  <c r="AW246" s="1"/>
  <c r="T207"/>
  <c r="AD207"/>
  <c r="AK207" s="1"/>
  <c r="AC207"/>
  <c r="AG171"/>
  <c r="AE171"/>
  <c r="AF171"/>
  <c r="AH171"/>
  <c r="V248"/>
  <c r="W248"/>
  <c r="AE248"/>
  <c r="AI248" s="1"/>
  <c r="T204"/>
  <c r="AD204"/>
  <c r="AC204"/>
  <c r="AH208"/>
  <c r="AE208"/>
  <c r="AG208"/>
  <c r="AF208"/>
  <c r="AK208"/>
  <c r="W239"/>
  <c r="AE239"/>
  <c r="AI239" s="1"/>
  <c r="V239"/>
  <c r="T173"/>
  <c r="AC173"/>
  <c r="AD173"/>
  <c r="W168"/>
  <c r="V168"/>
  <c r="Y168" s="1"/>
  <c r="W241"/>
  <c r="V241"/>
  <c r="AE241"/>
  <c r="AI241" s="1"/>
  <c r="T202"/>
  <c r="AD202"/>
  <c r="AC202"/>
  <c r="W240"/>
  <c r="V240"/>
  <c r="AE240"/>
  <c r="AI240" s="1"/>
  <c r="V205"/>
  <c r="Y205" s="1"/>
  <c r="W205"/>
  <c r="AG241"/>
  <c r="AQ241" s="1"/>
  <c r="AG238"/>
  <c r="AQ238" s="1"/>
  <c r="AV238" s="1"/>
  <c r="AW238" s="1"/>
  <c r="W210"/>
  <c r="V210"/>
  <c r="Y210" s="1"/>
  <c r="AH174"/>
  <c r="AG174"/>
  <c r="AF174"/>
  <c r="AE174"/>
  <c r="AH172"/>
  <c r="AG172"/>
  <c r="AE172"/>
  <c r="AF172"/>
  <c r="AK172"/>
  <c r="W209"/>
  <c r="V209"/>
  <c r="Y209" s="1"/>
  <c r="T170"/>
  <c r="AC170"/>
  <c r="AD170"/>
  <c r="AK166"/>
  <c r="AE179"/>
  <c r="AH179"/>
  <c r="AG179"/>
  <c r="AF179"/>
  <c r="AG167"/>
  <c r="AF167"/>
  <c r="AH167"/>
  <c r="AE167"/>
  <c r="AK167"/>
  <c r="AG168"/>
  <c r="AF168"/>
  <c r="AH168"/>
  <c r="AE168"/>
  <c r="V176"/>
  <c r="Y176" s="1"/>
  <c r="W176"/>
  <c r="AJ240" l="1"/>
  <c r="AL240" s="1"/>
  <c r="AM240" s="1"/>
  <c r="AV241"/>
  <c r="AW241" s="1"/>
  <c r="AJ246"/>
  <c r="AL246" s="1"/>
  <c r="AM246" s="1"/>
  <c r="AV237"/>
  <c r="AW237" s="1"/>
  <c r="AJ236"/>
  <c r="AL236" s="1"/>
  <c r="AM236" s="1"/>
  <c r="AJ244"/>
  <c r="AL244" s="1"/>
  <c r="AM244" s="1"/>
  <c r="W237"/>
  <c r="V237"/>
  <c r="AE237"/>
  <c r="AJ239"/>
  <c r="AL239" s="1"/>
  <c r="AM239" s="1"/>
  <c r="W201"/>
  <c r="V201"/>
  <c r="Y201" s="1"/>
  <c r="AK204"/>
  <c r="AJ203"/>
  <c r="AL203" s="1"/>
  <c r="AH201"/>
  <c r="AG201"/>
  <c r="AF201"/>
  <c r="AE201"/>
  <c r="AX236"/>
  <c r="BC236"/>
  <c r="BD236" s="1"/>
  <c r="BB236"/>
  <c r="BL236"/>
  <c r="AX242"/>
  <c r="BC242"/>
  <c r="BD242" s="1"/>
  <c r="BB242"/>
  <c r="BL242"/>
  <c r="BC244"/>
  <c r="BD244" s="1"/>
  <c r="AX244"/>
  <c r="BB244"/>
  <c r="BL244"/>
  <c r="BC238"/>
  <c r="BD238" s="1"/>
  <c r="BB238"/>
  <c r="AX238"/>
  <c r="BL238"/>
  <c r="BC245"/>
  <c r="BD245" s="1"/>
  <c r="BB245"/>
  <c r="AX245"/>
  <c r="BL245"/>
  <c r="AM203"/>
  <c r="BB239"/>
  <c r="BC239"/>
  <c r="BD239" s="1"/>
  <c r="BL239"/>
  <c r="AX239"/>
  <c r="W170"/>
  <c r="V170"/>
  <c r="Y170" s="1"/>
  <c r="AO240"/>
  <c r="Y240"/>
  <c r="V173"/>
  <c r="Y173" s="1"/>
  <c r="W173"/>
  <c r="Y238"/>
  <c r="AO238"/>
  <c r="AJ174"/>
  <c r="AL174" s="1"/>
  <c r="AO174"/>
  <c r="AO167"/>
  <c r="AJ167"/>
  <c r="AL167" s="1"/>
  <c r="AO205"/>
  <c r="AN205"/>
  <c r="AJ205" s="1"/>
  <c r="AL205" s="1"/>
  <c r="W202"/>
  <c r="V202"/>
  <c r="Y202" s="1"/>
  <c r="BB241"/>
  <c r="AX241"/>
  <c r="BC241"/>
  <c r="BD241" s="1"/>
  <c r="BL241"/>
  <c r="AO239"/>
  <c r="Y239"/>
  <c r="AO248"/>
  <c r="Y248"/>
  <c r="W207"/>
  <c r="V207"/>
  <c r="Y207" s="1"/>
  <c r="V212"/>
  <c r="Y212" s="1"/>
  <c r="W212"/>
  <c r="AV249"/>
  <c r="AW249" s="1"/>
  <c r="AJ171"/>
  <c r="AL171" s="1"/>
  <c r="AO171"/>
  <c r="AF170"/>
  <c r="AE170"/>
  <c r="AH170"/>
  <c r="AG170"/>
  <c r="AK170"/>
  <c r="BB240"/>
  <c r="BC240"/>
  <c r="BD240" s="1"/>
  <c r="AX240"/>
  <c r="BL240"/>
  <c r="AE173"/>
  <c r="AH173"/>
  <c r="AG173"/>
  <c r="AF173"/>
  <c r="AK173"/>
  <c r="BB246"/>
  <c r="AX246"/>
  <c r="BC246"/>
  <c r="BD246" s="1"/>
  <c r="BL246"/>
  <c r="Y236"/>
  <c r="AO236"/>
  <c r="AG213"/>
  <c r="AF213"/>
  <c r="AH213"/>
  <c r="AE213"/>
  <c r="AK213"/>
  <c r="Y244"/>
  <c r="AO244"/>
  <c r="AJ166"/>
  <c r="AL166" s="1"/>
  <c r="AO166"/>
  <c r="AJ176"/>
  <c r="AL176" s="1"/>
  <c r="AO176"/>
  <c r="V249"/>
  <c r="W249"/>
  <c r="AE249"/>
  <c r="AI249" s="1"/>
  <c r="AO246"/>
  <c r="Y246"/>
  <c r="W213"/>
  <c r="V213"/>
  <c r="Y213" s="1"/>
  <c r="AN209"/>
  <c r="AO209"/>
  <c r="AO241"/>
  <c r="Y241"/>
  <c r="AJ247"/>
  <c r="AL247" s="1"/>
  <c r="AM247" s="1"/>
  <c r="W243"/>
  <c r="V243"/>
  <c r="AE243"/>
  <c r="AI243" s="1"/>
  <c r="AJ168"/>
  <c r="AL168" s="1"/>
  <c r="AO168"/>
  <c r="Y245"/>
  <c r="AO245"/>
  <c r="AO208"/>
  <c r="AN208"/>
  <c r="AJ208" s="1"/>
  <c r="AL208" s="1"/>
  <c r="AG178"/>
  <c r="AF178"/>
  <c r="AE178"/>
  <c r="AH178"/>
  <c r="AK178"/>
  <c r="AO206"/>
  <c r="AN206"/>
  <c r="AJ238"/>
  <c r="AL238" s="1"/>
  <c r="AM238" s="1"/>
  <c r="AH212"/>
  <c r="AG212"/>
  <c r="AF212"/>
  <c r="AE212"/>
  <c r="AH175"/>
  <c r="AG175"/>
  <c r="AF175"/>
  <c r="AE175"/>
  <c r="AK175"/>
  <c r="AJ242"/>
  <c r="AL242" s="1"/>
  <c r="AM242" s="1"/>
  <c r="AE214"/>
  <c r="AH214"/>
  <c r="AG214"/>
  <c r="AF214"/>
  <c r="AJ179"/>
  <c r="AL179" s="1"/>
  <c r="AO179"/>
  <c r="AM177"/>
  <c r="AP177" s="1"/>
  <c r="AO210"/>
  <c r="AN210"/>
  <c r="AJ169"/>
  <c r="AL169" s="1"/>
  <c r="AO169"/>
  <c r="AJ241"/>
  <c r="AL241" s="1"/>
  <c r="AM241" s="1"/>
  <c r="AG204"/>
  <c r="AF204"/>
  <c r="AH204"/>
  <c r="AE204"/>
  <c r="W204"/>
  <c r="V204"/>
  <c r="Y204" s="1"/>
  <c r="BC248"/>
  <c r="BD248" s="1"/>
  <c r="BB248"/>
  <c r="AX248"/>
  <c r="BL248"/>
  <c r="BC247"/>
  <c r="BD247" s="1"/>
  <c r="BB247"/>
  <c r="AX247"/>
  <c r="BL247"/>
  <c r="AO247"/>
  <c r="Y247"/>
  <c r="AO172"/>
  <c r="AJ172"/>
  <c r="AL172" s="1"/>
  <c r="AG243"/>
  <c r="AQ243" s="1"/>
  <c r="AV243" s="1"/>
  <c r="AW243" s="1"/>
  <c r="AG202"/>
  <c r="AF202"/>
  <c r="AE202"/>
  <c r="AH202"/>
  <c r="AK202"/>
  <c r="AJ248"/>
  <c r="AL248" s="1"/>
  <c r="AM248" s="1"/>
  <c r="AE207"/>
  <c r="AF207"/>
  <c r="AG207"/>
  <c r="AH207"/>
  <c r="AJ245"/>
  <c r="AL245" s="1"/>
  <c r="AM245" s="1"/>
  <c r="AO211"/>
  <c r="AN211"/>
  <c r="AJ211" s="1"/>
  <c r="AL211" s="1"/>
  <c r="W178"/>
  <c r="V178"/>
  <c r="Y178" s="1"/>
  <c r="W175"/>
  <c r="V175"/>
  <c r="Y175" s="1"/>
  <c r="Y242"/>
  <c r="AO242"/>
  <c r="V214"/>
  <c r="Y214" s="1"/>
  <c r="W214"/>
  <c r="AI237" l="1"/>
  <c r="AJ237"/>
  <c r="AL237" s="1"/>
  <c r="AM237" s="1"/>
  <c r="AO237"/>
  <c r="Y237"/>
  <c r="BB237"/>
  <c r="AX237"/>
  <c r="BL237"/>
  <c r="BC237"/>
  <c r="BD237" s="1"/>
  <c r="AJ209"/>
  <c r="AL209" s="1"/>
  <c r="AM209" s="1"/>
  <c r="AJ206"/>
  <c r="AL206" s="1"/>
  <c r="AO201"/>
  <c r="AN201"/>
  <c r="AJ210"/>
  <c r="AL210" s="1"/>
  <c r="AM210" s="1"/>
  <c r="AQ177"/>
  <c r="AS177" s="1"/>
  <c r="AV177" s="1"/>
  <c r="AY177" s="1"/>
  <c r="AM205"/>
  <c r="AM208"/>
  <c r="AM206"/>
  <c r="AM211"/>
  <c r="BA177"/>
  <c r="BG177" s="1"/>
  <c r="BH177" s="1"/>
  <c r="AR177"/>
  <c r="BE241"/>
  <c r="BF241" s="1"/>
  <c r="BN241"/>
  <c r="BO241" s="1"/>
  <c r="BP241" s="1"/>
  <c r="BJ241"/>
  <c r="AM166"/>
  <c r="AQ166" s="1"/>
  <c r="AS166" s="1"/>
  <c r="AV166" s="1"/>
  <c r="AN207"/>
  <c r="AO207"/>
  <c r="AO175"/>
  <c r="AJ175"/>
  <c r="AL175" s="1"/>
  <c r="AX243"/>
  <c r="BB243"/>
  <c r="BC243"/>
  <c r="BD243" s="1"/>
  <c r="BL243"/>
  <c r="AO213"/>
  <c r="AN213"/>
  <c r="AJ213" s="1"/>
  <c r="AL213" s="1"/>
  <c r="AX249"/>
  <c r="BC249"/>
  <c r="BD249" s="1"/>
  <c r="BB249"/>
  <c r="BL249"/>
  <c r="BJ242"/>
  <c r="BN242"/>
  <c r="BO242" s="1"/>
  <c r="BP242" s="1"/>
  <c r="BE242"/>
  <c r="BF242" s="1"/>
  <c r="AO204"/>
  <c r="AN204"/>
  <c r="AJ204" s="1"/>
  <c r="AL204" s="1"/>
  <c r="AM168"/>
  <c r="AQ168" s="1"/>
  <c r="AS168" s="1"/>
  <c r="AV168" s="1"/>
  <c r="AM176"/>
  <c r="AQ176" s="1"/>
  <c r="AS176" s="1"/>
  <c r="AV176" s="1"/>
  <c r="BJ245"/>
  <c r="BN245"/>
  <c r="BO245" s="1"/>
  <c r="BP245" s="1"/>
  <c r="BE245"/>
  <c r="BF245" s="1"/>
  <c r="BN244"/>
  <c r="BO244" s="1"/>
  <c r="BP244" s="1"/>
  <c r="BJ244"/>
  <c r="BE244"/>
  <c r="BF244" s="1"/>
  <c r="AO212"/>
  <c r="AN212"/>
  <c r="AM179"/>
  <c r="AQ179" s="1"/>
  <c r="AS179" s="1"/>
  <c r="AV179" s="1"/>
  <c r="AO173"/>
  <c r="AJ173"/>
  <c r="AL173" s="1"/>
  <c r="AM172"/>
  <c r="AP172" s="1"/>
  <c r="AM167"/>
  <c r="AQ167" s="1"/>
  <c r="AS167" s="1"/>
  <c r="AV167" s="1"/>
  <c r="AR203"/>
  <c r="AS203"/>
  <c r="AU203" s="1"/>
  <c r="AX203" s="1"/>
  <c r="BE236"/>
  <c r="BF236" s="1"/>
  <c r="BN236"/>
  <c r="BO236" s="1"/>
  <c r="BP236" s="1"/>
  <c r="BJ236"/>
  <c r="AO214"/>
  <c r="AN214"/>
  <c r="AJ243"/>
  <c r="AL243" s="1"/>
  <c r="AM243" s="1"/>
  <c r="AO202"/>
  <c r="AN202"/>
  <c r="BJ238"/>
  <c r="BN238"/>
  <c r="BO238" s="1"/>
  <c r="BP238" s="1"/>
  <c r="BE238"/>
  <c r="BF238" s="1"/>
  <c r="AO178"/>
  <c r="AJ178"/>
  <c r="AL178" s="1"/>
  <c r="AP179"/>
  <c r="BJ239"/>
  <c r="BN239"/>
  <c r="BO239" s="1"/>
  <c r="BP239" s="1"/>
  <c r="BE239"/>
  <c r="BF239" s="1"/>
  <c r="BE247"/>
  <c r="BF247" s="1"/>
  <c r="BJ247"/>
  <c r="BN247"/>
  <c r="BO247" s="1"/>
  <c r="BP247" s="1"/>
  <c r="AM169"/>
  <c r="AQ169" s="1"/>
  <c r="AS169" s="1"/>
  <c r="AV169" s="1"/>
  <c r="AO243"/>
  <c r="Y243"/>
  <c r="AJ249"/>
  <c r="AL249" s="1"/>
  <c r="AM249" s="1"/>
  <c r="AJ170"/>
  <c r="AL170" s="1"/>
  <c r="AO170"/>
  <c r="BN240"/>
  <c r="BO240" s="1"/>
  <c r="BP240" s="1"/>
  <c r="BE240"/>
  <c r="BF240" s="1"/>
  <c r="BJ240"/>
  <c r="BN248"/>
  <c r="BO248" s="1"/>
  <c r="BP248" s="1"/>
  <c r="BE248"/>
  <c r="BF248" s="1"/>
  <c r="BJ248"/>
  <c r="Y249"/>
  <c r="AO249"/>
  <c r="BJ246"/>
  <c r="BE246"/>
  <c r="BF246" s="1"/>
  <c r="BN246"/>
  <c r="BO246" s="1"/>
  <c r="BP246" s="1"/>
  <c r="AM171"/>
  <c r="AP171" s="1"/>
  <c r="AM174"/>
  <c r="AQ174" s="1"/>
  <c r="AS174" s="1"/>
  <c r="AV174" s="1"/>
  <c r="BN237" l="1"/>
  <c r="BO237" s="1"/>
  <c r="BP237" s="1"/>
  <c r="BE237"/>
  <c r="BF237" s="1"/>
  <c r="BJ237"/>
  <c r="AJ212"/>
  <c r="AL212" s="1"/>
  <c r="AM212" s="1"/>
  <c r="AJ202"/>
  <c r="AL202" s="1"/>
  <c r="AJ214"/>
  <c r="AL214" s="1"/>
  <c r="AM214" s="1"/>
  <c r="AJ207"/>
  <c r="AL207" s="1"/>
  <c r="AJ201"/>
  <c r="AL201" s="1"/>
  <c r="AM201" s="1"/>
  <c r="AP176"/>
  <c r="AR176" s="1"/>
  <c r="AP167"/>
  <c r="AP168"/>
  <c r="AX177"/>
  <c r="AP174"/>
  <c r="AP166"/>
  <c r="AR166" s="1"/>
  <c r="AP169"/>
  <c r="BA169" s="1"/>
  <c r="BG169" s="1"/>
  <c r="BH169" s="1"/>
  <c r="AQ171"/>
  <c r="AS171" s="1"/>
  <c r="AV171" s="1"/>
  <c r="AY171" s="1"/>
  <c r="AY169"/>
  <c r="AX169"/>
  <c r="AY174"/>
  <c r="AX174"/>
  <c r="AM204"/>
  <c r="AR171"/>
  <c r="BA171"/>
  <c r="BG171" s="1"/>
  <c r="BH171" s="1"/>
  <c r="AM202"/>
  <c r="AX167"/>
  <c r="AY167"/>
  <c r="AR172"/>
  <c r="BA172"/>
  <c r="BG172" s="1"/>
  <c r="BH172" s="1"/>
  <c r="AY168"/>
  <c r="AX168"/>
  <c r="AM213"/>
  <c r="AY176"/>
  <c r="AX176"/>
  <c r="AX179"/>
  <c r="AY179"/>
  <c r="AM207"/>
  <c r="CA236"/>
  <c r="BW236"/>
  <c r="BQ236"/>
  <c r="BG238"/>
  <c r="BH238" s="1"/>
  <c r="BS238"/>
  <c r="BT238" s="1"/>
  <c r="BU238" s="1"/>
  <c r="BQ241"/>
  <c r="CA241"/>
  <c r="BW241"/>
  <c r="BS239"/>
  <c r="BT239" s="1"/>
  <c r="BU239" s="1"/>
  <c r="BG239"/>
  <c r="BH239" s="1"/>
  <c r="AQ172"/>
  <c r="AS172" s="1"/>
  <c r="AV172" s="1"/>
  <c r="AR210"/>
  <c r="AS210"/>
  <c r="AU210" s="1"/>
  <c r="AX210" s="1"/>
  <c r="BS240"/>
  <c r="BT240" s="1"/>
  <c r="BU240" s="1"/>
  <c r="BG240"/>
  <c r="BH240" s="1"/>
  <c r="BG248"/>
  <c r="BH248" s="1"/>
  <c r="BS248"/>
  <c r="BT248" s="1"/>
  <c r="BU248" s="1"/>
  <c r="CA240"/>
  <c r="BW240"/>
  <c r="BQ240"/>
  <c r="BQ247"/>
  <c r="CA247"/>
  <c r="BW247"/>
  <c r="AM178"/>
  <c r="AQ178" s="1"/>
  <c r="AS178" s="1"/>
  <c r="AV178" s="1"/>
  <c r="BW244"/>
  <c r="CA244"/>
  <c r="BQ244"/>
  <c r="BQ246"/>
  <c r="CA246"/>
  <c r="BW246"/>
  <c r="BQ238"/>
  <c r="CA238"/>
  <c r="BW238"/>
  <c r="BQ239"/>
  <c r="BW239"/>
  <c r="CA239"/>
  <c r="BC203"/>
  <c r="BJ203" s="1"/>
  <c r="BK203" s="1"/>
  <c r="AT203"/>
  <c r="AP173"/>
  <c r="BN243"/>
  <c r="BO243" s="1"/>
  <c r="BP243" s="1"/>
  <c r="BJ243"/>
  <c r="BE243"/>
  <c r="BF243" s="1"/>
  <c r="AR211"/>
  <c r="AS211"/>
  <c r="AU211" s="1"/>
  <c r="AX211" s="1"/>
  <c r="BG242"/>
  <c r="BH242" s="1"/>
  <c r="BS242"/>
  <c r="BT242" s="1"/>
  <c r="BU242" s="1"/>
  <c r="AS209"/>
  <c r="AU209" s="1"/>
  <c r="AX209" s="1"/>
  <c r="AR209"/>
  <c r="AX171"/>
  <c r="BS245"/>
  <c r="BT245" s="1"/>
  <c r="BU245" s="1"/>
  <c r="BG245"/>
  <c r="BH245" s="1"/>
  <c r="AS208"/>
  <c r="AU208" s="1"/>
  <c r="AX208" s="1"/>
  <c r="AR208"/>
  <c r="AM170"/>
  <c r="AQ170" s="1"/>
  <c r="AS170" s="1"/>
  <c r="AV170" s="1"/>
  <c r="BG236"/>
  <c r="BH236" s="1"/>
  <c r="BS236"/>
  <c r="BT236" s="1"/>
  <c r="BU236" s="1"/>
  <c r="AM175"/>
  <c r="AP175" s="1"/>
  <c r="BS246"/>
  <c r="BT246" s="1"/>
  <c r="BU246" s="1"/>
  <c r="BG246"/>
  <c r="BH246" s="1"/>
  <c r="AZ203"/>
  <c r="BA203"/>
  <c r="BS241"/>
  <c r="BT241" s="1"/>
  <c r="BU241" s="1"/>
  <c r="BG241"/>
  <c r="BH241" s="1"/>
  <c r="BA167"/>
  <c r="BG167" s="1"/>
  <c r="BH167" s="1"/>
  <c r="AR167"/>
  <c r="BG244"/>
  <c r="BH244" s="1"/>
  <c r="BS244"/>
  <c r="BT244" s="1"/>
  <c r="BU244" s="1"/>
  <c r="BQ242"/>
  <c r="CA242"/>
  <c r="BW242"/>
  <c r="BQ248"/>
  <c r="CA248"/>
  <c r="BW248"/>
  <c r="AR168"/>
  <c r="BA168"/>
  <c r="BG168" s="1"/>
  <c r="BH168" s="1"/>
  <c r="BS247"/>
  <c r="BT247" s="1"/>
  <c r="BU247" s="1"/>
  <c r="BG247"/>
  <c r="BH247" s="1"/>
  <c r="BW245"/>
  <c r="BQ245"/>
  <c r="CA245"/>
  <c r="BJ249"/>
  <c r="BN249"/>
  <c r="BO249" s="1"/>
  <c r="BP249" s="1"/>
  <c r="BE249"/>
  <c r="BF249" s="1"/>
  <c r="AS205"/>
  <c r="AU205" s="1"/>
  <c r="AX205" s="1"/>
  <c r="AR205"/>
  <c r="BA174"/>
  <c r="BG174" s="1"/>
  <c r="BH174" s="1"/>
  <c r="AR174"/>
  <c r="AM173"/>
  <c r="AQ173" s="1"/>
  <c r="AS173" s="1"/>
  <c r="AV173" s="1"/>
  <c r="BA179"/>
  <c r="BG179" s="1"/>
  <c r="BH179" s="1"/>
  <c r="AR179"/>
  <c r="AY166"/>
  <c r="AX166"/>
  <c r="BM177"/>
  <c r="BN177" s="1"/>
  <c r="BL177"/>
  <c r="BI177"/>
  <c r="BW177"/>
  <c r="AR206"/>
  <c r="AS206"/>
  <c r="AU206" s="1"/>
  <c r="AX206" s="1"/>
  <c r="BW237" l="1"/>
  <c r="BQ237"/>
  <c r="CA237"/>
  <c r="BG237"/>
  <c r="BH237" s="1"/>
  <c r="BS237"/>
  <c r="BT237" s="1"/>
  <c r="BU237" s="1"/>
  <c r="AR201"/>
  <c r="AS201"/>
  <c r="AU201" s="1"/>
  <c r="AX201" s="1"/>
  <c r="BA176"/>
  <c r="BG176" s="1"/>
  <c r="BH176" s="1"/>
  <c r="BW176" s="1"/>
  <c r="BA166"/>
  <c r="BG166" s="1"/>
  <c r="BH166" s="1"/>
  <c r="AR169"/>
  <c r="AP178"/>
  <c r="BA178" s="1"/>
  <c r="BG178" s="1"/>
  <c r="BH178" s="1"/>
  <c r="AX170"/>
  <c r="AY170"/>
  <c r="BA175"/>
  <c r="BG175" s="1"/>
  <c r="BH175" s="1"/>
  <c r="AR175"/>
  <c r="AX178"/>
  <c r="AY178"/>
  <c r="BM174"/>
  <c r="BN174" s="1"/>
  <c r="BL174"/>
  <c r="BI174"/>
  <c r="BW174"/>
  <c r="BA173"/>
  <c r="BG173" s="1"/>
  <c r="BH173" s="1"/>
  <c r="AR173"/>
  <c r="BQ249"/>
  <c r="CA249"/>
  <c r="BW249"/>
  <c r="AY173"/>
  <c r="AX173"/>
  <c r="BC208"/>
  <c r="BJ208" s="1"/>
  <c r="BK208" s="1"/>
  <c r="AT208"/>
  <c r="BC210"/>
  <c r="BJ210" s="1"/>
  <c r="BK210" s="1"/>
  <c r="AT210"/>
  <c r="BI171"/>
  <c r="BM171"/>
  <c r="BN171" s="1"/>
  <c r="BL171"/>
  <c r="BW171"/>
  <c r="BU177"/>
  <c r="CB177"/>
  <c r="CC177" s="1"/>
  <c r="CD177" s="1"/>
  <c r="BO177"/>
  <c r="BP177" s="1"/>
  <c r="AS212"/>
  <c r="AU212" s="1"/>
  <c r="AX212" s="1"/>
  <c r="AR212"/>
  <c r="BA208"/>
  <c r="AZ208"/>
  <c r="BM166"/>
  <c r="BN166" s="1"/>
  <c r="BL166"/>
  <c r="BI166"/>
  <c r="BW166"/>
  <c r="AY172"/>
  <c r="AX172"/>
  <c r="BM169"/>
  <c r="BN169" s="1"/>
  <c r="BL169"/>
  <c r="BI169"/>
  <c r="BW169"/>
  <c r="BA206"/>
  <c r="AZ206"/>
  <c r="AT205"/>
  <c r="BC205"/>
  <c r="BJ205" s="1"/>
  <c r="BK205" s="1"/>
  <c r="BS243"/>
  <c r="BT243" s="1"/>
  <c r="BU243" s="1"/>
  <c r="BG243"/>
  <c r="BH243" s="1"/>
  <c r="AQ175"/>
  <c r="AS175" s="1"/>
  <c r="AV175" s="1"/>
  <c r="AP170"/>
  <c r="AS214"/>
  <c r="AU214" s="1"/>
  <c r="AX214" s="1"/>
  <c r="AR214"/>
  <c r="AT206"/>
  <c r="BC206"/>
  <c r="BJ206" s="1"/>
  <c r="BK206" s="1"/>
  <c r="AZ205"/>
  <c r="BA205"/>
  <c r="BA211"/>
  <c r="AZ211"/>
  <c r="AS204"/>
  <c r="AU204" s="1"/>
  <c r="AX204" s="1"/>
  <c r="AR204"/>
  <c r="BG249"/>
  <c r="BH249" s="1"/>
  <c r="BS249"/>
  <c r="BT249" s="1"/>
  <c r="BU249" s="1"/>
  <c r="BL168"/>
  <c r="BM168"/>
  <c r="BN168" s="1"/>
  <c r="BI168"/>
  <c r="BW168"/>
  <c r="BC209"/>
  <c r="BJ209" s="1"/>
  <c r="BK209" s="1"/>
  <c r="AT209"/>
  <c r="BW243"/>
  <c r="CA243"/>
  <c r="BQ243"/>
  <c r="BO203"/>
  <c r="BP203"/>
  <c r="BQ203" s="1"/>
  <c r="BL203"/>
  <c r="BY203"/>
  <c r="BL172"/>
  <c r="BM172"/>
  <c r="BN172" s="1"/>
  <c r="BW172"/>
  <c r="BI172"/>
  <c r="BM167"/>
  <c r="BN167" s="1"/>
  <c r="BL167"/>
  <c r="BI167"/>
  <c r="BW167"/>
  <c r="AT211"/>
  <c r="BC211"/>
  <c r="BJ211" s="1"/>
  <c r="BK211" s="1"/>
  <c r="BI179"/>
  <c r="BL179"/>
  <c r="BM179"/>
  <c r="BN179" s="1"/>
  <c r="BW179"/>
  <c r="AZ209"/>
  <c r="BA209"/>
  <c r="BL176"/>
  <c r="BA210"/>
  <c r="AZ210"/>
  <c r="AR207"/>
  <c r="AS207"/>
  <c r="AU207" s="1"/>
  <c r="AX207" s="1"/>
  <c r="AR213"/>
  <c r="AS213"/>
  <c r="AU213" s="1"/>
  <c r="AX213" s="1"/>
  <c r="AS202"/>
  <c r="AU202" s="1"/>
  <c r="AX202" s="1"/>
  <c r="AR202"/>
  <c r="AZ201" l="1"/>
  <c r="BA201"/>
  <c r="BC201"/>
  <c r="BJ201" s="1"/>
  <c r="BK201" s="1"/>
  <c r="AT201"/>
  <c r="BI176"/>
  <c r="AR178"/>
  <c r="BM176"/>
  <c r="BN176" s="1"/>
  <c r="BI178"/>
  <c r="BL178"/>
  <c r="BM178"/>
  <c r="BN178" s="1"/>
  <c r="BW178"/>
  <c r="AY175"/>
  <c r="AX175"/>
  <c r="BA202"/>
  <c r="AZ202"/>
  <c r="BA207"/>
  <c r="AZ207"/>
  <c r="BL209"/>
  <c r="BO209"/>
  <c r="BP209"/>
  <c r="BQ209" s="1"/>
  <c r="BY209"/>
  <c r="BA204"/>
  <c r="AZ204"/>
  <c r="AZ212"/>
  <c r="BA212"/>
  <c r="AT207"/>
  <c r="BC207"/>
  <c r="BJ207" s="1"/>
  <c r="BK207" s="1"/>
  <c r="AR170"/>
  <c r="BA170"/>
  <c r="BG170" s="1"/>
  <c r="BH170" s="1"/>
  <c r="CG177"/>
  <c r="CH177" s="1"/>
  <c r="CI177" s="1"/>
  <c r="BQ177"/>
  <c r="BR177" s="1"/>
  <c r="BL210"/>
  <c r="BP210"/>
  <c r="BQ210" s="1"/>
  <c r="BO210"/>
  <c r="BY210"/>
  <c r="CE177"/>
  <c r="CM177"/>
  <c r="CJ177"/>
  <c r="BO167"/>
  <c r="BP167" s="1"/>
  <c r="CB167"/>
  <c r="CC167" s="1"/>
  <c r="CD167" s="1"/>
  <c r="BU167"/>
  <c r="BA213"/>
  <c r="AZ213"/>
  <c r="BP211"/>
  <c r="BQ211" s="1"/>
  <c r="BL211"/>
  <c r="BO211"/>
  <c r="BY211"/>
  <c r="BO172"/>
  <c r="BP172" s="1"/>
  <c r="BU172"/>
  <c r="CB172"/>
  <c r="CC172" s="1"/>
  <c r="CD172" s="1"/>
  <c r="BU169"/>
  <c r="CB169"/>
  <c r="CC169" s="1"/>
  <c r="CD169" s="1"/>
  <c r="BO169"/>
  <c r="BP169" s="1"/>
  <c r="CB171"/>
  <c r="CC171" s="1"/>
  <c r="CD171" s="1"/>
  <c r="BO171"/>
  <c r="BP171" s="1"/>
  <c r="BU171"/>
  <c r="CB174"/>
  <c r="CC174" s="1"/>
  <c r="CD174" s="1"/>
  <c r="BO174"/>
  <c r="BP174" s="1"/>
  <c r="BU174"/>
  <c r="BL175"/>
  <c r="BI175"/>
  <c r="BM175"/>
  <c r="BN175" s="1"/>
  <c r="BW175"/>
  <c r="BW203"/>
  <c r="CM203"/>
  <c r="CN203" s="1"/>
  <c r="CO203" s="1"/>
  <c r="BR203"/>
  <c r="BS203" s="1"/>
  <c r="CB179"/>
  <c r="CC179" s="1"/>
  <c r="CD179" s="1"/>
  <c r="BO179"/>
  <c r="BP179" s="1"/>
  <c r="BU179"/>
  <c r="CB168"/>
  <c r="CC168" s="1"/>
  <c r="CD168" s="1"/>
  <c r="BO168"/>
  <c r="BP168" s="1"/>
  <c r="BU168"/>
  <c r="BC213"/>
  <c r="BJ213" s="1"/>
  <c r="BK213" s="1"/>
  <c r="AT213"/>
  <c r="AT204"/>
  <c r="BC204"/>
  <c r="BJ204" s="1"/>
  <c r="BK204" s="1"/>
  <c r="BC214"/>
  <c r="BJ214" s="1"/>
  <c r="BK214" s="1"/>
  <c r="AT214"/>
  <c r="BO205"/>
  <c r="BP205"/>
  <c r="BQ205" s="1"/>
  <c r="BL205"/>
  <c r="BY205"/>
  <c r="AT212"/>
  <c r="BC212"/>
  <c r="BJ212" s="1"/>
  <c r="BK212" s="1"/>
  <c r="BI173"/>
  <c r="BL173"/>
  <c r="BM173"/>
  <c r="BN173" s="1"/>
  <c r="BW173"/>
  <c r="BL208"/>
  <c r="BO208"/>
  <c r="BP208"/>
  <c r="BQ208" s="1"/>
  <c r="BY208"/>
  <c r="BC202"/>
  <c r="BJ202" s="1"/>
  <c r="BK202" s="1"/>
  <c r="AT202"/>
  <c r="BU166"/>
  <c r="BO166"/>
  <c r="BP166" s="1"/>
  <c r="CB166"/>
  <c r="CC166" s="1"/>
  <c r="CD166" s="1"/>
  <c r="CB176"/>
  <c r="CC176" s="1"/>
  <c r="CD176" s="1"/>
  <c r="BO176"/>
  <c r="BP176" s="1"/>
  <c r="BU176"/>
  <c r="BO206"/>
  <c r="BP206"/>
  <c r="BQ206" s="1"/>
  <c r="BL206"/>
  <c r="BY206"/>
  <c r="AZ214"/>
  <c r="BA214"/>
  <c r="BO201" l="1"/>
  <c r="BY201"/>
  <c r="BP201"/>
  <c r="BQ201" s="1"/>
  <c r="BL201"/>
  <c r="CJ174"/>
  <c r="CM174"/>
  <c r="CE174"/>
  <c r="BO212"/>
  <c r="BP212"/>
  <c r="BQ212" s="1"/>
  <c r="BL212"/>
  <c r="BY212"/>
  <c r="BL204"/>
  <c r="BP204"/>
  <c r="BQ204" s="1"/>
  <c r="BO204"/>
  <c r="BY204"/>
  <c r="CG179"/>
  <c r="CH179" s="1"/>
  <c r="CI179" s="1"/>
  <c r="BQ179"/>
  <c r="BR179" s="1"/>
  <c r="CM169"/>
  <c r="CJ169"/>
  <c r="CE169"/>
  <c r="CM211"/>
  <c r="CN211" s="1"/>
  <c r="CO211" s="1"/>
  <c r="BW211"/>
  <c r="BR211"/>
  <c r="BS211" s="1"/>
  <c r="BQ176"/>
  <c r="BR176" s="1"/>
  <c r="CG176"/>
  <c r="CH176" s="1"/>
  <c r="CI176" s="1"/>
  <c r="CM208"/>
  <c r="CN208" s="1"/>
  <c r="CO208" s="1"/>
  <c r="BW208"/>
  <c r="BR208"/>
  <c r="BS208" s="1"/>
  <c r="CM179"/>
  <c r="CJ179"/>
  <c r="CE179"/>
  <c r="BP207"/>
  <c r="BQ207" s="1"/>
  <c r="BO207"/>
  <c r="BL207"/>
  <c r="BY207"/>
  <c r="CG174"/>
  <c r="CH174" s="1"/>
  <c r="CI174" s="1"/>
  <c r="BQ174"/>
  <c r="BR174" s="1"/>
  <c r="CZ203"/>
  <c r="CU203"/>
  <c r="CP203"/>
  <c r="BR210"/>
  <c r="BS210" s="1"/>
  <c r="BW210"/>
  <c r="CM210"/>
  <c r="CN210" s="1"/>
  <c r="CO210" s="1"/>
  <c r="CE167"/>
  <c r="CM167"/>
  <c r="CJ167"/>
  <c r="BO173"/>
  <c r="BP173" s="1"/>
  <c r="CB173"/>
  <c r="CC173" s="1"/>
  <c r="CD173" s="1"/>
  <c r="BU173"/>
  <c r="BQ168"/>
  <c r="BR168" s="1"/>
  <c r="CG168"/>
  <c r="CH168" s="1"/>
  <c r="CI168" s="1"/>
  <c r="BQ171"/>
  <c r="BR171" s="1"/>
  <c r="CG171"/>
  <c r="CH171" s="1"/>
  <c r="CI171" s="1"/>
  <c r="BQ167"/>
  <c r="BR167" s="1"/>
  <c r="CG167"/>
  <c r="CH167" s="1"/>
  <c r="CI167" s="1"/>
  <c r="CB178"/>
  <c r="CC178" s="1"/>
  <c r="CD178" s="1"/>
  <c r="BU178"/>
  <c r="BO178"/>
  <c r="BP178" s="1"/>
  <c r="BT203"/>
  <c r="BU203" s="1"/>
  <c r="CR203"/>
  <c r="CS203" s="1"/>
  <c r="CT203" s="1"/>
  <c r="CE166"/>
  <c r="CM166"/>
  <c r="CJ166"/>
  <c r="CG172"/>
  <c r="CH172" s="1"/>
  <c r="CI172" s="1"/>
  <c r="BQ172"/>
  <c r="BR172" s="1"/>
  <c r="BR206"/>
  <c r="BS206" s="1"/>
  <c r="CM206"/>
  <c r="CN206" s="1"/>
  <c r="CO206" s="1"/>
  <c r="BW206"/>
  <c r="CJ171"/>
  <c r="CM171"/>
  <c r="CE171"/>
  <c r="CM176"/>
  <c r="CJ176"/>
  <c r="CE176"/>
  <c r="CE172"/>
  <c r="CM172"/>
  <c r="CJ172"/>
  <c r="BL213"/>
  <c r="BP213"/>
  <c r="BQ213" s="1"/>
  <c r="BO213"/>
  <c r="BY213"/>
  <c r="CM209"/>
  <c r="CN209" s="1"/>
  <c r="CO209" s="1"/>
  <c r="BW209"/>
  <c r="BR209"/>
  <c r="BS209" s="1"/>
  <c r="BQ166"/>
  <c r="BR166" s="1"/>
  <c r="CG166"/>
  <c r="CH166" s="1"/>
  <c r="CI166" s="1"/>
  <c r="BR205"/>
  <c r="BS205" s="1"/>
  <c r="BW205"/>
  <c r="CM205"/>
  <c r="CN205" s="1"/>
  <c r="CO205" s="1"/>
  <c r="CM168"/>
  <c r="CJ168"/>
  <c r="CE168"/>
  <c r="BO175"/>
  <c r="BP175" s="1"/>
  <c r="CB175"/>
  <c r="CC175" s="1"/>
  <c r="CD175" s="1"/>
  <c r="BU175"/>
  <c r="BP202"/>
  <c r="BQ202" s="1"/>
  <c r="BO202"/>
  <c r="BL202"/>
  <c r="BY202"/>
  <c r="BL214"/>
  <c r="BP214"/>
  <c r="BQ214" s="1"/>
  <c r="BO214"/>
  <c r="BY214"/>
  <c r="CG169"/>
  <c r="CH169" s="1"/>
  <c r="CI169" s="1"/>
  <c r="BQ169"/>
  <c r="BR169" s="1"/>
  <c r="BI170"/>
  <c r="BL170"/>
  <c r="BM170"/>
  <c r="BN170" s="1"/>
  <c r="BW170"/>
  <c r="BW201" l="1"/>
  <c r="CM201"/>
  <c r="CN201" s="1"/>
  <c r="CO201" s="1"/>
  <c r="BR201"/>
  <c r="BS201" s="1"/>
  <c r="CE175"/>
  <c r="CM175"/>
  <c r="CJ175"/>
  <c r="BW214"/>
  <c r="BR214"/>
  <c r="BS214" s="1"/>
  <c r="CM214"/>
  <c r="CN214" s="1"/>
  <c r="CO214" s="1"/>
  <c r="CR205"/>
  <c r="CS205" s="1"/>
  <c r="CT205" s="1"/>
  <c r="BT205"/>
  <c r="BU205" s="1"/>
  <c r="CR210"/>
  <c r="CS210" s="1"/>
  <c r="CT210" s="1"/>
  <c r="BT210"/>
  <c r="BU210" s="1"/>
  <c r="CM202"/>
  <c r="CN202" s="1"/>
  <c r="CO202" s="1"/>
  <c r="BR202"/>
  <c r="BS202" s="1"/>
  <c r="BW202"/>
  <c r="CZ206"/>
  <c r="CP206"/>
  <c r="CU206"/>
  <c r="CU211"/>
  <c r="CP211"/>
  <c r="CZ211"/>
  <c r="BW204"/>
  <c r="CM204"/>
  <c r="CN204" s="1"/>
  <c r="CO204" s="1"/>
  <c r="BR204"/>
  <c r="BS204" s="1"/>
  <c r="CU209"/>
  <c r="CP209"/>
  <c r="CZ209"/>
  <c r="BT206"/>
  <c r="BU206" s="1"/>
  <c r="CR206"/>
  <c r="CS206" s="1"/>
  <c r="CT206" s="1"/>
  <c r="BT208"/>
  <c r="BU208" s="1"/>
  <c r="CR208"/>
  <c r="CS208" s="1"/>
  <c r="CT208" s="1"/>
  <c r="CG175"/>
  <c r="CH175" s="1"/>
  <c r="CI175" s="1"/>
  <c r="BQ175"/>
  <c r="BR175" s="1"/>
  <c r="CZ208"/>
  <c r="CU208"/>
  <c r="CP208"/>
  <c r="CM213"/>
  <c r="CN213" s="1"/>
  <c r="CO213" s="1"/>
  <c r="BR213"/>
  <c r="BS213" s="1"/>
  <c r="BW213"/>
  <c r="CE178"/>
  <c r="CM178"/>
  <c r="CJ178"/>
  <c r="CE173"/>
  <c r="CM173"/>
  <c r="CJ173"/>
  <c r="CM207"/>
  <c r="CN207" s="1"/>
  <c r="CO207" s="1"/>
  <c r="BW207"/>
  <c r="BR207"/>
  <c r="BS207" s="1"/>
  <c r="BQ173"/>
  <c r="BR173" s="1"/>
  <c r="CG173"/>
  <c r="CH173" s="1"/>
  <c r="CI173" s="1"/>
  <c r="BT211"/>
  <c r="BU211" s="1"/>
  <c r="CR211"/>
  <c r="CS211" s="1"/>
  <c r="CT211" s="1"/>
  <c r="BU170"/>
  <c r="BO170"/>
  <c r="BP170" s="1"/>
  <c r="CB170"/>
  <c r="CC170" s="1"/>
  <c r="CD170" s="1"/>
  <c r="BT209"/>
  <c r="BU209" s="1"/>
  <c r="CR209"/>
  <c r="CS209" s="1"/>
  <c r="CT209" s="1"/>
  <c r="CP205"/>
  <c r="CZ205"/>
  <c r="CU205"/>
  <c r="CU210"/>
  <c r="CP210"/>
  <c r="CZ210"/>
  <c r="BQ178"/>
  <c r="BR178" s="1"/>
  <c r="CG178"/>
  <c r="CH178" s="1"/>
  <c r="CI178" s="1"/>
  <c r="BW212"/>
  <c r="BR212"/>
  <c r="BS212" s="1"/>
  <c r="CM212"/>
  <c r="CN212" s="1"/>
  <c r="CO212" s="1"/>
  <c r="BT201" l="1"/>
  <c r="BU201" s="1"/>
  <c r="CR201"/>
  <c r="CS201" s="1"/>
  <c r="CT201" s="1"/>
  <c r="CZ201"/>
  <c r="CU201"/>
  <c r="CP201"/>
  <c r="CZ214"/>
  <c r="CP214"/>
  <c r="CU214"/>
  <c r="CR204"/>
  <c r="CS204" s="1"/>
  <c r="CT204" s="1"/>
  <c r="BT204"/>
  <c r="BU204" s="1"/>
  <c r="CZ204"/>
  <c r="CP204"/>
  <c r="CU204"/>
  <c r="CU207"/>
  <c r="CZ207"/>
  <c r="CP207"/>
  <c r="CZ213"/>
  <c r="CU213"/>
  <c r="CP213"/>
  <c r="CZ202"/>
  <c r="CU202"/>
  <c r="CP202"/>
  <c r="CE170"/>
  <c r="CM170"/>
  <c r="CJ170"/>
  <c r="BQ170"/>
  <c r="BR170" s="1"/>
  <c r="CG170"/>
  <c r="CH170" s="1"/>
  <c r="CI170" s="1"/>
  <c r="CR202"/>
  <c r="CS202" s="1"/>
  <c r="CT202" s="1"/>
  <c r="BT202"/>
  <c r="BU202" s="1"/>
  <c r="CU212"/>
  <c r="CP212"/>
  <c r="CZ212"/>
  <c r="BT207"/>
  <c r="BU207" s="1"/>
  <c r="CR207"/>
  <c r="CS207" s="1"/>
  <c r="CT207" s="1"/>
  <c r="BT214"/>
  <c r="BU214" s="1"/>
  <c r="CR214"/>
  <c r="CS214" s="1"/>
  <c r="CT214" s="1"/>
  <c r="CR213"/>
  <c r="CS213" s="1"/>
  <c r="CT213" s="1"/>
  <c r="BT213"/>
  <c r="BU213" s="1"/>
  <c r="CR212"/>
  <c r="CS212" s="1"/>
  <c r="CT212" s="1"/>
  <c r="BT212"/>
  <c r="BU212" s="1"/>
  <c r="N80" l="1"/>
  <c r="L80"/>
  <c r="K80"/>
  <c r="E80"/>
  <c r="F80" s="1"/>
  <c r="G80" s="1"/>
  <c r="H80" s="1"/>
  <c r="J80" s="1"/>
  <c r="D80"/>
  <c r="C80"/>
  <c r="N79"/>
  <c r="L79"/>
  <c r="K79"/>
  <c r="F79"/>
  <c r="M79" s="1"/>
  <c r="D79"/>
  <c r="E79" s="1"/>
  <c r="C79"/>
  <c r="N78"/>
  <c r="L78"/>
  <c r="K78"/>
  <c r="D78"/>
  <c r="E78" s="1"/>
  <c r="F78" s="1"/>
  <c r="C78"/>
  <c r="N77"/>
  <c r="L77"/>
  <c r="K77"/>
  <c r="D77"/>
  <c r="E77" s="1"/>
  <c r="F77" s="1"/>
  <c r="M77" s="1"/>
  <c r="C77"/>
  <c r="N76"/>
  <c r="M76"/>
  <c r="L76"/>
  <c r="K76"/>
  <c r="D76"/>
  <c r="E76" s="1"/>
  <c r="F76" s="1"/>
  <c r="C76"/>
  <c r="N75"/>
  <c r="L75"/>
  <c r="K75"/>
  <c r="D75"/>
  <c r="E75" s="1"/>
  <c r="F75" s="1"/>
  <c r="C75"/>
  <c r="N74"/>
  <c r="L74"/>
  <c r="K74"/>
  <c r="D74"/>
  <c r="E74" s="1"/>
  <c r="F74" s="1"/>
  <c r="C74"/>
  <c r="N73"/>
  <c r="L73"/>
  <c r="K73"/>
  <c r="D73"/>
  <c r="E73" s="1"/>
  <c r="F73" s="1"/>
  <c r="C73"/>
  <c r="N72"/>
  <c r="L72"/>
  <c r="K72"/>
  <c r="E72"/>
  <c r="F72" s="1"/>
  <c r="G72" s="1"/>
  <c r="H72" s="1"/>
  <c r="J72" s="1"/>
  <c r="D72"/>
  <c r="C72"/>
  <c r="N71"/>
  <c r="L71"/>
  <c r="K71"/>
  <c r="F71"/>
  <c r="M71" s="1"/>
  <c r="D71"/>
  <c r="E71" s="1"/>
  <c r="C71"/>
  <c r="N70"/>
  <c r="L70"/>
  <c r="K70"/>
  <c r="D70"/>
  <c r="E70" s="1"/>
  <c r="F70" s="1"/>
  <c r="C70"/>
  <c r="N69"/>
  <c r="L69"/>
  <c r="K69"/>
  <c r="D69"/>
  <c r="E69" s="1"/>
  <c r="F69" s="1"/>
  <c r="M69" s="1"/>
  <c r="C69"/>
  <c r="G69" s="1"/>
  <c r="H69" s="1"/>
  <c r="J69" s="1"/>
  <c r="N68"/>
  <c r="L68"/>
  <c r="K68"/>
  <c r="D68"/>
  <c r="E68" s="1"/>
  <c r="F68" s="1"/>
  <c r="C68"/>
  <c r="N67"/>
  <c r="L67"/>
  <c r="K67"/>
  <c r="F67"/>
  <c r="D67"/>
  <c r="E67" s="1"/>
  <c r="C67"/>
  <c r="G67" s="1"/>
  <c r="H67" s="1"/>
  <c r="J67" s="1"/>
  <c r="N66"/>
  <c r="L66"/>
  <c r="K66"/>
  <c r="D66"/>
  <c r="E66" s="1"/>
  <c r="F66" s="1"/>
  <c r="C66"/>
  <c r="N65"/>
  <c r="L65"/>
  <c r="K65"/>
  <c r="D65"/>
  <c r="E65" s="1"/>
  <c r="F65" s="1"/>
  <c r="C65"/>
  <c r="N64"/>
  <c r="L64"/>
  <c r="K64"/>
  <c r="E64"/>
  <c r="F64" s="1"/>
  <c r="D64"/>
  <c r="C64"/>
  <c r="N63"/>
  <c r="L63"/>
  <c r="K63"/>
  <c r="F63"/>
  <c r="M63" s="1"/>
  <c r="D63"/>
  <c r="E63" s="1"/>
  <c r="C63"/>
  <c r="N62"/>
  <c r="M62"/>
  <c r="L62"/>
  <c r="K62"/>
  <c r="D62"/>
  <c r="E62" s="1"/>
  <c r="F62" s="1"/>
  <c r="C62"/>
  <c r="N61"/>
  <c r="L61"/>
  <c r="K61"/>
  <c r="I61"/>
  <c r="D61"/>
  <c r="E61" s="1"/>
  <c r="F61" s="1"/>
  <c r="M61" s="1"/>
  <c r="C61"/>
  <c r="G61" s="1"/>
  <c r="H61" s="1"/>
  <c r="J61" s="1"/>
  <c r="N60"/>
  <c r="L60"/>
  <c r="K60"/>
  <c r="E60"/>
  <c r="F60" s="1"/>
  <c r="M60" s="1"/>
  <c r="D60"/>
  <c r="C60"/>
  <c r="N59"/>
  <c r="L59"/>
  <c r="K59"/>
  <c r="D59"/>
  <c r="E59" s="1"/>
  <c r="F59" s="1"/>
  <c r="C59"/>
  <c r="N58"/>
  <c r="L58"/>
  <c r="K58"/>
  <c r="D58"/>
  <c r="E58" s="1"/>
  <c r="F58" s="1"/>
  <c r="C58"/>
  <c r="N57"/>
  <c r="L57"/>
  <c r="K57"/>
  <c r="D57"/>
  <c r="E57" s="1"/>
  <c r="F57" s="1"/>
  <c r="C57"/>
  <c r="N56"/>
  <c r="L56"/>
  <c r="K56"/>
  <c r="E56"/>
  <c r="F56" s="1"/>
  <c r="D56"/>
  <c r="C56"/>
  <c r="N55"/>
  <c r="L55"/>
  <c r="K55"/>
  <c r="F55"/>
  <c r="M55" s="1"/>
  <c r="D55"/>
  <c r="E55" s="1"/>
  <c r="C55"/>
  <c r="N54"/>
  <c r="M54"/>
  <c r="L54"/>
  <c r="K54"/>
  <c r="D54"/>
  <c r="E54" s="1"/>
  <c r="F54" s="1"/>
  <c r="C54"/>
  <c r="N53"/>
  <c r="L53"/>
  <c r="K53"/>
  <c r="D53"/>
  <c r="E53" s="1"/>
  <c r="F53" s="1"/>
  <c r="M53" s="1"/>
  <c r="C53"/>
  <c r="G53" s="1"/>
  <c r="H53" s="1"/>
  <c r="J53" s="1"/>
  <c r="N52"/>
  <c r="L52"/>
  <c r="K52"/>
  <c r="D52"/>
  <c r="E52" s="1"/>
  <c r="F52" s="1"/>
  <c r="C52"/>
  <c r="N51"/>
  <c r="L51"/>
  <c r="K51"/>
  <c r="D51"/>
  <c r="E51" s="1"/>
  <c r="F51" s="1"/>
  <c r="C51"/>
  <c r="N50"/>
  <c r="L50"/>
  <c r="K50"/>
  <c r="D50"/>
  <c r="E50" s="1"/>
  <c r="F50" s="1"/>
  <c r="C50"/>
  <c r="N49"/>
  <c r="L49"/>
  <c r="K49"/>
  <c r="D49"/>
  <c r="E49" s="1"/>
  <c r="F49" s="1"/>
  <c r="C49"/>
  <c r="N48"/>
  <c r="L48"/>
  <c r="K48"/>
  <c r="E48"/>
  <c r="F48" s="1"/>
  <c r="D48"/>
  <c r="C48"/>
  <c r="N47"/>
  <c r="L47"/>
  <c r="K47"/>
  <c r="F47"/>
  <c r="M47" s="1"/>
  <c r="D47"/>
  <c r="E47" s="1"/>
  <c r="C47"/>
  <c r="N46"/>
  <c r="L46"/>
  <c r="K46"/>
  <c r="D46"/>
  <c r="E46" s="1"/>
  <c r="F46" s="1"/>
  <c r="C46"/>
  <c r="N45"/>
  <c r="L45"/>
  <c r="K45"/>
  <c r="D45"/>
  <c r="E45" s="1"/>
  <c r="F45" s="1"/>
  <c r="M45" s="1"/>
  <c r="C45"/>
  <c r="G45" s="1"/>
  <c r="H45" s="1"/>
  <c r="J45" s="1"/>
  <c r="N44"/>
  <c r="L44"/>
  <c r="K44"/>
  <c r="D44"/>
  <c r="E44" s="1"/>
  <c r="F44" s="1"/>
  <c r="C44"/>
  <c r="N43"/>
  <c r="L43"/>
  <c r="K43"/>
  <c r="F43"/>
  <c r="D43"/>
  <c r="E43" s="1"/>
  <c r="C43"/>
  <c r="N42"/>
  <c r="M42"/>
  <c r="L42"/>
  <c r="K42"/>
  <c r="G42"/>
  <c r="H42" s="1"/>
  <c r="J42" s="1"/>
  <c r="E42"/>
  <c r="F42" s="1"/>
  <c r="I42" s="1"/>
  <c r="D42"/>
  <c r="C42"/>
  <c r="N41"/>
  <c r="L41"/>
  <c r="K41"/>
  <c r="I41"/>
  <c r="H41"/>
  <c r="J41" s="1"/>
  <c r="F41"/>
  <c r="M41" s="1"/>
  <c r="D41"/>
  <c r="E41" s="1"/>
  <c r="C41"/>
  <c r="G41" s="1"/>
  <c r="N40"/>
  <c r="L40"/>
  <c r="K40"/>
  <c r="H40"/>
  <c r="J40" s="1"/>
  <c r="G40"/>
  <c r="E40"/>
  <c r="F40" s="1"/>
  <c r="D40"/>
  <c r="C40"/>
  <c r="N39"/>
  <c r="L39"/>
  <c r="K39"/>
  <c r="I39"/>
  <c r="H39"/>
  <c r="J39" s="1"/>
  <c r="G39"/>
  <c r="F39"/>
  <c r="M39" s="1"/>
  <c r="D39"/>
  <c r="E39" s="1"/>
  <c r="C39"/>
  <c r="N38"/>
  <c r="M38"/>
  <c r="L38"/>
  <c r="K38"/>
  <c r="D38"/>
  <c r="E38" s="1"/>
  <c r="F38" s="1"/>
  <c r="I38" s="1"/>
  <c r="C38"/>
  <c r="G38" s="1"/>
  <c r="H38" s="1"/>
  <c r="J38" s="1"/>
  <c r="N37"/>
  <c r="L37"/>
  <c r="K37"/>
  <c r="F37"/>
  <c r="D37"/>
  <c r="E37" s="1"/>
  <c r="C37"/>
  <c r="N36"/>
  <c r="L36"/>
  <c r="K36"/>
  <c r="D36"/>
  <c r="E36" s="1"/>
  <c r="F36" s="1"/>
  <c r="C36"/>
  <c r="N35"/>
  <c r="L35"/>
  <c r="K35"/>
  <c r="I35"/>
  <c r="G35"/>
  <c r="H35" s="1"/>
  <c r="J35" s="1"/>
  <c r="F35"/>
  <c r="M35" s="1"/>
  <c r="D35"/>
  <c r="E35" s="1"/>
  <c r="C35"/>
  <c r="N34"/>
  <c r="L34"/>
  <c r="K34"/>
  <c r="D34"/>
  <c r="E34" s="1"/>
  <c r="F34" s="1"/>
  <c r="I34" s="1"/>
  <c r="C34"/>
  <c r="N33"/>
  <c r="L33"/>
  <c r="K33"/>
  <c r="D33"/>
  <c r="E33" s="1"/>
  <c r="F33" s="1"/>
  <c r="C33"/>
  <c r="G33" s="1"/>
  <c r="H33" s="1"/>
  <c r="J33" s="1"/>
  <c r="N32"/>
  <c r="L32"/>
  <c r="K32"/>
  <c r="F32"/>
  <c r="E32"/>
  <c r="D32"/>
  <c r="C32"/>
  <c r="N31"/>
  <c r="L31"/>
  <c r="K31"/>
  <c r="D31"/>
  <c r="E31" s="1"/>
  <c r="F31" s="1"/>
  <c r="M31" s="1"/>
  <c r="C31"/>
  <c r="G31" s="1"/>
  <c r="H31" s="1"/>
  <c r="J31" s="1"/>
  <c r="N30"/>
  <c r="L30"/>
  <c r="K30"/>
  <c r="D30"/>
  <c r="E30" s="1"/>
  <c r="F30" s="1"/>
  <c r="C30"/>
  <c r="G30" s="1"/>
  <c r="H30" s="1"/>
  <c r="J30" s="1"/>
  <c r="N29"/>
  <c r="L29"/>
  <c r="K29"/>
  <c r="F29"/>
  <c r="D29"/>
  <c r="E29" s="1"/>
  <c r="C29"/>
  <c r="N28"/>
  <c r="M28"/>
  <c r="L28"/>
  <c r="K28"/>
  <c r="D28"/>
  <c r="E28" s="1"/>
  <c r="F28" s="1"/>
  <c r="I28" s="1"/>
  <c r="C28"/>
  <c r="N27"/>
  <c r="L27"/>
  <c r="K27"/>
  <c r="D27"/>
  <c r="E27" s="1"/>
  <c r="F27" s="1"/>
  <c r="C27"/>
  <c r="N26"/>
  <c r="L26"/>
  <c r="K26"/>
  <c r="F26"/>
  <c r="E26"/>
  <c r="D26"/>
  <c r="C26"/>
  <c r="N25"/>
  <c r="L25"/>
  <c r="K25"/>
  <c r="I25"/>
  <c r="D25"/>
  <c r="E25" s="1"/>
  <c r="F25" s="1"/>
  <c r="M25" s="1"/>
  <c r="C25"/>
  <c r="G25" s="1"/>
  <c r="H25" s="1"/>
  <c r="J25" s="1"/>
  <c r="N24"/>
  <c r="L24"/>
  <c r="K24"/>
  <c r="F24"/>
  <c r="E24"/>
  <c r="D24"/>
  <c r="C24"/>
  <c r="N23"/>
  <c r="L23"/>
  <c r="K23"/>
  <c r="I23"/>
  <c r="F23"/>
  <c r="M23" s="1"/>
  <c r="E23"/>
  <c r="D23"/>
  <c r="C23"/>
  <c r="N22"/>
  <c r="L22"/>
  <c r="K22"/>
  <c r="D22"/>
  <c r="E22" s="1"/>
  <c r="F22" s="1"/>
  <c r="I22" s="1"/>
  <c r="C22"/>
  <c r="N21"/>
  <c r="L21"/>
  <c r="K21"/>
  <c r="F21"/>
  <c r="M21" s="1"/>
  <c r="E21"/>
  <c r="D21"/>
  <c r="C21"/>
  <c r="N20"/>
  <c r="L20"/>
  <c r="K20"/>
  <c r="F20"/>
  <c r="E20"/>
  <c r="D20"/>
  <c r="C20"/>
  <c r="N19"/>
  <c r="L19"/>
  <c r="K19"/>
  <c r="I19"/>
  <c r="F19"/>
  <c r="M19" s="1"/>
  <c r="E19"/>
  <c r="D19"/>
  <c r="C19"/>
  <c r="N18"/>
  <c r="L18"/>
  <c r="K18"/>
  <c r="D18"/>
  <c r="E18" s="1"/>
  <c r="F18" s="1"/>
  <c r="I18" s="1"/>
  <c r="C18"/>
  <c r="N17"/>
  <c r="L17"/>
  <c r="K17"/>
  <c r="F17"/>
  <c r="M17" s="1"/>
  <c r="E17"/>
  <c r="D17"/>
  <c r="C17"/>
  <c r="N16"/>
  <c r="L16"/>
  <c r="K16"/>
  <c r="F16"/>
  <c r="E16"/>
  <c r="D16"/>
  <c r="C16"/>
  <c r="N15"/>
  <c r="L15"/>
  <c r="K15"/>
  <c r="I15"/>
  <c r="F15"/>
  <c r="M15" s="1"/>
  <c r="E15"/>
  <c r="D15"/>
  <c r="C15"/>
  <c r="N14"/>
  <c r="L14"/>
  <c r="K14"/>
  <c r="D14"/>
  <c r="E14" s="1"/>
  <c r="F14" s="1"/>
  <c r="I14" s="1"/>
  <c r="C14"/>
  <c r="N13"/>
  <c r="L13"/>
  <c r="K13"/>
  <c r="F13"/>
  <c r="M13" s="1"/>
  <c r="E13"/>
  <c r="D13"/>
  <c r="C13"/>
  <c r="N12"/>
  <c r="L12"/>
  <c r="K12"/>
  <c r="F12"/>
  <c r="E12"/>
  <c r="D12"/>
  <c r="C12"/>
  <c r="N11"/>
  <c r="L11"/>
  <c r="K11"/>
  <c r="I11"/>
  <c r="F11"/>
  <c r="M11" s="1"/>
  <c r="E11"/>
  <c r="D11"/>
  <c r="C11"/>
  <c r="N10"/>
  <c r="L10"/>
  <c r="K10"/>
  <c r="D10"/>
  <c r="E10" s="1"/>
  <c r="F10" s="1"/>
  <c r="I10" s="1"/>
  <c r="C10"/>
  <c r="N9"/>
  <c r="L9"/>
  <c r="K9"/>
  <c r="F9"/>
  <c r="M9" s="1"/>
  <c r="E9"/>
  <c r="D9"/>
  <c r="C9"/>
  <c r="N8"/>
  <c r="L8"/>
  <c r="K8"/>
  <c r="F8"/>
  <c r="E8"/>
  <c r="D8"/>
  <c r="C8"/>
  <c r="N7"/>
  <c r="L7"/>
  <c r="K7"/>
  <c r="I7"/>
  <c r="F7"/>
  <c r="M7" s="1"/>
  <c r="E7"/>
  <c r="D7"/>
  <c r="C7"/>
  <c r="N6"/>
  <c r="L6"/>
  <c r="K6"/>
  <c r="D6"/>
  <c r="E6" s="1"/>
  <c r="F6" s="1"/>
  <c r="I6" s="1"/>
  <c r="C6"/>
  <c r="N5"/>
  <c r="L5"/>
  <c r="K5"/>
  <c r="F5"/>
  <c r="M5" s="1"/>
  <c r="E5"/>
  <c r="D5"/>
  <c r="C5"/>
  <c r="N4"/>
  <c r="L4"/>
  <c r="K4"/>
  <c r="F4"/>
  <c r="E4"/>
  <c r="D4"/>
  <c r="C4"/>
  <c r="I8" l="1"/>
  <c r="M8"/>
  <c r="I24"/>
  <c r="M24"/>
  <c r="I44"/>
  <c r="G44"/>
  <c r="H44" s="1"/>
  <c r="J44" s="1"/>
  <c r="M44"/>
  <c r="M59"/>
  <c r="I59"/>
  <c r="M27"/>
  <c r="I27"/>
  <c r="G27"/>
  <c r="H27" s="1"/>
  <c r="J27" s="1"/>
  <c r="I58"/>
  <c r="G58"/>
  <c r="H58" s="1"/>
  <c r="J58" s="1"/>
  <c r="M58"/>
  <c r="I68"/>
  <c r="G68"/>
  <c r="H68" s="1"/>
  <c r="J68" s="1"/>
  <c r="M68"/>
  <c r="I74"/>
  <c r="M74"/>
  <c r="G74"/>
  <c r="H74" s="1"/>
  <c r="J74" s="1"/>
  <c r="I4"/>
  <c r="M4"/>
  <c r="I12"/>
  <c r="M12"/>
  <c r="I26"/>
  <c r="M26"/>
  <c r="G26"/>
  <c r="H26" s="1"/>
  <c r="J26" s="1"/>
  <c r="M33"/>
  <c r="I33"/>
  <c r="M34"/>
  <c r="M51"/>
  <c r="I51"/>
  <c r="M57"/>
  <c r="I57"/>
  <c r="M73"/>
  <c r="I73"/>
  <c r="I16"/>
  <c r="M16"/>
  <c r="I36"/>
  <c r="G36"/>
  <c r="H36" s="1"/>
  <c r="J36" s="1"/>
  <c r="M36"/>
  <c r="I50"/>
  <c r="G50"/>
  <c r="H50" s="1"/>
  <c r="J50" s="1"/>
  <c r="M50"/>
  <c r="I66"/>
  <c r="G66"/>
  <c r="H66" s="1"/>
  <c r="J66" s="1"/>
  <c r="M66"/>
  <c r="I52"/>
  <c r="G52"/>
  <c r="H52" s="1"/>
  <c r="J52" s="1"/>
  <c r="M52"/>
  <c r="M6"/>
  <c r="M14"/>
  <c r="M22"/>
  <c r="M49"/>
  <c r="I49"/>
  <c r="M65"/>
  <c r="I65"/>
  <c r="I20"/>
  <c r="M20"/>
  <c r="I30"/>
  <c r="M30"/>
  <c r="M10"/>
  <c r="M18"/>
  <c r="M29"/>
  <c r="G29"/>
  <c r="H29" s="1"/>
  <c r="J29" s="1"/>
  <c r="I29"/>
  <c r="I56"/>
  <c r="M56"/>
  <c r="G59"/>
  <c r="H59" s="1"/>
  <c r="J59" s="1"/>
  <c r="M75"/>
  <c r="I75"/>
  <c r="G6"/>
  <c r="H6" s="1"/>
  <c r="J6" s="1"/>
  <c r="G10"/>
  <c r="H10" s="1"/>
  <c r="J10" s="1"/>
  <c r="G18"/>
  <c r="H18" s="1"/>
  <c r="J18" s="1"/>
  <c r="G56"/>
  <c r="H56" s="1"/>
  <c r="J56" s="1"/>
  <c r="I70"/>
  <c r="G70"/>
  <c r="H70" s="1"/>
  <c r="J70" s="1"/>
  <c r="M70"/>
  <c r="I78"/>
  <c r="G78"/>
  <c r="H78" s="1"/>
  <c r="J78" s="1"/>
  <c r="M78"/>
  <c r="G17"/>
  <c r="H17" s="1"/>
  <c r="J17" s="1"/>
  <c r="G21"/>
  <c r="H21" s="1"/>
  <c r="J21" s="1"/>
  <c r="I46"/>
  <c r="G46"/>
  <c r="H46" s="1"/>
  <c r="J46" s="1"/>
  <c r="I55"/>
  <c r="I32"/>
  <c r="M32"/>
  <c r="I48"/>
  <c r="M48"/>
  <c r="G51"/>
  <c r="H51" s="1"/>
  <c r="J51" s="1"/>
  <c r="I79"/>
  <c r="I5"/>
  <c r="I17"/>
  <c r="I21"/>
  <c r="G32"/>
  <c r="H32" s="1"/>
  <c r="J32" s="1"/>
  <c r="G48"/>
  <c r="H48" s="1"/>
  <c r="J48" s="1"/>
  <c r="I62"/>
  <c r="G62"/>
  <c r="H62" s="1"/>
  <c r="J62" s="1"/>
  <c r="G65"/>
  <c r="H65" s="1"/>
  <c r="J65" s="1"/>
  <c r="I69"/>
  <c r="I77"/>
  <c r="G4"/>
  <c r="H4" s="1"/>
  <c r="J4" s="1"/>
  <c r="G16"/>
  <c r="H16" s="1"/>
  <c r="J16" s="1"/>
  <c r="G20"/>
  <c r="H20" s="1"/>
  <c r="J20" s="1"/>
  <c r="G24"/>
  <c r="H24" s="1"/>
  <c r="J24" s="1"/>
  <c r="I45"/>
  <c r="I47"/>
  <c r="I64"/>
  <c r="M64"/>
  <c r="I76"/>
  <c r="G76"/>
  <c r="H76" s="1"/>
  <c r="J76" s="1"/>
  <c r="G7"/>
  <c r="H7" s="1"/>
  <c r="J7" s="1"/>
  <c r="G11"/>
  <c r="H11" s="1"/>
  <c r="J11" s="1"/>
  <c r="G15"/>
  <c r="H15" s="1"/>
  <c r="J15" s="1"/>
  <c r="G19"/>
  <c r="H19" s="1"/>
  <c r="J19" s="1"/>
  <c r="G23"/>
  <c r="H23" s="1"/>
  <c r="J23" s="1"/>
  <c r="G28"/>
  <c r="H28" s="1"/>
  <c r="J28" s="1"/>
  <c r="G37"/>
  <c r="H37" s="1"/>
  <c r="J37" s="1"/>
  <c r="I40"/>
  <c r="M40"/>
  <c r="G43"/>
  <c r="H43" s="1"/>
  <c r="J43" s="1"/>
  <c r="G64"/>
  <c r="H64" s="1"/>
  <c r="J64" s="1"/>
  <c r="M37"/>
  <c r="I37"/>
  <c r="M43"/>
  <c r="I43"/>
  <c r="I60"/>
  <c r="G60"/>
  <c r="H60" s="1"/>
  <c r="J60" s="1"/>
  <c r="G73"/>
  <c r="H73" s="1"/>
  <c r="J73" s="1"/>
  <c r="G14"/>
  <c r="H14" s="1"/>
  <c r="J14" s="1"/>
  <c r="G22"/>
  <c r="H22" s="1"/>
  <c r="J22" s="1"/>
  <c r="I72"/>
  <c r="M72"/>
  <c r="I80"/>
  <c r="M80"/>
  <c r="G5"/>
  <c r="H5" s="1"/>
  <c r="J5" s="1"/>
  <c r="G9"/>
  <c r="H9" s="1"/>
  <c r="J9" s="1"/>
  <c r="G13"/>
  <c r="H13" s="1"/>
  <c r="J13" s="1"/>
  <c r="G34"/>
  <c r="H34" s="1"/>
  <c r="J34" s="1"/>
  <c r="G49"/>
  <c r="H49" s="1"/>
  <c r="J49" s="1"/>
  <c r="I53"/>
  <c r="I31"/>
  <c r="I71"/>
  <c r="I9"/>
  <c r="I13"/>
  <c r="G8"/>
  <c r="H8" s="1"/>
  <c r="J8" s="1"/>
  <c r="G12"/>
  <c r="H12" s="1"/>
  <c r="J12" s="1"/>
  <c r="M46"/>
  <c r="I54"/>
  <c r="G54"/>
  <c r="H54" s="1"/>
  <c r="J54" s="1"/>
  <c r="G57"/>
  <c r="H57" s="1"/>
  <c r="J57" s="1"/>
  <c r="I63"/>
  <c r="M67"/>
  <c r="I67"/>
  <c r="G75"/>
  <c r="H75" s="1"/>
  <c r="J75" s="1"/>
  <c r="G77"/>
  <c r="H77" s="1"/>
  <c r="J77" s="1"/>
  <c r="G47"/>
  <c r="H47" s="1"/>
  <c r="J47" s="1"/>
  <c r="G55"/>
  <c r="H55" s="1"/>
  <c r="J55" s="1"/>
  <c r="G63"/>
  <c r="H63" s="1"/>
  <c r="J63" s="1"/>
  <c r="G71"/>
  <c r="H71" s="1"/>
  <c r="J71" s="1"/>
  <c r="G79"/>
  <c r="H79" s="1"/>
  <c r="J79" s="1"/>
</calcChain>
</file>

<file path=xl/sharedStrings.xml><?xml version="1.0" encoding="utf-8"?>
<sst xmlns="http://schemas.openxmlformats.org/spreadsheetml/2006/main" count="395" uniqueCount="154">
  <si>
    <t>Pressure (bar) - [WET]Last measurement</t>
  </si>
  <si>
    <t>Flow (l/min) - [WET]Last measurement</t>
  </si>
  <si>
    <t>Pressure (bar) - [DRY]Last measurement</t>
  </si>
  <si>
    <t>Flow (l/min) - [DRY]Last measurement</t>
  </si>
  <si>
    <t>Pressure (bar) - [DRY2]Last measurement</t>
  </si>
  <si>
    <t>Flow (l/min) - [DRY2]Last measurement</t>
  </si>
  <si>
    <t>Pressure (bar) - [WET]0.5-S1-W+NMP-FC-43</t>
  </si>
  <si>
    <t>Flow (l/min) - [WET]0.5-S1-W+NMP-FC-43</t>
  </si>
  <si>
    <t>Pressure (bar) - [DRY]0.5-S1-W+NMP-FC-43</t>
  </si>
  <si>
    <t>Flow (l/min) - [DRY]0.5-S1-W+NMP-FC-43</t>
  </si>
  <si>
    <t>Pressure (bar) - [DRY2]0.5-S1-W+NMP-FC-43</t>
  </si>
  <si>
    <t>Flow (l/min) - [DRY2]0.5-S1-W+NMP-FC-43</t>
  </si>
  <si>
    <t>Pressure (bar) - [WET]0.5-S1-W+NMP-Galpore</t>
  </si>
  <si>
    <t>Flow (l/min) - [WET]0.5-S1-W+NMP-Galpore</t>
  </si>
  <si>
    <t>Pressure (bar) - [DRY]0.5-S1-W+NMP-Galpore</t>
  </si>
  <si>
    <t>Flow (l/min) - [DRY]0.5-S1-W+NMP-Galpore</t>
  </si>
  <si>
    <t>Pressure (bar) - [DRY2]0.5-S1-W+NMP-Galpore</t>
  </si>
  <si>
    <t>Flow (l/min) - [DRY2]0.5-S1-W+NMP-Galpore</t>
  </si>
  <si>
    <t>Pressure (bar) - [WET]0.5-S1-W+NMP-itslef</t>
  </si>
  <si>
    <t>Flow (l/min) - [WET]0.5-S1-W+NMP-itslef</t>
  </si>
  <si>
    <t>Pressure (bar) - [DRY]0.5-S1-W+NMP-itslef</t>
  </si>
  <si>
    <t>Flow (l/min) - [DRY]0.5-S1-W+NMP-itslef</t>
  </si>
  <si>
    <t>Pressure (bar) - [DRY2]0.5-S1-W+NMP-itslef</t>
  </si>
  <si>
    <t>Flow (l/min) - [DRY2]0.5-S1-W+NMP-itslef</t>
  </si>
  <si>
    <t>log p</t>
  </si>
  <si>
    <t>log flow</t>
  </si>
  <si>
    <t xml:space="preserve">calculation of permeabilty according to Darcy's law </t>
  </si>
  <si>
    <t>FC-43</t>
  </si>
  <si>
    <t>flow (m3/s)</t>
  </si>
  <si>
    <t>P absolute (bar)</t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</si>
  <si>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</si>
  <si>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</si>
  <si>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k (m2)</t>
  </si>
  <si>
    <t>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</si>
  <si>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(Pa)</t>
    </r>
  </si>
  <si>
    <t>log k (Darcy)</t>
  </si>
  <si>
    <r>
      <t xml:space="preserve">log </t>
    </r>
    <r>
      <rPr>
        <sz val="11"/>
        <color theme="1"/>
        <rFont val="Times New Roman"/>
        <family val="1"/>
      </rPr>
      <t>Δ</t>
    </r>
    <r>
      <rPr>
        <sz val="11"/>
        <color theme="1"/>
        <rFont val="Calibri"/>
        <family val="2"/>
      </rPr>
      <t>P (bar)</t>
    </r>
  </si>
  <si>
    <t>log flow (l/min)</t>
  </si>
  <si>
    <r>
      <t xml:space="preserve">log </t>
    </r>
    <r>
      <rPr>
        <sz val="11"/>
        <color theme="1"/>
        <rFont val="Calibri"/>
        <family val="2"/>
      </rPr>
      <t>ΔP (Pa)</t>
    </r>
  </si>
  <si>
    <t>Galpore</t>
  </si>
  <si>
    <t>Pressure (bar) - [WET]0.5-S1-W+NMP-GALPORE-AGAIN2</t>
  </si>
  <si>
    <t>Flow (l/min) - [WET]0.5-S1-W+NMP-GALPORE-AGAIN2</t>
  </si>
  <si>
    <t>Film thickness calculation</t>
  </si>
  <si>
    <t>Modified Chisholm model</t>
  </si>
  <si>
    <t>Section III-Galpore</t>
  </si>
  <si>
    <t>calculated thickness according to the experiment</t>
  </si>
  <si>
    <t>by considering gas compressibility</t>
  </si>
  <si>
    <t>comparison of the pressure drop with the calculated one according to the Lockhart-Martinelli correlation</t>
  </si>
  <si>
    <t>according to Hagen-Poiseuille</t>
  </si>
  <si>
    <t>according to Darcy</t>
  </si>
  <si>
    <t>Absolute pressure (bar)</t>
  </si>
  <si>
    <t>pressure drop (bar)</t>
  </si>
  <si>
    <t>pressure drop (Pa)</t>
  </si>
  <si>
    <t>ΔP/L (Pa/m)</t>
  </si>
  <si>
    <t>gas density (kg/m3)</t>
  </si>
  <si>
    <t>mean gas density (kg/m3)</t>
  </si>
  <si>
    <t>Qout (m3/s)</t>
  </si>
  <si>
    <t>Q through one pore (m3/s)</t>
  </si>
  <si>
    <r>
      <t>oil thickness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</si>
  <si>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oil thickness (m)</t>
  </si>
  <si>
    <r>
      <t>Ri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</si>
  <si>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r>
      <t>Ri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</si>
  <si>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t>interfacial shear stress (Pa)</t>
  </si>
  <si>
    <t>part I</t>
  </si>
  <si>
    <t>part II</t>
  </si>
  <si>
    <t>Part III</t>
  </si>
  <si>
    <t>liquid mass flow rate (kg/s)</t>
  </si>
  <si>
    <t>liquid film volumetric flow rate (m3/s)</t>
  </si>
  <si>
    <t>area of the liquid film (m2)</t>
  </si>
  <si>
    <t>liquid velocity (m/s)</t>
  </si>
  <si>
    <t>liquid flux (kg/m2.s)</t>
  </si>
  <si>
    <t>gas velocity (m/s)</t>
  </si>
  <si>
    <t>Re(L)</t>
  </si>
  <si>
    <t>Re(G)</t>
  </si>
  <si>
    <t>gas mass flow rate (kg/s)</t>
  </si>
  <si>
    <t>x (quality)</t>
  </si>
  <si>
    <t>total mass flux (kg/m2.s)</t>
  </si>
  <si>
    <t>superficial gas velocity (m/s)</t>
  </si>
  <si>
    <t>superficial liquid velocity (m/s)</t>
  </si>
  <si>
    <t>Re (SG)</t>
  </si>
  <si>
    <t>Re (SL)</t>
  </si>
  <si>
    <t>f (gas)</t>
  </si>
  <si>
    <t>f (liq)</t>
  </si>
  <si>
    <t>ΔP (gas) (Pa)</t>
  </si>
  <si>
    <t>ΔP (liq) (Pa)</t>
  </si>
  <si>
    <t>Lockhar-Martinelli parameter X</t>
  </si>
  <si>
    <t>Laplace number</t>
  </si>
  <si>
    <t>C value</t>
  </si>
  <si>
    <t>two phase multiplier (gas) (Φ2)</t>
  </si>
  <si>
    <t>two phase multiplier (liq) (Φ2)</t>
  </si>
  <si>
    <t>ΔP (Total) according to gas (Pa)</t>
  </si>
  <si>
    <t>ΔP (Total) according to liq (Pa)</t>
  </si>
  <si>
    <t>ΔP/L-experimental-(Mpa/mm)</t>
  </si>
  <si>
    <t>ΔP/L-calculated-(Mpa/mm)</t>
  </si>
  <si>
    <t>log ΔP/L-experimental-(Mpa/mm)</t>
  </si>
  <si>
    <t>log ΔP/L-calculated-(Mpa/mm)</t>
  </si>
  <si>
    <t>prediction/experimental value</t>
  </si>
  <si>
    <t>new interfacial shear stress based on Lockhart-Martinelli (Pa)</t>
  </si>
  <si>
    <t>log ΔP (Pa)</t>
  </si>
  <si>
    <t>oil thickness^2 (m2)</t>
  </si>
  <si>
    <t>oil thickness (μm)</t>
  </si>
  <si>
    <t>predicted to experimental thickness</t>
  </si>
  <si>
    <r>
      <t>oil thickness-experimental (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>)</t>
    </r>
  </si>
  <si>
    <t>log experimental thickness (μm)</t>
  </si>
  <si>
    <t>log predicted thickness (μm)</t>
  </si>
  <si>
    <t>predicted ri (µm)</t>
  </si>
  <si>
    <t>predicted ri (m)</t>
  </si>
  <si>
    <t>porosity (φ)</t>
  </si>
  <si>
    <t>predicted k (m2)</t>
  </si>
  <si>
    <t>predicted k (Darcy)</t>
  </si>
  <si>
    <t>log ri (experimental)(m)</t>
  </si>
  <si>
    <t>log ri (pre) (m)</t>
  </si>
  <si>
    <t>mean relative error for calculation of film thickness</t>
  </si>
  <si>
    <t>predicted Q through one pore(m3/s)</t>
  </si>
  <si>
    <t>predicted Q through one pore (l/min)</t>
  </si>
  <si>
    <t>total Q-pre (l/min)</t>
  </si>
  <si>
    <t>log Q-pre (l/min)</t>
  </si>
  <si>
    <t>log Q-exp</t>
  </si>
  <si>
    <t>predicted Q total(m3/s)</t>
  </si>
  <si>
    <t>predicted Qtotal (l/min)</t>
  </si>
  <si>
    <t>mean relative error for calculation of Q</t>
  </si>
  <si>
    <t>predicted to experimental Q</t>
  </si>
  <si>
    <t>Section III-FC-43</t>
  </si>
  <si>
    <t>Modified Turner-Wallis model</t>
  </si>
  <si>
    <t>A1 (liq)</t>
  </si>
  <si>
    <t>A2 (liq)</t>
  </si>
  <si>
    <t>A1 (gas)</t>
  </si>
  <si>
    <t>A2 (gas</t>
  </si>
  <si>
    <t>volume of gas (m3)</t>
  </si>
  <si>
    <t>volume of liquid (m3)</t>
  </si>
  <si>
    <t>Total volume (m3)</t>
  </si>
  <si>
    <t>Saturation gas</t>
  </si>
  <si>
    <t>saturation liq</t>
  </si>
  <si>
    <t>kliq</t>
  </si>
  <si>
    <t>kgas</t>
  </si>
  <si>
    <t>Fourar and Lenormand Model</t>
  </si>
  <si>
    <t>total flow rate (m3/s)</t>
  </si>
  <si>
    <t>kr (gas)</t>
  </si>
  <si>
    <t>kr (liq)</t>
  </si>
  <si>
    <t>F (gas)</t>
  </si>
  <si>
    <t>F (liq)</t>
  </si>
  <si>
    <t>ϕ (liq)</t>
  </si>
  <si>
    <t>ϕ (gas)</t>
  </si>
  <si>
    <t>X</t>
  </si>
  <si>
    <t>f gas</t>
  </si>
  <si>
    <t>log x</t>
  </si>
  <si>
    <t>Jeff's formula</t>
  </si>
  <si>
    <r>
      <t>(D-2</t>
    </r>
    <r>
      <rPr>
        <sz val="11"/>
        <color theme="1"/>
        <rFont val="Calibri"/>
        <family val="2"/>
      </rPr>
      <t>δ)^4 (m4)</t>
    </r>
  </si>
  <si>
    <t>Ri (m)</t>
  </si>
  <si>
    <r>
      <t>Ri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m)</t>
    </r>
  </si>
  <si>
    <r>
      <t>log ri (experiment)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</si>
  <si>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ri (pre) (</t>
    </r>
    <r>
      <rPr>
        <sz val="11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>)</t>
    </r>
  </si>
  <si>
    <r>
      <t>log predicted thickness (</t>
    </r>
    <r>
      <rPr>
        <sz val="11"/>
        <color theme="1"/>
        <rFont val="Calibri"/>
        <family val="2"/>
      </rPr>
      <t>µm)</t>
    </r>
  </si>
  <si>
    <t>relative permeability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</si>
</sst>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33" borderId="0" xfId="0" applyFill="1"/>
    <xf numFmtId="0" fontId="0" fillId="34" borderId="0" xfId="0" applyFill="1"/>
    <xf numFmtId="0" fontId="18" fillId="0" borderId="0" xfId="0" applyFont="1"/>
    <xf numFmtId="0" fontId="0" fillId="0" borderId="0" xfId="0" applyFill="1"/>
    <xf numFmtId="0" fontId="0" fillId="0" borderId="0" xfId="0" applyFont="1" applyFill="1"/>
    <xf numFmtId="0" fontId="0" fillId="35" borderId="0" xfId="0" applyFill="1"/>
    <xf numFmtId="0" fontId="16" fillId="0" borderId="0" xfId="0" applyFont="1"/>
    <xf numFmtId="0" fontId="0" fillId="36" borderId="0" xfId="0" applyFill="1"/>
    <xf numFmtId="0" fontId="0" fillId="37" borderId="0" xfId="0" applyFill="1"/>
    <xf numFmtId="0" fontId="18" fillId="36" borderId="0" xfId="0" applyFont="1" applyFill="1"/>
    <xf numFmtId="0" fontId="18" fillId="33" borderId="0" xfId="0" applyFont="1" applyFill="1"/>
    <xf numFmtId="0" fontId="18" fillId="0" borderId="0" xfId="0" applyFont="1" applyFill="1"/>
    <xf numFmtId="0" fontId="18" fillId="38" borderId="0" xfId="0" applyFont="1" applyFill="1"/>
    <xf numFmtId="0" fontId="20" fillId="0" borderId="0" xfId="0" applyFont="1" applyFill="1"/>
    <xf numFmtId="0" fontId="19" fillId="0" borderId="0" xfId="0" applyFont="1"/>
    <xf numFmtId="0" fontId="14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wet curve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lvtemporary_37117!$M$2:$M$78</c:f>
              <c:numCache>
                <c:formatCode>General</c:formatCode>
                <c:ptCount val="77"/>
                <c:pt idx="0">
                  <c:v>0</c:v>
                </c:pt>
                <c:pt idx="1">
                  <c:v>5.3587000000000001E-3</c:v>
                </c:pt>
                <c:pt idx="2">
                  <c:v>2.0225E-2</c:v>
                </c:pt>
                <c:pt idx="3">
                  <c:v>4.0238999999999997E-2</c:v>
                </c:pt>
                <c:pt idx="4">
                  <c:v>6.0166999999999998E-2</c:v>
                </c:pt>
                <c:pt idx="5">
                  <c:v>8.0037999999999998E-2</c:v>
                </c:pt>
                <c:pt idx="6">
                  <c:v>0.10025000000000001</c:v>
                </c:pt>
                <c:pt idx="7">
                  <c:v>0.12</c:v>
                </c:pt>
                <c:pt idx="8">
                  <c:v>0.13988999999999999</c:v>
                </c:pt>
                <c:pt idx="9">
                  <c:v>0.15967999999999999</c:v>
                </c:pt>
                <c:pt idx="10">
                  <c:v>0.17957999999999999</c:v>
                </c:pt>
                <c:pt idx="11">
                  <c:v>0.19944000000000001</c:v>
                </c:pt>
                <c:pt idx="12">
                  <c:v>0.21901000000000001</c:v>
                </c:pt>
                <c:pt idx="13">
                  <c:v>0.23946999999999999</c:v>
                </c:pt>
                <c:pt idx="14">
                  <c:v>0.25917000000000001</c:v>
                </c:pt>
                <c:pt idx="15">
                  <c:v>0.27883999999999998</c:v>
                </c:pt>
                <c:pt idx="16">
                  <c:v>0.29946</c:v>
                </c:pt>
                <c:pt idx="17">
                  <c:v>0.31879999999999997</c:v>
                </c:pt>
                <c:pt idx="18">
                  <c:v>0.33914</c:v>
                </c:pt>
                <c:pt idx="19">
                  <c:v>0.35809999999999997</c:v>
                </c:pt>
                <c:pt idx="20">
                  <c:v>0.37769000000000003</c:v>
                </c:pt>
                <c:pt idx="21">
                  <c:v>0.39874999999999999</c:v>
                </c:pt>
                <c:pt idx="22">
                  <c:v>0.41787000000000002</c:v>
                </c:pt>
                <c:pt idx="23">
                  <c:v>0.43781999999999999</c:v>
                </c:pt>
                <c:pt idx="24">
                  <c:v>0.45745999999999998</c:v>
                </c:pt>
                <c:pt idx="25">
                  <c:v>0.47706999999999999</c:v>
                </c:pt>
                <c:pt idx="26">
                  <c:v>0.49687999999999999</c:v>
                </c:pt>
                <c:pt idx="27">
                  <c:v>0.51663999999999999</c:v>
                </c:pt>
                <c:pt idx="28">
                  <c:v>0.54003999999999996</c:v>
                </c:pt>
                <c:pt idx="29">
                  <c:v>0.55640000000000001</c:v>
                </c:pt>
                <c:pt idx="30">
                  <c:v>0.57662999999999998</c:v>
                </c:pt>
                <c:pt idx="31">
                  <c:v>0.59736</c:v>
                </c:pt>
                <c:pt idx="32">
                  <c:v>0.61602999999999997</c:v>
                </c:pt>
                <c:pt idx="33">
                  <c:v>0.63563000000000003</c:v>
                </c:pt>
                <c:pt idx="34">
                  <c:v>0.65708999999999995</c:v>
                </c:pt>
                <c:pt idx="35">
                  <c:v>0.67598000000000003</c:v>
                </c:pt>
                <c:pt idx="36">
                  <c:v>0.69625000000000004</c:v>
                </c:pt>
                <c:pt idx="37">
                  <c:v>0.71560000000000001</c:v>
                </c:pt>
                <c:pt idx="38">
                  <c:v>0.73524</c:v>
                </c:pt>
                <c:pt idx="39">
                  <c:v>0.75671999999999995</c:v>
                </c:pt>
                <c:pt idx="40">
                  <c:v>0.77503999999999995</c:v>
                </c:pt>
                <c:pt idx="41">
                  <c:v>0.79471999999999998</c:v>
                </c:pt>
                <c:pt idx="42">
                  <c:v>0.81510000000000005</c:v>
                </c:pt>
                <c:pt idx="43">
                  <c:v>0.83504999999999996</c:v>
                </c:pt>
                <c:pt idx="44">
                  <c:v>0.85592999999999997</c:v>
                </c:pt>
                <c:pt idx="45">
                  <c:v>0.87534999999999996</c:v>
                </c:pt>
                <c:pt idx="46">
                  <c:v>0.89568999999999999</c:v>
                </c:pt>
                <c:pt idx="47">
                  <c:v>0.91574</c:v>
                </c:pt>
                <c:pt idx="48">
                  <c:v>0.93494999999999995</c:v>
                </c:pt>
                <c:pt idx="49">
                  <c:v>0.95450999999999997</c:v>
                </c:pt>
                <c:pt idx="50">
                  <c:v>0.97363</c:v>
                </c:pt>
                <c:pt idx="51">
                  <c:v>0.99433000000000005</c:v>
                </c:pt>
                <c:pt idx="52">
                  <c:v>1.0159</c:v>
                </c:pt>
                <c:pt idx="53">
                  <c:v>1.0391999999999999</c:v>
                </c:pt>
                <c:pt idx="54">
                  <c:v>1.0566</c:v>
                </c:pt>
                <c:pt idx="55">
                  <c:v>1.0750999999999999</c:v>
                </c:pt>
                <c:pt idx="56">
                  <c:v>1.0931</c:v>
                </c:pt>
                <c:pt idx="57">
                  <c:v>1.1131</c:v>
                </c:pt>
                <c:pt idx="58">
                  <c:v>1.1332</c:v>
                </c:pt>
                <c:pt idx="59">
                  <c:v>1.1529</c:v>
                </c:pt>
                <c:pt idx="60">
                  <c:v>1.1736</c:v>
                </c:pt>
                <c:pt idx="61">
                  <c:v>1.1933</c:v>
                </c:pt>
                <c:pt idx="62">
                  <c:v>1.2141999999999999</c:v>
                </c:pt>
                <c:pt idx="63">
                  <c:v>1.2337</c:v>
                </c:pt>
                <c:pt idx="64">
                  <c:v>1.2525999999999999</c:v>
                </c:pt>
                <c:pt idx="65">
                  <c:v>1.2763</c:v>
                </c:pt>
                <c:pt idx="66">
                  <c:v>1.2950999999999999</c:v>
                </c:pt>
                <c:pt idx="67">
                  <c:v>1.3138000000000001</c:v>
                </c:pt>
                <c:pt idx="68">
                  <c:v>1.3328</c:v>
                </c:pt>
                <c:pt idx="69">
                  <c:v>1.3514999999999999</c:v>
                </c:pt>
                <c:pt idx="70">
                  <c:v>1.3711</c:v>
                </c:pt>
                <c:pt idx="71">
                  <c:v>1.391</c:v>
                </c:pt>
                <c:pt idx="72">
                  <c:v>1.4132</c:v>
                </c:pt>
                <c:pt idx="73">
                  <c:v>1.4319999999999999</c:v>
                </c:pt>
                <c:pt idx="74">
                  <c:v>1.4522999999999999</c:v>
                </c:pt>
                <c:pt idx="75">
                  <c:v>1.4724999999999999</c:v>
                </c:pt>
                <c:pt idx="76">
                  <c:v>1.4923999999999999</c:v>
                </c:pt>
              </c:numCache>
            </c:numRef>
          </c:xVal>
          <c:yVal>
            <c:numRef>
              <c:f>lvtemporary_37117!$N$2:$N$78</c:f>
              <c:numCache>
                <c:formatCode>General</c:formatCode>
                <c:ptCount val="77"/>
                <c:pt idx="0">
                  <c:v>0</c:v>
                </c:pt>
                <c:pt idx="1">
                  <c:v>1.6022E-3</c:v>
                </c:pt>
                <c:pt idx="2">
                  <c:v>1.7623999999999999E-3</c:v>
                </c:pt>
                <c:pt idx="3">
                  <c:v>3.2044E-3</c:v>
                </c:pt>
                <c:pt idx="4">
                  <c:v>4.3258999999999997E-3</c:v>
                </c:pt>
                <c:pt idx="5">
                  <c:v>4.6464000000000002E-3</c:v>
                </c:pt>
                <c:pt idx="6">
                  <c:v>6.8894000000000004E-3</c:v>
                </c:pt>
                <c:pt idx="7">
                  <c:v>6.9696000000000003E-3</c:v>
                </c:pt>
                <c:pt idx="8">
                  <c:v>6.2486E-3</c:v>
                </c:pt>
                <c:pt idx="9">
                  <c:v>5.9281000000000004E-3</c:v>
                </c:pt>
                <c:pt idx="10">
                  <c:v>8.9723000000000008E-3</c:v>
                </c:pt>
                <c:pt idx="11">
                  <c:v>2.8198999999999998E-2</c:v>
                </c:pt>
                <c:pt idx="12">
                  <c:v>8.0751000000000003E-2</c:v>
                </c:pt>
                <c:pt idx="13">
                  <c:v>0.18461</c:v>
                </c:pt>
                <c:pt idx="14">
                  <c:v>0.37354999999999999</c:v>
                </c:pt>
                <c:pt idx="15">
                  <c:v>0.65905999999999998</c:v>
                </c:pt>
                <c:pt idx="16">
                  <c:v>1.0547</c:v>
                </c:pt>
                <c:pt idx="17">
                  <c:v>1.5279</c:v>
                </c:pt>
                <c:pt idx="18">
                  <c:v>2.0377000000000001</c:v>
                </c:pt>
                <c:pt idx="19">
                  <c:v>2.7601</c:v>
                </c:pt>
                <c:pt idx="20">
                  <c:v>3.4577</c:v>
                </c:pt>
                <c:pt idx="21">
                  <c:v>4.2610000000000001</c:v>
                </c:pt>
                <c:pt idx="22">
                  <c:v>4.9634</c:v>
                </c:pt>
                <c:pt idx="23">
                  <c:v>5.7484000000000002</c:v>
                </c:pt>
                <c:pt idx="24">
                  <c:v>6.6142000000000003</c:v>
                </c:pt>
                <c:pt idx="25">
                  <c:v>7.4991000000000003</c:v>
                </c:pt>
                <c:pt idx="26">
                  <c:v>8.3598999999999997</c:v>
                </c:pt>
                <c:pt idx="27">
                  <c:v>9.2088999999999999</c:v>
                </c:pt>
                <c:pt idx="28">
                  <c:v>10.223000000000001</c:v>
                </c:pt>
                <c:pt idx="29">
                  <c:v>11.15</c:v>
                </c:pt>
                <c:pt idx="30">
                  <c:v>12.148999999999999</c:v>
                </c:pt>
                <c:pt idx="31">
                  <c:v>13.211</c:v>
                </c:pt>
                <c:pt idx="32">
                  <c:v>14.276</c:v>
                </c:pt>
                <c:pt idx="33">
                  <c:v>15.371</c:v>
                </c:pt>
                <c:pt idx="34">
                  <c:v>16.376999999999999</c:v>
                </c:pt>
                <c:pt idx="35">
                  <c:v>17.472000000000001</c:v>
                </c:pt>
                <c:pt idx="36">
                  <c:v>18.597999999999999</c:v>
                </c:pt>
                <c:pt idx="37">
                  <c:v>19.795999999999999</c:v>
                </c:pt>
                <c:pt idx="38">
                  <c:v>20.879000000000001</c:v>
                </c:pt>
                <c:pt idx="39">
                  <c:v>22.007000000000001</c:v>
                </c:pt>
                <c:pt idx="40">
                  <c:v>23.068999999999999</c:v>
                </c:pt>
                <c:pt idx="41">
                  <c:v>24.29</c:v>
                </c:pt>
                <c:pt idx="42">
                  <c:v>25.45</c:v>
                </c:pt>
                <c:pt idx="43">
                  <c:v>26.379000000000001</c:v>
                </c:pt>
                <c:pt idx="44">
                  <c:v>27.547999999999998</c:v>
                </c:pt>
                <c:pt idx="45">
                  <c:v>28.873999999999999</c:v>
                </c:pt>
                <c:pt idx="46">
                  <c:v>30.27</c:v>
                </c:pt>
                <c:pt idx="47">
                  <c:v>31.257999999999999</c:v>
                </c:pt>
                <c:pt idx="48">
                  <c:v>32.332999999999998</c:v>
                </c:pt>
                <c:pt idx="49">
                  <c:v>33.484999999999999</c:v>
                </c:pt>
                <c:pt idx="50">
                  <c:v>34.776000000000003</c:v>
                </c:pt>
                <c:pt idx="51">
                  <c:v>35.956000000000003</c:v>
                </c:pt>
                <c:pt idx="52">
                  <c:v>37.19</c:v>
                </c:pt>
                <c:pt idx="53">
                  <c:v>38.216999999999999</c:v>
                </c:pt>
                <c:pt idx="54">
                  <c:v>39.405999999999999</c:v>
                </c:pt>
                <c:pt idx="55">
                  <c:v>40.65</c:v>
                </c:pt>
                <c:pt idx="56">
                  <c:v>41.96</c:v>
                </c:pt>
                <c:pt idx="57">
                  <c:v>43.506</c:v>
                </c:pt>
                <c:pt idx="58">
                  <c:v>44.991</c:v>
                </c:pt>
                <c:pt idx="59">
                  <c:v>45.68</c:v>
                </c:pt>
                <c:pt idx="60">
                  <c:v>47.497</c:v>
                </c:pt>
                <c:pt idx="61">
                  <c:v>48.731000000000002</c:v>
                </c:pt>
                <c:pt idx="62">
                  <c:v>49.966000000000001</c:v>
                </c:pt>
                <c:pt idx="63">
                  <c:v>51.201999999999998</c:v>
                </c:pt>
                <c:pt idx="64">
                  <c:v>52.481999999999999</c:v>
                </c:pt>
                <c:pt idx="65">
                  <c:v>53.82</c:v>
                </c:pt>
                <c:pt idx="66">
                  <c:v>55.116</c:v>
                </c:pt>
                <c:pt idx="67">
                  <c:v>56.277999999999999</c:v>
                </c:pt>
                <c:pt idx="68">
                  <c:v>57.767000000000003</c:v>
                </c:pt>
                <c:pt idx="69">
                  <c:v>59.406999999999996</c:v>
                </c:pt>
                <c:pt idx="70">
                  <c:v>60.786999999999999</c:v>
                </c:pt>
                <c:pt idx="71">
                  <c:v>62.381999999999998</c:v>
                </c:pt>
                <c:pt idx="72">
                  <c:v>63.722000000000001</c:v>
                </c:pt>
                <c:pt idx="73">
                  <c:v>64.77</c:v>
                </c:pt>
                <c:pt idx="74">
                  <c:v>66.375</c:v>
                </c:pt>
                <c:pt idx="75">
                  <c:v>67.61</c:v>
                </c:pt>
                <c:pt idx="76">
                  <c:v>69.17</c:v>
                </c:pt>
              </c:numCache>
            </c:numRef>
          </c:yVal>
        </c:ser>
        <c:ser>
          <c:idx val="1"/>
          <c:order val="1"/>
          <c:tx>
            <c:v>dry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lvtemporary_37117!$O$2:$O$43</c:f>
              <c:numCache>
                <c:formatCode>General</c:formatCode>
                <c:ptCount val="42"/>
                <c:pt idx="0">
                  <c:v>0</c:v>
                </c:pt>
                <c:pt idx="1">
                  <c:v>5.1026999999999999E-3</c:v>
                </c:pt>
                <c:pt idx="2">
                  <c:v>2.9051E-2</c:v>
                </c:pt>
                <c:pt idx="3">
                  <c:v>6.6614999999999994E-2</c:v>
                </c:pt>
                <c:pt idx="4">
                  <c:v>0.10414</c:v>
                </c:pt>
                <c:pt idx="5">
                  <c:v>0.14126</c:v>
                </c:pt>
                <c:pt idx="6">
                  <c:v>0.17834</c:v>
                </c:pt>
                <c:pt idx="7">
                  <c:v>0.21576999999999999</c:v>
                </c:pt>
                <c:pt idx="8">
                  <c:v>0.25309999999999999</c:v>
                </c:pt>
                <c:pt idx="9">
                  <c:v>0.28988000000000003</c:v>
                </c:pt>
                <c:pt idx="10">
                  <c:v>0.32695999999999997</c:v>
                </c:pt>
                <c:pt idx="11">
                  <c:v>0.36529</c:v>
                </c:pt>
                <c:pt idx="12">
                  <c:v>0.40189999999999998</c:v>
                </c:pt>
                <c:pt idx="13">
                  <c:v>0.43924000000000002</c:v>
                </c:pt>
                <c:pt idx="14">
                  <c:v>0.47644999999999998</c:v>
                </c:pt>
                <c:pt idx="15">
                  <c:v>0.51331000000000004</c:v>
                </c:pt>
                <c:pt idx="16">
                  <c:v>0.55137000000000003</c:v>
                </c:pt>
                <c:pt idx="17">
                  <c:v>0.58799999999999997</c:v>
                </c:pt>
                <c:pt idx="18">
                  <c:v>0.62570999999999999</c:v>
                </c:pt>
                <c:pt idx="19">
                  <c:v>0.66318999999999995</c:v>
                </c:pt>
                <c:pt idx="20">
                  <c:v>0.70099</c:v>
                </c:pt>
                <c:pt idx="21">
                  <c:v>0.73873999999999995</c:v>
                </c:pt>
                <c:pt idx="22">
                  <c:v>0.77446999999999999</c:v>
                </c:pt>
                <c:pt idx="23">
                  <c:v>0.81188000000000005</c:v>
                </c:pt>
                <c:pt idx="24">
                  <c:v>0.85113000000000005</c:v>
                </c:pt>
                <c:pt idx="25">
                  <c:v>0.88614000000000004</c:v>
                </c:pt>
                <c:pt idx="26">
                  <c:v>0.92659999999999998</c:v>
                </c:pt>
                <c:pt idx="27">
                  <c:v>0.96314</c:v>
                </c:pt>
                <c:pt idx="28">
                  <c:v>0.99836999999999998</c:v>
                </c:pt>
                <c:pt idx="29">
                  <c:v>1.0353000000000001</c:v>
                </c:pt>
                <c:pt idx="30">
                  <c:v>1.0750999999999999</c:v>
                </c:pt>
                <c:pt idx="31">
                  <c:v>1.1103000000000001</c:v>
                </c:pt>
                <c:pt idx="32">
                  <c:v>1.1467000000000001</c:v>
                </c:pt>
                <c:pt idx="33">
                  <c:v>1.1847000000000001</c:v>
                </c:pt>
                <c:pt idx="34">
                  <c:v>1.2223999999999999</c:v>
                </c:pt>
                <c:pt idx="35">
                  <c:v>1.2593000000000001</c:v>
                </c:pt>
                <c:pt idx="36">
                  <c:v>1.2956000000000001</c:v>
                </c:pt>
                <c:pt idx="37">
                  <c:v>1.3369</c:v>
                </c:pt>
                <c:pt idx="38">
                  <c:v>1.3705000000000001</c:v>
                </c:pt>
                <c:pt idx="39">
                  <c:v>1.4091</c:v>
                </c:pt>
                <c:pt idx="40">
                  <c:v>1.4481999999999999</c:v>
                </c:pt>
                <c:pt idx="41">
                  <c:v>1.4831000000000001</c:v>
                </c:pt>
              </c:numCache>
            </c:numRef>
          </c:xVal>
          <c:yVal>
            <c:numRef>
              <c:f>lvtemporary_37117!$P$2:$P$43</c:f>
              <c:numCache>
                <c:formatCode>General</c:formatCode>
                <c:ptCount val="42"/>
                <c:pt idx="0">
                  <c:v>0</c:v>
                </c:pt>
                <c:pt idx="1">
                  <c:v>0.10122</c:v>
                </c:pt>
                <c:pt idx="2">
                  <c:v>0.60590999999999995</c:v>
                </c:pt>
                <c:pt idx="3">
                  <c:v>1.4185000000000001</c:v>
                </c:pt>
                <c:pt idx="4">
                  <c:v>2.1678999999999999</c:v>
                </c:pt>
                <c:pt idx="5">
                  <c:v>2.8067000000000002</c:v>
                </c:pt>
                <c:pt idx="6">
                  <c:v>3.3426</c:v>
                </c:pt>
                <c:pt idx="7">
                  <c:v>3.7587000000000002</c:v>
                </c:pt>
                <c:pt idx="8">
                  <c:v>4.1237000000000004</c:v>
                </c:pt>
                <c:pt idx="9">
                  <c:v>4.5444000000000004</c:v>
                </c:pt>
                <c:pt idx="10">
                  <c:v>5.0781000000000001</c:v>
                </c:pt>
                <c:pt idx="11">
                  <c:v>5.8513000000000002</c:v>
                </c:pt>
                <c:pt idx="12">
                  <c:v>6.8097000000000003</c:v>
                </c:pt>
                <c:pt idx="13">
                  <c:v>7.8701999999999996</c:v>
                </c:pt>
                <c:pt idx="14">
                  <c:v>9.0904000000000007</c:v>
                </c:pt>
                <c:pt idx="15">
                  <c:v>10.411</c:v>
                </c:pt>
                <c:pt idx="16">
                  <c:v>11.856999999999999</c:v>
                </c:pt>
                <c:pt idx="17">
                  <c:v>13.333</c:v>
                </c:pt>
                <c:pt idx="18">
                  <c:v>15.055</c:v>
                </c:pt>
                <c:pt idx="19">
                  <c:v>16.657</c:v>
                </c:pt>
                <c:pt idx="20">
                  <c:v>18.552</c:v>
                </c:pt>
                <c:pt idx="21">
                  <c:v>20.302</c:v>
                </c:pt>
                <c:pt idx="22">
                  <c:v>22.27</c:v>
                </c:pt>
                <c:pt idx="23">
                  <c:v>24.262</c:v>
                </c:pt>
                <c:pt idx="24">
                  <c:v>26.295999999999999</c:v>
                </c:pt>
                <c:pt idx="25">
                  <c:v>28.341000000000001</c:v>
                </c:pt>
                <c:pt idx="26">
                  <c:v>30.71</c:v>
                </c:pt>
                <c:pt idx="27">
                  <c:v>32.728000000000002</c:v>
                </c:pt>
                <c:pt idx="28">
                  <c:v>34.953000000000003</c:v>
                </c:pt>
                <c:pt idx="29">
                  <c:v>37.024000000000001</c:v>
                </c:pt>
                <c:pt idx="30">
                  <c:v>39.49</c:v>
                </c:pt>
                <c:pt idx="31">
                  <c:v>41.537999999999997</c:v>
                </c:pt>
                <c:pt idx="32">
                  <c:v>44.162999999999997</c:v>
                </c:pt>
                <c:pt idx="33">
                  <c:v>46.927999999999997</c:v>
                </c:pt>
                <c:pt idx="34">
                  <c:v>49.155999999999999</c:v>
                </c:pt>
                <c:pt idx="35">
                  <c:v>51.363999999999997</c:v>
                </c:pt>
                <c:pt idx="36">
                  <c:v>54.085999999999999</c:v>
                </c:pt>
                <c:pt idx="37">
                  <c:v>56.216000000000001</c:v>
                </c:pt>
                <c:pt idx="38">
                  <c:v>58.798999999999999</c:v>
                </c:pt>
                <c:pt idx="39">
                  <c:v>61.628</c:v>
                </c:pt>
                <c:pt idx="40">
                  <c:v>64.707999999999998</c:v>
                </c:pt>
                <c:pt idx="41">
                  <c:v>66.852999999999994</c:v>
                </c:pt>
              </c:numCache>
            </c:numRef>
          </c:yVal>
        </c:ser>
        <c:dLbls/>
        <c:axId val="108622208"/>
        <c:axId val="108624128"/>
      </c:scatterChart>
      <c:valAx>
        <c:axId val="10862220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 [bar]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24128"/>
        <c:crosses val="autoZero"/>
        <c:crossBetween val="midCat"/>
      </c:valAx>
      <c:valAx>
        <c:axId val="1086241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flow [l/min]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22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0807822099160684E-2"/>
                  <c:y val="9.073896425449773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lvtemporary_37117!$K$65:$K$78</c:f>
              <c:numCache>
                <c:formatCode>General</c:formatCode>
                <c:ptCount val="14"/>
                <c:pt idx="0">
                  <c:v>9.1209564734129445E-2</c:v>
                </c:pt>
                <c:pt idx="1">
                  <c:v>9.781240736528897E-2</c:v>
                </c:pt>
                <c:pt idx="2">
                  <c:v>0.1059527692369799</c:v>
                </c:pt>
                <c:pt idx="3">
                  <c:v>0.11230330337593004</c:v>
                </c:pt>
                <c:pt idx="4">
                  <c:v>0.1185292575317395</c:v>
                </c:pt>
                <c:pt idx="5">
                  <c:v>0.12476498406271237</c:v>
                </c:pt>
                <c:pt idx="6">
                  <c:v>0.1308160500347442</c:v>
                </c:pt>
                <c:pt idx="7">
                  <c:v>0.13706913083940842</c:v>
                </c:pt>
                <c:pt idx="8">
                  <c:v>0.14332712999204641</c:v>
                </c:pt>
                <c:pt idx="9">
                  <c:v>0.15020362876280788</c:v>
                </c:pt>
                <c:pt idx="10">
                  <c:v>0.15594301797183674</c:v>
                </c:pt>
                <c:pt idx="11">
                  <c:v>0.16205633736055208</c:v>
                </c:pt>
                <c:pt idx="12">
                  <c:v>0.16805530345913922</c:v>
                </c:pt>
                <c:pt idx="13">
                  <c:v>0.17388524036879147</c:v>
                </c:pt>
              </c:numCache>
            </c:numRef>
          </c:xVal>
          <c:yVal>
            <c:numRef>
              <c:f>lvtemporary_37117!$L$65:$L$78</c:f>
              <c:numCache>
                <c:formatCode>General</c:formatCode>
                <c:ptCount val="14"/>
                <c:pt idx="0">
                  <c:v>1.7092869252726983</c:v>
                </c:pt>
                <c:pt idx="1">
                  <c:v>1.7200103769090171</c:v>
                </c:pt>
                <c:pt idx="2">
                  <c:v>1.7309436934277358</c:v>
                </c:pt>
                <c:pt idx="3">
                  <c:v>1.7412776914655483</c:v>
                </c:pt>
                <c:pt idx="4">
                  <c:v>1.7503386551380187</c:v>
                </c:pt>
                <c:pt idx="5">
                  <c:v>1.7616798140140404</c:v>
                </c:pt>
                <c:pt idx="6">
                  <c:v>1.7738376214502036</c:v>
                </c:pt>
                <c:pt idx="7">
                  <c:v>1.7838107103264453</c:v>
                </c:pt>
                <c:pt idx="8">
                  <c:v>1.7950592943557184</c:v>
                </c:pt>
                <c:pt idx="9">
                  <c:v>1.8042893982548434</c:v>
                </c:pt>
                <c:pt idx="10">
                  <c:v>1.8113738970538933</c:v>
                </c:pt>
                <c:pt idx="11">
                  <c:v>1.8220045340895255</c:v>
                </c:pt>
                <c:pt idx="12">
                  <c:v>1.8300109359361179</c:v>
                </c:pt>
                <c:pt idx="13">
                  <c:v>1.8399177756786811</c:v>
                </c:pt>
              </c:numCache>
            </c:numRef>
          </c:yVal>
        </c:ser>
        <c:dLbls/>
        <c:axId val="108579840"/>
        <c:axId val="108651648"/>
      </c:scatterChart>
      <c:valAx>
        <c:axId val="1085798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pressure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651648"/>
        <c:crosses val="autoZero"/>
        <c:crossBetween val="midCat"/>
      </c:valAx>
      <c:valAx>
        <c:axId val="1086516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flow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579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8.9797725612320953E-2"/>
                  <c:y val="-5.3492729467210761E-3"/>
                </c:manualLayout>
              </c:layout>
              <c:numFmt formatCode="General" sourceLinked="0"/>
            </c:trendlineLbl>
          </c:trendline>
          <c:xVal>
            <c:numRef>
              <c:f>lvtemporary_37117!$K$39:$K$78</c:f>
              <c:numCache>
                <c:formatCode>General</c:formatCode>
                <c:ptCount val="40"/>
                <c:pt idx="0">
                  <c:v>-0.14532966810466461</c:v>
                </c:pt>
                <c:pt idx="1">
                  <c:v>-0.13357087362042122</c:v>
                </c:pt>
                <c:pt idx="2">
                  <c:v>-0.12106478754048935</c:v>
                </c:pt>
                <c:pt idx="3">
                  <c:v>-0.11067588287306061</c:v>
                </c:pt>
                <c:pt idx="4">
                  <c:v>-9.9785857348851884E-2</c:v>
                </c:pt>
                <c:pt idx="5">
                  <c:v>-8.8789106862446759E-2</c:v>
                </c:pt>
                <c:pt idx="6">
                  <c:v>-7.8287519637380357E-2</c:v>
                </c:pt>
                <c:pt idx="7">
                  <c:v>-6.7561751510716819E-2</c:v>
                </c:pt>
                <c:pt idx="8">
                  <c:v>-5.7818263919221853E-2</c:v>
                </c:pt>
                <c:pt idx="9">
                  <c:v>-4.7842274472667617E-2</c:v>
                </c:pt>
                <c:pt idx="10">
                  <c:v>-3.8227815189796628E-2</c:v>
                </c:pt>
                <c:pt idx="11">
                  <c:v>-2.9211614052320173E-2</c:v>
                </c:pt>
                <c:pt idx="12">
                  <c:v>-2.0219517325768224E-2</c:v>
                </c:pt>
                <c:pt idx="13">
                  <c:v>-1.160605286167119E-2</c:v>
                </c:pt>
                <c:pt idx="14">
                  <c:v>-2.4694572584037884E-3</c:v>
                </c:pt>
                <c:pt idx="15">
                  <c:v>6.8509603242719467E-3</c:v>
                </c:pt>
                <c:pt idx="16">
                  <c:v>1.6699138064971423E-2</c:v>
                </c:pt>
                <c:pt idx="17">
                  <c:v>2.391060635092054E-2</c:v>
                </c:pt>
                <c:pt idx="18">
                  <c:v>3.144886185938342E-2</c:v>
                </c:pt>
                <c:pt idx="19">
                  <c:v>3.8659894302495987E-2</c:v>
                </c:pt>
                <c:pt idx="20">
                  <c:v>4.6534182750969516E-2</c:v>
                </c:pt>
                <c:pt idx="21">
                  <c:v>5.4306565848399581E-2</c:v>
                </c:pt>
                <c:pt idx="22">
                  <c:v>6.1791639184011191E-2</c:v>
                </c:pt>
                <c:pt idx="23">
                  <c:v>6.9520100835226264E-2</c:v>
                </c:pt>
                <c:pt idx="24">
                  <c:v>7.6749640624000165E-2</c:v>
                </c:pt>
                <c:pt idx="25">
                  <c:v>8.4290228536930106E-2</c:v>
                </c:pt>
                <c:pt idx="26">
                  <c:v>9.1209564734129445E-2</c:v>
                </c:pt>
                <c:pt idx="27">
                  <c:v>9.781240736528897E-2</c:v>
                </c:pt>
                <c:pt idx="28">
                  <c:v>0.1059527692369799</c:v>
                </c:pt>
                <c:pt idx="29">
                  <c:v>0.11230330337593004</c:v>
                </c:pt>
                <c:pt idx="30">
                  <c:v>0.1185292575317395</c:v>
                </c:pt>
                <c:pt idx="31">
                  <c:v>0.12476498406271237</c:v>
                </c:pt>
                <c:pt idx="32">
                  <c:v>0.1308160500347442</c:v>
                </c:pt>
                <c:pt idx="33">
                  <c:v>0.13706913083940842</c:v>
                </c:pt>
                <c:pt idx="34">
                  <c:v>0.14332712999204641</c:v>
                </c:pt>
                <c:pt idx="35">
                  <c:v>0.15020362876280788</c:v>
                </c:pt>
                <c:pt idx="36">
                  <c:v>0.15594301797183674</c:v>
                </c:pt>
                <c:pt idx="37">
                  <c:v>0.16205633736055208</c:v>
                </c:pt>
                <c:pt idx="38">
                  <c:v>0.16805530345913922</c:v>
                </c:pt>
                <c:pt idx="39">
                  <c:v>0.17388524036879147</c:v>
                </c:pt>
              </c:numCache>
            </c:numRef>
          </c:xVal>
          <c:yVal>
            <c:numRef>
              <c:f>lvtemporary_37117!$L$39:$L$78</c:f>
              <c:numCache>
                <c:formatCode>General</c:formatCode>
                <c:ptCount val="40"/>
                <c:pt idx="0">
                  <c:v>1.2965774451391185</c:v>
                </c:pt>
                <c:pt idx="1">
                  <c:v>1.3197096942879829</c:v>
                </c:pt>
                <c:pt idx="2">
                  <c:v>1.3425608434508318</c:v>
                </c:pt>
                <c:pt idx="3">
                  <c:v>1.363028769038011</c:v>
                </c:pt>
                <c:pt idx="4">
                  <c:v>1.3854275148051305</c:v>
                </c:pt>
                <c:pt idx="5">
                  <c:v>1.4056877866727775</c:v>
                </c:pt>
                <c:pt idx="6">
                  <c:v>1.4212583278777604</c:v>
                </c:pt>
                <c:pt idx="7">
                  <c:v>1.4400900743132825</c:v>
                </c:pt>
                <c:pt idx="8">
                  <c:v>1.4605069521382152</c:v>
                </c:pt>
                <c:pt idx="9">
                  <c:v>1.4810124209565729</c:v>
                </c:pt>
                <c:pt idx="10">
                  <c:v>1.4949611868389279</c:v>
                </c:pt>
                <c:pt idx="11">
                  <c:v>1.5096460022608036</c:v>
                </c:pt>
                <c:pt idx="12">
                  <c:v>1.5248503032721983</c:v>
                </c:pt>
                <c:pt idx="13">
                  <c:v>1.5412796271827807</c:v>
                </c:pt>
                <c:pt idx="14">
                  <c:v>1.5557713717555177</c:v>
                </c:pt>
                <c:pt idx="15">
                  <c:v>1.5704261783589726</c:v>
                </c:pt>
                <c:pt idx="16">
                  <c:v>1.5822565923322343</c:v>
                </c:pt>
                <c:pt idx="17">
                  <c:v>1.5955623530058511</c:v>
                </c:pt>
                <c:pt idx="18">
                  <c:v>1.609060549930087</c:v>
                </c:pt>
                <c:pt idx="19">
                  <c:v>1.6228354795215203</c:v>
                </c:pt>
                <c:pt idx="20">
                  <c:v>1.6385491555109564</c:v>
                </c:pt>
                <c:pt idx="21">
                  <c:v>1.653125646191915</c:v>
                </c:pt>
                <c:pt idx="22">
                  <c:v>1.6597260952377917</c:v>
                </c:pt>
                <c:pt idx="23">
                  <c:v>1.6766661796334743</c:v>
                </c:pt>
                <c:pt idx="24">
                  <c:v>1.6878053235509198</c:v>
                </c:pt>
                <c:pt idx="25">
                  <c:v>1.6986745836338986</c:v>
                </c:pt>
                <c:pt idx="26">
                  <c:v>1.7092869252726983</c:v>
                </c:pt>
                <c:pt idx="27">
                  <c:v>1.7200103769090171</c:v>
                </c:pt>
                <c:pt idx="28">
                  <c:v>1.7309436934277358</c:v>
                </c:pt>
                <c:pt idx="29">
                  <c:v>1.7412776914655483</c:v>
                </c:pt>
                <c:pt idx="30">
                  <c:v>1.7503386551380187</c:v>
                </c:pt>
                <c:pt idx="31">
                  <c:v>1.7616798140140404</c:v>
                </c:pt>
                <c:pt idx="32">
                  <c:v>1.7738376214502036</c:v>
                </c:pt>
                <c:pt idx="33">
                  <c:v>1.7838107103264453</c:v>
                </c:pt>
                <c:pt idx="34">
                  <c:v>1.7950592943557184</c:v>
                </c:pt>
                <c:pt idx="35">
                  <c:v>1.8042893982548434</c:v>
                </c:pt>
                <c:pt idx="36">
                  <c:v>1.8113738970538933</c:v>
                </c:pt>
                <c:pt idx="37">
                  <c:v>1.8220045340895255</c:v>
                </c:pt>
                <c:pt idx="38">
                  <c:v>1.8300109359361179</c:v>
                </c:pt>
                <c:pt idx="39">
                  <c:v>1.8399177756786811</c:v>
                </c:pt>
              </c:numCache>
            </c:numRef>
          </c:yVal>
        </c:ser>
        <c:dLbls/>
        <c:axId val="62095744"/>
        <c:axId val="61930496"/>
      </c:scatterChart>
      <c:valAx>
        <c:axId val="62095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</a:t>
                </a:r>
                <a:r>
                  <a:rPr lang="en-US" baseline="0"/>
                  <a:t> p [bar]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61930496"/>
        <c:crosses val="autoZero"/>
        <c:crossBetween val="midCat"/>
      </c:valAx>
      <c:valAx>
        <c:axId val="619304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 flow [l/min]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20957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'film thickness'!$I$9:$I$80</c:f>
              <c:numCache>
                <c:formatCode>General</c:formatCode>
                <c:ptCount val="72"/>
                <c:pt idx="0">
                  <c:v>3.9036542031573189</c:v>
                </c:pt>
                <c:pt idx="1">
                  <c:v>3.9995089697510795</c:v>
                </c:pt>
                <c:pt idx="2">
                  <c:v>4.0805182605271177</c:v>
                </c:pt>
                <c:pt idx="3">
                  <c:v>4.1457866701741546</c:v>
                </c:pt>
                <c:pt idx="4">
                  <c:v>4.2032505239432956</c:v>
                </c:pt>
                <c:pt idx="5">
                  <c:v>4.2542821504508312</c:v>
                </c:pt>
                <c:pt idx="6">
                  <c:v>4.299267531608602</c:v>
                </c:pt>
                <c:pt idx="7">
                  <c:v>4.3401663948860767</c:v>
                </c:pt>
                <c:pt idx="8">
                  <c:v>4.3792511141993193</c:v>
                </c:pt>
                <c:pt idx="9">
                  <c:v>4.413148824714316</c:v>
                </c:pt>
                <c:pt idx="10">
                  <c:v>4.4450746327749302</c:v>
                </c:pt>
                <c:pt idx="11">
                  <c:v>4.4751188911276669</c:v>
                </c:pt>
                <c:pt idx="12">
                  <c:v>4.5025773216586256</c:v>
                </c:pt>
                <c:pt idx="13">
                  <c:v>4.528788191774896</c:v>
                </c:pt>
                <c:pt idx="14">
                  <c:v>4.5547071610869061</c:v>
                </c:pt>
                <c:pt idx="15">
                  <c:v>4.5775951909773172</c:v>
                </c:pt>
                <c:pt idx="16">
                  <c:v>4.5995555909859807</c:v>
                </c:pt>
                <c:pt idx="17">
                  <c:v>4.6212386162222252</c:v>
                </c:pt>
                <c:pt idx="18">
                  <c:v>4.6408489906785668</c:v>
                </c:pt>
                <c:pt idx="19">
                  <c:v>4.6605714236961155</c:v>
                </c:pt>
                <c:pt idx="20">
                  <c:v>4.6790188494009755</c:v>
                </c:pt>
                <c:pt idx="21">
                  <c:v>4.6960854163098249</c:v>
                </c:pt>
                <c:pt idx="22">
                  <c:v>4.7149999674120426</c:v>
                </c:pt>
                <c:pt idx="23">
                  <c:v>4.7302976620971497</c:v>
                </c:pt>
                <c:pt idx="24">
                  <c:v>4.7454495603226183</c:v>
                </c:pt>
                <c:pt idx="25">
                  <c:v>4.7612811751183441</c:v>
                </c:pt>
                <c:pt idx="26">
                  <c:v>4.7757997052798498</c:v>
                </c:pt>
                <c:pt idx="27">
                  <c:v>4.7907494770997676</c:v>
                </c:pt>
                <c:pt idx="28">
                  <c:v>4.8039484916939355</c:v>
                </c:pt>
                <c:pt idx="29">
                  <c:v>4.8169634183731871</c:v>
                </c:pt>
                <c:pt idx="30">
                  <c:v>4.8304090119516001</c:v>
                </c:pt>
                <c:pt idx="31">
                  <c:v>4.8438927529226188</c:v>
                </c:pt>
                <c:pt idx="32">
                  <c:v>4.8555554967817418</c:v>
                </c:pt>
                <c:pt idx="33">
                  <c:v>4.8667538811108582</c:v>
                </c:pt>
                <c:pt idx="34">
                  <c:v>4.8780677319733625</c:v>
                </c:pt>
                <c:pt idx="35">
                  <c:v>4.8901246808164798</c:v>
                </c:pt>
                <c:pt idx="36">
                  <c:v>4.9005965066655994</c:v>
                </c:pt>
                <c:pt idx="37">
                  <c:v>4.9113174423240302</c:v>
                </c:pt>
                <c:pt idx="38">
                  <c:v>4.9219100665725355</c:v>
                </c:pt>
                <c:pt idx="39">
                  <c:v>4.9323063057851897</c:v>
                </c:pt>
                <c:pt idx="40">
                  <c:v>4.941839265799989</c:v>
                </c:pt>
                <c:pt idx="41">
                  <c:v>4.9516822913955512</c:v>
                </c:pt>
                <c:pt idx="42">
                  <c:v>4.9617626996020761</c:v>
                </c:pt>
                <c:pt idx="43">
                  <c:v>4.9706257766882942</c:v>
                </c:pt>
                <c:pt idx="44">
                  <c:v>4.9807621552328847</c:v>
                </c:pt>
                <c:pt idx="45">
                  <c:v>4.988991252585814</c:v>
                </c:pt>
                <c:pt idx="46">
                  <c:v>4.9975087036438346</c:v>
                </c:pt>
                <c:pt idx="47">
                  <c:v>5.0058237530290279</c:v>
                </c:pt>
                <c:pt idx="48">
                  <c:v>5.0147304950017535</c:v>
                </c:pt>
                <c:pt idx="49">
                  <c:v>5.0226757619537272</c:v>
                </c:pt>
                <c:pt idx="50">
                  <c:v>5.0306806639999015</c:v>
                </c:pt>
                <c:pt idx="51">
                  <c:v>5.0410372078670287</c:v>
                </c:pt>
                <c:pt idx="52">
                  <c:v>5.0464951643347087</c:v>
                </c:pt>
                <c:pt idx="53">
                  <c:v>5.0547279320821978</c:v>
                </c:pt>
                <c:pt idx="54">
                  <c:v>5.0622810699726442</c:v>
                </c:pt>
                <c:pt idx="55">
                  <c:v>5.0694460838803126</c:v>
                </c:pt>
                <c:pt idx="56">
                  <c:v>5.0788554029797677</c:v>
                </c:pt>
                <c:pt idx="57">
                  <c:v>5.0838249960533366</c:v>
                </c:pt>
                <c:pt idx="58">
                  <c:v>5.0913855420783678</c:v>
                </c:pt>
                <c:pt idx="59">
                  <c:v>5.0988167170489413</c:v>
                </c:pt>
                <c:pt idx="60">
                  <c:v>5.1045553912405133</c:v>
                </c:pt>
                <c:pt idx="61">
                  <c:v>5.1112625136590655</c:v>
                </c:pt>
                <c:pt idx="62">
                  <c:v>5.1177351793304968</c:v>
                </c:pt>
                <c:pt idx="63">
                  <c:v>5.1246346240191389</c:v>
                </c:pt>
                <c:pt idx="64">
                  <c:v>5.1307517767651429</c:v>
                </c:pt>
                <c:pt idx="65">
                  <c:v>5.1383658636789962</c:v>
                </c:pt>
                <c:pt idx="66">
                  <c:v>5.1433895689946558</c:v>
                </c:pt>
                <c:pt idx="67">
                  <c:v>5.1503265364987074</c:v>
                </c:pt>
                <c:pt idx="68">
                  <c:v>5.1556699817198108</c:v>
                </c:pt>
                <c:pt idx="69">
                  <c:v>5.1620264324211771</c:v>
                </c:pt>
                <c:pt idx="70">
                  <c:v>5.168438552186772</c:v>
                </c:pt>
                <c:pt idx="71">
                  <c:v>5.1735358950099064</c:v>
                </c:pt>
              </c:numCache>
            </c:numRef>
          </c:xVal>
          <c:yVal>
            <c:numRef>
              <c:f>'film thickness'!$J$9:$J$80</c:f>
              <c:numCache>
                <c:formatCode>General</c:formatCode>
                <c:ptCount val="72"/>
                <c:pt idx="0">
                  <c:v>-4.2677541462801578</c:v>
                </c:pt>
                <c:pt idx="1">
                  <c:v>-4.2764696891146183</c:v>
                </c:pt>
                <c:pt idx="2">
                  <c:v>-3.9217454819132214</c:v>
                </c:pt>
                <c:pt idx="3">
                  <c:v>-4.233684630426092</c:v>
                </c:pt>
                <c:pt idx="4">
                  <c:v>-4.3041117702555614</c:v>
                </c:pt>
                <c:pt idx="5">
                  <c:v>-4.2302067136391299</c:v>
                </c:pt>
                <c:pt idx="6">
                  <c:v>-3.9995764021634606</c:v>
                </c:pt>
                <c:pt idx="7">
                  <c:v>-3.5202171012415584</c:v>
                </c:pt>
                <c:pt idx="8">
                  <c:v>-3.1264875032409565</c:v>
                </c:pt>
                <c:pt idx="9">
                  <c:v>-2.8140637087797606</c:v>
                </c:pt>
                <c:pt idx="10">
                  <c:v>-2.5593742856564465</c:v>
                </c:pt>
                <c:pt idx="11">
                  <c:v>-2.3242927052970477</c:v>
                </c:pt>
                <c:pt idx="12">
                  <c:v>-1.2770281682595563</c:v>
                </c:pt>
                <c:pt idx="13">
                  <c:v>-1.2495929193873772</c:v>
                </c:pt>
                <c:pt idx="14">
                  <c:v>-1.2274018622215186</c:v>
                </c:pt>
                <c:pt idx="15">
                  <c:v>-1.2017981466212282</c:v>
                </c:pt>
                <c:pt idx="16">
                  <c:v>-1.187113528667517</c:v>
                </c:pt>
                <c:pt idx="17">
                  <c:v>-1.1788904340961823</c:v>
                </c:pt>
                <c:pt idx="18">
                  <c:v>-1.1748650377465961</c:v>
                </c:pt>
                <c:pt idx="19">
                  <c:v>-1.1701884470021642</c:v>
                </c:pt>
                <c:pt idx="20">
                  <c:v>-1.1672350964363638</c:v>
                </c:pt>
                <c:pt idx="21">
                  <c:v>-1.164346119595119</c:v>
                </c:pt>
                <c:pt idx="22">
                  <c:v>-1.1642918500661907</c:v>
                </c:pt>
                <c:pt idx="23">
                  <c:v>-1.1592412697628376</c:v>
                </c:pt>
                <c:pt idx="24">
                  <c:v>-1.1560773465070242</c:v>
                </c:pt>
                <c:pt idx="25">
                  <c:v>-1.1549304231797264</c:v>
                </c:pt>
                <c:pt idx="26">
                  <c:v>-1.153109285148892</c:v>
                </c:pt>
                <c:pt idx="27">
                  <c:v>-1.151160676486441</c:v>
                </c:pt>
                <c:pt idx="28">
                  <c:v>-1.1479792292681783</c:v>
                </c:pt>
                <c:pt idx="29">
                  <c:v>-1.1454726563224902</c:v>
                </c:pt>
                <c:pt idx="30">
                  <c:v>-1.1433564326270576</c:v>
                </c:pt>
                <c:pt idx="31">
                  <c:v>-1.142580304267061</c:v>
                </c:pt>
                <c:pt idx="32">
                  <c:v>-1.1399223902250046</c:v>
                </c:pt>
                <c:pt idx="33">
                  <c:v>-1.1368326316953759</c:v>
                </c:pt>
                <c:pt idx="34">
                  <c:v>-1.1329763587392174</c:v>
                </c:pt>
                <c:pt idx="35">
                  <c:v>-1.1311004882431421</c:v>
                </c:pt>
                <c:pt idx="36">
                  <c:v>-1.1279517013635929</c:v>
                </c:pt>
                <c:pt idx="37">
                  <c:v>-1.1264482559699043</c:v>
                </c:pt>
                <c:pt idx="38">
                  <c:v>-1.1238638040018807</c:v>
                </c:pt>
                <c:pt idx="39">
                  <c:v>-1.1236406164759813</c:v>
                </c:pt>
                <c:pt idx="40">
                  <c:v>-1.120895565793355</c:v>
                </c:pt>
                <c:pt idx="41">
                  <c:v>-1.1188651507843586</c:v>
                </c:pt>
                <c:pt idx="42">
                  <c:v>-1.1173881135642605</c:v>
                </c:pt>
                <c:pt idx="43">
                  <c:v>-1.1163482965537048</c:v>
                </c:pt>
                <c:pt idx="44">
                  <c:v>-1.114998204840294</c:v>
                </c:pt>
                <c:pt idx="45">
                  <c:v>-1.1112681503832726</c:v>
                </c:pt>
                <c:pt idx="46">
                  <c:v>-1.1081889688224045</c:v>
                </c:pt>
                <c:pt idx="47">
                  <c:v>-1.1055447629024893</c:v>
                </c:pt>
                <c:pt idx="48">
                  <c:v>-1.105082893382616</c:v>
                </c:pt>
                <c:pt idx="49">
                  <c:v>-1.1017196033296111</c:v>
                </c:pt>
                <c:pt idx="50">
                  <c:v>-1.0999995607357609</c:v>
                </c:pt>
                <c:pt idx="51">
                  <c:v>-1.1048758316645091</c:v>
                </c:pt>
                <c:pt idx="52">
                  <c:v>-1.0971184206337339</c:v>
                </c:pt>
                <c:pt idx="53">
                  <c:v>-1.0955772057962365</c:v>
                </c:pt>
                <c:pt idx="54">
                  <c:v>-1.0955213355405522</c:v>
                </c:pt>
                <c:pt idx="55">
                  <c:v>-1.0921101303310905</c:v>
                </c:pt>
                <c:pt idx="56">
                  <c:v>-1.0925366058077879</c:v>
                </c:pt>
                <c:pt idx="57">
                  <c:v>-1.0904870511121829</c:v>
                </c:pt>
                <c:pt idx="58">
                  <c:v>-1.0867242023922394</c:v>
                </c:pt>
                <c:pt idx="59">
                  <c:v>-1.087297432176686</c:v>
                </c:pt>
                <c:pt idx="60">
                  <c:v>-1.0836828582882194</c:v>
                </c:pt>
                <c:pt idx="61">
                  <c:v>-1.0820428712253485</c:v>
                </c:pt>
                <c:pt idx="62">
                  <c:v>-1.0790194545860974</c:v>
                </c:pt>
                <c:pt idx="63">
                  <c:v>-1.0782673916004497</c:v>
                </c:pt>
                <c:pt idx="64">
                  <c:v>-1.0753554204709233</c:v>
                </c:pt>
                <c:pt idx="65">
                  <c:v>-1.0759364978667016</c:v>
                </c:pt>
                <c:pt idx="66">
                  <c:v>-1.0730357785349927</c:v>
                </c:pt>
                <c:pt idx="67">
                  <c:v>-1.0718749563549468</c:v>
                </c:pt>
                <c:pt idx="68">
                  <c:v>-1.0699418112391299</c:v>
                </c:pt>
                <c:pt idx="69">
                  <c:v>-1.0687316691933582</c:v>
                </c:pt>
                <c:pt idx="70">
                  <c:v>-1.0686372266750281</c:v>
                </c:pt>
                <c:pt idx="71">
                  <c:v>-1.0659851038673771</c:v>
                </c:pt>
              </c:numCache>
            </c:numRef>
          </c:yVal>
        </c:ser>
        <c:ser>
          <c:idx val="1"/>
          <c:order val="1"/>
          <c:tx>
            <c:v>Galpore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'film thickness'!$I$89:$I$160</c:f>
              <c:numCache>
                <c:formatCode>General</c:formatCode>
                <c:ptCount val="72"/>
                <c:pt idx="0">
                  <c:v>3.9032962278925107</c:v>
                </c:pt>
                <c:pt idx="1">
                  <c:v>4.0010843812922197</c:v>
                </c:pt>
                <c:pt idx="2">
                  <c:v>4.0791812460476251</c:v>
                </c:pt>
                <c:pt idx="3">
                  <c:v>4.1457866701741546</c:v>
                </c:pt>
                <c:pt idx="4">
                  <c:v>4.2032505239432956</c:v>
                </c:pt>
                <c:pt idx="5">
                  <c:v>4.2542579672238352</c:v>
                </c:pt>
                <c:pt idx="6">
                  <c:v>4.2998122654957172</c:v>
                </c:pt>
                <c:pt idx="7">
                  <c:v>4.3404639451856344</c:v>
                </c:pt>
                <c:pt idx="8">
                  <c:v>4.3792511141993193</c:v>
                </c:pt>
                <c:pt idx="9">
                  <c:v>4.4135847287244099</c:v>
                </c:pt>
                <c:pt idx="10">
                  <c:v>4.4453550740644694</c:v>
                </c:pt>
                <c:pt idx="11">
                  <c:v>4.476338820249766</c:v>
                </c:pt>
                <c:pt idx="12">
                  <c:v>4.5035183127240748</c:v>
                </c:pt>
                <c:pt idx="13">
                  <c:v>4.5303790158316843</c:v>
                </c:pt>
                <c:pt idx="14">
                  <c:v>4.5540043210119023</c:v>
                </c:pt>
                <c:pt idx="15">
                  <c:v>4.5771354862775855</c:v>
                </c:pt>
                <c:pt idx="16">
                  <c:v>4.6007006960652372</c:v>
                </c:pt>
                <c:pt idx="17">
                  <c:v>4.6210411931054987</c:v>
                </c:pt>
                <c:pt idx="18">
                  <c:v>4.6412955966363105</c:v>
                </c:pt>
                <c:pt idx="19">
                  <c:v>4.6603531256401887</c:v>
                </c:pt>
                <c:pt idx="20">
                  <c:v>4.6785821073069869</c:v>
                </c:pt>
                <c:pt idx="21">
                  <c:v>4.6962515162374947</c:v>
                </c:pt>
                <c:pt idx="22">
                  <c:v>4.7131880276730866</c:v>
                </c:pt>
                <c:pt idx="23">
                  <c:v>4.7324259285931696</c:v>
                </c:pt>
                <c:pt idx="24">
                  <c:v>4.7453871213200092</c:v>
                </c:pt>
                <c:pt idx="25">
                  <c:v>4.7608972334311854</c:v>
                </c:pt>
                <c:pt idx="26">
                  <c:v>4.7762361383201997</c:v>
                </c:pt>
                <c:pt idx="27">
                  <c:v>4.7896018623546963</c:v>
                </c:pt>
                <c:pt idx="28">
                  <c:v>4.8032043865324932</c:v>
                </c:pt>
                <c:pt idx="29">
                  <c:v>4.8176248578801122</c:v>
                </c:pt>
                <c:pt idx="30">
                  <c:v>4.8299338468023905</c:v>
                </c:pt>
                <c:pt idx="31">
                  <c:v>4.8427652081817856</c:v>
                </c:pt>
                <c:pt idx="32">
                  <c:v>4.8546703318953357</c:v>
                </c:pt>
                <c:pt idx="33">
                  <c:v>4.8664291263795789</c:v>
                </c:pt>
                <c:pt idx="34">
                  <c:v>4.8789352124595107</c:v>
                </c:pt>
                <c:pt idx="35">
                  <c:v>4.8893241171269395</c:v>
                </c:pt>
                <c:pt idx="36">
                  <c:v>4.9002141426511479</c:v>
                </c:pt>
                <c:pt idx="37">
                  <c:v>4.9112108931375529</c:v>
                </c:pt>
                <c:pt idx="38">
                  <c:v>4.9217124803626193</c:v>
                </c:pt>
                <c:pt idx="39">
                  <c:v>4.9324382484892828</c:v>
                </c:pt>
                <c:pt idx="40">
                  <c:v>4.9421817360807783</c:v>
                </c:pt>
                <c:pt idx="41">
                  <c:v>4.9521577255273321</c:v>
                </c:pt>
                <c:pt idx="42">
                  <c:v>4.9617721848102034</c:v>
                </c:pt>
                <c:pt idx="43">
                  <c:v>4.9707883859476798</c:v>
                </c:pt>
                <c:pt idx="44">
                  <c:v>4.979780482674232</c:v>
                </c:pt>
                <c:pt idx="45">
                  <c:v>4.988393947138329</c:v>
                </c:pt>
                <c:pt idx="46">
                  <c:v>4.9975305427415959</c:v>
                </c:pt>
                <c:pt idx="47">
                  <c:v>5.0068509603242717</c:v>
                </c:pt>
                <c:pt idx="48">
                  <c:v>5.0166991380649719</c:v>
                </c:pt>
                <c:pt idx="49">
                  <c:v>5.0239106063509205</c:v>
                </c:pt>
                <c:pt idx="50">
                  <c:v>5.0314488618593831</c:v>
                </c:pt>
                <c:pt idx="51">
                  <c:v>5.0386598943024961</c:v>
                </c:pt>
                <c:pt idx="52">
                  <c:v>5.0465341827509693</c:v>
                </c:pt>
                <c:pt idx="53">
                  <c:v>5.0543065658483997</c:v>
                </c:pt>
                <c:pt idx="54">
                  <c:v>5.061791639184011</c:v>
                </c:pt>
                <c:pt idx="55">
                  <c:v>5.0695201008352262</c:v>
                </c:pt>
                <c:pt idx="56">
                  <c:v>5.0767496406240005</c:v>
                </c:pt>
                <c:pt idx="57">
                  <c:v>5.08429022853693</c:v>
                </c:pt>
                <c:pt idx="58">
                  <c:v>5.0912095647341298</c:v>
                </c:pt>
                <c:pt idx="59">
                  <c:v>5.0978124073652893</c:v>
                </c:pt>
                <c:pt idx="60">
                  <c:v>5.1059527692369802</c:v>
                </c:pt>
                <c:pt idx="61">
                  <c:v>5.1123033033759295</c:v>
                </c:pt>
                <c:pt idx="62">
                  <c:v>5.1185292575317396</c:v>
                </c:pt>
                <c:pt idx="63">
                  <c:v>5.1247649840627121</c:v>
                </c:pt>
                <c:pt idx="64">
                  <c:v>5.1308160500347437</c:v>
                </c:pt>
                <c:pt idx="65">
                  <c:v>5.1370691308394081</c:v>
                </c:pt>
                <c:pt idx="66">
                  <c:v>5.1433271299920467</c:v>
                </c:pt>
                <c:pt idx="67">
                  <c:v>5.1502036287628075</c:v>
                </c:pt>
                <c:pt idx="68">
                  <c:v>5.1559430179718371</c:v>
                </c:pt>
                <c:pt idx="69">
                  <c:v>5.1620563373605526</c:v>
                </c:pt>
                <c:pt idx="70">
                  <c:v>5.1680553034591394</c:v>
                </c:pt>
                <c:pt idx="71">
                  <c:v>5.1738852403687918</c:v>
                </c:pt>
              </c:numCache>
            </c:numRef>
          </c:xVal>
          <c:yVal>
            <c:numRef>
              <c:f>'film thickness'!$J$89:$J$160</c:f>
              <c:numCache>
                <c:formatCode>General</c:formatCode>
                <c:ptCount val="72"/>
                <c:pt idx="0">
                  <c:v>-4.0602748323787603</c:v>
                </c:pt>
                <c:pt idx="1">
                  <c:v>-3.9869981797501315</c:v>
                </c:pt>
                <c:pt idx="2">
                  <c:v>-4.0600685914781938</c:v>
                </c:pt>
                <c:pt idx="3">
                  <c:v>-4.1740991448614633</c:v>
                </c:pt>
                <c:pt idx="4">
                  <c:v>-4.2544302020488187</c:v>
                </c:pt>
                <c:pt idx="5">
                  <c:v>-4.1254493800646816</c:v>
                </c:pt>
                <c:pt idx="6">
                  <c:v>-3.6736737571331948</c:v>
                </c:pt>
                <c:pt idx="7">
                  <c:v>-3.2574112351261881</c:v>
                </c:pt>
                <c:pt idx="8">
                  <c:v>-2.937091091071899</c:v>
                </c:pt>
                <c:pt idx="9">
                  <c:v>-2.66533118714948</c:v>
                </c:pt>
                <c:pt idx="10">
                  <c:v>-2.4505253192131495</c:v>
                </c:pt>
                <c:pt idx="11">
                  <c:v>-2.2773050734095008</c:v>
                </c:pt>
                <c:pt idx="12">
                  <c:v>-2.1435185809984647</c:v>
                </c:pt>
                <c:pt idx="13">
                  <c:v>-2.0453339695488473</c:v>
                </c:pt>
                <c:pt idx="14">
                  <c:v>-1.9371747030946533</c:v>
                </c:pt>
                <c:pt idx="15">
                  <c:v>-1.862443375514107</c:v>
                </c:pt>
                <c:pt idx="16">
                  <c:v>-1.7952843610350147</c:v>
                </c:pt>
                <c:pt idx="17">
                  <c:v>-1.7493571159112447</c:v>
                </c:pt>
                <c:pt idx="18">
                  <c:v>-1.7058438150937305</c:v>
                </c:pt>
                <c:pt idx="19">
                  <c:v>-1.6639710018494345</c:v>
                </c:pt>
                <c:pt idx="20">
                  <c:v>-1.6276681615505162</c:v>
                </c:pt>
                <c:pt idx="21">
                  <c:v>-1.5981456329098493</c:v>
                </c:pt>
                <c:pt idx="22">
                  <c:v>-1.5730754698778404</c:v>
                </c:pt>
                <c:pt idx="23">
                  <c:v>-1.546942766968858</c:v>
                </c:pt>
                <c:pt idx="24">
                  <c:v>-1.5222074531060599</c:v>
                </c:pt>
                <c:pt idx="25">
                  <c:v>-1.5004519005399315</c:v>
                </c:pt>
                <c:pt idx="26">
                  <c:v>-1.4793956449292989</c:v>
                </c:pt>
                <c:pt idx="27">
                  <c:v>-1.459090522241304</c:v>
                </c:pt>
                <c:pt idx="28">
                  <c:v>-1.4405974631376228</c:v>
                </c:pt>
                <c:pt idx="29">
                  <c:v>-1.4274857080247194</c:v>
                </c:pt>
                <c:pt idx="30">
                  <c:v>-1.4116864249479775</c:v>
                </c:pt>
                <c:pt idx="31">
                  <c:v>-1.3973941639763299</c:v>
                </c:pt>
                <c:pt idx="32">
                  <c:v>-1.3821880859264473</c:v>
                </c:pt>
                <c:pt idx="33">
                  <c:v>-1.3708146312618266</c:v>
                </c:pt>
                <c:pt idx="34">
                  <c:v>-1.3604695681789094</c:v>
                </c:pt>
                <c:pt idx="35">
                  <c:v>-1.3503905472591591</c:v>
                </c:pt>
                <c:pt idx="36">
                  <c:v>-1.3388818270162481</c:v>
                </c:pt>
                <c:pt idx="37">
                  <c:v>-1.3296183056350064</c:v>
                </c:pt>
                <c:pt idx="38">
                  <c:v>-1.3245493516550897</c:v>
                </c:pt>
                <c:pt idx="39">
                  <c:v>-1.3164433733462313</c:v>
                </c:pt>
                <c:pt idx="40">
                  <c:v>-1.3057699831127934</c:v>
                </c:pt>
                <c:pt idx="41">
                  <c:v>-1.29524050374099</c:v>
                </c:pt>
                <c:pt idx="42">
                  <c:v>-1.2909061971415059</c:v>
                </c:pt>
                <c:pt idx="43">
                  <c:v>-1.2852375828571068</c:v>
                </c:pt>
                <c:pt idx="44">
                  <c:v>-1.2790253785722641</c:v>
                </c:pt>
                <c:pt idx="45">
                  <c:v>-1.2712095191257786</c:v>
                </c:pt>
                <c:pt idx="46">
                  <c:v>-1.265854370156309</c:v>
                </c:pt>
                <c:pt idx="47">
                  <c:v>-1.2605199811355299</c:v>
                </c:pt>
                <c:pt idx="48">
                  <c:v>-1.258537744902968</c:v>
                </c:pt>
                <c:pt idx="49">
                  <c:v>-1.2524434525152999</c:v>
                </c:pt>
                <c:pt idx="50">
                  <c:v>-1.2464835110995272</c:v>
                </c:pt>
                <c:pt idx="51">
                  <c:v>-1.2399196139512061</c:v>
                </c:pt>
                <c:pt idx="52">
                  <c:v>-1.2320802264102437</c:v>
                </c:pt>
                <c:pt idx="53">
                  <c:v>-1.2252761188267152</c:v>
                </c:pt>
                <c:pt idx="54">
                  <c:v>-1.2261607431164498</c:v>
                </c:pt>
                <c:pt idx="55">
                  <c:v>-1.2169491203719824</c:v>
                </c:pt>
                <c:pt idx="56">
                  <c:v>-1.213039516243311</c:v>
                </c:pt>
                <c:pt idx="57">
                  <c:v>-1.2097108440732622</c:v>
                </c:pt>
                <c:pt idx="58">
                  <c:v>-1.2060178386316616</c:v>
                </c:pt>
                <c:pt idx="59">
                  <c:v>-1.2018972296265025</c:v>
                </c:pt>
                <c:pt idx="60">
                  <c:v>-1.1991042749794747</c:v>
                </c:pt>
                <c:pt idx="61">
                  <c:v>-1.1951208110806122</c:v>
                </c:pt>
                <c:pt idx="62">
                  <c:v>-1.1922858015639513</c:v>
                </c:pt>
                <c:pt idx="63">
                  <c:v>-1.1871803692189025</c:v>
                </c:pt>
                <c:pt idx="64">
                  <c:v>-1.1810736277547711</c:v>
                </c:pt>
                <c:pt idx="65">
                  <c:v>-1.1773536196831937</c:v>
                </c:pt>
                <c:pt idx="66">
                  <c:v>-1.1723630348065583</c:v>
                </c:pt>
                <c:pt idx="67">
                  <c:v>-1.1700094296781951</c:v>
                </c:pt>
                <c:pt idx="68">
                  <c:v>-1.1686643200881741</c:v>
                </c:pt>
                <c:pt idx="69">
                  <c:v>-1.1641470024412572</c:v>
                </c:pt>
                <c:pt idx="70">
                  <c:v>-1.1621395666932519</c:v>
                </c:pt>
                <c:pt idx="71">
                  <c:v>-1.1580626638603411</c:v>
                </c:pt>
              </c:numCache>
            </c:numRef>
          </c:yVal>
        </c:ser>
        <c:dLbls/>
        <c:axId val="61384960"/>
        <c:axId val="61391232"/>
      </c:scatterChart>
      <c:valAx>
        <c:axId val="61384960"/>
        <c:scaling>
          <c:orientation val="minMax"/>
          <c:min val="3.7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 [Pa]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91232"/>
        <c:crosses val="autoZero"/>
        <c:crossBetween val="midCat"/>
      </c:valAx>
      <c:valAx>
        <c:axId val="613912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k [darcy]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38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FC-43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1549386713975153E-2"/>
                  <c:y val="-2.01132993239862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thickness'!$I$67:$I$80</c:f>
              <c:numCache>
                <c:formatCode>General</c:formatCode>
                <c:ptCount val="14"/>
                <c:pt idx="0">
                  <c:v>5.0913855420783678</c:v>
                </c:pt>
                <c:pt idx="1">
                  <c:v>5.0988167170489413</c:v>
                </c:pt>
                <c:pt idx="2">
                  <c:v>5.1045553912405133</c:v>
                </c:pt>
                <c:pt idx="3">
                  <c:v>5.1112625136590655</c:v>
                </c:pt>
                <c:pt idx="4">
                  <c:v>5.1177351793304968</c:v>
                </c:pt>
                <c:pt idx="5">
                  <c:v>5.1246346240191389</c:v>
                </c:pt>
                <c:pt idx="6">
                  <c:v>5.1307517767651429</c:v>
                </c:pt>
                <c:pt idx="7">
                  <c:v>5.1383658636789962</c:v>
                </c:pt>
                <c:pt idx="8">
                  <c:v>5.1433895689946558</c:v>
                </c:pt>
                <c:pt idx="9">
                  <c:v>5.1503265364987074</c:v>
                </c:pt>
                <c:pt idx="10">
                  <c:v>5.1556699817198108</c:v>
                </c:pt>
                <c:pt idx="11">
                  <c:v>5.1620264324211771</c:v>
                </c:pt>
                <c:pt idx="12">
                  <c:v>5.168438552186772</c:v>
                </c:pt>
                <c:pt idx="13">
                  <c:v>5.1735358950099064</c:v>
                </c:pt>
              </c:numCache>
            </c:numRef>
          </c:xVal>
          <c:yVal>
            <c:numRef>
              <c:f>'film thickness'!$J$67:$J$80</c:f>
              <c:numCache>
                <c:formatCode>General</c:formatCode>
                <c:ptCount val="14"/>
                <c:pt idx="0">
                  <c:v>-1.0867242023922394</c:v>
                </c:pt>
                <c:pt idx="1">
                  <c:v>-1.087297432176686</c:v>
                </c:pt>
                <c:pt idx="2">
                  <c:v>-1.0836828582882194</c:v>
                </c:pt>
                <c:pt idx="3">
                  <c:v>-1.0820428712253485</c:v>
                </c:pt>
                <c:pt idx="4">
                  <c:v>-1.0790194545860974</c:v>
                </c:pt>
                <c:pt idx="5">
                  <c:v>-1.0782673916004497</c:v>
                </c:pt>
                <c:pt idx="6">
                  <c:v>-1.0753554204709233</c:v>
                </c:pt>
                <c:pt idx="7">
                  <c:v>-1.0759364978667016</c:v>
                </c:pt>
                <c:pt idx="8">
                  <c:v>-1.0730357785349927</c:v>
                </c:pt>
                <c:pt idx="9">
                  <c:v>-1.0718749563549468</c:v>
                </c:pt>
                <c:pt idx="10">
                  <c:v>-1.0699418112391299</c:v>
                </c:pt>
                <c:pt idx="11">
                  <c:v>-1.0687316691933582</c:v>
                </c:pt>
                <c:pt idx="12">
                  <c:v>-1.0686372266750281</c:v>
                </c:pt>
                <c:pt idx="13">
                  <c:v>-1.0659851038673771</c:v>
                </c:pt>
              </c:numCache>
            </c:numRef>
          </c:yVal>
        </c:ser>
        <c:ser>
          <c:idx val="1"/>
          <c:order val="1"/>
          <c:tx>
            <c:v>Galpore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048691963391918E-2"/>
                  <c:y val="2.849965242492360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'film thickness'!$I$147:$I$160</c:f>
              <c:numCache>
                <c:formatCode>General</c:formatCode>
                <c:ptCount val="14"/>
                <c:pt idx="0">
                  <c:v>5.0912095647341298</c:v>
                </c:pt>
                <c:pt idx="1">
                  <c:v>5.0978124073652893</c:v>
                </c:pt>
                <c:pt idx="2">
                  <c:v>5.1059527692369802</c:v>
                </c:pt>
                <c:pt idx="3">
                  <c:v>5.1123033033759295</c:v>
                </c:pt>
                <c:pt idx="4">
                  <c:v>5.1185292575317396</c:v>
                </c:pt>
                <c:pt idx="5">
                  <c:v>5.1247649840627121</c:v>
                </c:pt>
                <c:pt idx="6">
                  <c:v>5.1308160500347437</c:v>
                </c:pt>
                <c:pt idx="7">
                  <c:v>5.1370691308394081</c:v>
                </c:pt>
                <c:pt idx="8">
                  <c:v>5.1433271299920467</c:v>
                </c:pt>
                <c:pt idx="9">
                  <c:v>5.1502036287628075</c:v>
                </c:pt>
                <c:pt idx="10">
                  <c:v>5.1559430179718371</c:v>
                </c:pt>
                <c:pt idx="11">
                  <c:v>5.1620563373605526</c:v>
                </c:pt>
                <c:pt idx="12">
                  <c:v>5.1680553034591394</c:v>
                </c:pt>
                <c:pt idx="13">
                  <c:v>5.1738852403687918</c:v>
                </c:pt>
              </c:numCache>
            </c:numRef>
          </c:xVal>
          <c:yVal>
            <c:numRef>
              <c:f>'film thickness'!$J$147:$J$160</c:f>
              <c:numCache>
                <c:formatCode>General</c:formatCode>
                <c:ptCount val="14"/>
                <c:pt idx="0">
                  <c:v>-1.2060178386316616</c:v>
                </c:pt>
                <c:pt idx="1">
                  <c:v>-1.2018972296265025</c:v>
                </c:pt>
                <c:pt idx="2">
                  <c:v>-1.1991042749794747</c:v>
                </c:pt>
                <c:pt idx="3">
                  <c:v>-1.1951208110806122</c:v>
                </c:pt>
                <c:pt idx="4">
                  <c:v>-1.1922858015639513</c:v>
                </c:pt>
                <c:pt idx="5">
                  <c:v>-1.1871803692189025</c:v>
                </c:pt>
                <c:pt idx="6">
                  <c:v>-1.1810736277547711</c:v>
                </c:pt>
                <c:pt idx="7">
                  <c:v>-1.1773536196831937</c:v>
                </c:pt>
                <c:pt idx="8">
                  <c:v>-1.1723630348065583</c:v>
                </c:pt>
                <c:pt idx="9">
                  <c:v>-1.1700094296781951</c:v>
                </c:pt>
                <c:pt idx="10">
                  <c:v>-1.1686643200881741</c:v>
                </c:pt>
                <c:pt idx="11">
                  <c:v>-1.1641470024412572</c:v>
                </c:pt>
                <c:pt idx="12">
                  <c:v>-1.1621395666932519</c:v>
                </c:pt>
                <c:pt idx="13">
                  <c:v>-1.1580626638603411</c:v>
                </c:pt>
              </c:numCache>
            </c:numRef>
          </c:yVal>
        </c:ser>
        <c:dLbls/>
        <c:axId val="61500416"/>
        <c:axId val="61514880"/>
      </c:scatterChart>
      <c:valAx>
        <c:axId val="615004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p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14880"/>
        <c:crosses val="autoZero"/>
        <c:crossBetween val="midCat"/>
      </c:valAx>
      <c:valAx>
        <c:axId val="61514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log k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00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lineMarker"/>
        <c:ser>
          <c:idx val="0"/>
          <c:order val="0"/>
          <c:tx>
            <c:v>experimental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'film thickness'!$D$166:$D$179</c:f>
              <c:numCache>
                <c:formatCode>General</c:formatCode>
                <c:ptCount val="14"/>
                <c:pt idx="0">
                  <c:v>1.2336999999999998</c:v>
                </c:pt>
                <c:pt idx="1">
                  <c:v>1.2526000000000002</c:v>
                </c:pt>
                <c:pt idx="2">
                  <c:v>1.2763</c:v>
                </c:pt>
                <c:pt idx="3">
                  <c:v>1.2950999999999997</c:v>
                </c:pt>
                <c:pt idx="4">
                  <c:v>1.3138000000000001</c:v>
                </c:pt>
                <c:pt idx="5">
                  <c:v>1.3327999999999998</c:v>
                </c:pt>
                <c:pt idx="6">
                  <c:v>1.3514999999999997</c:v>
                </c:pt>
                <c:pt idx="7">
                  <c:v>1.3711000000000002</c:v>
                </c:pt>
                <c:pt idx="8">
                  <c:v>1.391</c:v>
                </c:pt>
                <c:pt idx="9">
                  <c:v>1.4131999999999998</c:v>
                </c:pt>
                <c:pt idx="10">
                  <c:v>1.4319999999999999</c:v>
                </c:pt>
                <c:pt idx="11">
                  <c:v>1.4523000000000001</c:v>
                </c:pt>
                <c:pt idx="12">
                  <c:v>1.4725000000000001</c:v>
                </c:pt>
                <c:pt idx="13">
                  <c:v>1.4923999999999999</c:v>
                </c:pt>
              </c:numCache>
            </c:numRef>
          </c:xVal>
          <c:yVal>
            <c:numRef>
              <c:f>'film thickness'!$K$166:$K$179</c:f>
              <c:numCache>
                <c:formatCode>General</c:formatCode>
                <c:ptCount val="14"/>
                <c:pt idx="0">
                  <c:v>6.6460719197691032E-2</c:v>
                </c:pt>
                <c:pt idx="1">
                  <c:v>6.4381127982514386E-2</c:v>
                </c:pt>
                <c:pt idx="2">
                  <c:v>6.352973886953639E-2</c:v>
                </c:pt>
                <c:pt idx="3">
                  <c:v>6.2458042940821468E-2</c:v>
                </c:pt>
                <c:pt idx="4">
                  <c:v>6.2692843814058596E-2</c:v>
                </c:pt>
                <c:pt idx="5">
                  <c:v>6.0699949671863207E-2</c:v>
                </c:pt>
                <c:pt idx="6">
                  <c:v>5.9006731864125306E-2</c:v>
                </c:pt>
                <c:pt idx="7">
                  <c:v>5.7412803391417411E-2</c:v>
                </c:pt>
                <c:pt idx="8">
                  <c:v>5.5607398318557544E-2</c:v>
                </c:pt>
                <c:pt idx="9">
                  <c:v>5.4991630794842816E-2</c:v>
                </c:pt>
                <c:pt idx="10">
                  <c:v>5.5096120998194498E-2</c:v>
                </c:pt>
                <c:pt idx="11">
                  <c:v>5.3428023505925348E-2</c:v>
                </c:pt>
                <c:pt idx="12">
                  <c:v>5.2610422082413066E-2</c:v>
                </c:pt>
                <c:pt idx="13">
                  <c:v>5.1433142904718121E-2</c:v>
                </c:pt>
              </c:numCache>
            </c:numRef>
          </c:yVal>
        </c:ser>
        <c:dLbls/>
        <c:axId val="108869888"/>
        <c:axId val="109969792"/>
      </c:scatterChart>
      <c:scatterChart>
        <c:scatterStyle val="smoothMarker"/>
        <c:ser>
          <c:idx val="1"/>
          <c:order val="1"/>
          <c:tx>
            <c:v>modified Chisholm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'film thickness'!$D$166:$D$179</c:f>
              <c:numCache>
                <c:formatCode>General</c:formatCode>
                <c:ptCount val="14"/>
                <c:pt idx="0">
                  <c:v>1.2336999999999998</c:v>
                </c:pt>
                <c:pt idx="1">
                  <c:v>1.2526000000000002</c:v>
                </c:pt>
                <c:pt idx="2">
                  <c:v>1.2763</c:v>
                </c:pt>
                <c:pt idx="3">
                  <c:v>1.2950999999999997</c:v>
                </c:pt>
                <c:pt idx="4">
                  <c:v>1.3138000000000001</c:v>
                </c:pt>
                <c:pt idx="5">
                  <c:v>1.3327999999999998</c:v>
                </c:pt>
                <c:pt idx="6">
                  <c:v>1.3514999999999997</c:v>
                </c:pt>
                <c:pt idx="7">
                  <c:v>1.3711000000000002</c:v>
                </c:pt>
                <c:pt idx="8">
                  <c:v>1.391</c:v>
                </c:pt>
                <c:pt idx="9">
                  <c:v>1.4131999999999998</c:v>
                </c:pt>
                <c:pt idx="10">
                  <c:v>1.4319999999999999</c:v>
                </c:pt>
                <c:pt idx="11">
                  <c:v>1.4523000000000001</c:v>
                </c:pt>
                <c:pt idx="12">
                  <c:v>1.4725000000000001</c:v>
                </c:pt>
                <c:pt idx="13">
                  <c:v>1.4923999999999999</c:v>
                </c:pt>
              </c:numCache>
            </c:numRef>
          </c:xVal>
          <c:yVal>
            <c:numRef>
              <c:f>'film thickness'!$BH$166:$BH$179</c:f>
              <c:numCache>
                <c:formatCode>General</c:formatCode>
                <c:ptCount val="14"/>
                <c:pt idx="0">
                  <c:v>8.1496916273740144E-2</c:v>
                </c:pt>
                <c:pt idx="1">
                  <c:v>7.9207245667762091E-2</c:v>
                </c:pt>
                <c:pt idx="2">
                  <c:v>7.834996326024396E-2</c:v>
                </c:pt>
                <c:pt idx="3">
                  <c:v>7.7099993011596563E-2</c:v>
                </c:pt>
                <c:pt idx="4">
                  <c:v>7.7314898172864271E-2</c:v>
                </c:pt>
                <c:pt idx="5">
                  <c:v>7.4997395117130494E-2</c:v>
                </c:pt>
                <c:pt idx="6">
                  <c:v>7.2902754557096452E-2</c:v>
                </c:pt>
                <c:pt idx="7">
                  <c:v>7.1104781863859212E-2</c:v>
                </c:pt>
                <c:pt idx="8">
                  <c:v>6.8972150184957046E-2</c:v>
                </c:pt>
                <c:pt idx="9">
                  <c:v>6.8340915088633297E-2</c:v>
                </c:pt>
                <c:pt idx="10">
                  <c:v>6.8532657975284059E-2</c:v>
                </c:pt>
                <c:pt idx="11">
                  <c:v>6.6568217394385051E-2</c:v>
                </c:pt>
                <c:pt idx="12">
                  <c:v>6.5709478684863071E-2</c:v>
                </c:pt>
                <c:pt idx="13">
                  <c:v>6.4297003806084246E-2</c:v>
                </c:pt>
              </c:numCache>
            </c:numRef>
          </c:yVal>
          <c:smooth val="1"/>
        </c:ser>
        <c:ser>
          <c:idx val="2"/>
          <c:order val="2"/>
          <c:tx>
            <c:v>Modfied Turner-Wallis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'film thickness'!$D$201:$D$214</c:f>
              <c:numCache>
                <c:formatCode>General</c:formatCode>
                <c:ptCount val="14"/>
                <c:pt idx="0">
                  <c:v>1.2336999999999998</c:v>
                </c:pt>
                <c:pt idx="1">
                  <c:v>1.2526000000000002</c:v>
                </c:pt>
                <c:pt idx="2">
                  <c:v>1.2763</c:v>
                </c:pt>
                <c:pt idx="3">
                  <c:v>1.2950999999999997</c:v>
                </c:pt>
                <c:pt idx="4">
                  <c:v>1.3138000000000001</c:v>
                </c:pt>
                <c:pt idx="5">
                  <c:v>1.3327999999999998</c:v>
                </c:pt>
                <c:pt idx="6">
                  <c:v>1.3514999999999997</c:v>
                </c:pt>
                <c:pt idx="7">
                  <c:v>1.3711000000000002</c:v>
                </c:pt>
                <c:pt idx="8">
                  <c:v>1.391</c:v>
                </c:pt>
                <c:pt idx="9">
                  <c:v>1.4131999999999998</c:v>
                </c:pt>
                <c:pt idx="10">
                  <c:v>1.4319999999999999</c:v>
                </c:pt>
                <c:pt idx="11">
                  <c:v>1.4523000000000001</c:v>
                </c:pt>
                <c:pt idx="12">
                  <c:v>1.4725000000000001</c:v>
                </c:pt>
                <c:pt idx="13">
                  <c:v>1.4923999999999999</c:v>
                </c:pt>
              </c:numCache>
            </c:numRef>
          </c:xVal>
          <c:yVal>
            <c:numRef>
              <c:f>'film thickness'!$BK$201:$BK$214</c:f>
              <c:numCache>
                <c:formatCode>General</c:formatCode>
                <c:ptCount val="14"/>
                <c:pt idx="0">
                  <c:v>6.8520531590923639E-2</c:v>
                </c:pt>
                <c:pt idx="1">
                  <c:v>6.6848802136751095E-2</c:v>
                </c:pt>
                <c:pt idx="2">
                  <c:v>6.6220116293754627E-2</c:v>
                </c:pt>
                <c:pt idx="3">
                  <c:v>6.5301254543549903E-2</c:v>
                </c:pt>
                <c:pt idx="4">
                  <c:v>6.5459565531457153E-2</c:v>
                </c:pt>
                <c:pt idx="5">
                  <c:v>6.3748635348354843E-2</c:v>
                </c:pt>
                <c:pt idx="6">
                  <c:v>6.2192956348328568E-2</c:v>
                </c:pt>
                <c:pt idx="7">
                  <c:v>6.0849917739296149E-2</c:v>
                </c:pt>
                <c:pt idx="8">
                  <c:v>5.9247968152461923E-2</c:v>
                </c:pt>
                <c:pt idx="9">
                  <c:v>5.8771721834059973E-2</c:v>
                </c:pt>
                <c:pt idx="10">
                  <c:v>5.8916322370954177E-2</c:v>
                </c:pt>
                <c:pt idx="11">
                  <c:v>5.7429784538363692E-2</c:v>
                </c:pt>
                <c:pt idx="12">
                  <c:v>5.6777022817955679E-2</c:v>
                </c:pt>
                <c:pt idx="13">
                  <c:v>5.5699901148924126E-2</c:v>
                </c:pt>
              </c:numCache>
            </c:numRef>
          </c:yVal>
          <c:smooth val="1"/>
        </c:ser>
        <c:ser>
          <c:idx val="3"/>
          <c:order val="3"/>
          <c:tx>
            <c:v>Fourar and Lenomard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'film thickness'!$D$236:$D$249</c:f>
              <c:numCache>
                <c:formatCode>General</c:formatCode>
                <c:ptCount val="14"/>
                <c:pt idx="0">
                  <c:v>1.2336999999999998</c:v>
                </c:pt>
                <c:pt idx="1">
                  <c:v>1.2526000000000002</c:v>
                </c:pt>
                <c:pt idx="2">
                  <c:v>1.2763</c:v>
                </c:pt>
                <c:pt idx="3">
                  <c:v>1.2950999999999997</c:v>
                </c:pt>
                <c:pt idx="4">
                  <c:v>1.3138000000000001</c:v>
                </c:pt>
                <c:pt idx="5">
                  <c:v>1.3327999999999998</c:v>
                </c:pt>
                <c:pt idx="6">
                  <c:v>1.3514999999999997</c:v>
                </c:pt>
                <c:pt idx="7">
                  <c:v>1.3711000000000002</c:v>
                </c:pt>
                <c:pt idx="8">
                  <c:v>1.391</c:v>
                </c:pt>
                <c:pt idx="9">
                  <c:v>1.4131999999999998</c:v>
                </c:pt>
                <c:pt idx="10">
                  <c:v>1.4319999999999999</c:v>
                </c:pt>
                <c:pt idx="11">
                  <c:v>1.4523000000000001</c:v>
                </c:pt>
                <c:pt idx="12">
                  <c:v>1.4725000000000001</c:v>
                </c:pt>
                <c:pt idx="13">
                  <c:v>1.4923999999999999</c:v>
                </c:pt>
              </c:numCache>
            </c:numRef>
          </c:xVal>
          <c:yVal>
            <c:numRef>
              <c:f>'film thickness'!$AW$236:$AW$249</c:f>
              <c:numCache>
                <c:formatCode>General</c:formatCode>
                <c:ptCount val="14"/>
                <c:pt idx="0">
                  <c:v>7.3788414399579741E-2</c:v>
                </c:pt>
                <c:pt idx="1">
                  <c:v>7.1973733970988704E-2</c:v>
                </c:pt>
                <c:pt idx="2">
                  <c:v>7.1080221412997996E-2</c:v>
                </c:pt>
                <c:pt idx="3">
                  <c:v>7.0067939592631218E-2</c:v>
                </c:pt>
                <c:pt idx="4">
                  <c:v>7.0259469563204252E-2</c:v>
                </c:pt>
                <c:pt idx="5">
                  <c:v>6.8376282442471459E-2</c:v>
                </c:pt>
                <c:pt idx="6">
                  <c:v>6.66086976549638E-2</c:v>
                </c:pt>
                <c:pt idx="7">
                  <c:v>6.5204145272794251E-2</c:v>
                </c:pt>
                <c:pt idx="8">
                  <c:v>6.3305915461714157E-2</c:v>
                </c:pt>
                <c:pt idx="9">
                  <c:v>6.2785401578698802E-2</c:v>
                </c:pt>
                <c:pt idx="10">
                  <c:v>6.2927305991970744E-2</c:v>
                </c:pt>
                <c:pt idx="11">
                  <c:v>6.1274580014511852E-2</c:v>
                </c:pt>
                <c:pt idx="12">
                  <c:v>6.0582675445910721E-2</c:v>
                </c:pt>
                <c:pt idx="13">
                  <c:v>5.9322321971637039E-2</c:v>
                </c:pt>
              </c:numCache>
            </c:numRef>
          </c:yVal>
          <c:smooth val="1"/>
        </c:ser>
        <c:ser>
          <c:idx val="4"/>
          <c:order val="4"/>
          <c:tx>
            <c:v>Model based on gas properties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'film thickness'!$D$271:$D$284</c:f>
              <c:numCache>
                <c:formatCode>General</c:formatCode>
                <c:ptCount val="14"/>
                <c:pt idx="0">
                  <c:v>1.2336999999999998</c:v>
                </c:pt>
                <c:pt idx="1">
                  <c:v>1.2526000000000002</c:v>
                </c:pt>
                <c:pt idx="2">
                  <c:v>1.2763</c:v>
                </c:pt>
                <c:pt idx="3">
                  <c:v>1.2950999999999997</c:v>
                </c:pt>
                <c:pt idx="4">
                  <c:v>1.3138000000000001</c:v>
                </c:pt>
                <c:pt idx="5">
                  <c:v>1.3327999999999998</c:v>
                </c:pt>
                <c:pt idx="6">
                  <c:v>1.3514999999999997</c:v>
                </c:pt>
                <c:pt idx="7">
                  <c:v>1.3711000000000002</c:v>
                </c:pt>
                <c:pt idx="8">
                  <c:v>1.391</c:v>
                </c:pt>
                <c:pt idx="9">
                  <c:v>1.4131999999999998</c:v>
                </c:pt>
                <c:pt idx="10">
                  <c:v>1.4319999999999999</c:v>
                </c:pt>
                <c:pt idx="11">
                  <c:v>1.4523000000000001</c:v>
                </c:pt>
                <c:pt idx="12">
                  <c:v>1.4725000000000001</c:v>
                </c:pt>
                <c:pt idx="13">
                  <c:v>1.4923999999999999</c:v>
                </c:pt>
              </c:numCache>
            </c:numRef>
          </c:xVal>
          <c:yVal>
            <c:numRef>
              <c:f>'film thickness'!$R$271:$R$284</c:f>
              <c:numCache>
                <c:formatCode>General</c:formatCode>
                <c:ptCount val="14"/>
                <c:pt idx="0">
                  <c:v>0.13445260396179481</c:v>
                </c:pt>
                <c:pt idx="1">
                  <c:v>0.13366018577175287</c:v>
                </c:pt>
                <c:pt idx="2">
                  <c:v>0.13383972576051584</c:v>
                </c:pt>
                <c:pt idx="3">
                  <c:v>0.13309223515338287</c:v>
                </c:pt>
                <c:pt idx="4">
                  <c:v>0.13290392233550363</c:v>
                </c:pt>
                <c:pt idx="5">
                  <c:v>0.13159395081860426</c:v>
                </c:pt>
                <c:pt idx="6">
                  <c:v>0.12975400633988599</c:v>
                </c:pt>
                <c:pt idx="7">
                  <c:v>0.12915887202260423</c:v>
                </c:pt>
                <c:pt idx="8">
                  <c:v>0.12793764506796779</c:v>
                </c:pt>
                <c:pt idx="9">
                  <c:v>0.12817874317819</c:v>
                </c:pt>
                <c:pt idx="10">
                  <c:v>0.12870073904711743</c:v>
                </c:pt>
                <c:pt idx="11">
                  <c:v>0.12771910040087409</c:v>
                </c:pt>
                <c:pt idx="12">
                  <c:v>0.12798332407321522</c:v>
                </c:pt>
                <c:pt idx="13">
                  <c:v>0.12718221994758017</c:v>
                </c:pt>
              </c:numCache>
            </c:numRef>
          </c:yVal>
          <c:smooth val="1"/>
        </c:ser>
        <c:dLbls/>
        <c:axId val="108869888"/>
        <c:axId val="109969792"/>
      </c:scatterChart>
      <c:valAx>
        <c:axId val="108869888"/>
        <c:scaling>
          <c:orientation val="minMax"/>
          <c:min val="1.2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pressure [bar]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969792"/>
        <c:crosses val="autoZero"/>
        <c:crossBetween val="midCat"/>
      </c:valAx>
      <c:valAx>
        <c:axId val="1099697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oil thickness [µm]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1076325</xdr:colOff>
      <xdr:row>44</xdr:row>
      <xdr:rowOff>80961</xdr:rowOff>
    </xdr:from>
    <xdr:to>
      <xdr:col>18</xdr:col>
      <xdr:colOff>361950</xdr:colOff>
      <xdr:row>81</xdr:row>
      <xdr:rowOff>47624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1019175</xdr:colOff>
      <xdr:row>83</xdr:row>
      <xdr:rowOff>33337</xdr:rowOff>
    </xdr:from>
    <xdr:to>
      <xdr:col>17</xdr:col>
      <xdr:colOff>1362075</xdr:colOff>
      <xdr:row>111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1047749</xdr:colOff>
      <xdr:row>114</xdr:row>
      <xdr:rowOff>19049</xdr:rowOff>
    </xdr:from>
    <xdr:to>
      <xdr:col>18</xdr:col>
      <xdr:colOff>133349</xdr:colOff>
      <xdr:row>148</xdr:row>
      <xdr:rowOff>66674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142875</xdr:colOff>
      <xdr:row>3</xdr:row>
      <xdr:rowOff>4761</xdr:rowOff>
    </xdr:from>
    <xdr:to>
      <xdr:col>23</xdr:col>
      <xdr:colOff>28575</xdr:colOff>
      <xdr:row>36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171449</xdr:colOff>
      <xdr:row>38</xdr:row>
      <xdr:rowOff>23810</xdr:rowOff>
    </xdr:from>
    <xdr:to>
      <xdr:col>22</xdr:col>
      <xdr:colOff>523875</xdr:colOff>
      <xdr:row>65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94</xdr:col>
      <xdr:colOff>57150</xdr:colOff>
      <xdr:row>163</xdr:row>
      <xdr:rowOff>14287</xdr:rowOff>
    </xdr:from>
    <xdr:to>
      <xdr:col>110</xdr:col>
      <xdr:colOff>0</xdr:colOff>
      <xdr:row>194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8"/>
  <sheetViews>
    <sheetView tabSelected="1" topLeftCell="O111" workbookViewId="0">
      <selection activeCell="K39" sqref="K39:L78"/>
    </sheetView>
  </sheetViews>
  <sheetFormatPr defaultRowHeight="15"/>
  <cols>
    <col min="1" max="1" width="37.42578125" bestFit="1" customWidth="1"/>
    <col min="2" max="2" width="36" bestFit="1" customWidth="1"/>
    <col min="3" max="3" width="37" bestFit="1" customWidth="1"/>
    <col min="4" max="4" width="35.5703125" bestFit="1" customWidth="1"/>
    <col min="5" max="5" width="38.140625" bestFit="1" customWidth="1"/>
    <col min="6" max="6" width="36.5703125" bestFit="1" customWidth="1"/>
    <col min="7" max="7" width="40" bestFit="1" customWidth="1"/>
    <col min="8" max="8" width="38.5703125" bestFit="1" customWidth="1"/>
    <col min="9" max="9" width="39.5703125" bestFit="1" customWidth="1"/>
    <col min="10" max="10" width="38.140625" bestFit="1" customWidth="1"/>
    <col min="11" max="11" width="40.5703125" bestFit="1" customWidth="1"/>
    <col min="12" max="12" width="39.140625" bestFit="1" customWidth="1"/>
    <col min="13" max="13" width="42.28515625" bestFit="1" customWidth="1"/>
    <col min="14" max="14" width="40.7109375" bestFit="1" customWidth="1"/>
    <col min="15" max="15" width="41.7109375" bestFit="1" customWidth="1"/>
    <col min="16" max="16" width="40.28515625" bestFit="1" customWidth="1"/>
    <col min="17" max="17" width="42.85546875" bestFit="1" customWidth="1"/>
    <col min="18" max="18" width="41.28515625" bestFit="1" customWidth="1"/>
    <col min="19" max="19" width="39.7109375" bestFit="1" customWidth="1"/>
    <col min="20" max="20" width="38.28515625" bestFit="1" customWidth="1"/>
    <col min="21" max="21" width="39.28515625" bestFit="1" customWidth="1"/>
    <col min="22" max="22" width="37.7109375" bestFit="1" customWidth="1"/>
    <col min="23" max="23" width="40.28515625" bestFit="1" customWidth="1"/>
    <col min="24" max="24" width="38.85546875" bestFit="1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</row>
    <row r="2" spans="1:24">
      <c r="M2">
        <v>0</v>
      </c>
      <c r="N2">
        <v>0</v>
      </c>
      <c r="O2">
        <v>0</v>
      </c>
      <c r="P2">
        <v>0</v>
      </c>
      <c r="Q2">
        <v>0</v>
      </c>
      <c r="R2">
        <v>0</v>
      </c>
    </row>
    <row r="3" spans="1:24">
      <c r="M3">
        <v>5.3587000000000001E-3</v>
      </c>
      <c r="N3">
        <v>1.6022E-3</v>
      </c>
      <c r="O3">
        <v>5.1026999999999999E-3</v>
      </c>
      <c r="P3">
        <v>0.10122</v>
      </c>
      <c r="Q3">
        <v>5.1026999999999999E-3</v>
      </c>
      <c r="R3">
        <v>5.0609000000000001E-2</v>
      </c>
    </row>
    <row r="4" spans="1:24">
      <c r="M4">
        <v>2.0225E-2</v>
      </c>
      <c r="N4">
        <v>1.7623999999999999E-3</v>
      </c>
      <c r="O4">
        <v>2.9051E-2</v>
      </c>
      <c r="P4">
        <v>0.60590999999999995</v>
      </c>
      <c r="Q4">
        <v>2.9051E-2</v>
      </c>
      <c r="R4">
        <v>0.30296000000000001</v>
      </c>
    </row>
    <row r="5" spans="1:24">
      <c r="M5">
        <v>4.0238999999999997E-2</v>
      </c>
      <c r="N5">
        <v>3.2044E-3</v>
      </c>
      <c r="O5">
        <v>6.6614999999999994E-2</v>
      </c>
      <c r="P5">
        <v>1.4185000000000001</v>
      </c>
      <c r="Q5">
        <v>6.6614999999999994E-2</v>
      </c>
      <c r="R5">
        <v>0.70926999999999996</v>
      </c>
    </row>
    <row r="6" spans="1:24">
      <c r="M6">
        <v>6.0166999999999998E-2</v>
      </c>
      <c r="N6">
        <v>4.3258999999999997E-3</v>
      </c>
      <c r="O6">
        <v>0.10414</v>
      </c>
      <c r="P6">
        <v>2.1678999999999999</v>
      </c>
      <c r="Q6">
        <v>0.10414</v>
      </c>
      <c r="R6">
        <v>1.0840000000000001</v>
      </c>
    </row>
    <row r="7" spans="1:24">
      <c r="M7">
        <v>8.0037999999999998E-2</v>
      </c>
      <c r="N7">
        <v>4.6464000000000002E-3</v>
      </c>
      <c r="O7">
        <v>0.14126</v>
      </c>
      <c r="P7">
        <v>2.8067000000000002</v>
      </c>
      <c r="Q7">
        <v>0.14126</v>
      </c>
      <c r="R7">
        <v>1.4033</v>
      </c>
    </row>
    <row r="8" spans="1:24">
      <c r="M8">
        <v>0.10025000000000001</v>
      </c>
      <c r="N8">
        <v>6.8894000000000004E-3</v>
      </c>
      <c r="O8">
        <v>0.17834</v>
      </c>
      <c r="P8">
        <v>3.3426</v>
      </c>
      <c r="Q8">
        <v>0.17834</v>
      </c>
      <c r="R8">
        <v>1.6713</v>
      </c>
    </row>
    <row r="9" spans="1:24">
      <c r="M9">
        <v>0.12</v>
      </c>
      <c r="N9">
        <v>6.9696000000000003E-3</v>
      </c>
      <c r="O9">
        <v>0.21576999999999999</v>
      </c>
      <c r="P9">
        <v>3.7587000000000002</v>
      </c>
      <c r="Q9">
        <v>0.21576999999999999</v>
      </c>
      <c r="R9">
        <v>1.8793</v>
      </c>
    </row>
    <row r="10" spans="1:24">
      <c r="M10">
        <v>0.13988999999999999</v>
      </c>
      <c r="N10">
        <v>6.2486E-3</v>
      </c>
      <c r="O10">
        <v>0.25309999999999999</v>
      </c>
      <c r="P10">
        <v>4.1237000000000004</v>
      </c>
      <c r="Q10">
        <v>0.25309999999999999</v>
      </c>
      <c r="R10">
        <v>2.0617999999999999</v>
      </c>
    </row>
    <row r="11" spans="1:24">
      <c r="M11">
        <v>0.15967999999999999</v>
      </c>
      <c r="N11">
        <v>5.9281000000000004E-3</v>
      </c>
      <c r="O11">
        <v>0.28988000000000003</v>
      </c>
      <c r="P11">
        <v>4.5444000000000004</v>
      </c>
      <c r="Q11">
        <v>0.28988000000000003</v>
      </c>
      <c r="R11">
        <v>2.2722000000000002</v>
      </c>
    </row>
    <row r="12" spans="1:24">
      <c r="M12">
        <v>0.17957999999999999</v>
      </c>
      <c r="N12">
        <v>8.9723000000000008E-3</v>
      </c>
      <c r="O12">
        <v>0.32695999999999997</v>
      </c>
      <c r="P12">
        <v>5.0781000000000001</v>
      </c>
      <c r="Q12">
        <v>0.32695999999999997</v>
      </c>
      <c r="R12">
        <v>2.5390999999999999</v>
      </c>
    </row>
    <row r="13" spans="1:24">
      <c r="M13">
        <v>0.19944000000000001</v>
      </c>
      <c r="N13">
        <v>2.8198999999999998E-2</v>
      </c>
      <c r="O13">
        <v>0.36529</v>
      </c>
      <c r="P13">
        <v>5.8513000000000002</v>
      </c>
      <c r="Q13">
        <v>0.36529</v>
      </c>
      <c r="R13">
        <v>2.9257</v>
      </c>
    </row>
    <row r="14" spans="1:24">
      <c r="M14">
        <v>0.21901000000000001</v>
      </c>
      <c r="N14">
        <v>8.0751000000000003E-2</v>
      </c>
      <c r="O14">
        <v>0.40189999999999998</v>
      </c>
      <c r="P14">
        <v>6.8097000000000003</v>
      </c>
      <c r="Q14">
        <v>0.40189999999999998</v>
      </c>
      <c r="R14">
        <v>3.4047999999999998</v>
      </c>
    </row>
    <row r="15" spans="1:24">
      <c r="M15">
        <v>0.23946999999999999</v>
      </c>
      <c r="N15">
        <v>0.18461</v>
      </c>
      <c r="O15">
        <v>0.43924000000000002</v>
      </c>
      <c r="P15">
        <v>7.8701999999999996</v>
      </c>
      <c r="Q15">
        <v>0.43924000000000002</v>
      </c>
      <c r="R15">
        <v>3.9350999999999998</v>
      </c>
    </row>
    <row r="16" spans="1:24">
      <c r="M16">
        <v>0.25917000000000001</v>
      </c>
      <c r="N16">
        <v>0.37354999999999999</v>
      </c>
      <c r="O16">
        <v>0.47644999999999998</v>
      </c>
      <c r="P16">
        <v>9.0904000000000007</v>
      </c>
      <c r="Q16">
        <v>0.47644999999999998</v>
      </c>
      <c r="R16">
        <v>4.5452000000000004</v>
      </c>
    </row>
    <row r="17" spans="13:18">
      <c r="M17">
        <v>0.27883999999999998</v>
      </c>
      <c r="N17">
        <v>0.65905999999999998</v>
      </c>
      <c r="O17">
        <v>0.51331000000000004</v>
      </c>
      <c r="P17">
        <v>10.411</v>
      </c>
      <c r="Q17">
        <v>0.51331000000000004</v>
      </c>
      <c r="R17">
        <v>5.2053000000000003</v>
      </c>
    </row>
    <row r="18" spans="13:18">
      <c r="M18">
        <v>0.29946</v>
      </c>
      <c r="N18">
        <v>1.0547</v>
      </c>
      <c r="O18">
        <v>0.55137000000000003</v>
      </c>
      <c r="P18">
        <v>11.856999999999999</v>
      </c>
      <c r="Q18">
        <v>0.55137000000000003</v>
      </c>
      <c r="R18">
        <v>5.9287000000000001</v>
      </c>
    </row>
    <row r="19" spans="13:18">
      <c r="M19">
        <v>0.31879999999999997</v>
      </c>
      <c r="N19">
        <v>1.5279</v>
      </c>
      <c r="O19">
        <v>0.58799999999999997</v>
      </c>
      <c r="P19">
        <v>13.333</v>
      </c>
      <c r="Q19">
        <v>0.58799999999999997</v>
      </c>
      <c r="R19">
        <v>6.6665000000000001</v>
      </c>
    </row>
    <row r="20" spans="13:18">
      <c r="M20">
        <v>0.33914</v>
      </c>
      <c r="N20">
        <v>2.0377000000000001</v>
      </c>
      <c r="O20">
        <v>0.62570999999999999</v>
      </c>
      <c r="P20">
        <v>15.055</v>
      </c>
      <c r="Q20">
        <v>0.62570999999999999</v>
      </c>
      <c r="R20">
        <v>7.5273000000000003</v>
      </c>
    </row>
    <row r="21" spans="13:18">
      <c r="M21">
        <v>0.35809999999999997</v>
      </c>
      <c r="N21">
        <v>2.7601</v>
      </c>
      <c r="O21">
        <v>0.66318999999999995</v>
      </c>
      <c r="P21">
        <v>16.657</v>
      </c>
      <c r="Q21">
        <v>0.66318999999999995</v>
      </c>
      <c r="R21">
        <v>8.3284000000000002</v>
      </c>
    </row>
    <row r="22" spans="13:18">
      <c r="M22">
        <v>0.37769000000000003</v>
      </c>
      <c r="N22">
        <v>3.4577</v>
      </c>
      <c r="O22">
        <v>0.70099</v>
      </c>
      <c r="P22">
        <v>18.552</v>
      </c>
      <c r="Q22">
        <v>0.70099</v>
      </c>
      <c r="R22">
        <v>9.2760999999999996</v>
      </c>
    </row>
    <row r="23" spans="13:18">
      <c r="M23">
        <v>0.39874999999999999</v>
      </c>
      <c r="N23">
        <v>4.2610000000000001</v>
      </c>
      <c r="O23">
        <v>0.73873999999999995</v>
      </c>
      <c r="P23">
        <v>20.302</v>
      </c>
      <c r="Q23">
        <v>0.73873999999999995</v>
      </c>
      <c r="R23">
        <v>10.151</v>
      </c>
    </row>
    <row r="24" spans="13:18">
      <c r="M24">
        <v>0.41787000000000002</v>
      </c>
      <c r="N24">
        <v>4.9634</v>
      </c>
      <c r="O24">
        <v>0.77446999999999999</v>
      </c>
      <c r="P24">
        <v>22.27</v>
      </c>
      <c r="Q24">
        <v>0.77446999999999999</v>
      </c>
      <c r="R24">
        <v>11.135</v>
      </c>
    </row>
    <row r="25" spans="13:18">
      <c r="M25">
        <v>0.43781999999999999</v>
      </c>
      <c r="N25">
        <v>5.7484000000000002</v>
      </c>
      <c r="O25">
        <v>0.81188000000000005</v>
      </c>
      <c r="P25">
        <v>24.262</v>
      </c>
      <c r="Q25">
        <v>0.81188000000000005</v>
      </c>
      <c r="R25">
        <v>12.131</v>
      </c>
    </row>
    <row r="26" spans="13:18">
      <c r="M26">
        <v>0.45745999999999998</v>
      </c>
      <c r="N26">
        <v>6.6142000000000003</v>
      </c>
      <c r="O26">
        <v>0.85113000000000005</v>
      </c>
      <c r="P26">
        <v>26.295999999999999</v>
      </c>
      <c r="Q26">
        <v>0.85113000000000005</v>
      </c>
      <c r="R26">
        <v>13.148</v>
      </c>
    </row>
    <row r="27" spans="13:18">
      <c r="M27">
        <v>0.47706999999999999</v>
      </c>
      <c r="N27">
        <v>7.4991000000000003</v>
      </c>
      <c r="O27">
        <v>0.88614000000000004</v>
      </c>
      <c r="P27">
        <v>28.341000000000001</v>
      </c>
      <c r="Q27">
        <v>0.88614000000000004</v>
      </c>
      <c r="R27">
        <v>14.17</v>
      </c>
    </row>
    <row r="28" spans="13:18">
      <c r="M28">
        <v>0.49687999999999999</v>
      </c>
      <c r="N28">
        <v>8.3598999999999997</v>
      </c>
      <c r="O28">
        <v>0.92659999999999998</v>
      </c>
      <c r="P28">
        <v>30.71</v>
      </c>
      <c r="Q28">
        <v>0.92659999999999998</v>
      </c>
      <c r="R28">
        <v>15.355</v>
      </c>
    </row>
    <row r="29" spans="13:18">
      <c r="M29">
        <v>0.51663999999999999</v>
      </c>
      <c r="N29">
        <v>9.2088999999999999</v>
      </c>
      <c r="O29">
        <v>0.96314</v>
      </c>
      <c r="P29">
        <v>32.728000000000002</v>
      </c>
      <c r="Q29">
        <v>0.96314</v>
      </c>
      <c r="R29">
        <v>16.364000000000001</v>
      </c>
    </row>
    <row r="30" spans="13:18">
      <c r="M30">
        <v>0.54003999999999996</v>
      </c>
      <c r="N30">
        <v>10.223000000000001</v>
      </c>
      <c r="O30">
        <v>0.99836999999999998</v>
      </c>
      <c r="P30">
        <v>34.953000000000003</v>
      </c>
      <c r="Q30">
        <v>0.99836999999999998</v>
      </c>
      <c r="R30">
        <v>17.477</v>
      </c>
    </row>
    <row r="31" spans="13:18">
      <c r="M31">
        <v>0.55640000000000001</v>
      </c>
      <c r="N31">
        <v>11.15</v>
      </c>
      <c r="O31">
        <v>1.0353000000000001</v>
      </c>
      <c r="P31">
        <v>37.024000000000001</v>
      </c>
      <c r="Q31">
        <v>1.0353000000000001</v>
      </c>
      <c r="R31">
        <v>18.512</v>
      </c>
    </row>
    <row r="32" spans="13:18">
      <c r="M32">
        <v>0.57662999999999998</v>
      </c>
      <c r="N32">
        <v>12.148999999999999</v>
      </c>
      <c r="O32">
        <v>1.0750999999999999</v>
      </c>
      <c r="P32">
        <v>39.49</v>
      </c>
      <c r="Q32">
        <v>1.0750999999999999</v>
      </c>
      <c r="R32">
        <v>19.745000000000001</v>
      </c>
    </row>
    <row r="33" spans="11:18">
      <c r="M33">
        <v>0.59736</v>
      </c>
      <c r="N33">
        <v>13.211</v>
      </c>
      <c r="O33">
        <v>1.1103000000000001</v>
      </c>
      <c r="P33">
        <v>41.537999999999997</v>
      </c>
      <c r="Q33">
        <v>1.1103000000000001</v>
      </c>
      <c r="R33">
        <v>20.768999999999998</v>
      </c>
    </row>
    <row r="34" spans="11:18">
      <c r="M34">
        <v>0.61602999999999997</v>
      </c>
      <c r="N34">
        <v>14.276</v>
      </c>
      <c r="O34">
        <v>1.1467000000000001</v>
      </c>
      <c r="P34">
        <v>44.162999999999997</v>
      </c>
      <c r="Q34">
        <v>1.1467000000000001</v>
      </c>
      <c r="R34">
        <v>22.082000000000001</v>
      </c>
    </row>
    <row r="35" spans="11:18">
      <c r="M35">
        <v>0.63563000000000003</v>
      </c>
      <c r="N35">
        <v>15.371</v>
      </c>
      <c r="O35">
        <v>1.1847000000000001</v>
      </c>
      <c r="P35">
        <v>46.927999999999997</v>
      </c>
      <c r="Q35">
        <v>1.1847000000000001</v>
      </c>
      <c r="R35">
        <v>23.463999999999999</v>
      </c>
    </row>
    <row r="36" spans="11:18">
      <c r="M36">
        <v>0.65708999999999995</v>
      </c>
      <c r="N36">
        <v>16.376999999999999</v>
      </c>
      <c r="O36">
        <v>1.2223999999999999</v>
      </c>
      <c r="P36">
        <v>49.155999999999999</v>
      </c>
      <c r="Q36">
        <v>1.2223999999999999</v>
      </c>
      <c r="R36">
        <v>24.577999999999999</v>
      </c>
    </row>
    <row r="37" spans="11:18">
      <c r="M37">
        <v>0.67598000000000003</v>
      </c>
      <c r="N37">
        <v>17.472000000000001</v>
      </c>
      <c r="O37">
        <v>1.2593000000000001</v>
      </c>
      <c r="P37">
        <v>51.363999999999997</v>
      </c>
      <c r="Q37">
        <v>1.2593000000000001</v>
      </c>
      <c r="R37">
        <v>25.681999999999999</v>
      </c>
    </row>
    <row r="38" spans="11:18">
      <c r="K38" t="s">
        <v>24</v>
      </c>
      <c r="L38" t="s">
        <v>25</v>
      </c>
      <c r="M38">
        <v>0.69625000000000004</v>
      </c>
      <c r="N38">
        <v>18.597999999999999</v>
      </c>
      <c r="O38">
        <v>1.2956000000000001</v>
      </c>
      <c r="P38">
        <v>54.085999999999999</v>
      </c>
      <c r="Q38">
        <v>1.2956000000000001</v>
      </c>
      <c r="R38">
        <v>27.042999999999999</v>
      </c>
    </row>
    <row r="39" spans="11:18">
      <c r="K39">
        <f>LOG(M39)</f>
        <v>-0.14532966810466461</v>
      </c>
      <c r="L39">
        <f>LOG(N39)</f>
        <v>1.2965774451391185</v>
      </c>
      <c r="M39">
        <v>0.71560000000000001</v>
      </c>
      <c r="N39">
        <v>19.795999999999999</v>
      </c>
      <c r="O39">
        <v>1.3369</v>
      </c>
      <c r="P39">
        <v>56.216000000000001</v>
      </c>
      <c r="Q39">
        <v>1.3369</v>
      </c>
      <c r="R39">
        <v>28.108000000000001</v>
      </c>
    </row>
    <row r="40" spans="11:18">
      <c r="K40">
        <f t="shared" ref="K40:K78" si="0">LOG(M40)</f>
        <v>-0.13357087362042122</v>
      </c>
      <c r="L40">
        <f t="shared" ref="L40:L78" si="1">LOG(N40)</f>
        <v>1.3197096942879829</v>
      </c>
      <c r="M40">
        <v>0.73524</v>
      </c>
      <c r="N40">
        <v>20.879000000000001</v>
      </c>
      <c r="O40">
        <v>1.3705000000000001</v>
      </c>
      <c r="P40">
        <v>58.798999999999999</v>
      </c>
      <c r="Q40">
        <v>1.3705000000000001</v>
      </c>
      <c r="R40">
        <v>29.4</v>
      </c>
    </row>
    <row r="41" spans="11:18">
      <c r="K41">
        <f t="shared" si="0"/>
        <v>-0.12106478754048935</v>
      </c>
      <c r="L41">
        <f t="shared" si="1"/>
        <v>1.3425608434508318</v>
      </c>
      <c r="M41">
        <v>0.75671999999999995</v>
      </c>
      <c r="N41">
        <v>22.007000000000001</v>
      </c>
      <c r="O41">
        <v>1.4091</v>
      </c>
      <c r="P41">
        <v>61.628</v>
      </c>
      <c r="Q41">
        <v>1.4091</v>
      </c>
      <c r="R41">
        <v>30.814</v>
      </c>
    </row>
    <row r="42" spans="11:18">
      <c r="K42">
        <f t="shared" si="0"/>
        <v>-0.11067588287306061</v>
      </c>
      <c r="L42">
        <f t="shared" si="1"/>
        <v>1.363028769038011</v>
      </c>
      <c r="M42">
        <v>0.77503999999999995</v>
      </c>
      <c r="N42">
        <v>23.068999999999999</v>
      </c>
      <c r="O42">
        <v>1.4481999999999999</v>
      </c>
      <c r="P42">
        <v>64.707999999999998</v>
      </c>
      <c r="Q42">
        <v>1.4481999999999999</v>
      </c>
      <c r="R42">
        <v>32.353999999999999</v>
      </c>
    </row>
    <row r="43" spans="11:18">
      <c r="K43">
        <f t="shared" si="0"/>
        <v>-9.9785857348851884E-2</v>
      </c>
      <c r="L43">
        <f t="shared" si="1"/>
        <v>1.3854275148051305</v>
      </c>
      <c r="M43">
        <v>0.79471999999999998</v>
      </c>
      <c r="N43">
        <v>24.29</v>
      </c>
      <c r="O43">
        <v>1.4831000000000001</v>
      </c>
      <c r="P43">
        <v>66.852999999999994</v>
      </c>
      <c r="Q43">
        <v>1.4831000000000001</v>
      </c>
      <c r="R43">
        <v>33.426000000000002</v>
      </c>
    </row>
    <row r="44" spans="11:18">
      <c r="K44">
        <f t="shared" si="0"/>
        <v>-8.8789106862446759E-2</v>
      </c>
      <c r="L44">
        <f t="shared" si="1"/>
        <v>1.4056877866727775</v>
      </c>
      <c r="M44">
        <v>0.81510000000000005</v>
      </c>
      <c r="N44">
        <v>25.45</v>
      </c>
    </row>
    <row r="45" spans="11:18">
      <c r="K45">
        <f t="shared" si="0"/>
        <v>-7.8287519637380357E-2</v>
      </c>
      <c r="L45">
        <f t="shared" si="1"/>
        <v>1.4212583278777604</v>
      </c>
      <c r="M45">
        <v>0.83504999999999996</v>
      </c>
      <c r="N45">
        <v>26.379000000000001</v>
      </c>
    </row>
    <row r="46" spans="11:18">
      <c r="K46">
        <f t="shared" si="0"/>
        <v>-6.7561751510716819E-2</v>
      </c>
      <c r="L46">
        <f t="shared" si="1"/>
        <v>1.4400900743132825</v>
      </c>
      <c r="M46">
        <v>0.85592999999999997</v>
      </c>
      <c r="N46">
        <v>27.547999999999998</v>
      </c>
    </row>
    <row r="47" spans="11:18">
      <c r="K47">
        <f t="shared" si="0"/>
        <v>-5.7818263919221853E-2</v>
      </c>
      <c r="L47">
        <f t="shared" si="1"/>
        <v>1.4605069521382152</v>
      </c>
      <c r="M47">
        <v>0.87534999999999996</v>
      </c>
      <c r="N47">
        <v>28.873999999999999</v>
      </c>
    </row>
    <row r="48" spans="11:18">
      <c r="K48">
        <f t="shared" si="0"/>
        <v>-4.7842274472667617E-2</v>
      </c>
      <c r="L48">
        <f t="shared" si="1"/>
        <v>1.4810124209565729</v>
      </c>
      <c r="M48">
        <v>0.89568999999999999</v>
      </c>
      <c r="N48">
        <v>30.27</v>
      </c>
    </row>
    <row r="49" spans="11:14">
      <c r="K49">
        <f t="shared" si="0"/>
        <v>-3.8227815189796628E-2</v>
      </c>
      <c r="L49">
        <f t="shared" si="1"/>
        <v>1.4949611868389279</v>
      </c>
      <c r="M49">
        <v>0.91574</v>
      </c>
      <c r="N49">
        <v>31.257999999999999</v>
      </c>
    </row>
    <row r="50" spans="11:14">
      <c r="K50">
        <f t="shared" si="0"/>
        <v>-2.9211614052320173E-2</v>
      </c>
      <c r="L50">
        <f t="shared" si="1"/>
        <v>1.5096460022608036</v>
      </c>
      <c r="M50">
        <v>0.93494999999999995</v>
      </c>
      <c r="N50">
        <v>32.332999999999998</v>
      </c>
    </row>
    <row r="51" spans="11:14">
      <c r="K51">
        <f t="shared" si="0"/>
        <v>-2.0219517325768224E-2</v>
      </c>
      <c r="L51">
        <f t="shared" si="1"/>
        <v>1.5248503032721983</v>
      </c>
      <c r="M51">
        <v>0.95450999999999997</v>
      </c>
      <c r="N51">
        <v>33.484999999999999</v>
      </c>
    </row>
    <row r="52" spans="11:14">
      <c r="K52">
        <f t="shared" si="0"/>
        <v>-1.160605286167119E-2</v>
      </c>
      <c r="L52">
        <f t="shared" si="1"/>
        <v>1.5412796271827807</v>
      </c>
      <c r="M52">
        <v>0.97363</v>
      </c>
      <c r="N52">
        <v>34.776000000000003</v>
      </c>
    </row>
    <row r="53" spans="11:14">
      <c r="K53">
        <f t="shared" si="0"/>
        <v>-2.4694572584037884E-3</v>
      </c>
      <c r="L53">
        <f t="shared" si="1"/>
        <v>1.5557713717555177</v>
      </c>
      <c r="M53">
        <v>0.99433000000000005</v>
      </c>
      <c r="N53">
        <v>35.956000000000003</v>
      </c>
    </row>
    <row r="54" spans="11:14">
      <c r="K54">
        <f t="shared" si="0"/>
        <v>6.8509603242719467E-3</v>
      </c>
      <c r="L54">
        <f t="shared" si="1"/>
        <v>1.5704261783589726</v>
      </c>
      <c r="M54">
        <v>1.0159</v>
      </c>
      <c r="N54">
        <v>37.19</v>
      </c>
    </row>
    <row r="55" spans="11:14">
      <c r="K55">
        <f t="shared" si="0"/>
        <v>1.6699138064971423E-2</v>
      </c>
      <c r="L55">
        <f t="shared" si="1"/>
        <v>1.5822565923322343</v>
      </c>
      <c r="M55">
        <v>1.0391999999999999</v>
      </c>
      <c r="N55">
        <v>38.216999999999999</v>
      </c>
    </row>
    <row r="56" spans="11:14">
      <c r="K56">
        <f t="shared" si="0"/>
        <v>2.391060635092054E-2</v>
      </c>
      <c r="L56">
        <f t="shared" si="1"/>
        <v>1.5955623530058511</v>
      </c>
      <c r="M56">
        <v>1.0566</v>
      </c>
      <c r="N56">
        <v>39.405999999999999</v>
      </c>
    </row>
    <row r="57" spans="11:14">
      <c r="K57">
        <f t="shared" si="0"/>
        <v>3.144886185938342E-2</v>
      </c>
      <c r="L57">
        <f t="shared" si="1"/>
        <v>1.609060549930087</v>
      </c>
      <c r="M57">
        <v>1.0750999999999999</v>
      </c>
      <c r="N57">
        <v>40.65</v>
      </c>
    </row>
    <row r="58" spans="11:14">
      <c r="K58">
        <f t="shared" si="0"/>
        <v>3.8659894302495987E-2</v>
      </c>
      <c r="L58">
        <f t="shared" si="1"/>
        <v>1.6228354795215203</v>
      </c>
      <c r="M58">
        <v>1.0931</v>
      </c>
      <c r="N58">
        <v>41.96</v>
      </c>
    </row>
    <row r="59" spans="11:14">
      <c r="K59">
        <f t="shared" si="0"/>
        <v>4.6534182750969516E-2</v>
      </c>
      <c r="L59">
        <f t="shared" si="1"/>
        <v>1.6385491555109564</v>
      </c>
      <c r="M59">
        <v>1.1131</v>
      </c>
      <c r="N59">
        <v>43.506</v>
      </c>
    </row>
    <row r="60" spans="11:14">
      <c r="K60">
        <f t="shared" si="0"/>
        <v>5.4306565848399581E-2</v>
      </c>
      <c r="L60">
        <f t="shared" si="1"/>
        <v>1.653125646191915</v>
      </c>
      <c r="M60">
        <v>1.1332</v>
      </c>
      <c r="N60">
        <v>44.991</v>
      </c>
    </row>
    <row r="61" spans="11:14">
      <c r="K61">
        <f t="shared" si="0"/>
        <v>6.1791639184011191E-2</v>
      </c>
      <c r="L61">
        <f t="shared" si="1"/>
        <v>1.6597260952377917</v>
      </c>
      <c r="M61">
        <v>1.1529</v>
      </c>
      <c r="N61">
        <v>45.68</v>
      </c>
    </row>
    <row r="62" spans="11:14">
      <c r="K62">
        <f t="shared" si="0"/>
        <v>6.9520100835226264E-2</v>
      </c>
      <c r="L62">
        <f t="shared" si="1"/>
        <v>1.6766661796334743</v>
      </c>
      <c r="M62">
        <v>1.1736</v>
      </c>
      <c r="N62">
        <v>47.497</v>
      </c>
    </row>
    <row r="63" spans="11:14">
      <c r="K63">
        <f t="shared" si="0"/>
        <v>7.6749640624000165E-2</v>
      </c>
      <c r="L63">
        <f t="shared" si="1"/>
        <v>1.6878053235509198</v>
      </c>
      <c r="M63">
        <v>1.1933</v>
      </c>
      <c r="N63">
        <v>48.731000000000002</v>
      </c>
    </row>
    <row r="64" spans="11:14">
      <c r="K64">
        <f t="shared" si="0"/>
        <v>8.4290228536930106E-2</v>
      </c>
      <c r="L64">
        <f t="shared" si="1"/>
        <v>1.6986745836338986</v>
      </c>
      <c r="M64">
        <v>1.2141999999999999</v>
      </c>
      <c r="N64">
        <v>49.966000000000001</v>
      </c>
    </row>
    <row r="65" spans="11:14">
      <c r="K65" s="1">
        <f t="shared" si="0"/>
        <v>9.1209564734129445E-2</v>
      </c>
      <c r="L65" s="1">
        <f t="shared" si="1"/>
        <v>1.7092869252726983</v>
      </c>
      <c r="M65" s="1">
        <v>1.2337</v>
      </c>
      <c r="N65" s="1">
        <v>51.201999999999998</v>
      </c>
    </row>
    <row r="66" spans="11:14">
      <c r="K66">
        <f t="shared" si="0"/>
        <v>9.781240736528897E-2</v>
      </c>
      <c r="L66">
        <f t="shared" si="1"/>
        <v>1.7200103769090171</v>
      </c>
      <c r="M66">
        <v>1.2525999999999999</v>
      </c>
      <c r="N66">
        <v>52.481999999999999</v>
      </c>
    </row>
    <row r="67" spans="11:14">
      <c r="K67">
        <f t="shared" si="0"/>
        <v>0.1059527692369799</v>
      </c>
      <c r="L67">
        <f t="shared" si="1"/>
        <v>1.7309436934277358</v>
      </c>
      <c r="M67">
        <v>1.2763</v>
      </c>
      <c r="N67">
        <v>53.82</v>
      </c>
    </row>
    <row r="68" spans="11:14">
      <c r="K68">
        <f t="shared" si="0"/>
        <v>0.11230330337593004</v>
      </c>
      <c r="L68">
        <f t="shared" si="1"/>
        <v>1.7412776914655483</v>
      </c>
      <c r="M68">
        <v>1.2950999999999999</v>
      </c>
      <c r="N68">
        <v>55.116</v>
      </c>
    </row>
    <row r="69" spans="11:14">
      <c r="K69">
        <f t="shared" si="0"/>
        <v>0.1185292575317395</v>
      </c>
      <c r="L69">
        <f t="shared" si="1"/>
        <v>1.7503386551380187</v>
      </c>
      <c r="M69">
        <v>1.3138000000000001</v>
      </c>
      <c r="N69">
        <v>56.277999999999999</v>
      </c>
    </row>
    <row r="70" spans="11:14">
      <c r="K70">
        <f t="shared" si="0"/>
        <v>0.12476498406271237</v>
      </c>
      <c r="L70">
        <f t="shared" si="1"/>
        <v>1.7616798140140404</v>
      </c>
      <c r="M70">
        <v>1.3328</v>
      </c>
      <c r="N70">
        <v>57.767000000000003</v>
      </c>
    </row>
    <row r="71" spans="11:14">
      <c r="K71">
        <f t="shared" si="0"/>
        <v>0.1308160500347442</v>
      </c>
      <c r="L71">
        <f t="shared" si="1"/>
        <v>1.7738376214502036</v>
      </c>
      <c r="M71">
        <v>1.3514999999999999</v>
      </c>
      <c r="N71">
        <v>59.406999999999996</v>
      </c>
    </row>
    <row r="72" spans="11:14">
      <c r="K72">
        <f t="shared" si="0"/>
        <v>0.13706913083940842</v>
      </c>
      <c r="L72">
        <f t="shared" si="1"/>
        <v>1.7838107103264453</v>
      </c>
      <c r="M72">
        <v>1.3711</v>
      </c>
      <c r="N72">
        <v>60.786999999999999</v>
      </c>
    </row>
    <row r="73" spans="11:14">
      <c r="K73">
        <f t="shared" si="0"/>
        <v>0.14332712999204641</v>
      </c>
      <c r="L73">
        <f t="shared" si="1"/>
        <v>1.7950592943557184</v>
      </c>
      <c r="M73">
        <v>1.391</v>
      </c>
      <c r="N73">
        <v>62.381999999999998</v>
      </c>
    </row>
    <row r="74" spans="11:14">
      <c r="K74">
        <f t="shared" si="0"/>
        <v>0.15020362876280788</v>
      </c>
      <c r="L74">
        <f t="shared" si="1"/>
        <v>1.8042893982548434</v>
      </c>
      <c r="M74">
        <v>1.4132</v>
      </c>
      <c r="N74">
        <v>63.722000000000001</v>
      </c>
    </row>
    <row r="75" spans="11:14">
      <c r="K75">
        <f t="shared" si="0"/>
        <v>0.15594301797183674</v>
      </c>
      <c r="L75">
        <f t="shared" si="1"/>
        <v>1.8113738970538933</v>
      </c>
      <c r="M75">
        <v>1.4319999999999999</v>
      </c>
      <c r="N75">
        <v>64.77</v>
      </c>
    </row>
    <row r="76" spans="11:14">
      <c r="K76">
        <f t="shared" si="0"/>
        <v>0.16205633736055208</v>
      </c>
      <c r="L76">
        <f t="shared" si="1"/>
        <v>1.8220045340895255</v>
      </c>
      <c r="M76">
        <v>1.4522999999999999</v>
      </c>
      <c r="N76">
        <v>66.375</v>
      </c>
    </row>
    <row r="77" spans="11:14">
      <c r="K77">
        <f t="shared" si="0"/>
        <v>0.16805530345913922</v>
      </c>
      <c r="L77">
        <f t="shared" si="1"/>
        <v>1.8300109359361179</v>
      </c>
      <c r="M77">
        <v>1.4724999999999999</v>
      </c>
      <c r="N77">
        <v>67.61</v>
      </c>
    </row>
    <row r="78" spans="11:14">
      <c r="K78">
        <f t="shared" si="0"/>
        <v>0.17388524036879147</v>
      </c>
      <c r="L78">
        <f t="shared" si="1"/>
        <v>1.8399177756786811</v>
      </c>
      <c r="M78">
        <v>1.4923999999999999</v>
      </c>
      <c r="N78">
        <v>69.17</v>
      </c>
    </row>
  </sheetData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Z301"/>
  <sheetViews>
    <sheetView topLeftCell="O40" workbookViewId="0">
      <selection activeCell="D234" sqref="D234"/>
    </sheetView>
  </sheetViews>
  <sheetFormatPr defaultRowHeight="15"/>
  <cols>
    <col min="1" max="1" width="44.7109375" bestFit="1" customWidth="1"/>
    <col min="2" max="2" width="43.28515625" bestFit="1" customWidth="1"/>
    <col min="3" max="4" width="23.5703125" customWidth="1"/>
    <col min="5" max="5" width="23.85546875" customWidth="1"/>
    <col min="6" max="6" width="17.7109375" customWidth="1"/>
    <col min="7" max="7" width="20.7109375" customWidth="1"/>
    <col min="8" max="8" width="25.85546875" customWidth="1"/>
    <col min="9" max="9" width="14.140625" customWidth="1"/>
    <col min="10" max="10" width="25.85546875" customWidth="1"/>
    <col min="11" max="11" width="20.28515625" customWidth="1"/>
    <col min="12" max="12" width="16.28515625" customWidth="1"/>
    <col min="15" max="15" width="24.85546875" customWidth="1"/>
    <col min="16" max="16" width="46.5703125" customWidth="1"/>
    <col min="17" max="17" width="20.85546875" customWidth="1"/>
    <col min="18" max="18" width="16.5703125" customWidth="1"/>
    <col min="19" max="19" width="26.28515625" customWidth="1"/>
    <col min="20" max="20" width="46.5703125" customWidth="1"/>
    <col min="21" max="21" width="25" customWidth="1"/>
    <col min="22" max="22" width="22" customWidth="1"/>
    <col min="23" max="23" width="26.28515625" customWidth="1"/>
    <col min="24" max="24" width="19.5703125" customWidth="1"/>
    <col min="25" max="25" width="12.28515625" customWidth="1"/>
    <col min="26" max="26" width="8" customWidth="1"/>
    <col min="27" max="27" width="24.28515625" customWidth="1"/>
    <col min="28" max="28" width="9.140625" customWidth="1"/>
    <col min="29" max="29" width="10.85546875" customWidth="1"/>
    <col min="30" max="30" width="24.42578125" customWidth="1"/>
    <col min="31" max="31" width="27" customWidth="1"/>
    <col min="32" max="32" width="28.28515625" customWidth="1"/>
    <col min="33" max="33" width="13.140625" customWidth="1"/>
    <col min="34" max="34" width="12" customWidth="1"/>
    <col min="37" max="37" width="33.140625" customWidth="1"/>
    <col min="38" max="38" width="35" customWidth="1"/>
    <col min="39" max="39" width="15.140625" customWidth="1"/>
    <col min="40" max="40" width="20.7109375" customWidth="1"/>
    <col min="41" max="41" width="20.42578125" customWidth="1"/>
    <col min="42" max="42" width="33.140625" customWidth="1"/>
    <col min="43" max="43" width="35" customWidth="1"/>
    <col min="44" max="44" width="15.140625" customWidth="1"/>
    <col min="45" max="45" width="28.42578125" customWidth="1"/>
    <col min="46" max="46" width="15.5703125" customWidth="1"/>
    <col min="47" max="47" width="30.85546875" customWidth="1"/>
    <col min="48" max="48" width="27.85546875" customWidth="1"/>
    <col min="49" max="49" width="32.5703125" customWidth="1"/>
    <col min="50" max="50" width="28.85546875" customWidth="1"/>
    <col min="51" max="51" width="30.7109375" customWidth="1"/>
    <col min="52" max="52" width="30.42578125" customWidth="1"/>
    <col min="53" max="53" width="29" customWidth="1"/>
    <col min="54" max="54" width="26.28515625" customWidth="1"/>
    <col min="55" max="55" width="18.85546875" customWidth="1"/>
    <col min="56" max="56" width="16.140625" customWidth="1"/>
    <col min="58" max="58" width="12.7109375" customWidth="1"/>
    <col min="59" max="59" width="19.28515625" customWidth="1"/>
    <col min="60" max="60" width="17.42578125" customWidth="1"/>
    <col min="61" max="61" width="34.28515625" customWidth="1"/>
    <col min="62" max="62" width="30.28515625" customWidth="1"/>
    <col min="63" max="63" width="17.85546875" customWidth="1"/>
    <col min="64" max="64" width="33.85546875" customWidth="1"/>
    <col min="65" max="65" width="31.7109375" customWidth="1"/>
    <col min="66" max="66" width="33.140625" customWidth="1"/>
    <col min="67" max="67" width="35" customWidth="1"/>
    <col min="68" max="68" width="15.140625" customWidth="1"/>
    <col min="69" max="69" width="20.7109375" customWidth="1"/>
    <col min="70" max="70" width="33.140625" customWidth="1"/>
    <col min="71" max="71" width="35" customWidth="1"/>
    <col min="72" max="72" width="15.140625" customWidth="1"/>
    <col min="73" max="73" width="20.7109375" customWidth="1"/>
    <col min="74" max="74" width="20.42578125" customWidth="1"/>
    <col min="75" max="75" width="33.140625" customWidth="1"/>
    <col min="76" max="76" width="35" customWidth="1"/>
    <col min="77" max="77" width="15.140625" customWidth="1"/>
  </cols>
  <sheetData>
    <row r="1" spans="1:14">
      <c r="A1" s="2" t="s">
        <v>26</v>
      </c>
    </row>
    <row r="2" spans="1:14">
      <c r="A2" s="1" t="s">
        <v>27</v>
      </c>
    </row>
    <row r="3" spans="1:14">
      <c r="A3" t="s">
        <v>6</v>
      </c>
      <c r="B3" t="s">
        <v>7</v>
      </c>
      <c r="C3" t="s">
        <v>28</v>
      </c>
      <c r="D3" t="s">
        <v>29</v>
      </c>
      <c r="E3" s="3" t="s">
        <v>30</v>
      </c>
      <c r="F3" s="3" t="s">
        <v>31</v>
      </c>
      <c r="G3" s="4" t="s">
        <v>32</v>
      </c>
      <c r="H3" s="5" t="s">
        <v>33</v>
      </c>
      <c r="I3" s="5" t="s">
        <v>34</v>
      </c>
      <c r="J3" s="5" t="s">
        <v>35</v>
      </c>
      <c r="K3" s="5" t="s">
        <v>36</v>
      </c>
      <c r="L3" s="5" t="s">
        <v>37</v>
      </c>
      <c r="M3" s="5" t="s">
        <v>38</v>
      </c>
      <c r="N3" s="5" t="s">
        <v>37</v>
      </c>
    </row>
    <row r="4" spans="1:14">
      <c r="A4">
        <v>0</v>
      </c>
      <c r="B4">
        <v>0</v>
      </c>
      <c r="C4">
        <f t="shared" ref="C4:C67" si="0">B4/(1000*60)</f>
        <v>0</v>
      </c>
      <c r="D4">
        <f t="shared" ref="D4:D67" si="1">A4+1</f>
        <v>1</v>
      </c>
      <c r="E4">
        <f t="shared" ref="E4:E67" si="2">D4-1</f>
        <v>0</v>
      </c>
      <c r="F4">
        <f t="shared" ref="F4:F67" si="3">E4*100000</f>
        <v>0</v>
      </c>
      <c r="G4" s="4" t="e">
        <f>(0.00001781*0.000134*C4)/(0.0002688*F4)</f>
        <v>#DIV/0!</v>
      </c>
      <c r="H4" s="4" t="e">
        <f>G4/(0.0000000000009869233)</f>
        <v>#DIV/0!</v>
      </c>
      <c r="I4" s="4" t="e">
        <f>LOG(F4)</f>
        <v>#NUM!</v>
      </c>
      <c r="J4" t="e">
        <f>LOG(H4)</f>
        <v>#DIV/0!</v>
      </c>
      <c r="K4" t="e">
        <f>LOG(A4)</f>
        <v>#NUM!</v>
      </c>
      <c r="L4" t="e">
        <f>LOG(B4)</f>
        <v>#NUM!</v>
      </c>
      <c r="M4" t="e">
        <f>LOG(F4)</f>
        <v>#NUM!</v>
      </c>
      <c r="N4" t="e">
        <f>LOG(B4)</f>
        <v>#NUM!</v>
      </c>
    </row>
    <row r="5" spans="1:14">
      <c r="A5">
        <v>5.2881999999999998E-3</v>
      </c>
      <c r="B5">
        <v>2.1229E-3</v>
      </c>
      <c r="C5">
        <f t="shared" si="0"/>
        <v>3.5381666666666669E-8</v>
      </c>
      <c r="D5">
        <f t="shared" si="1"/>
        <v>1.0052882000000001</v>
      </c>
      <c r="E5">
        <f t="shared" si="2"/>
        <v>5.2882000000000762E-3</v>
      </c>
      <c r="F5">
        <f t="shared" si="3"/>
        <v>528.82000000000767</v>
      </c>
      <c r="G5" s="4">
        <f t="shared" ref="G5:G27" si="4">(0.00001781*0.000134*C5)/(0.0002688*F5)</f>
        <v>5.9403203773952612E-16</v>
      </c>
      <c r="H5" s="4">
        <f t="shared" ref="H5:H27" si="5">G5/(0.0000000000009869233)</f>
        <v>6.0190294194039805E-4</v>
      </c>
      <c r="I5" s="4">
        <f t="shared" ref="I5:I27" si="6">LOG(F5)</f>
        <v>2.723307871828168</v>
      </c>
      <c r="J5">
        <f t="shared" ref="J5:J27" si="7">LOG(H5)</f>
        <v>-3.2204735339548938</v>
      </c>
      <c r="K5">
        <f t="shared" ref="K5:L68" si="8">LOG(A5)</f>
        <v>-2.2766921281718382</v>
      </c>
      <c r="L5">
        <f t="shared" si="8"/>
        <v>-2.673070462956495</v>
      </c>
      <c r="M5">
        <f t="shared" ref="M5:M68" si="9">LOG(F5)</f>
        <v>2.723307871828168</v>
      </c>
      <c r="N5">
        <f t="shared" ref="N5:N68" si="10">LOG(B5)</f>
        <v>-2.673070462956495</v>
      </c>
    </row>
    <row r="6" spans="1:14">
      <c r="A6">
        <v>2.0247000000000001E-2</v>
      </c>
      <c r="B6">
        <v>1.1215000000000001E-3</v>
      </c>
      <c r="C6">
        <f t="shared" si="0"/>
        <v>1.8691666666666667E-8</v>
      </c>
      <c r="D6">
        <f t="shared" si="1"/>
        <v>1.0202469999999999</v>
      </c>
      <c r="E6">
        <f t="shared" si="2"/>
        <v>2.0246999999999904E-2</v>
      </c>
      <c r="F6">
        <f t="shared" si="3"/>
        <v>2024.6999999999905</v>
      </c>
      <c r="G6" s="4">
        <f t="shared" si="4"/>
        <v>8.1964689519454987E-17</v>
      </c>
      <c r="H6" s="4">
        <f t="shared" si="5"/>
        <v>8.3050718854702272E-5</v>
      </c>
      <c r="I6" s="4">
        <f t="shared" si="6"/>
        <v>3.3063606828610492</v>
      </c>
      <c r="J6">
        <f t="shared" si="7"/>
        <v>-4.0806566041122929</v>
      </c>
      <c r="K6">
        <f t="shared" si="8"/>
        <v>-1.6936393171389486</v>
      </c>
      <c r="L6">
        <f t="shared" si="8"/>
        <v>-2.9502007220810134</v>
      </c>
      <c r="M6">
        <f t="shared" si="9"/>
        <v>3.3063606828610492</v>
      </c>
      <c r="N6">
        <f t="shared" si="10"/>
        <v>-2.9502007220810134</v>
      </c>
    </row>
    <row r="7" spans="1:14">
      <c r="A7">
        <v>4.0279000000000002E-2</v>
      </c>
      <c r="B7">
        <v>2.7236999999999999E-3</v>
      </c>
      <c r="C7">
        <f t="shared" si="0"/>
        <v>4.5394999999999997E-8</v>
      </c>
      <c r="D7">
        <f t="shared" si="1"/>
        <v>1.040279</v>
      </c>
      <c r="E7">
        <f t="shared" si="2"/>
        <v>4.0278999999999954E-2</v>
      </c>
      <c r="F7">
        <f t="shared" si="3"/>
        <v>4027.8999999999955</v>
      </c>
      <c r="G7" s="4">
        <f t="shared" si="4"/>
        <v>1.0006191126786511E-16</v>
      </c>
      <c r="H7" s="4">
        <f t="shared" si="5"/>
        <v>1.0138772817286318E-4</v>
      </c>
      <c r="I7" s="4">
        <f t="shared" si="6"/>
        <v>3.6050786798589152</v>
      </c>
      <c r="J7">
        <f t="shared" si="7"/>
        <v>-3.9940146082111463</v>
      </c>
      <c r="K7">
        <f t="shared" si="8"/>
        <v>-1.3949213201410844</v>
      </c>
      <c r="L7">
        <f t="shared" si="8"/>
        <v>-2.5648407291820008</v>
      </c>
      <c r="M7">
        <f t="shared" si="9"/>
        <v>3.6050786798589152</v>
      </c>
      <c r="N7">
        <f t="shared" si="10"/>
        <v>-2.5648407291820008</v>
      </c>
    </row>
    <row r="8" spans="1:14">
      <c r="A8">
        <v>6.0200999999999998E-2</v>
      </c>
      <c r="B8">
        <v>2.8839999999999998E-3</v>
      </c>
      <c r="C8">
        <f t="shared" si="0"/>
        <v>4.8066666666666667E-8</v>
      </c>
      <c r="D8">
        <f t="shared" si="1"/>
        <v>1.0602009999999999</v>
      </c>
      <c r="E8">
        <f t="shared" si="2"/>
        <v>6.0200999999999949E-2</v>
      </c>
      <c r="F8">
        <f t="shared" si="3"/>
        <v>6020.0999999999949</v>
      </c>
      <c r="G8" s="4">
        <f t="shared" si="4"/>
        <v>7.0889147513238131E-17</v>
      </c>
      <c r="H8" s="4">
        <f t="shared" si="5"/>
        <v>7.1828426295374859E-5</v>
      </c>
      <c r="I8" s="4">
        <f t="shared" si="6"/>
        <v>3.779603705391958</v>
      </c>
      <c r="J8">
        <f t="shared" si="7"/>
        <v>-4.1437036485147969</v>
      </c>
      <c r="K8">
        <f t="shared" si="8"/>
        <v>-1.2203962946080418</v>
      </c>
      <c r="L8">
        <f t="shared" si="8"/>
        <v>-2.5400047439526086</v>
      </c>
      <c r="M8">
        <f t="shared" si="9"/>
        <v>3.779603705391958</v>
      </c>
      <c r="N8">
        <f t="shared" si="10"/>
        <v>-2.5400047439526086</v>
      </c>
    </row>
    <row r="9" spans="1:14">
      <c r="A9">
        <v>8.0103999999999995E-2</v>
      </c>
      <c r="B9">
        <v>2.8839999999999998E-3</v>
      </c>
      <c r="C9">
        <f t="shared" si="0"/>
        <v>4.8066666666666667E-8</v>
      </c>
      <c r="D9">
        <f t="shared" si="1"/>
        <v>1.080104</v>
      </c>
      <c r="E9">
        <f t="shared" si="2"/>
        <v>8.0103999999999953E-2</v>
      </c>
      <c r="F9">
        <f t="shared" si="3"/>
        <v>8010.3999999999951</v>
      </c>
      <c r="G9" s="4">
        <f t="shared" si="4"/>
        <v>5.3275711193504046E-17</v>
      </c>
      <c r="H9" s="4">
        <f t="shared" si="5"/>
        <v>5.3981612546288083E-5</v>
      </c>
      <c r="I9" s="4">
        <f t="shared" si="6"/>
        <v>3.9036542031573189</v>
      </c>
      <c r="J9">
        <f t="shared" si="7"/>
        <v>-4.2677541462801578</v>
      </c>
      <c r="K9">
        <f t="shared" si="8"/>
        <v>-1.0963457968426809</v>
      </c>
      <c r="L9">
        <f t="shared" si="8"/>
        <v>-2.5400047439526086</v>
      </c>
      <c r="M9">
        <f t="shared" si="9"/>
        <v>3.9036542031573189</v>
      </c>
      <c r="N9">
        <f t="shared" si="10"/>
        <v>-2.5400047439526086</v>
      </c>
    </row>
    <row r="10" spans="1:14">
      <c r="A10">
        <v>9.9887000000000004E-2</v>
      </c>
      <c r="B10">
        <v>3.5247999999999998E-3</v>
      </c>
      <c r="C10">
        <f t="shared" si="0"/>
        <v>5.8746666666666661E-8</v>
      </c>
      <c r="D10">
        <f t="shared" si="1"/>
        <v>1.0998870000000001</v>
      </c>
      <c r="E10">
        <f t="shared" si="2"/>
        <v>9.9887000000000059E-2</v>
      </c>
      <c r="F10">
        <f t="shared" si="3"/>
        <v>9988.7000000000062</v>
      </c>
      <c r="G10" s="4">
        <f t="shared" si="4"/>
        <v>5.2217215969918994E-17</v>
      </c>
      <c r="H10" s="4">
        <f t="shared" si="5"/>
        <v>5.2909092297161278E-5</v>
      </c>
      <c r="I10" s="4">
        <f t="shared" si="6"/>
        <v>3.9995089697510795</v>
      </c>
      <c r="J10">
        <f t="shared" si="7"/>
        <v>-4.2764696891146183</v>
      </c>
      <c r="K10">
        <f t="shared" si="8"/>
        <v>-1.0004910302489205</v>
      </c>
      <c r="L10">
        <f t="shared" si="8"/>
        <v>-2.4528655201933076</v>
      </c>
      <c r="M10">
        <f t="shared" si="9"/>
        <v>3.9995089697510795</v>
      </c>
      <c r="N10">
        <f t="shared" si="10"/>
        <v>-2.4528655201933076</v>
      </c>
    </row>
    <row r="11" spans="1:14">
      <c r="A11">
        <v>0.12037</v>
      </c>
      <c r="B11">
        <v>9.6132000000000006E-3</v>
      </c>
      <c r="C11">
        <f t="shared" si="0"/>
        <v>1.6022000000000001E-7</v>
      </c>
      <c r="D11">
        <f t="shared" si="1"/>
        <v>1.1203700000000001</v>
      </c>
      <c r="E11">
        <f t="shared" si="2"/>
        <v>0.12037000000000009</v>
      </c>
      <c r="F11">
        <f t="shared" si="3"/>
        <v>12037.000000000009</v>
      </c>
      <c r="G11" s="4">
        <f t="shared" si="4"/>
        <v>1.1817834951854792E-16</v>
      </c>
      <c r="H11" s="4">
        <f t="shared" si="5"/>
        <v>1.1974420861129523E-4</v>
      </c>
      <c r="I11" s="4">
        <f t="shared" si="6"/>
        <v>4.0805182605271177</v>
      </c>
      <c r="J11">
        <f t="shared" si="7"/>
        <v>-3.9217454819132214</v>
      </c>
      <c r="K11">
        <f t="shared" si="8"/>
        <v>-0.91948173947288225</v>
      </c>
      <c r="L11">
        <f t="shared" si="8"/>
        <v>-2.0171320222158728</v>
      </c>
      <c r="M11">
        <f t="shared" si="9"/>
        <v>4.0805182605271177</v>
      </c>
      <c r="N11">
        <f t="shared" si="10"/>
        <v>-2.0171320222158728</v>
      </c>
    </row>
    <row r="12" spans="1:14">
      <c r="A12">
        <v>0.13988999999999999</v>
      </c>
      <c r="B12">
        <v>5.4475000000000001E-3</v>
      </c>
      <c r="C12">
        <f t="shared" si="0"/>
        <v>9.0791666666666667E-8</v>
      </c>
      <c r="D12">
        <f t="shared" si="1"/>
        <v>1.1398900000000001</v>
      </c>
      <c r="E12">
        <f t="shared" si="2"/>
        <v>0.13989000000000007</v>
      </c>
      <c r="F12">
        <f t="shared" si="3"/>
        <v>13989.000000000007</v>
      </c>
      <c r="G12" s="4">
        <f t="shared" si="4"/>
        <v>5.762338568065667E-17</v>
      </c>
      <c r="H12" s="4">
        <f t="shared" si="5"/>
        <v>5.8386893571827378E-5</v>
      </c>
      <c r="I12" s="4">
        <f t="shared" si="6"/>
        <v>4.1457866701741546</v>
      </c>
      <c r="J12">
        <f t="shared" si="7"/>
        <v>-4.233684630426092</v>
      </c>
      <c r="K12">
        <f t="shared" si="8"/>
        <v>-0.85421332982584552</v>
      </c>
      <c r="L12">
        <f t="shared" si="8"/>
        <v>-2.2638027610817066</v>
      </c>
      <c r="M12">
        <f t="shared" si="9"/>
        <v>4.1457866701741546</v>
      </c>
      <c r="N12">
        <f t="shared" si="10"/>
        <v>-2.2638027610817066</v>
      </c>
    </row>
    <row r="13" spans="1:14">
      <c r="A13">
        <v>0.15967999999999999</v>
      </c>
      <c r="B13">
        <v>5.2873E-3</v>
      </c>
      <c r="C13">
        <f t="shared" si="0"/>
        <v>8.8121666666666671E-8</v>
      </c>
      <c r="D13">
        <f t="shared" si="1"/>
        <v>1.15968</v>
      </c>
      <c r="E13">
        <f t="shared" si="2"/>
        <v>0.15968000000000004</v>
      </c>
      <c r="F13">
        <f t="shared" si="3"/>
        <v>15968.000000000004</v>
      </c>
      <c r="G13" s="4">
        <f t="shared" si="4"/>
        <v>4.8997241685441826E-17</v>
      </c>
      <c r="H13" s="4">
        <f t="shared" si="5"/>
        <v>4.9646453463447285E-5</v>
      </c>
      <c r="I13" s="4">
        <f t="shared" si="6"/>
        <v>4.2032505239432956</v>
      </c>
      <c r="J13">
        <f t="shared" si="7"/>
        <v>-4.3041117702555614</v>
      </c>
      <c r="K13">
        <f t="shared" si="8"/>
        <v>-0.7967494760567041</v>
      </c>
      <c r="L13">
        <f t="shared" si="8"/>
        <v>-2.2767660471420346</v>
      </c>
      <c r="M13">
        <f t="shared" si="9"/>
        <v>4.2032505239432956</v>
      </c>
      <c r="N13">
        <f t="shared" si="10"/>
        <v>-2.2767660471420346</v>
      </c>
    </row>
    <row r="14" spans="1:14">
      <c r="A14">
        <v>0.17959</v>
      </c>
      <c r="B14">
        <v>7.0496999999999999E-3</v>
      </c>
      <c r="C14">
        <f t="shared" si="0"/>
        <v>1.1749499999999999E-7</v>
      </c>
      <c r="D14">
        <f t="shared" si="1"/>
        <v>1.1795899999999999</v>
      </c>
      <c r="E14">
        <f t="shared" si="2"/>
        <v>0.17958999999999992</v>
      </c>
      <c r="F14">
        <f t="shared" si="3"/>
        <v>17958.999999999993</v>
      </c>
      <c r="G14" s="4">
        <f t="shared" si="4"/>
        <v>5.8086697912606524E-17</v>
      </c>
      <c r="H14" s="4">
        <f t="shared" si="5"/>
        <v>5.8856344675018331E-5</v>
      </c>
      <c r="I14" s="4">
        <f t="shared" si="6"/>
        <v>4.2542821504508312</v>
      </c>
      <c r="J14">
        <f t="shared" si="7"/>
        <v>-4.2302067136391299</v>
      </c>
      <c r="K14">
        <f t="shared" si="8"/>
        <v>-0.74571784954916853</v>
      </c>
      <c r="L14">
        <f t="shared" si="8"/>
        <v>-2.1518293640180683</v>
      </c>
      <c r="M14">
        <f t="shared" si="9"/>
        <v>4.2542821504508312</v>
      </c>
      <c r="N14">
        <f t="shared" si="10"/>
        <v>-2.1518293640180683</v>
      </c>
    </row>
    <row r="15" spans="1:14">
      <c r="A15">
        <v>0.19919000000000001</v>
      </c>
      <c r="B15">
        <v>1.3298000000000001E-2</v>
      </c>
      <c r="C15">
        <f t="shared" si="0"/>
        <v>2.2163333333333335E-7</v>
      </c>
      <c r="D15">
        <f t="shared" si="1"/>
        <v>1.19919</v>
      </c>
      <c r="E15">
        <f t="shared" si="2"/>
        <v>0.19918999999999998</v>
      </c>
      <c r="F15">
        <f t="shared" si="3"/>
        <v>19918.999999999996</v>
      </c>
      <c r="G15" s="4">
        <f t="shared" si="4"/>
        <v>9.8788638504793666E-17</v>
      </c>
      <c r="H15" s="4">
        <f t="shared" si="5"/>
        <v>1.0009758458919113E-4</v>
      </c>
      <c r="I15" s="4">
        <f t="shared" si="6"/>
        <v>4.299267531608602</v>
      </c>
      <c r="J15">
        <f t="shared" si="7"/>
        <v>-3.9995764021634606</v>
      </c>
      <c r="K15">
        <f t="shared" si="8"/>
        <v>-0.70073246839139802</v>
      </c>
      <c r="L15">
        <f t="shared" si="8"/>
        <v>-1.876213671384628</v>
      </c>
      <c r="M15">
        <f t="shared" si="9"/>
        <v>4.299267531608602</v>
      </c>
      <c r="N15">
        <f t="shared" si="10"/>
        <v>-1.876213671384628</v>
      </c>
    </row>
    <row r="16" spans="1:14">
      <c r="A16">
        <v>0.21886</v>
      </c>
      <c r="B16">
        <v>4.4060000000000002E-2</v>
      </c>
      <c r="C16">
        <f t="shared" si="0"/>
        <v>7.3433333333333341E-7</v>
      </c>
      <c r="D16">
        <f t="shared" si="1"/>
        <v>1.2188600000000001</v>
      </c>
      <c r="E16">
        <f t="shared" si="2"/>
        <v>0.21886000000000005</v>
      </c>
      <c r="F16">
        <f t="shared" si="3"/>
        <v>21886.000000000004</v>
      </c>
      <c r="G16" s="4">
        <f t="shared" si="4"/>
        <v>2.978971175401685E-16</v>
      </c>
      <c r="H16" s="4">
        <f t="shared" si="5"/>
        <v>3.0184424416787858E-4</v>
      </c>
      <c r="I16" s="4">
        <f t="shared" si="6"/>
        <v>4.3401663948860767</v>
      </c>
      <c r="J16">
        <f t="shared" si="7"/>
        <v>-3.5202171012415584</v>
      </c>
      <c r="K16">
        <f t="shared" si="8"/>
        <v>-0.65983360511392353</v>
      </c>
      <c r="L16">
        <f t="shared" si="8"/>
        <v>-1.3559555071852512</v>
      </c>
      <c r="M16">
        <f t="shared" si="9"/>
        <v>4.3401663948860767</v>
      </c>
      <c r="N16">
        <f t="shared" si="10"/>
        <v>-1.3559555071852512</v>
      </c>
    </row>
    <row r="17" spans="1:14">
      <c r="A17">
        <v>0.23946999999999999</v>
      </c>
      <c r="B17">
        <v>0.11935999999999999</v>
      </c>
      <c r="C17">
        <f t="shared" si="0"/>
        <v>1.9893333333333331E-6</v>
      </c>
      <c r="D17">
        <f t="shared" si="1"/>
        <v>1.2394700000000001</v>
      </c>
      <c r="E17">
        <f t="shared" si="2"/>
        <v>0.23947000000000007</v>
      </c>
      <c r="F17">
        <f t="shared" si="3"/>
        <v>23947.000000000007</v>
      </c>
      <c r="G17" s="4">
        <f t="shared" si="4"/>
        <v>7.3755752617718612E-16</v>
      </c>
      <c r="H17" s="4">
        <f t="shared" si="5"/>
        <v>7.4733013819532491E-4</v>
      </c>
      <c r="I17" s="4">
        <f t="shared" si="6"/>
        <v>4.3792511141993193</v>
      </c>
      <c r="J17">
        <f t="shared" si="7"/>
        <v>-3.1264875032409565</v>
      </c>
      <c r="K17">
        <f t="shared" si="8"/>
        <v>-0.62074888580068066</v>
      </c>
      <c r="L17">
        <f t="shared" si="8"/>
        <v>-0.92314118987140648</v>
      </c>
      <c r="M17">
        <f t="shared" si="9"/>
        <v>4.3792511141993193</v>
      </c>
      <c r="N17">
        <f t="shared" si="10"/>
        <v>-0.92314118987140648</v>
      </c>
    </row>
    <row r="18" spans="1:14">
      <c r="A18">
        <v>0.25890999999999997</v>
      </c>
      <c r="B18">
        <v>0.26495999999999997</v>
      </c>
      <c r="C18">
        <f t="shared" si="0"/>
        <v>4.4159999999999997E-6</v>
      </c>
      <c r="D18">
        <f t="shared" si="1"/>
        <v>1.25891</v>
      </c>
      <c r="E18">
        <f t="shared" si="2"/>
        <v>0.25890999999999997</v>
      </c>
      <c r="F18">
        <f t="shared" si="3"/>
        <v>25890.999999999996</v>
      </c>
      <c r="G18" s="4">
        <f t="shared" si="4"/>
        <v>1.514327096564168E-15</v>
      </c>
      <c r="H18" s="4">
        <f t="shared" si="5"/>
        <v>1.534391878846277E-3</v>
      </c>
      <c r="I18" s="4">
        <f t="shared" si="6"/>
        <v>4.413148824714316</v>
      </c>
      <c r="J18">
        <f t="shared" si="7"/>
        <v>-2.8140637087797606</v>
      </c>
      <c r="K18">
        <f t="shared" si="8"/>
        <v>-0.58685117528568354</v>
      </c>
      <c r="L18">
        <f t="shared" si="8"/>
        <v>-0.57681968489521396</v>
      </c>
      <c r="M18">
        <f t="shared" si="9"/>
        <v>4.413148824714316</v>
      </c>
      <c r="N18">
        <f t="shared" si="10"/>
        <v>-0.57681968489521396</v>
      </c>
    </row>
    <row r="19" spans="1:14">
      <c r="A19">
        <v>0.27866000000000002</v>
      </c>
      <c r="B19">
        <v>0.51261999999999996</v>
      </c>
      <c r="C19">
        <f t="shared" si="0"/>
        <v>8.5436666666666658E-6</v>
      </c>
      <c r="D19">
        <f t="shared" si="1"/>
        <v>1.2786599999999999</v>
      </c>
      <c r="E19">
        <f t="shared" si="2"/>
        <v>0.27865999999999991</v>
      </c>
      <c r="F19">
        <f t="shared" si="3"/>
        <v>27865.999999999989</v>
      </c>
      <c r="G19" s="4">
        <f t="shared" si="4"/>
        <v>2.7221315966561642E-15</v>
      </c>
      <c r="H19" s="4">
        <f t="shared" si="5"/>
        <v>2.7581997472915717E-3</v>
      </c>
      <c r="I19" s="4">
        <f t="shared" si="6"/>
        <v>4.4450746327749302</v>
      </c>
      <c r="J19">
        <f t="shared" si="7"/>
        <v>-2.5593742856564465</v>
      </c>
      <c r="K19">
        <f t="shared" si="8"/>
        <v>-0.55492536722506935</v>
      </c>
      <c r="L19">
        <f t="shared" si="8"/>
        <v>-0.29020445371128561</v>
      </c>
      <c r="M19">
        <f t="shared" si="9"/>
        <v>4.4450746327749302</v>
      </c>
      <c r="N19">
        <f t="shared" si="10"/>
        <v>-0.29020445371128561</v>
      </c>
    </row>
    <row r="20" spans="1:14">
      <c r="A20">
        <v>0.29862</v>
      </c>
      <c r="B20">
        <v>0.94389000000000001</v>
      </c>
      <c r="C20">
        <f t="shared" si="0"/>
        <v>1.57315E-5</v>
      </c>
      <c r="D20">
        <f t="shared" si="1"/>
        <v>1.2986200000000001</v>
      </c>
      <c r="E20">
        <f t="shared" si="2"/>
        <v>0.29862000000000011</v>
      </c>
      <c r="F20">
        <f t="shared" si="3"/>
        <v>29862.000000000011</v>
      </c>
      <c r="G20" s="4">
        <f t="shared" si="4"/>
        <v>4.6772512199470728E-15</v>
      </c>
      <c r="H20" s="4">
        <f t="shared" si="5"/>
        <v>4.7392246387810205E-3</v>
      </c>
      <c r="I20" s="4">
        <f t="shared" si="6"/>
        <v>4.4751188911276669</v>
      </c>
      <c r="J20">
        <f t="shared" si="7"/>
        <v>-2.3242927052970477</v>
      </c>
      <c r="K20">
        <f t="shared" si="8"/>
        <v>-0.52488110887233319</v>
      </c>
      <c r="L20">
        <f t="shared" si="8"/>
        <v>-2.5078614999150057E-2</v>
      </c>
      <c r="M20">
        <f t="shared" si="9"/>
        <v>4.4751188911276669</v>
      </c>
      <c r="N20">
        <f t="shared" si="10"/>
        <v>-2.5078614999150057E-2</v>
      </c>
    </row>
    <row r="21" spans="1:14">
      <c r="A21">
        <v>0.31811</v>
      </c>
      <c r="B21">
        <v>11.211</v>
      </c>
      <c r="C21">
        <f t="shared" si="0"/>
        <v>1.8685000000000002E-4</v>
      </c>
      <c r="D21">
        <f t="shared" si="1"/>
        <v>1.3181099999999999</v>
      </c>
      <c r="E21">
        <f t="shared" si="2"/>
        <v>0.31810999999999989</v>
      </c>
      <c r="F21">
        <f t="shared" si="3"/>
        <v>31810.999999999989</v>
      </c>
      <c r="G21" s="4">
        <f t="shared" si="4"/>
        <v>5.2150110618930885E-14</v>
      </c>
      <c r="H21" s="4">
        <f t="shared" si="5"/>
        <v>5.2841097802565691E-2</v>
      </c>
      <c r="I21" s="4">
        <f t="shared" si="6"/>
        <v>4.5025773216586256</v>
      </c>
      <c r="J21">
        <f t="shared" si="7"/>
        <v>-1.2770281682595563</v>
      </c>
      <c r="K21">
        <f t="shared" si="8"/>
        <v>-0.49742267834137405</v>
      </c>
      <c r="L21">
        <f t="shared" si="8"/>
        <v>1.0496443525693</v>
      </c>
      <c r="M21">
        <f t="shared" si="9"/>
        <v>4.5025773216586256</v>
      </c>
      <c r="N21">
        <f t="shared" si="10"/>
        <v>1.0496443525693</v>
      </c>
    </row>
    <row r="22" spans="1:14">
      <c r="A22">
        <v>0.33789999999999998</v>
      </c>
      <c r="B22">
        <v>12.685</v>
      </c>
      <c r="C22">
        <f t="shared" si="0"/>
        <v>2.1141666666666666E-4</v>
      </c>
      <c r="D22">
        <f t="shared" si="1"/>
        <v>1.3378999999999999</v>
      </c>
      <c r="E22">
        <f t="shared" si="2"/>
        <v>0.33789999999999987</v>
      </c>
      <c r="F22">
        <f t="shared" si="3"/>
        <v>33789.999999999985</v>
      </c>
      <c r="G22" s="4">
        <f t="shared" si="4"/>
        <v>5.5550821124111617E-14</v>
      </c>
      <c r="H22" s="4">
        <f t="shared" si="5"/>
        <v>5.6286867605731483E-2</v>
      </c>
      <c r="I22" s="4">
        <f t="shared" si="6"/>
        <v>4.528788191774896</v>
      </c>
      <c r="J22">
        <f t="shared" si="7"/>
        <v>-1.2495929193873772</v>
      </c>
      <c r="K22">
        <f t="shared" si="8"/>
        <v>-0.47121180822510372</v>
      </c>
      <c r="L22">
        <f t="shared" si="8"/>
        <v>1.1032904715577496</v>
      </c>
      <c r="M22">
        <f t="shared" si="9"/>
        <v>4.528788191774896</v>
      </c>
      <c r="N22">
        <f t="shared" si="10"/>
        <v>1.1032904715577496</v>
      </c>
    </row>
    <row r="23" spans="1:14">
      <c r="A23">
        <v>0.35868</v>
      </c>
      <c r="B23">
        <v>14.170999999999999</v>
      </c>
      <c r="C23">
        <f t="shared" si="0"/>
        <v>2.3618333333333332E-4</v>
      </c>
      <c r="D23">
        <f t="shared" si="1"/>
        <v>1.3586800000000001</v>
      </c>
      <c r="E23">
        <f t="shared" si="2"/>
        <v>0.35868000000000011</v>
      </c>
      <c r="F23">
        <f t="shared" si="3"/>
        <v>35868.000000000015</v>
      </c>
      <c r="G23" s="4">
        <f t="shared" si="4"/>
        <v>5.8463059609496272E-14</v>
      </c>
      <c r="H23" s="4">
        <f t="shared" si="5"/>
        <v>5.9237693151530893E-2</v>
      </c>
      <c r="I23" s="4">
        <f t="shared" si="6"/>
        <v>4.5547071610869061</v>
      </c>
      <c r="J23">
        <f t="shared" si="7"/>
        <v>-1.2274018622215186</v>
      </c>
      <c r="K23">
        <f t="shared" si="8"/>
        <v>-0.44529283891309446</v>
      </c>
      <c r="L23">
        <f t="shared" si="8"/>
        <v>1.1514004980356176</v>
      </c>
      <c r="M23">
        <f t="shared" si="9"/>
        <v>4.5547071610869061</v>
      </c>
      <c r="N23">
        <f t="shared" si="10"/>
        <v>1.1514004980356176</v>
      </c>
    </row>
    <row r="24" spans="1:14">
      <c r="A24">
        <v>0.37808999999999998</v>
      </c>
      <c r="B24">
        <v>15.845000000000001</v>
      </c>
      <c r="C24">
        <f t="shared" si="0"/>
        <v>2.6408333333333335E-4</v>
      </c>
      <c r="D24">
        <f t="shared" si="1"/>
        <v>1.37809</v>
      </c>
      <c r="E24">
        <f t="shared" si="2"/>
        <v>0.37809000000000004</v>
      </c>
      <c r="F24">
        <f t="shared" si="3"/>
        <v>37809.000000000007</v>
      </c>
      <c r="G24" s="4">
        <f t="shared" si="4"/>
        <v>6.201335896314895E-14</v>
      </c>
      <c r="H24" s="4">
        <f t="shared" si="5"/>
        <v>6.2835033850299149E-2</v>
      </c>
      <c r="I24" s="4">
        <f t="shared" si="6"/>
        <v>4.5775951909773172</v>
      </c>
      <c r="J24">
        <f t="shared" si="7"/>
        <v>-1.2017981466212282</v>
      </c>
      <c r="K24">
        <f t="shared" si="8"/>
        <v>-0.42240480902268318</v>
      </c>
      <c r="L24">
        <f t="shared" si="8"/>
        <v>1.1998922435263193</v>
      </c>
      <c r="M24">
        <f t="shared" si="9"/>
        <v>4.5775951909773172</v>
      </c>
      <c r="N24">
        <f t="shared" si="10"/>
        <v>1.1998922435263193</v>
      </c>
    </row>
    <row r="25" spans="1:14">
      <c r="A25">
        <v>0.3977</v>
      </c>
      <c r="B25">
        <v>17.239999999999998</v>
      </c>
      <c r="C25">
        <f t="shared" si="0"/>
        <v>2.8733333333333329E-4</v>
      </c>
      <c r="D25">
        <f t="shared" si="1"/>
        <v>1.3976999999999999</v>
      </c>
      <c r="E25">
        <f t="shared" si="2"/>
        <v>0.39769999999999994</v>
      </c>
      <c r="F25">
        <f t="shared" si="3"/>
        <v>39769.999999999993</v>
      </c>
      <c r="G25" s="4">
        <f t="shared" si="4"/>
        <v>6.4146043370411628E-14</v>
      </c>
      <c r="H25" s="4">
        <f t="shared" si="5"/>
        <v>6.4995976253080276E-2</v>
      </c>
      <c r="I25" s="4">
        <f t="shared" si="6"/>
        <v>4.5995555909859807</v>
      </c>
      <c r="J25">
        <f t="shared" si="7"/>
        <v>-1.187113528667517</v>
      </c>
      <c r="K25">
        <f t="shared" si="8"/>
        <v>-0.40044440901401968</v>
      </c>
      <c r="L25">
        <f t="shared" si="8"/>
        <v>1.236537261488694</v>
      </c>
      <c r="M25">
        <f t="shared" si="9"/>
        <v>4.5995555909859807</v>
      </c>
      <c r="N25">
        <f t="shared" si="10"/>
        <v>1.236537261488694</v>
      </c>
    </row>
    <row r="26" spans="1:14">
      <c r="A26">
        <v>0.41805999999999999</v>
      </c>
      <c r="B26">
        <v>18.469000000000001</v>
      </c>
      <c r="C26">
        <f t="shared" si="0"/>
        <v>3.0781666666666668E-4</v>
      </c>
      <c r="D26">
        <f t="shared" si="1"/>
        <v>1.4180600000000001</v>
      </c>
      <c r="E26">
        <f t="shared" si="2"/>
        <v>0.4180600000000001</v>
      </c>
      <c r="F26">
        <f t="shared" si="3"/>
        <v>41806.000000000007</v>
      </c>
      <c r="G26" s="4">
        <f t="shared" si="4"/>
        <v>6.5372180043031342E-14</v>
      </c>
      <c r="H26" s="4">
        <f t="shared" si="5"/>
        <v>6.623835919471284E-2</v>
      </c>
      <c r="I26" s="4">
        <f t="shared" si="6"/>
        <v>4.6212386162222252</v>
      </c>
      <c r="J26">
        <f t="shared" si="7"/>
        <v>-1.1788904340961823</v>
      </c>
      <c r="K26">
        <f t="shared" si="8"/>
        <v>-0.37876138377777457</v>
      </c>
      <c r="L26">
        <f t="shared" si="8"/>
        <v>1.2664433812962739</v>
      </c>
      <c r="M26">
        <f t="shared" si="9"/>
        <v>4.6212386162222252</v>
      </c>
      <c r="N26">
        <f t="shared" si="10"/>
        <v>1.2664433812962739</v>
      </c>
    </row>
    <row r="27" spans="1:14">
      <c r="A27">
        <v>0.43736999999999998</v>
      </c>
      <c r="B27">
        <v>19.501999999999999</v>
      </c>
      <c r="C27">
        <f t="shared" si="0"/>
        <v>3.2503333333333334E-4</v>
      </c>
      <c r="D27">
        <f t="shared" si="1"/>
        <v>1.43737</v>
      </c>
      <c r="E27">
        <f t="shared" si="2"/>
        <v>0.43737000000000004</v>
      </c>
      <c r="F27">
        <f t="shared" si="3"/>
        <v>43737.000000000007</v>
      </c>
      <c r="G27" s="4">
        <f t="shared" si="4"/>
        <v>6.5980919647869984E-14</v>
      </c>
      <c r="H27" s="4">
        <f t="shared" si="5"/>
        <v>6.6855164578513829E-2</v>
      </c>
      <c r="I27" s="4">
        <f t="shared" si="6"/>
        <v>4.6408489906785668</v>
      </c>
      <c r="J27">
        <f t="shared" si="7"/>
        <v>-1.1748650377465961</v>
      </c>
      <c r="K27">
        <f t="shared" si="8"/>
        <v>-0.35915100932143285</v>
      </c>
      <c r="L27">
        <f t="shared" si="8"/>
        <v>1.2900791521022015</v>
      </c>
      <c r="M27">
        <f t="shared" si="9"/>
        <v>4.6408489906785668</v>
      </c>
      <c r="N27">
        <f t="shared" si="10"/>
        <v>1.2900791521022015</v>
      </c>
    </row>
    <row r="28" spans="1:14">
      <c r="A28" s="1">
        <v>0.45768999999999999</v>
      </c>
      <c r="B28" s="1">
        <v>20.629000000000001</v>
      </c>
      <c r="C28" s="1">
        <f t="shared" si="0"/>
        <v>3.4381666666666668E-4</v>
      </c>
      <c r="D28" s="1">
        <f t="shared" si="1"/>
        <v>1.4576899999999999</v>
      </c>
      <c r="E28" s="1">
        <f t="shared" si="2"/>
        <v>0.45768999999999993</v>
      </c>
      <c r="F28" s="1">
        <f t="shared" si="3"/>
        <v>45768.999999999993</v>
      </c>
      <c r="G28" s="1">
        <f>(0.00001781*0.000134*C28)/(0.0002688*F28)</f>
        <v>6.6695257745113782E-14</v>
      </c>
      <c r="H28" s="1">
        <f>G28/(0.0000000000009869233)</f>
        <v>6.7578967631135856E-2</v>
      </c>
      <c r="I28" s="1">
        <f>LOG(F28)</f>
        <v>4.6605714236961155</v>
      </c>
      <c r="J28" s="1">
        <f>LOG(H28)</f>
        <v>-1.1701884470021642</v>
      </c>
      <c r="K28" s="1">
        <f t="shared" si="8"/>
        <v>-0.33942857630388434</v>
      </c>
      <c r="L28" s="1">
        <f t="shared" si="8"/>
        <v>1.3144781758641819</v>
      </c>
      <c r="M28">
        <f t="shared" si="9"/>
        <v>4.6605714236961155</v>
      </c>
      <c r="N28">
        <f t="shared" si="10"/>
        <v>1.3144781758641819</v>
      </c>
    </row>
    <row r="29" spans="1:14">
      <c r="A29">
        <v>0.47754999999999997</v>
      </c>
      <c r="B29">
        <v>21.670999999999999</v>
      </c>
      <c r="C29">
        <f t="shared" si="0"/>
        <v>3.6118333333333332E-4</v>
      </c>
      <c r="D29">
        <f t="shared" si="1"/>
        <v>1.4775499999999999</v>
      </c>
      <c r="E29">
        <f t="shared" si="2"/>
        <v>0.47754999999999992</v>
      </c>
      <c r="F29">
        <f t="shared" si="3"/>
        <v>47754.999999999993</v>
      </c>
      <c r="G29" s="4">
        <f t="shared" ref="G29:G80" si="11">(0.00001781*0.000134*C29)/(0.0002688*F29)</f>
        <v>6.7150353890683792E-14</v>
      </c>
      <c r="H29" s="4">
        <f t="shared" ref="H29:H80" si="12">G29/(0.0000000000009869233)</f>
        <v>6.8040093785083189E-2</v>
      </c>
      <c r="I29" s="4">
        <f t="shared" ref="I29:I80" si="13">LOG(F29)</f>
        <v>4.6790188494009755</v>
      </c>
      <c r="J29">
        <f t="shared" ref="J29:J80" si="14">LOG(H29)</f>
        <v>-1.1672350964363638</v>
      </c>
      <c r="K29">
        <f t="shared" si="8"/>
        <v>-0.32098115059902449</v>
      </c>
      <c r="L29">
        <f t="shared" si="8"/>
        <v>1.335878952134842</v>
      </c>
      <c r="M29">
        <f t="shared" si="9"/>
        <v>4.6790188494009755</v>
      </c>
      <c r="N29">
        <f t="shared" si="10"/>
        <v>1.335878952134842</v>
      </c>
    </row>
    <row r="30" spans="1:14">
      <c r="A30">
        <v>0.49669000000000002</v>
      </c>
      <c r="B30">
        <v>22.69</v>
      </c>
      <c r="C30">
        <f t="shared" si="0"/>
        <v>3.7816666666666668E-4</v>
      </c>
      <c r="D30">
        <f t="shared" si="1"/>
        <v>1.4966900000000001</v>
      </c>
      <c r="E30">
        <f t="shared" si="2"/>
        <v>0.49669000000000008</v>
      </c>
      <c r="F30">
        <f t="shared" si="3"/>
        <v>49669.000000000007</v>
      </c>
      <c r="G30" s="4">
        <f t="shared" si="11"/>
        <v>6.7598534790391771E-14</v>
      </c>
      <c r="H30" s="4">
        <f t="shared" si="12"/>
        <v>6.8494213066397122E-2</v>
      </c>
      <c r="I30" s="4">
        <f t="shared" si="13"/>
        <v>4.6960854163098249</v>
      </c>
      <c r="J30">
        <f t="shared" si="14"/>
        <v>-1.164346119595119</v>
      </c>
      <c r="K30">
        <f t="shared" si="8"/>
        <v>-0.30391458369017549</v>
      </c>
      <c r="L30">
        <f t="shared" si="8"/>
        <v>1.355834495884936</v>
      </c>
      <c r="M30">
        <f t="shared" si="9"/>
        <v>4.6960854163098249</v>
      </c>
      <c r="N30">
        <f t="shared" si="10"/>
        <v>1.355834495884936</v>
      </c>
    </row>
    <row r="31" spans="1:14">
      <c r="A31">
        <v>0.51880000000000004</v>
      </c>
      <c r="B31">
        <v>23.702999999999999</v>
      </c>
      <c r="C31">
        <f t="shared" si="0"/>
        <v>3.9504999999999998E-4</v>
      </c>
      <c r="D31">
        <f t="shared" si="1"/>
        <v>1.5188000000000001</v>
      </c>
      <c r="E31">
        <f t="shared" si="2"/>
        <v>0.51880000000000015</v>
      </c>
      <c r="F31">
        <f t="shared" si="3"/>
        <v>51880.000000000015</v>
      </c>
      <c r="G31" s="4">
        <f t="shared" si="11"/>
        <v>6.7606982445180262E-14</v>
      </c>
      <c r="H31" s="4">
        <f t="shared" si="12"/>
        <v>6.8502772652322894E-2</v>
      </c>
      <c r="I31" s="4">
        <f t="shared" si="13"/>
        <v>4.7149999674120426</v>
      </c>
      <c r="J31">
        <f t="shared" si="14"/>
        <v>-1.1642918500661907</v>
      </c>
      <c r="K31">
        <f t="shared" si="8"/>
        <v>-0.28500003258795747</v>
      </c>
      <c r="L31">
        <f t="shared" si="8"/>
        <v>1.3748033165160825</v>
      </c>
      <c r="M31">
        <f t="shared" si="9"/>
        <v>4.7149999674120426</v>
      </c>
      <c r="N31">
        <f t="shared" si="10"/>
        <v>1.3748033165160825</v>
      </c>
    </row>
    <row r="32" spans="1:14">
      <c r="A32">
        <v>0.53739999999999999</v>
      </c>
      <c r="B32">
        <v>24.84</v>
      </c>
      <c r="C32">
        <f t="shared" si="0"/>
        <v>4.1399999999999998E-4</v>
      </c>
      <c r="D32">
        <f t="shared" si="1"/>
        <v>1.5373999999999999</v>
      </c>
      <c r="E32">
        <f t="shared" si="2"/>
        <v>0.53739999999999988</v>
      </c>
      <c r="F32">
        <f t="shared" si="3"/>
        <v>53739.999999999985</v>
      </c>
      <c r="G32" s="4">
        <f t="shared" si="11"/>
        <v>6.8397799922909277E-14</v>
      </c>
      <c r="H32" s="4">
        <f t="shared" si="12"/>
        <v>6.930406843460811E-2</v>
      </c>
      <c r="I32" s="4">
        <f t="shared" si="13"/>
        <v>4.7302976620971497</v>
      </c>
      <c r="J32">
        <f t="shared" si="14"/>
        <v>-1.1592412697628376</v>
      </c>
      <c r="K32">
        <f t="shared" si="8"/>
        <v>-0.26970233790285036</v>
      </c>
      <c r="L32">
        <f t="shared" si="8"/>
        <v>1.3951515915045425</v>
      </c>
      <c r="M32">
        <f t="shared" si="9"/>
        <v>4.7302976620971497</v>
      </c>
      <c r="N32">
        <f t="shared" si="10"/>
        <v>1.3951515915045425</v>
      </c>
    </row>
    <row r="33" spans="1:14">
      <c r="A33">
        <v>0.55647999999999997</v>
      </c>
      <c r="B33">
        <v>25.91</v>
      </c>
      <c r="C33">
        <f t="shared" si="0"/>
        <v>4.3183333333333333E-4</v>
      </c>
      <c r="D33">
        <f t="shared" si="1"/>
        <v>1.5564800000000001</v>
      </c>
      <c r="E33">
        <f t="shared" si="2"/>
        <v>0.55648000000000009</v>
      </c>
      <c r="F33">
        <f t="shared" si="3"/>
        <v>55648.000000000007</v>
      </c>
      <c r="G33" s="4">
        <f t="shared" si="11"/>
        <v>6.8897911241765135E-14</v>
      </c>
      <c r="H33" s="4">
        <f t="shared" si="12"/>
        <v>6.981080621134908E-2</v>
      </c>
      <c r="I33" s="4">
        <f t="shared" si="13"/>
        <v>4.7454495603226183</v>
      </c>
      <c r="J33">
        <f t="shared" si="14"/>
        <v>-1.1560773465070242</v>
      </c>
      <c r="K33">
        <f t="shared" si="8"/>
        <v>-0.25455043967738156</v>
      </c>
      <c r="L33">
        <f t="shared" si="8"/>
        <v>1.4134674129858249</v>
      </c>
      <c r="M33">
        <f t="shared" si="9"/>
        <v>4.7454495603226183</v>
      </c>
      <c r="N33">
        <f t="shared" si="10"/>
        <v>1.4134674129858249</v>
      </c>
    </row>
    <row r="34" spans="1:14">
      <c r="A34">
        <v>0.57713999999999999</v>
      </c>
      <c r="B34">
        <v>26.943000000000001</v>
      </c>
      <c r="C34">
        <f t="shared" si="0"/>
        <v>4.4905000000000005E-4</v>
      </c>
      <c r="D34">
        <f t="shared" si="1"/>
        <v>1.57714</v>
      </c>
      <c r="E34">
        <f t="shared" si="2"/>
        <v>0.57713999999999999</v>
      </c>
      <c r="F34">
        <f t="shared" si="3"/>
        <v>57714</v>
      </c>
      <c r="G34" s="4">
        <f t="shared" si="11"/>
        <v>6.9080103415837898E-14</v>
      </c>
      <c r="H34" s="4">
        <f t="shared" si="12"/>
        <v>6.999541242550246E-2</v>
      </c>
      <c r="I34" s="4">
        <f t="shared" si="13"/>
        <v>4.7612811751183441</v>
      </c>
      <c r="J34">
        <f t="shared" si="14"/>
        <v>-1.1549304231797264</v>
      </c>
      <c r="K34">
        <f t="shared" si="8"/>
        <v>-0.2387188248816563</v>
      </c>
      <c r="L34">
        <f t="shared" si="8"/>
        <v>1.4304459511088479</v>
      </c>
      <c r="M34">
        <f t="shared" si="9"/>
        <v>4.7612811751183441</v>
      </c>
      <c r="N34">
        <f t="shared" si="10"/>
        <v>1.4304459511088479</v>
      </c>
    </row>
    <row r="35" spans="1:14">
      <c r="A35">
        <v>0.59675999999999996</v>
      </c>
      <c r="B35">
        <v>27.975999999999999</v>
      </c>
      <c r="C35">
        <f t="shared" si="0"/>
        <v>4.6626666666666665E-4</v>
      </c>
      <c r="D35">
        <f t="shared" si="1"/>
        <v>1.59676</v>
      </c>
      <c r="E35">
        <f t="shared" si="2"/>
        <v>0.59675999999999996</v>
      </c>
      <c r="F35">
        <f t="shared" si="3"/>
        <v>59675.999999999993</v>
      </c>
      <c r="G35" s="4">
        <f t="shared" si="11"/>
        <v>6.9370386961284068E-14</v>
      </c>
      <c r="H35" s="4">
        <f t="shared" si="12"/>
        <v>7.0289542218006262E-2</v>
      </c>
      <c r="I35" s="4">
        <f t="shared" si="13"/>
        <v>4.7757997052798498</v>
      </c>
      <c r="J35">
        <f t="shared" si="14"/>
        <v>-1.153109285148892</v>
      </c>
      <c r="K35">
        <f t="shared" si="8"/>
        <v>-0.22420029472015027</v>
      </c>
      <c r="L35">
        <f t="shared" si="8"/>
        <v>1.4467856193011883</v>
      </c>
      <c r="M35">
        <f t="shared" si="9"/>
        <v>4.7757997052798498</v>
      </c>
      <c r="N35">
        <f t="shared" si="10"/>
        <v>1.4467856193011883</v>
      </c>
    </row>
    <row r="36" spans="1:14">
      <c r="A36">
        <v>0.61765999999999999</v>
      </c>
      <c r="B36">
        <v>29.085999999999999</v>
      </c>
      <c r="C36">
        <f t="shared" si="0"/>
        <v>4.8476666666666667E-4</v>
      </c>
      <c r="D36">
        <f t="shared" si="1"/>
        <v>1.6176599999999999</v>
      </c>
      <c r="E36">
        <f t="shared" si="2"/>
        <v>0.61765999999999988</v>
      </c>
      <c r="F36">
        <f t="shared" si="3"/>
        <v>61765.999999999985</v>
      </c>
      <c r="G36" s="4">
        <f t="shared" si="11"/>
        <v>6.968233991584473E-14</v>
      </c>
      <c r="H36" s="4">
        <f t="shared" si="12"/>
        <v>7.0605628538554843E-2</v>
      </c>
      <c r="I36" s="4">
        <f t="shared" si="13"/>
        <v>4.7907494770997676</v>
      </c>
      <c r="J36">
        <f t="shared" si="14"/>
        <v>-1.151160676486441</v>
      </c>
      <c r="K36">
        <f t="shared" si="8"/>
        <v>-0.2092505229002323</v>
      </c>
      <c r="L36">
        <f t="shared" si="8"/>
        <v>1.4636839997835571</v>
      </c>
      <c r="M36">
        <f t="shared" si="9"/>
        <v>4.7907494770997676</v>
      </c>
      <c r="N36">
        <f t="shared" si="10"/>
        <v>1.4636839997835571</v>
      </c>
    </row>
    <row r="37" spans="1:14">
      <c r="A37">
        <v>0.63671999999999995</v>
      </c>
      <c r="B37">
        <v>30.204000000000001</v>
      </c>
      <c r="C37">
        <f t="shared" si="0"/>
        <v>5.0339999999999998E-4</v>
      </c>
      <c r="D37">
        <f t="shared" si="1"/>
        <v>1.63672</v>
      </c>
      <c r="E37">
        <f t="shared" si="2"/>
        <v>0.63671999999999995</v>
      </c>
      <c r="F37">
        <f t="shared" si="3"/>
        <v>63671.999999999993</v>
      </c>
      <c r="G37" s="4">
        <f t="shared" si="11"/>
        <v>7.0194675866718737E-14</v>
      </c>
      <c r="H37" s="4">
        <f t="shared" si="12"/>
        <v>7.112475292327046E-2</v>
      </c>
      <c r="I37" s="4">
        <f t="shared" si="13"/>
        <v>4.8039484916939355</v>
      </c>
      <c r="J37">
        <f t="shared" si="14"/>
        <v>-1.1479792292681783</v>
      </c>
      <c r="K37">
        <f t="shared" si="8"/>
        <v>-0.19605150830606483</v>
      </c>
      <c r="L37">
        <f t="shared" si="8"/>
        <v>1.4800644615959875</v>
      </c>
      <c r="M37">
        <f t="shared" si="9"/>
        <v>4.8039484916939355</v>
      </c>
      <c r="N37">
        <f t="shared" si="10"/>
        <v>1.4800644615959875</v>
      </c>
    </row>
    <row r="38" spans="1:14">
      <c r="A38">
        <v>0.65608999999999995</v>
      </c>
      <c r="B38">
        <v>31.303000000000001</v>
      </c>
      <c r="C38">
        <f t="shared" si="0"/>
        <v>5.2171666666666673E-4</v>
      </c>
      <c r="D38">
        <f t="shared" si="1"/>
        <v>1.6560899999999998</v>
      </c>
      <c r="E38">
        <f t="shared" si="2"/>
        <v>0.65608999999999984</v>
      </c>
      <c r="F38">
        <f t="shared" si="3"/>
        <v>65608.999999999985</v>
      </c>
      <c r="G38" s="4">
        <f t="shared" si="11"/>
        <v>7.0600982674203655E-14</v>
      </c>
      <c r="H38" s="4">
        <f t="shared" si="12"/>
        <v>7.1536443282070303E-2</v>
      </c>
      <c r="I38" s="4">
        <f t="shared" si="13"/>
        <v>4.8169634183731871</v>
      </c>
      <c r="J38">
        <f t="shared" si="14"/>
        <v>-1.1454726563224902</v>
      </c>
      <c r="K38">
        <f t="shared" si="8"/>
        <v>-0.18303658162681277</v>
      </c>
      <c r="L38">
        <f t="shared" si="8"/>
        <v>1.4955859612209277</v>
      </c>
      <c r="M38">
        <f t="shared" si="9"/>
        <v>4.8169634183731871</v>
      </c>
      <c r="N38">
        <f t="shared" si="10"/>
        <v>1.4955859612209277</v>
      </c>
    </row>
    <row r="39" spans="1:14">
      <c r="A39">
        <v>0.67671999999999999</v>
      </c>
      <c r="B39">
        <v>32.445</v>
      </c>
      <c r="C39">
        <f t="shared" si="0"/>
        <v>5.4075E-4</v>
      </c>
      <c r="D39">
        <f t="shared" si="1"/>
        <v>1.67672</v>
      </c>
      <c r="E39">
        <f t="shared" si="2"/>
        <v>0.67671999999999999</v>
      </c>
      <c r="F39">
        <f t="shared" si="3"/>
        <v>67672</v>
      </c>
      <c r="G39" s="4">
        <f t="shared" si="11"/>
        <v>7.0945845632240815E-14</v>
      </c>
      <c r="H39" s="4">
        <f t="shared" si="12"/>
        <v>7.1885875662516849E-2</v>
      </c>
      <c r="I39" s="4">
        <f t="shared" si="13"/>
        <v>4.8304090119516001</v>
      </c>
      <c r="J39">
        <f t="shared" si="14"/>
        <v>-1.1433564326270576</v>
      </c>
      <c r="K39">
        <f t="shared" si="8"/>
        <v>-0.16959098804840034</v>
      </c>
      <c r="L39">
        <f t="shared" si="8"/>
        <v>1.5111477784947727</v>
      </c>
      <c r="M39">
        <f t="shared" si="9"/>
        <v>4.8304090119516001</v>
      </c>
      <c r="N39">
        <f t="shared" si="10"/>
        <v>1.5111477784947727</v>
      </c>
    </row>
    <row r="40" spans="1:14">
      <c r="A40">
        <v>0.69806000000000001</v>
      </c>
      <c r="B40">
        <v>33.527999999999999</v>
      </c>
      <c r="C40">
        <f t="shared" si="0"/>
        <v>5.5880000000000003E-4</v>
      </c>
      <c r="D40">
        <f t="shared" si="1"/>
        <v>1.6980599999999999</v>
      </c>
      <c r="E40">
        <f t="shared" si="2"/>
        <v>0.6980599999999999</v>
      </c>
      <c r="F40">
        <f t="shared" si="3"/>
        <v>69805.999999999985</v>
      </c>
      <c r="G40" s="4">
        <f t="shared" si="11"/>
        <v>7.1072746424444368E-14</v>
      </c>
      <c r="H40" s="4">
        <f t="shared" si="12"/>
        <v>7.2014457885880651E-2</v>
      </c>
      <c r="I40" s="4">
        <f t="shared" si="13"/>
        <v>4.8438927529226188</v>
      </c>
      <c r="J40">
        <f t="shared" si="14"/>
        <v>-1.142580304267061</v>
      </c>
      <c r="K40">
        <f t="shared" si="8"/>
        <v>-0.15610724707738152</v>
      </c>
      <c r="L40">
        <f t="shared" si="8"/>
        <v>1.5254076478257879</v>
      </c>
      <c r="M40">
        <f t="shared" si="9"/>
        <v>4.8438927529226188</v>
      </c>
      <c r="N40">
        <f t="shared" si="10"/>
        <v>1.5254076478257879</v>
      </c>
    </row>
    <row r="41" spans="1:14">
      <c r="A41">
        <v>0.71706000000000003</v>
      </c>
      <c r="B41">
        <v>34.652000000000001</v>
      </c>
      <c r="C41" s="4">
        <f t="shared" si="0"/>
        <v>5.7753333333333335E-4</v>
      </c>
      <c r="D41" s="4">
        <f t="shared" si="1"/>
        <v>1.71706</v>
      </c>
      <c r="E41" s="4">
        <f t="shared" si="2"/>
        <v>0.71706000000000003</v>
      </c>
      <c r="F41" s="4">
        <f t="shared" si="3"/>
        <v>71706</v>
      </c>
      <c r="G41" s="4">
        <f t="shared" si="11"/>
        <v>7.1509050583644254E-14</v>
      </c>
      <c r="H41" s="4">
        <f t="shared" si="12"/>
        <v>7.2456543060280612E-2</v>
      </c>
      <c r="I41" s="4">
        <f t="shared" si="13"/>
        <v>4.8555554967817418</v>
      </c>
      <c r="J41" s="4">
        <f t="shared" si="14"/>
        <v>-1.1399223902250046</v>
      </c>
      <c r="K41">
        <f t="shared" si="8"/>
        <v>-0.14444450321825847</v>
      </c>
      <c r="L41">
        <f t="shared" si="8"/>
        <v>1.5397283057269675</v>
      </c>
      <c r="M41">
        <f t="shared" si="9"/>
        <v>4.8555554967817418</v>
      </c>
      <c r="N41">
        <f t="shared" si="10"/>
        <v>1.5397283057269675</v>
      </c>
    </row>
    <row r="42" spans="1:14">
      <c r="A42">
        <v>0.73579000000000006</v>
      </c>
      <c r="B42">
        <v>35.811</v>
      </c>
      <c r="C42">
        <f t="shared" si="0"/>
        <v>5.9685000000000001E-4</v>
      </c>
      <c r="D42">
        <f t="shared" si="1"/>
        <v>1.7357900000000002</v>
      </c>
      <c r="E42">
        <f t="shared" si="2"/>
        <v>0.73579000000000017</v>
      </c>
      <c r="F42">
        <f t="shared" si="3"/>
        <v>73579.000000000015</v>
      </c>
      <c r="G42" s="4">
        <f t="shared" si="11"/>
        <v>7.2019610876210804E-14</v>
      </c>
      <c r="H42" s="4">
        <f t="shared" si="12"/>
        <v>7.2973868259276889E-2</v>
      </c>
      <c r="I42" s="4">
        <f t="shared" si="13"/>
        <v>4.8667538811108582</v>
      </c>
      <c r="J42">
        <f t="shared" si="14"/>
        <v>-1.1368326316953759</v>
      </c>
      <c r="K42">
        <f t="shared" si="8"/>
        <v>-0.13324611888914159</v>
      </c>
      <c r="L42">
        <f t="shared" si="8"/>
        <v>1.5540164485857131</v>
      </c>
      <c r="M42">
        <f t="shared" si="9"/>
        <v>4.8667538811108582</v>
      </c>
      <c r="N42">
        <f t="shared" si="10"/>
        <v>1.5540164485857131</v>
      </c>
    </row>
    <row r="43" spans="1:14">
      <c r="A43">
        <v>0.75521000000000005</v>
      </c>
      <c r="B43">
        <v>37.084000000000003</v>
      </c>
      <c r="C43">
        <f t="shared" si="0"/>
        <v>6.1806666666666676E-4</v>
      </c>
      <c r="D43">
        <f t="shared" si="1"/>
        <v>1.7552099999999999</v>
      </c>
      <c r="E43">
        <f t="shared" si="2"/>
        <v>0.75520999999999994</v>
      </c>
      <c r="F43">
        <f t="shared" si="3"/>
        <v>75521</v>
      </c>
      <c r="G43" s="4">
        <f t="shared" si="11"/>
        <v>7.2661949133563844E-14</v>
      </c>
      <c r="H43" s="4">
        <f t="shared" si="12"/>
        <v>7.3624717476589968E-2</v>
      </c>
      <c r="I43" s="1">
        <f t="shared" si="13"/>
        <v>4.8780677319733625</v>
      </c>
      <c r="J43" s="1">
        <f t="shared" si="14"/>
        <v>-1.1329763587392174</v>
      </c>
      <c r="K43">
        <f t="shared" si="8"/>
        <v>-0.12193226802663773</v>
      </c>
      <c r="L43">
        <f t="shared" si="8"/>
        <v>1.5691865724043752</v>
      </c>
      <c r="M43">
        <f t="shared" si="9"/>
        <v>4.8780677319733625</v>
      </c>
      <c r="N43">
        <f t="shared" si="10"/>
        <v>1.5691865724043752</v>
      </c>
    </row>
    <row r="44" spans="1:14">
      <c r="A44">
        <v>0.77646999999999999</v>
      </c>
      <c r="B44">
        <v>38.292999999999999</v>
      </c>
      <c r="C44">
        <f t="shared" si="0"/>
        <v>6.3821666666666668E-4</v>
      </c>
      <c r="D44">
        <f t="shared" si="1"/>
        <v>1.77647</v>
      </c>
      <c r="E44">
        <f t="shared" si="2"/>
        <v>0.77646999999999999</v>
      </c>
      <c r="F44">
        <f t="shared" si="3"/>
        <v>77647</v>
      </c>
      <c r="G44" s="4">
        <f t="shared" si="11"/>
        <v>7.2976480424815341E-14</v>
      </c>
      <c r="H44" s="4">
        <f t="shared" si="12"/>
        <v>7.3943416296702424E-2</v>
      </c>
      <c r="I44" s="4">
        <f t="shared" si="13"/>
        <v>4.8901246808164798</v>
      </c>
      <c r="J44">
        <f t="shared" si="14"/>
        <v>-1.1311004882431421</v>
      </c>
      <c r="K44">
        <f t="shared" si="8"/>
        <v>-0.10987531918351982</v>
      </c>
      <c r="L44">
        <f t="shared" si="8"/>
        <v>1.5831193917435686</v>
      </c>
      <c r="M44">
        <f t="shared" si="9"/>
        <v>4.8901246808164798</v>
      </c>
      <c r="N44">
        <f t="shared" si="10"/>
        <v>1.5831193917435686</v>
      </c>
    </row>
    <row r="45" spans="1:14">
      <c r="A45">
        <v>0.79542000000000002</v>
      </c>
      <c r="B45">
        <v>39.512999999999998</v>
      </c>
      <c r="C45">
        <f t="shared" si="0"/>
        <v>6.5854999999999993E-4</v>
      </c>
      <c r="D45">
        <f t="shared" si="1"/>
        <v>1.79542</v>
      </c>
      <c r="E45">
        <f t="shared" si="2"/>
        <v>0.79542000000000002</v>
      </c>
      <c r="F45">
        <f t="shared" si="3"/>
        <v>79542</v>
      </c>
      <c r="G45" s="4">
        <f t="shared" si="11"/>
        <v>7.3507508172157635E-14</v>
      </c>
      <c r="H45" s="4">
        <f t="shared" si="12"/>
        <v>7.4481480143550799E-2</v>
      </c>
      <c r="I45" s="4">
        <f t="shared" si="13"/>
        <v>4.9005965066655994</v>
      </c>
      <c r="J45">
        <f t="shared" si="14"/>
        <v>-1.1279517013635929</v>
      </c>
      <c r="K45">
        <f t="shared" si="8"/>
        <v>-9.9403493334400572E-2</v>
      </c>
      <c r="L45">
        <f t="shared" si="8"/>
        <v>1.5967400044722371</v>
      </c>
      <c r="M45">
        <f t="shared" si="9"/>
        <v>4.9005965066655994</v>
      </c>
      <c r="N45">
        <f t="shared" si="10"/>
        <v>1.5967400044722371</v>
      </c>
    </row>
    <row r="46" spans="1:14">
      <c r="A46">
        <v>0.81530000000000002</v>
      </c>
      <c r="B46">
        <v>40.640999999999998</v>
      </c>
      <c r="C46">
        <f t="shared" si="0"/>
        <v>6.7734999999999996E-4</v>
      </c>
      <c r="D46">
        <f t="shared" si="1"/>
        <v>1.8153000000000001</v>
      </c>
      <c r="E46">
        <f t="shared" si="2"/>
        <v>0.81530000000000014</v>
      </c>
      <c r="F46">
        <f t="shared" si="3"/>
        <v>81530.000000000015</v>
      </c>
      <c r="G46" s="4">
        <f t="shared" si="11"/>
        <v>7.3762418239634258E-14</v>
      </c>
      <c r="H46" s="4">
        <f t="shared" si="12"/>
        <v>7.4739767760710743E-2</v>
      </c>
      <c r="I46" s="4">
        <f t="shared" si="13"/>
        <v>4.9113174423240302</v>
      </c>
      <c r="J46">
        <f t="shared" si="14"/>
        <v>-1.1264482559699043</v>
      </c>
      <c r="K46">
        <f t="shared" si="8"/>
        <v>-8.8682557675969442E-2</v>
      </c>
      <c r="L46">
        <f t="shared" si="8"/>
        <v>1.6089643855243569</v>
      </c>
      <c r="M46">
        <f t="shared" si="9"/>
        <v>4.9113174423240302</v>
      </c>
      <c r="N46">
        <f t="shared" si="10"/>
        <v>1.6089643855243569</v>
      </c>
    </row>
    <row r="47" spans="1:14">
      <c r="A47">
        <v>0.83543000000000001</v>
      </c>
      <c r="B47">
        <v>41.893000000000001</v>
      </c>
      <c r="C47">
        <f t="shared" si="0"/>
        <v>6.9821666666666663E-4</v>
      </c>
      <c r="D47">
        <f t="shared" si="1"/>
        <v>1.8354300000000001</v>
      </c>
      <c r="E47">
        <f t="shared" si="2"/>
        <v>0.83543000000000012</v>
      </c>
      <c r="F47">
        <f t="shared" si="3"/>
        <v>83543.000000000015</v>
      </c>
      <c r="G47" s="4">
        <f t="shared" si="11"/>
        <v>7.4202681217746618E-14</v>
      </c>
      <c r="H47" s="4">
        <f t="shared" si="12"/>
        <v>7.5185864208238487E-2</v>
      </c>
      <c r="I47" s="4">
        <f t="shared" si="13"/>
        <v>4.9219100665725355</v>
      </c>
      <c r="J47">
        <f t="shared" si="14"/>
        <v>-1.1238638040018807</v>
      </c>
      <c r="K47">
        <f t="shared" si="8"/>
        <v>-7.8089933427464786E-2</v>
      </c>
      <c r="L47">
        <f t="shared" si="8"/>
        <v>1.6221414617408851</v>
      </c>
      <c r="M47">
        <f t="shared" si="9"/>
        <v>4.9219100665725355</v>
      </c>
      <c r="N47">
        <f t="shared" si="10"/>
        <v>1.6221414617408851</v>
      </c>
    </row>
    <row r="48" spans="1:14">
      <c r="A48">
        <v>0.85567000000000004</v>
      </c>
      <c r="B48">
        <v>42.93</v>
      </c>
      <c r="C48">
        <f t="shared" si="0"/>
        <v>7.1549999999999999E-4</v>
      </c>
      <c r="D48">
        <f t="shared" si="1"/>
        <v>1.8556699999999999</v>
      </c>
      <c r="E48">
        <f t="shared" si="2"/>
        <v>0.85566999999999993</v>
      </c>
      <c r="F48">
        <f t="shared" si="3"/>
        <v>85567</v>
      </c>
      <c r="G48" s="4">
        <f t="shared" si="11"/>
        <v>7.4240824389492623E-14</v>
      </c>
      <c r="H48" s="4">
        <f t="shared" si="12"/>
        <v>7.5224512775706701E-2</v>
      </c>
      <c r="I48" s="4">
        <f t="shared" si="13"/>
        <v>4.9323063057851897</v>
      </c>
      <c r="J48">
        <f t="shared" si="14"/>
        <v>-1.1236406164759813</v>
      </c>
      <c r="K48">
        <f t="shared" si="8"/>
        <v>-6.7693694214810446E-2</v>
      </c>
      <c r="L48">
        <f t="shared" si="8"/>
        <v>1.6327608884794389</v>
      </c>
      <c r="M48">
        <f t="shared" si="9"/>
        <v>4.9323063057851897</v>
      </c>
      <c r="N48">
        <f t="shared" si="10"/>
        <v>1.6327608884794389</v>
      </c>
    </row>
    <row r="49" spans="1:14">
      <c r="A49">
        <v>0.87465999999999999</v>
      </c>
      <c r="B49">
        <v>44.161000000000001</v>
      </c>
      <c r="C49">
        <f t="shared" si="0"/>
        <v>7.3601666666666668E-4</v>
      </c>
      <c r="D49">
        <f t="shared" si="1"/>
        <v>1.87466</v>
      </c>
      <c r="E49">
        <f t="shared" si="2"/>
        <v>0.87465999999999999</v>
      </c>
      <c r="F49">
        <f t="shared" si="3"/>
        <v>87466</v>
      </c>
      <c r="G49" s="4">
        <f t="shared" si="11"/>
        <v>7.4711565459426615E-14</v>
      </c>
      <c r="H49" s="4">
        <f t="shared" si="12"/>
        <v>7.5701491148731218E-2</v>
      </c>
      <c r="I49" s="4">
        <f t="shared" si="13"/>
        <v>4.941839265799989</v>
      </c>
      <c r="J49">
        <f t="shared" si="14"/>
        <v>-1.120895565793355</v>
      </c>
      <c r="K49">
        <f t="shared" si="8"/>
        <v>-5.8160734200010791E-2</v>
      </c>
      <c r="L49">
        <f t="shared" si="8"/>
        <v>1.6450388991768647</v>
      </c>
      <c r="M49">
        <f t="shared" si="9"/>
        <v>4.941839265799989</v>
      </c>
      <c r="N49">
        <f t="shared" si="10"/>
        <v>1.6450388991768647</v>
      </c>
    </row>
    <row r="50" spans="1:14">
      <c r="A50">
        <v>0.89471000000000001</v>
      </c>
      <c r="B50">
        <v>45.384999999999998</v>
      </c>
      <c r="C50">
        <f t="shared" si="0"/>
        <v>7.5641666666666663E-4</v>
      </c>
      <c r="D50">
        <f t="shared" si="1"/>
        <v>1.8947099999999999</v>
      </c>
      <c r="E50">
        <f t="shared" si="2"/>
        <v>0.89470999999999989</v>
      </c>
      <c r="F50">
        <f t="shared" si="3"/>
        <v>89470.999999999985</v>
      </c>
      <c r="G50" s="4">
        <f t="shared" si="11"/>
        <v>7.5061674998154967E-14</v>
      </c>
      <c r="H50" s="4">
        <f t="shared" si="12"/>
        <v>7.6056239626883834E-2</v>
      </c>
      <c r="I50" s="4">
        <f t="shared" si="13"/>
        <v>4.9516822913955512</v>
      </c>
      <c r="J50">
        <f t="shared" si="14"/>
        <v>-1.1188651507843586</v>
      </c>
      <c r="K50">
        <f t="shared" si="8"/>
        <v>-4.8317708604448555E-2</v>
      </c>
      <c r="L50">
        <f t="shared" si="8"/>
        <v>1.6569123397814234</v>
      </c>
      <c r="M50">
        <f t="shared" si="9"/>
        <v>4.9516822913955512</v>
      </c>
      <c r="N50">
        <f t="shared" si="10"/>
        <v>1.6569123397814234</v>
      </c>
    </row>
    <row r="51" spans="1:14">
      <c r="A51">
        <v>0.91571999999999998</v>
      </c>
      <c r="B51">
        <v>46.609000000000002</v>
      </c>
      <c r="C51">
        <f t="shared" si="0"/>
        <v>7.7681666666666669E-4</v>
      </c>
      <c r="D51">
        <f t="shared" si="1"/>
        <v>1.9157199999999999</v>
      </c>
      <c r="E51">
        <f t="shared" si="2"/>
        <v>0.91571999999999987</v>
      </c>
      <c r="F51">
        <f t="shared" si="3"/>
        <v>91571.999999999985</v>
      </c>
      <c r="G51" s="4">
        <f t="shared" si="11"/>
        <v>7.5317394651701802E-14</v>
      </c>
      <c r="H51" s="4">
        <f t="shared" si="12"/>
        <v>7.6315347557101745E-2</v>
      </c>
      <c r="I51" s="4">
        <f t="shared" si="13"/>
        <v>4.9617626996020761</v>
      </c>
      <c r="J51">
        <f t="shared" si="14"/>
        <v>-1.1173881135642605</v>
      </c>
      <c r="K51">
        <f t="shared" si="8"/>
        <v>-3.8237300397923939E-2</v>
      </c>
      <c r="L51">
        <f t="shared" si="8"/>
        <v>1.6684697852080461</v>
      </c>
      <c r="M51">
        <f t="shared" si="9"/>
        <v>4.9617626996020761</v>
      </c>
      <c r="N51">
        <f t="shared" si="10"/>
        <v>1.6684697852080461</v>
      </c>
    </row>
    <row r="52" spans="1:14">
      <c r="A52">
        <v>0.93459999999999999</v>
      </c>
      <c r="B52">
        <v>47.683999999999997</v>
      </c>
      <c r="C52">
        <f t="shared" si="0"/>
        <v>7.9473333333333332E-4</v>
      </c>
      <c r="D52">
        <f t="shared" si="1"/>
        <v>1.9346000000000001</v>
      </c>
      <c r="E52">
        <f t="shared" si="2"/>
        <v>0.9346000000000001</v>
      </c>
      <c r="F52">
        <f t="shared" si="3"/>
        <v>93460.000000000015</v>
      </c>
      <c r="G52" s="4">
        <f t="shared" si="11"/>
        <v>7.5497940666833109E-14</v>
      </c>
      <c r="H52" s="4">
        <f t="shared" si="12"/>
        <v>7.6498285800763954E-2</v>
      </c>
      <c r="I52" s="4">
        <f t="shared" si="13"/>
        <v>4.9706257766882942</v>
      </c>
      <c r="J52">
        <f t="shared" si="14"/>
        <v>-1.1163482965537048</v>
      </c>
      <c r="K52">
        <f t="shared" si="8"/>
        <v>-2.93742233117055E-2</v>
      </c>
      <c r="L52">
        <f t="shared" si="8"/>
        <v>1.6783726793048201</v>
      </c>
      <c r="M52">
        <f t="shared" si="9"/>
        <v>4.9706257766882942</v>
      </c>
      <c r="N52">
        <f t="shared" si="10"/>
        <v>1.6783726793048201</v>
      </c>
    </row>
    <row r="53" spans="1:14">
      <c r="A53">
        <v>0.95667000000000002</v>
      </c>
      <c r="B53">
        <v>48.962000000000003</v>
      </c>
      <c r="C53">
        <f t="shared" si="0"/>
        <v>8.1603333333333335E-4</v>
      </c>
      <c r="D53">
        <f t="shared" si="1"/>
        <v>1.9566699999999999</v>
      </c>
      <c r="E53">
        <f t="shared" si="2"/>
        <v>0.95666999999999991</v>
      </c>
      <c r="F53">
        <f t="shared" si="3"/>
        <v>95666.999999999985</v>
      </c>
      <c r="G53" s="4">
        <f t="shared" si="11"/>
        <v>7.5733006379727257E-14</v>
      </c>
      <c r="H53" s="4">
        <f t="shared" si="12"/>
        <v>7.6736466126321318E-2</v>
      </c>
      <c r="I53" s="4">
        <f t="shared" si="13"/>
        <v>4.9807621552328847</v>
      </c>
      <c r="J53">
        <f t="shared" si="14"/>
        <v>-1.114998204840294</v>
      </c>
      <c r="K53">
        <f t="shared" si="8"/>
        <v>-1.923784476711507E-2</v>
      </c>
      <c r="L53">
        <f t="shared" si="8"/>
        <v>1.6898591495628215</v>
      </c>
      <c r="M53">
        <f t="shared" si="9"/>
        <v>4.9807621552328847</v>
      </c>
      <c r="N53">
        <f t="shared" si="10"/>
        <v>1.6898591495628215</v>
      </c>
    </row>
    <row r="54" spans="1:14">
      <c r="A54">
        <v>0.97497</v>
      </c>
      <c r="B54">
        <v>50.329000000000001</v>
      </c>
      <c r="C54">
        <f t="shared" si="0"/>
        <v>8.3881666666666668E-4</v>
      </c>
      <c r="D54">
        <f t="shared" si="1"/>
        <v>1.9749699999999999</v>
      </c>
      <c r="E54">
        <f t="shared" si="2"/>
        <v>0.97496999999999989</v>
      </c>
      <c r="F54">
        <f t="shared" si="3"/>
        <v>97496.999999999985</v>
      </c>
      <c r="G54" s="4">
        <f t="shared" si="11"/>
        <v>7.6386260895430922E-14</v>
      </c>
      <c r="H54" s="4">
        <f t="shared" si="12"/>
        <v>7.7398376242035133E-2</v>
      </c>
      <c r="I54" s="4">
        <f t="shared" si="13"/>
        <v>4.988991252585814</v>
      </c>
      <c r="J54">
        <f t="shared" si="14"/>
        <v>-1.1112681503832726</v>
      </c>
      <c r="K54">
        <f t="shared" si="8"/>
        <v>-1.1008747414186072E-2</v>
      </c>
      <c r="L54">
        <f t="shared" si="8"/>
        <v>1.7018183013727717</v>
      </c>
      <c r="M54">
        <f t="shared" si="9"/>
        <v>4.988991252585814</v>
      </c>
      <c r="N54">
        <f t="shared" si="10"/>
        <v>1.7018183013727717</v>
      </c>
    </row>
    <row r="55" spans="1:14">
      <c r="A55">
        <v>0.99428000000000005</v>
      </c>
      <c r="B55">
        <v>51.691000000000003</v>
      </c>
      <c r="C55">
        <f t="shared" si="0"/>
        <v>8.6151666666666675E-4</v>
      </c>
      <c r="D55">
        <f t="shared" si="1"/>
        <v>1.9942800000000001</v>
      </c>
      <c r="E55">
        <f t="shared" si="2"/>
        <v>0.99428000000000005</v>
      </c>
      <c r="F55">
        <f t="shared" si="3"/>
        <v>99428</v>
      </c>
      <c r="G55" s="4">
        <f t="shared" si="11"/>
        <v>7.6929769893413353E-14</v>
      </c>
      <c r="H55" s="4">
        <f t="shared" si="12"/>
        <v>7.7949086715668123E-2</v>
      </c>
      <c r="I55" s="4">
        <f t="shared" si="13"/>
        <v>4.9975087036438346</v>
      </c>
      <c r="J55" s="4">
        <f t="shared" si="14"/>
        <v>-1.1081889688224045</v>
      </c>
      <c r="K55">
        <f t="shared" si="8"/>
        <v>-2.4912963561652761E-3</v>
      </c>
      <c r="L55">
        <f t="shared" si="8"/>
        <v>1.7134149339916609</v>
      </c>
      <c r="M55">
        <f t="shared" si="9"/>
        <v>4.9975087036438346</v>
      </c>
      <c r="N55">
        <f t="shared" si="10"/>
        <v>1.7134149339916609</v>
      </c>
    </row>
    <row r="56" spans="1:14">
      <c r="A56">
        <v>1.0135000000000001</v>
      </c>
      <c r="B56">
        <v>53.012</v>
      </c>
      <c r="C56">
        <f t="shared" si="0"/>
        <v>8.8353333333333331E-4</v>
      </c>
      <c r="D56">
        <f t="shared" si="1"/>
        <v>2.0135000000000001</v>
      </c>
      <c r="E56">
        <f t="shared" si="2"/>
        <v>1.0135000000000001</v>
      </c>
      <c r="F56">
        <f t="shared" si="3"/>
        <v>101350</v>
      </c>
      <c r="G56" s="4">
        <f t="shared" si="11"/>
        <v>7.7399586289457428E-14</v>
      </c>
      <c r="H56" s="4">
        <f t="shared" si="12"/>
        <v>7.8425128162905283E-2</v>
      </c>
      <c r="I56" s="4">
        <f t="shared" si="13"/>
        <v>5.0058237530290279</v>
      </c>
      <c r="J56">
        <f t="shared" si="14"/>
        <v>-1.1055447629024893</v>
      </c>
      <c r="K56">
        <f t="shared" si="8"/>
        <v>5.8237530290275435E-3</v>
      </c>
      <c r="L56">
        <f t="shared" si="8"/>
        <v>1.7243741892967688</v>
      </c>
      <c r="M56">
        <f t="shared" si="9"/>
        <v>5.0058237530290279</v>
      </c>
      <c r="N56">
        <f t="shared" si="10"/>
        <v>1.7243741892967688</v>
      </c>
    </row>
    <row r="57" spans="1:14">
      <c r="A57">
        <v>1.0345</v>
      </c>
      <c r="B57">
        <v>54.167999999999999</v>
      </c>
      <c r="C57">
        <f t="shared" si="0"/>
        <v>9.0279999999999994E-4</v>
      </c>
      <c r="D57">
        <f t="shared" si="1"/>
        <v>2.0345</v>
      </c>
      <c r="E57">
        <f t="shared" si="2"/>
        <v>1.0345</v>
      </c>
      <c r="F57">
        <f t="shared" si="3"/>
        <v>103450</v>
      </c>
      <c r="G57" s="4">
        <f t="shared" si="11"/>
        <v>7.7481944060852962E-14</v>
      </c>
      <c r="H57" s="4">
        <f t="shared" si="12"/>
        <v>7.8508577171957486E-2</v>
      </c>
      <c r="I57" s="4">
        <f t="shared" si="13"/>
        <v>5.0147304950017535</v>
      </c>
      <c r="J57">
        <f t="shared" si="14"/>
        <v>-1.105082893382616</v>
      </c>
      <c r="K57">
        <f t="shared" si="8"/>
        <v>1.4730495001753385E-2</v>
      </c>
      <c r="L57">
        <f t="shared" si="8"/>
        <v>1.733742800789368</v>
      </c>
      <c r="M57">
        <f t="shared" si="9"/>
        <v>5.0147304950017535</v>
      </c>
      <c r="N57">
        <f t="shared" si="10"/>
        <v>1.733742800789368</v>
      </c>
    </row>
    <row r="58" spans="1:14">
      <c r="A58">
        <v>1.0536000000000001</v>
      </c>
      <c r="B58">
        <v>55.597000000000001</v>
      </c>
      <c r="C58">
        <f t="shared" si="0"/>
        <v>9.2661666666666665E-4</v>
      </c>
      <c r="D58">
        <f t="shared" si="1"/>
        <v>2.0536000000000003</v>
      </c>
      <c r="E58">
        <f t="shared" si="2"/>
        <v>1.0536000000000003</v>
      </c>
      <c r="F58">
        <f t="shared" si="3"/>
        <v>105360.00000000003</v>
      </c>
      <c r="G58" s="4">
        <f t="shared" si="11"/>
        <v>7.8084313944687749E-14</v>
      </c>
      <c r="H58" s="4">
        <f t="shared" si="12"/>
        <v>7.9118928436168995E-2</v>
      </c>
      <c r="I58" s="4">
        <f t="shared" si="13"/>
        <v>5.0226757619537272</v>
      </c>
      <c r="J58">
        <f t="shared" si="14"/>
        <v>-1.1017196033296111</v>
      </c>
      <c r="K58">
        <f t="shared" si="8"/>
        <v>2.2675761953727433E-2</v>
      </c>
      <c r="L58">
        <f t="shared" si="8"/>
        <v>1.7450513577943469</v>
      </c>
      <c r="M58">
        <f t="shared" si="9"/>
        <v>5.0226757619537272</v>
      </c>
      <c r="N58">
        <f t="shared" si="10"/>
        <v>1.7450513577943469</v>
      </c>
    </row>
    <row r="59" spans="1:14">
      <c r="A59">
        <v>1.0731999999999999</v>
      </c>
      <c r="B59">
        <v>56.856000000000002</v>
      </c>
      <c r="C59">
        <f t="shared" si="0"/>
        <v>9.4760000000000005E-4</v>
      </c>
      <c r="D59">
        <f t="shared" si="1"/>
        <v>2.0731999999999999</v>
      </c>
      <c r="E59">
        <f t="shared" si="2"/>
        <v>1.0731999999999999</v>
      </c>
      <c r="F59">
        <f t="shared" si="3"/>
        <v>107320</v>
      </c>
      <c r="G59" s="4">
        <f t="shared" si="11"/>
        <v>7.8394183560957013E-14</v>
      </c>
      <c r="H59" s="4">
        <f t="shared" si="12"/>
        <v>7.9432903814265002E-2</v>
      </c>
      <c r="I59" s="4">
        <f t="shared" si="13"/>
        <v>5.0306806639999015</v>
      </c>
      <c r="J59">
        <f t="shared" si="14"/>
        <v>-1.0999995607357609</v>
      </c>
      <c r="K59">
        <f t="shared" si="8"/>
        <v>3.0680663999901367E-2</v>
      </c>
      <c r="L59">
        <f t="shared" si="8"/>
        <v>1.7547763024343712</v>
      </c>
      <c r="M59">
        <f t="shared" si="9"/>
        <v>5.0306806639999015</v>
      </c>
      <c r="N59">
        <f t="shared" si="10"/>
        <v>1.7547763024343712</v>
      </c>
    </row>
    <row r="60" spans="1:14">
      <c r="A60">
        <v>1.0991</v>
      </c>
      <c r="B60">
        <v>57.578000000000003</v>
      </c>
      <c r="C60">
        <f t="shared" si="0"/>
        <v>9.5963333333333337E-4</v>
      </c>
      <c r="D60">
        <f t="shared" si="1"/>
        <v>2.0991</v>
      </c>
      <c r="E60">
        <f t="shared" si="2"/>
        <v>1.0991</v>
      </c>
      <c r="F60">
        <f t="shared" si="3"/>
        <v>109910</v>
      </c>
      <c r="G60" s="4">
        <f t="shared" si="11"/>
        <v>7.7518894495026971E-14</v>
      </c>
      <c r="H60" s="4">
        <f t="shared" si="12"/>
        <v>7.854601719812164E-2</v>
      </c>
      <c r="I60" s="4">
        <f t="shared" si="13"/>
        <v>5.0410372078670287</v>
      </c>
      <c r="J60">
        <f t="shared" si="14"/>
        <v>-1.1048758316645091</v>
      </c>
      <c r="K60">
        <f t="shared" si="8"/>
        <v>4.1037207867028413E-2</v>
      </c>
      <c r="L60">
        <f t="shared" si="8"/>
        <v>1.7602565753727499</v>
      </c>
      <c r="M60">
        <f t="shared" si="9"/>
        <v>5.0410372078670287</v>
      </c>
      <c r="N60">
        <f t="shared" si="10"/>
        <v>1.7602565753727499</v>
      </c>
    </row>
    <row r="61" spans="1:14">
      <c r="A61">
        <v>1.113</v>
      </c>
      <c r="B61">
        <v>59.356999999999999</v>
      </c>
      <c r="C61">
        <f t="shared" si="0"/>
        <v>9.8928333333333325E-4</v>
      </c>
      <c r="D61">
        <f t="shared" si="1"/>
        <v>2.113</v>
      </c>
      <c r="E61">
        <f t="shared" si="2"/>
        <v>1.113</v>
      </c>
      <c r="F61">
        <f t="shared" si="3"/>
        <v>111300</v>
      </c>
      <c r="G61" s="4">
        <f t="shared" si="11"/>
        <v>7.8915985001836181E-14</v>
      </c>
      <c r="H61" s="4">
        <f t="shared" si="12"/>
        <v>7.9961619106404896E-2</v>
      </c>
      <c r="I61" s="4">
        <f t="shared" si="13"/>
        <v>5.0464951643347087</v>
      </c>
      <c r="J61">
        <f t="shared" si="14"/>
        <v>-1.0971184206337339</v>
      </c>
      <c r="K61">
        <f t="shared" si="8"/>
        <v>4.6495164334708308E-2</v>
      </c>
      <c r="L61">
        <f t="shared" si="8"/>
        <v>1.7734719428712051</v>
      </c>
      <c r="M61">
        <f t="shared" si="9"/>
        <v>5.0464951643347087</v>
      </c>
      <c r="N61">
        <f t="shared" si="10"/>
        <v>1.7734719428712051</v>
      </c>
    </row>
    <row r="62" spans="1:14">
      <c r="A62">
        <v>1.1343000000000001</v>
      </c>
      <c r="B62">
        <v>60.707999999999998</v>
      </c>
      <c r="C62">
        <f t="shared" si="0"/>
        <v>1.0118E-3</v>
      </c>
      <c r="D62">
        <f t="shared" si="1"/>
        <v>2.1343000000000001</v>
      </c>
      <c r="E62">
        <f t="shared" si="2"/>
        <v>1.1343000000000001</v>
      </c>
      <c r="F62">
        <f t="shared" si="3"/>
        <v>113430.00000000001</v>
      </c>
      <c r="G62" s="4">
        <f t="shared" si="11"/>
        <v>7.9196537853217634E-14</v>
      </c>
      <c r="H62" s="4">
        <f t="shared" si="12"/>
        <v>8.0245889273480142E-2</v>
      </c>
      <c r="I62" s="4">
        <f t="shared" si="13"/>
        <v>5.0547279320821978</v>
      </c>
      <c r="J62">
        <f t="shared" si="14"/>
        <v>-1.0955772057962365</v>
      </c>
      <c r="K62">
        <f t="shared" si="8"/>
        <v>5.4727932082198082E-2</v>
      </c>
      <c r="L62">
        <f t="shared" si="8"/>
        <v>1.7832459254561921</v>
      </c>
      <c r="M62">
        <f t="shared" si="9"/>
        <v>5.0547279320821978</v>
      </c>
      <c r="N62">
        <f t="shared" si="10"/>
        <v>1.7832459254561921</v>
      </c>
    </row>
    <row r="63" spans="1:14">
      <c r="A63">
        <v>1.1541999999999999</v>
      </c>
      <c r="B63">
        <v>61.780999999999999</v>
      </c>
      <c r="C63">
        <f t="shared" si="0"/>
        <v>1.0296833333333334E-3</v>
      </c>
      <c r="D63">
        <f t="shared" si="1"/>
        <v>2.1541999999999999</v>
      </c>
      <c r="E63">
        <f t="shared" si="2"/>
        <v>1.1541999999999999</v>
      </c>
      <c r="F63">
        <f t="shared" si="3"/>
        <v>115419.99999999999</v>
      </c>
      <c r="G63" s="4">
        <f t="shared" si="11"/>
        <v>7.9206726827813828E-14</v>
      </c>
      <c r="H63" s="4">
        <f t="shared" si="12"/>
        <v>8.0256213251641562E-2</v>
      </c>
      <c r="I63" s="4">
        <f t="shared" si="13"/>
        <v>5.0622810699726442</v>
      </c>
      <c r="J63">
        <f t="shared" si="14"/>
        <v>-1.0955213355405522</v>
      </c>
      <c r="K63">
        <f t="shared" si="8"/>
        <v>6.228106997264389E-2</v>
      </c>
      <c r="L63">
        <f t="shared" si="8"/>
        <v>1.7908549336023223</v>
      </c>
      <c r="M63">
        <f t="shared" si="9"/>
        <v>5.0622810699726442</v>
      </c>
      <c r="N63">
        <f t="shared" si="10"/>
        <v>1.7908549336023223</v>
      </c>
    </row>
    <row r="64" spans="1:14">
      <c r="A64">
        <v>1.1734</v>
      </c>
      <c r="B64">
        <v>63.304000000000002</v>
      </c>
      <c r="C64">
        <f t="shared" si="0"/>
        <v>1.0550666666666667E-3</v>
      </c>
      <c r="D64">
        <f t="shared" si="1"/>
        <v>2.1734</v>
      </c>
      <c r="E64">
        <f t="shared" si="2"/>
        <v>1.1734</v>
      </c>
      <c r="F64">
        <f t="shared" si="3"/>
        <v>117340</v>
      </c>
      <c r="G64" s="4">
        <f t="shared" si="11"/>
        <v>7.9831312936088619E-14</v>
      </c>
      <c r="H64" s="4">
        <f t="shared" si="12"/>
        <v>8.0889075104507727E-2</v>
      </c>
      <c r="I64" s="4">
        <f t="shared" si="13"/>
        <v>5.0694460838803126</v>
      </c>
      <c r="J64">
        <f t="shared" si="14"/>
        <v>-1.0921101303310905</v>
      </c>
      <c r="K64">
        <f t="shared" si="8"/>
        <v>6.9446083880312856E-2</v>
      </c>
      <c r="L64">
        <f t="shared" si="8"/>
        <v>1.8014311527194529</v>
      </c>
      <c r="M64">
        <f t="shared" si="9"/>
        <v>5.0694460838803126</v>
      </c>
      <c r="N64">
        <f t="shared" si="10"/>
        <v>1.8014311527194529</v>
      </c>
    </row>
    <row r="65" spans="1:14">
      <c r="A65">
        <v>1.1991000000000001</v>
      </c>
      <c r="B65">
        <v>64.626999999999995</v>
      </c>
      <c r="C65">
        <f t="shared" si="0"/>
        <v>1.0771166666666667E-3</v>
      </c>
      <c r="D65">
        <f t="shared" si="1"/>
        <v>2.1991000000000001</v>
      </c>
      <c r="E65">
        <f t="shared" si="2"/>
        <v>1.1991000000000001</v>
      </c>
      <c r="F65">
        <f t="shared" si="3"/>
        <v>119910</v>
      </c>
      <c r="G65" s="4">
        <f t="shared" si="11"/>
        <v>7.9752957378831106E-14</v>
      </c>
      <c r="H65" s="4">
        <f t="shared" si="12"/>
        <v>8.0809681338794112E-2</v>
      </c>
      <c r="I65" s="4">
        <f t="shared" si="13"/>
        <v>5.0788554029797677</v>
      </c>
      <c r="J65">
        <f t="shared" si="14"/>
        <v>-1.0925366058077879</v>
      </c>
      <c r="K65">
        <f t="shared" si="8"/>
        <v>7.8855402979767342E-2</v>
      </c>
      <c r="L65">
        <f t="shared" si="8"/>
        <v>1.8104139963422099</v>
      </c>
      <c r="M65">
        <f t="shared" si="9"/>
        <v>5.0788554029797677</v>
      </c>
      <c r="N65">
        <f t="shared" si="10"/>
        <v>1.8104139963422099</v>
      </c>
    </row>
    <row r="66" spans="1:14">
      <c r="A66">
        <v>1.2129000000000001</v>
      </c>
      <c r="B66">
        <v>65.680000000000007</v>
      </c>
      <c r="C66">
        <f t="shared" si="0"/>
        <v>1.0946666666666667E-3</v>
      </c>
      <c r="D66">
        <f t="shared" si="1"/>
        <v>2.2129000000000003</v>
      </c>
      <c r="E66">
        <f t="shared" si="2"/>
        <v>1.2129000000000003</v>
      </c>
      <c r="F66">
        <f t="shared" si="3"/>
        <v>121290.00000000003</v>
      </c>
      <c r="G66" s="4">
        <f t="shared" si="11"/>
        <v>8.0130222953776019E-14</v>
      </c>
      <c r="H66" s="4">
        <f t="shared" si="12"/>
        <v>8.1191945669715174E-2</v>
      </c>
      <c r="I66" s="4">
        <f t="shared" si="13"/>
        <v>5.0838249960533366</v>
      </c>
      <c r="J66">
        <f t="shared" si="14"/>
        <v>-1.0904870511121829</v>
      </c>
      <c r="K66">
        <f t="shared" si="8"/>
        <v>8.3824996053336751E-2</v>
      </c>
      <c r="L66">
        <f t="shared" si="8"/>
        <v>1.8174331441113845</v>
      </c>
      <c r="M66">
        <f t="shared" si="9"/>
        <v>5.0838249960533366</v>
      </c>
      <c r="N66">
        <f t="shared" si="10"/>
        <v>1.8174331441113845</v>
      </c>
    </row>
    <row r="67" spans="1:14">
      <c r="A67" s="1">
        <v>1.2342</v>
      </c>
      <c r="B67" s="1">
        <v>67.415000000000006</v>
      </c>
      <c r="C67" s="1">
        <f t="shared" si="0"/>
        <v>1.1235833333333334E-3</v>
      </c>
      <c r="D67" s="1">
        <f t="shared" si="1"/>
        <v>2.2342</v>
      </c>
      <c r="E67" s="1">
        <f t="shared" si="2"/>
        <v>1.2342</v>
      </c>
      <c r="F67" s="1">
        <f t="shared" si="3"/>
        <v>123420</v>
      </c>
      <c r="G67" s="1">
        <f t="shared" si="11"/>
        <v>8.0827509974088369E-14</v>
      </c>
      <c r="H67" s="1">
        <f t="shared" si="12"/>
        <v>8.1898471719219074E-2</v>
      </c>
      <c r="I67" s="1">
        <f t="shared" si="13"/>
        <v>5.0913855420783678</v>
      </c>
      <c r="J67" s="1">
        <f t="shared" si="14"/>
        <v>-1.0867242023922394</v>
      </c>
      <c r="K67" s="1">
        <f t="shared" si="8"/>
        <v>9.1385542078367632E-2</v>
      </c>
      <c r="L67" s="1">
        <f t="shared" si="8"/>
        <v>1.8287565388563587</v>
      </c>
      <c r="M67">
        <f t="shared" si="9"/>
        <v>5.0913855420783678</v>
      </c>
      <c r="N67">
        <f t="shared" si="10"/>
        <v>1.8287565388563587</v>
      </c>
    </row>
    <row r="68" spans="1:14">
      <c r="A68">
        <v>1.2555000000000001</v>
      </c>
      <c r="B68">
        <v>68.488</v>
      </c>
      <c r="C68">
        <f t="shared" ref="C68:C80" si="15">B68/(1000*60)</f>
        <v>1.1414666666666666E-3</v>
      </c>
      <c r="D68">
        <f t="shared" ref="D68:D80" si="16">A68+1</f>
        <v>2.2555000000000001</v>
      </c>
      <c r="E68">
        <f t="shared" ref="E68:E80" si="17">D68-1</f>
        <v>1.2555000000000001</v>
      </c>
      <c r="F68">
        <f t="shared" ref="F68:F80" si="18">E68*100000</f>
        <v>125550</v>
      </c>
      <c r="G68" s="4">
        <f t="shared" si="11"/>
        <v>8.0720895282977135E-14</v>
      </c>
      <c r="H68" s="4">
        <f t="shared" si="12"/>
        <v>8.1790444387093833E-2</v>
      </c>
      <c r="I68" s="4">
        <f t="shared" si="13"/>
        <v>5.0988167170489413</v>
      </c>
      <c r="J68">
        <f t="shared" si="14"/>
        <v>-1.087297432176686</v>
      </c>
      <c r="K68">
        <f t="shared" si="8"/>
        <v>9.8816717048941252E-2</v>
      </c>
      <c r="L68">
        <f t="shared" si="8"/>
        <v>1.8356144840424859</v>
      </c>
      <c r="M68">
        <f t="shared" si="9"/>
        <v>5.0988167170489413</v>
      </c>
      <c r="N68">
        <f t="shared" si="10"/>
        <v>1.8356144840424859</v>
      </c>
    </row>
    <row r="69" spans="1:14">
      <c r="A69">
        <v>1.2722</v>
      </c>
      <c r="B69">
        <v>69.978999999999999</v>
      </c>
      <c r="C69">
        <f t="shared" si="15"/>
        <v>1.1663166666666667E-3</v>
      </c>
      <c r="D69">
        <f t="shared" si="16"/>
        <v>2.2721999999999998</v>
      </c>
      <c r="E69">
        <f t="shared" si="17"/>
        <v>1.2721999999999998</v>
      </c>
      <c r="F69">
        <f t="shared" si="18"/>
        <v>127219.99999999997</v>
      </c>
      <c r="G69" s="4">
        <f t="shared" si="11"/>
        <v>8.1395527855835956E-14</v>
      </c>
      <c r="H69" s="4">
        <f t="shared" si="12"/>
        <v>8.2474015818489593E-2</v>
      </c>
      <c r="I69" s="4">
        <f t="shared" si="13"/>
        <v>5.1045553912405133</v>
      </c>
      <c r="J69">
        <f t="shared" si="14"/>
        <v>-1.0836828582882194</v>
      </c>
      <c r="K69">
        <f t="shared" ref="K69:L80" si="19">LOG(A69)</f>
        <v>0.10455539124051359</v>
      </c>
      <c r="L69">
        <f t="shared" si="19"/>
        <v>1.8449677321225246</v>
      </c>
      <c r="M69">
        <f t="shared" ref="M69:M80" si="20">LOG(F69)</f>
        <v>5.1045553912405133</v>
      </c>
      <c r="N69">
        <f t="shared" ref="N69:N80" si="21">LOG(B69)</f>
        <v>1.8449677321225246</v>
      </c>
    </row>
    <row r="70" spans="1:14">
      <c r="A70">
        <v>1.292</v>
      </c>
      <c r="B70">
        <v>71.337000000000003</v>
      </c>
      <c r="C70">
        <f t="shared" si="15"/>
        <v>1.18895E-3</v>
      </c>
      <c r="D70">
        <f t="shared" si="16"/>
        <v>2.2919999999999998</v>
      </c>
      <c r="E70">
        <f t="shared" si="17"/>
        <v>1.2919999999999998</v>
      </c>
      <c r="F70">
        <f t="shared" si="18"/>
        <v>129199.99999999999</v>
      </c>
      <c r="G70" s="4">
        <f t="shared" si="11"/>
        <v>8.1703475514383412E-14</v>
      </c>
      <c r="H70" s="4">
        <f t="shared" si="12"/>
        <v>8.2786043772989662E-2</v>
      </c>
      <c r="I70" s="4">
        <f t="shared" si="13"/>
        <v>5.1112625136590655</v>
      </c>
      <c r="J70">
        <f t="shared" si="14"/>
        <v>-1.0820428712253485</v>
      </c>
      <c r="K70">
        <f t="shared" si="19"/>
        <v>0.1112625136590653</v>
      </c>
      <c r="L70">
        <f t="shared" si="19"/>
        <v>1.8533148416039473</v>
      </c>
      <c r="M70">
        <f t="shared" si="20"/>
        <v>5.1112625136590655</v>
      </c>
      <c r="N70">
        <f t="shared" si="21"/>
        <v>1.8533148416039473</v>
      </c>
    </row>
    <row r="71" spans="1:14">
      <c r="A71">
        <v>1.3113999999999999</v>
      </c>
      <c r="B71">
        <v>72.914000000000001</v>
      </c>
      <c r="C71">
        <f t="shared" si="15"/>
        <v>1.2152333333333334E-3</v>
      </c>
      <c r="D71">
        <f t="shared" si="16"/>
        <v>2.3113999999999999</v>
      </c>
      <c r="E71">
        <f t="shared" si="17"/>
        <v>1.3113999999999999</v>
      </c>
      <c r="F71">
        <f t="shared" si="18"/>
        <v>131140</v>
      </c>
      <c r="G71" s="4">
        <f t="shared" si="11"/>
        <v>8.2274252960455473E-14</v>
      </c>
      <c r="H71" s="4">
        <f t="shared" si="12"/>
        <v>8.3364384000717648E-2</v>
      </c>
      <c r="I71" s="4">
        <f t="shared" si="13"/>
        <v>5.1177351793304968</v>
      </c>
      <c r="J71">
        <f t="shared" si="14"/>
        <v>-1.0790194545860974</v>
      </c>
      <c r="K71">
        <f t="shared" si="19"/>
        <v>0.1177351793304965</v>
      </c>
      <c r="L71">
        <f t="shared" si="19"/>
        <v>1.8628109239146298</v>
      </c>
      <c r="M71">
        <f t="shared" si="20"/>
        <v>5.1177351793304968</v>
      </c>
      <c r="N71">
        <f t="shared" si="21"/>
        <v>1.8628109239146298</v>
      </c>
    </row>
    <row r="72" spans="1:14">
      <c r="A72">
        <v>1.3324</v>
      </c>
      <c r="B72">
        <v>74.209999999999994</v>
      </c>
      <c r="C72">
        <f t="shared" si="15"/>
        <v>1.2368333333333333E-3</v>
      </c>
      <c r="D72">
        <f t="shared" si="16"/>
        <v>2.3323999999999998</v>
      </c>
      <c r="E72">
        <f t="shared" si="17"/>
        <v>1.3323999999999998</v>
      </c>
      <c r="F72">
        <f t="shared" si="18"/>
        <v>133239.99999999997</v>
      </c>
      <c r="G72" s="4">
        <f t="shared" si="11"/>
        <v>8.2416849811981519E-14</v>
      </c>
      <c r="H72" s="4">
        <f t="shared" si="12"/>
        <v>8.3508870255653622E-2</v>
      </c>
      <c r="I72" s="4">
        <f t="shared" si="13"/>
        <v>5.1246346240191389</v>
      </c>
      <c r="J72">
        <f t="shared" si="14"/>
        <v>-1.0782673916004497</v>
      </c>
      <c r="K72">
        <f t="shared" si="19"/>
        <v>0.1246346240191392</v>
      </c>
      <c r="L72">
        <f t="shared" si="19"/>
        <v>1.87046243158892</v>
      </c>
      <c r="M72">
        <f t="shared" si="20"/>
        <v>5.1246346240191389</v>
      </c>
      <c r="N72">
        <f t="shared" si="21"/>
        <v>1.87046243158892</v>
      </c>
    </row>
    <row r="73" spans="1:14">
      <c r="A73">
        <v>1.3512999999999999</v>
      </c>
      <c r="B73">
        <v>75.769000000000005</v>
      </c>
      <c r="C73">
        <f t="shared" si="15"/>
        <v>1.2628166666666667E-3</v>
      </c>
      <c r="D73">
        <f t="shared" si="16"/>
        <v>2.3513000000000002</v>
      </c>
      <c r="E73">
        <f t="shared" si="17"/>
        <v>1.3513000000000002</v>
      </c>
      <c r="F73">
        <f t="shared" si="18"/>
        <v>135130.00000000003</v>
      </c>
      <c r="G73" s="4">
        <f t="shared" si="11"/>
        <v>8.2971316632998325E-14</v>
      </c>
      <c r="H73" s="4">
        <f t="shared" si="12"/>
        <v>8.407068374310174E-2</v>
      </c>
      <c r="I73" s="4">
        <f t="shared" si="13"/>
        <v>5.1307517767651429</v>
      </c>
      <c r="J73">
        <f t="shared" si="14"/>
        <v>-1.0753554204709233</v>
      </c>
      <c r="K73">
        <f t="shared" si="19"/>
        <v>0.13075177676514291</v>
      </c>
      <c r="L73">
        <f t="shared" si="19"/>
        <v>1.8794915554644502</v>
      </c>
      <c r="M73">
        <f t="shared" si="20"/>
        <v>5.1307517767651429</v>
      </c>
      <c r="N73">
        <f t="shared" si="21"/>
        <v>1.8794915554644502</v>
      </c>
    </row>
    <row r="74" spans="1:14">
      <c r="A74">
        <v>1.3752</v>
      </c>
      <c r="B74">
        <v>77.006</v>
      </c>
      <c r="C74">
        <f t="shared" si="15"/>
        <v>1.2834333333333334E-3</v>
      </c>
      <c r="D74">
        <f t="shared" si="16"/>
        <v>2.3752</v>
      </c>
      <c r="E74">
        <f t="shared" si="17"/>
        <v>1.3752</v>
      </c>
      <c r="F74">
        <f t="shared" si="18"/>
        <v>137520</v>
      </c>
      <c r="G74" s="4">
        <f t="shared" si="11"/>
        <v>8.2860376892509739E-14</v>
      </c>
      <c r="H74" s="4">
        <f t="shared" si="12"/>
        <v>8.3958274054842699E-2</v>
      </c>
      <c r="I74" s="4">
        <f t="shared" si="13"/>
        <v>5.1383658636789962</v>
      </c>
      <c r="J74">
        <f t="shared" si="14"/>
        <v>-1.0759364978667016</v>
      </c>
      <c r="K74">
        <f t="shared" si="19"/>
        <v>0.138365863678996</v>
      </c>
      <c r="L74">
        <f t="shared" si="19"/>
        <v>1.8865245649825249</v>
      </c>
      <c r="M74">
        <f t="shared" si="20"/>
        <v>5.1383658636789962</v>
      </c>
      <c r="N74">
        <f t="shared" si="21"/>
        <v>1.8865245649825249</v>
      </c>
    </row>
    <row r="75" spans="1:14">
      <c r="A75">
        <v>1.3912</v>
      </c>
      <c r="B75">
        <v>78.424000000000007</v>
      </c>
      <c r="C75">
        <f t="shared" si="15"/>
        <v>1.3070666666666667E-3</v>
      </c>
      <c r="D75">
        <f t="shared" si="16"/>
        <v>2.3912</v>
      </c>
      <c r="E75">
        <f t="shared" si="17"/>
        <v>1.3912</v>
      </c>
      <c r="F75">
        <f t="shared" si="18"/>
        <v>139120</v>
      </c>
      <c r="G75" s="4">
        <f t="shared" si="11"/>
        <v>8.3415666402534778E-14</v>
      </c>
      <c r="H75" s="4">
        <f t="shared" si="12"/>
        <v>8.4520921131900295E-2</v>
      </c>
      <c r="I75" s="4">
        <f t="shared" si="13"/>
        <v>5.1433895689946558</v>
      </c>
      <c r="J75">
        <f t="shared" si="14"/>
        <v>-1.0730357785349927</v>
      </c>
      <c r="K75">
        <f t="shared" si="19"/>
        <v>0.14338956899465605</v>
      </c>
      <c r="L75">
        <f t="shared" si="19"/>
        <v>1.8944489896298939</v>
      </c>
      <c r="M75">
        <f t="shared" si="20"/>
        <v>5.1433895689946558</v>
      </c>
      <c r="N75">
        <f t="shared" si="21"/>
        <v>1.8944489896298939</v>
      </c>
    </row>
    <row r="76" spans="1:14">
      <c r="A76">
        <v>1.4136</v>
      </c>
      <c r="B76">
        <v>79.900000000000006</v>
      </c>
      <c r="C76">
        <f t="shared" si="15"/>
        <v>1.3316666666666668E-3</v>
      </c>
      <c r="D76">
        <f t="shared" si="16"/>
        <v>2.4135999999999997</v>
      </c>
      <c r="E76">
        <f t="shared" si="17"/>
        <v>1.4135999999999997</v>
      </c>
      <c r="F76">
        <f t="shared" si="18"/>
        <v>141359.99999999997</v>
      </c>
      <c r="G76" s="4">
        <f t="shared" si="11"/>
        <v>8.363892569826227E-14</v>
      </c>
      <c r="H76" s="4">
        <f t="shared" si="12"/>
        <v>8.4747138605666988E-2</v>
      </c>
      <c r="I76" s="4">
        <f t="shared" si="13"/>
        <v>5.1503265364987074</v>
      </c>
      <c r="J76">
        <f t="shared" si="14"/>
        <v>-1.0718749563549468</v>
      </c>
      <c r="K76">
        <f t="shared" si="19"/>
        <v>0.15032653649870764</v>
      </c>
      <c r="L76">
        <f t="shared" si="19"/>
        <v>1.9025467793139914</v>
      </c>
      <c r="M76">
        <f t="shared" si="20"/>
        <v>5.1503265364987074</v>
      </c>
      <c r="N76">
        <f t="shared" si="21"/>
        <v>1.9025467793139914</v>
      </c>
    </row>
    <row r="77" spans="1:14">
      <c r="A77">
        <v>1.4311</v>
      </c>
      <c r="B77">
        <v>81.25</v>
      </c>
      <c r="C77">
        <f t="shared" si="15"/>
        <v>1.3541666666666667E-3</v>
      </c>
      <c r="D77">
        <f t="shared" si="16"/>
        <v>2.4310999999999998</v>
      </c>
      <c r="E77">
        <f t="shared" si="17"/>
        <v>1.4310999999999998</v>
      </c>
      <c r="F77">
        <f t="shared" si="18"/>
        <v>143109.99999999997</v>
      </c>
      <c r="G77" s="4">
        <f t="shared" si="11"/>
        <v>8.4012051706673668E-14</v>
      </c>
      <c r="H77" s="4">
        <f t="shared" si="12"/>
        <v>8.5125208520939424E-2</v>
      </c>
      <c r="I77" s="4">
        <f t="shared" si="13"/>
        <v>5.1556699817198108</v>
      </c>
      <c r="J77">
        <f t="shared" si="14"/>
        <v>-1.0699418112391299</v>
      </c>
      <c r="K77">
        <f t="shared" si="19"/>
        <v>0.15566998171981131</v>
      </c>
      <c r="L77">
        <f t="shared" si="19"/>
        <v>1.9098233696509119</v>
      </c>
      <c r="M77">
        <f t="shared" si="20"/>
        <v>5.1556699817198108</v>
      </c>
      <c r="N77">
        <f t="shared" si="21"/>
        <v>1.9098233696509119</v>
      </c>
    </row>
    <row r="78" spans="1:14">
      <c r="A78">
        <v>1.4521999999999999</v>
      </c>
      <c r="B78">
        <v>82.677999999999997</v>
      </c>
      <c r="C78">
        <f t="shared" si="15"/>
        <v>1.3779666666666665E-3</v>
      </c>
      <c r="D78">
        <f t="shared" si="16"/>
        <v>2.4521999999999999</v>
      </c>
      <c r="E78">
        <f t="shared" si="17"/>
        <v>1.4521999999999999</v>
      </c>
      <c r="F78">
        <f t="shared" si="18"/>
        <v>145220</v>
      </c>
      <c r="G78" s="4">
        <f t="shared" si="11"/>
        <v>8.4246473963012898E-14</v>
      </c>
      <c r="H78" s="4">
        <f t="shared" si="12"/>
        <v>8.5362736864164512E-2</v>
      </c>
      <c r="I78" s="4">
        <f t="shared" si="13"/>
        <v>5.1620264324211771</v>
      </c>
      <c r="J78">
        <f t="shared" si="14"/>
        <v>-1.0687316691933582</v>
      </c>
      <c r="K78">
        <f t="shared" si="19"/>
        <v>0.16202643242117698</v>
      </c>
      <c r="L78">
        <f t="shared" si="19"/>
        <v>1.9173899623980493</v>
      </c>
      <c r="M78">
        <f t="shared" si="20"/>
        <v>5.1620264324211771</v>
      </c>
      <c r="N78">
        <f t="shared" si="21"/>
        <v>1.9173899623980493</v>
      </c>
    </row>
    <row r="79" spans="1:14">
      <c r="A79">
        <v>1.4738</v>
      </c>
      <c r="B79">
        <v>83.926000000000002</v>
      </c>
      <c r="C79">
        <f t="shared" si="15"/>
        <v>1.3987666666666666E-3</v>
      </c>
      <c r="D79">
        <f t="shared" si="16"/>
        <v>2.4737999999999998</v>
      </c>
      <c r="E79">
        <f t="shared" si="17"/>
        <v>1.4737999999999998</v>
      </c>
      <c r="F79">
        <f t="shared" si="18"/>
        <v>147379.99999999997</v>
      </c>
      <c r="G79" s="4">
        <f t="shared" si="11"/>
        <v>8.4264796356384682E-14</v>
      </c>
      <c r="H79" s="4">
        <f t="shared" si="12"/>
        <v>8.5381302028622361E-2</v>
      </c>
      <c r="I79" s="4">
        <f t="shared" si="13"/>
        <v>5.168438552186772</v>
      </c>
      <c r="J79">
        <f t="shared" si="14"/>
        <v>-1.0686372266750281</v>
      </c>
      <c r="K79">
        <f t="shared" si="19"/>
        <v>0.16843855218677245</v>
      </c>
      <c r="L79">
        <f t="shared" si="19"/>
        <v>1.9238965246819748</v>
      </c>
      <c r="M79">
        <f t="shared" si="20"/>
        <v>5.168438552186772</v>
      </c>
      <c r="N79">
        <f t="shared" si="21"/>
        <v>1.9238965246819748</v>
      </c>
    </row>
    <row r="80" spans="1:14">
      <c r="A80">
        <v>1.4912000000000001</v>
      </c>
      <c r="B80">
        <v>85.436999999999998</v>
      </c>
      <c r="C80">
        <f t="shared" si="15"/>
        <v>1.42395E-3</v>
      </c>
      <c r="D80">
        <f t="shared" si="16"/>
        <v>2.4912000000000001</v>
      </c>
      <c r="E80">
        <f t="shared" si="17"/>
        <v>1.4912000000000001</v>
      </c>
      <c r="F80">
        <f t="shared" si="18"/>
        <v>149120</v>
      </c>
      <c r="G80" s="4">
        <f t="shared" si="11"/>
        <v>8.4780953842902186E-14</v>
      </c>
      <c r="H80" s="4">
        <f t="shared" si="12"/>
        <v>8.5904298584198166E-2</v>
      </c>
      <c r="I80" s="4">
        <f t="shared" si="13"/>
        <v>5.1735358950099064</v>
      </c>
      <c r="J80">
        <f t="shared" si="14"/>
        <v>-1.0659851038673771</v>
      </c>
      <c r="K80">
        <f t="shared" si="19"/>
        <v>0.17353589500990615</v>
      </c>
      <c r="L80">
        <f t="shared" si="19"/>
        <v>1.9316459903127594</v>
      </c>
      <c r="M80">
        <f t="shared" si="20"/>
        <v>5.1735358950099064</v>
      </c>
      <c r="N80">
        <f t="shared" si="21"/>
        <v>1.9316459903127594</v>
      </c>
    </row>
    <row r="82" spans="1:15">
      <c r="A82" s="1" t="s">
        <v>39</v>
      </c>
    </row>
    <row r="83" spans="1:15">
      <c r="A83" t="s">
        <v>12</v>
      </c>
      <c r="B83" t="s">
        <v>13</v>
      </c>
      <c r="C83" t="s">
        <v>28</v>
      </c>
      <c r="D83" t="s">
        <v>29</v>
      </c>
      <c r="E83" s="3" t="s">
        <v>30</v>
      </c>
      <c r="F83" s="3" t="s">
        <v>31</v>
      </c>
      <c r="G83" s="4" t="s">
        <v>32</v>
      </c>
      <c r="H83" s="5" t="s">
        <v>33</v>
      </c>
      <c r="I83" s="5" t="s">
        <v>34</v>
      </c>
      <c r="J83" s="5" t="s">
        <v>35</v>
      </c>
      <c r="K83" s="5" t="s">
        <v>36</v>
      </c>
      <c r="L83" s="5" t="s">
        <v>37</v>
      </c>
      <c r="M83" s="5" t="s">
        <v>38</v>
      </c>
      <c r="N83" s="5" t="s">
        <v>37</v>
      </c>
      <c r="O83" s="5" t="s">
        <v>153</v>
      </c>
    </row>
    <row r="84" spans="1:15">
      <c r="A84">
        <v>0</v>
      </c>
      <c r="B84">
        <v>0</v>
      </c>
      <c r="C84">
        <f t="shared" ref="C84" si="22">B84/(1000*60)</f>
        <v>0</v>
      </c>
      <c r="D84">
        <f t="shared" ref="D84" si="23">A84+1</f>
        <v>1</v>
      </c>
      <c r="E84">
        <f t="shared" ref="E84" si="24">D84-1</f>
        <v>0</v>
      </c>
      <c r="F84">
        <f t="shared" ref="F84" si="25">E84*100000</f>
        <v>0</v>
      </c>
      <c r="G84" s="4" t="e">
        <f>(0.00001781*0.000134*C84)/(0.0002688*F84)</f>
        <v>#DIV/0!</v>
      </c>
      <c r="H84" s="4" t="e">
        <f>G84/(0.0000000000009869233)</f>
        <v>#DIV/0!</v>
      </c>
      <c r="I84" s="4" t="e">
        <f>LOG(F84)</f>
        <v>#NUM!</v>
      </c>
      <c r="J84" t="e">
        <f>LOG(H84)</f>
        <v>#DIV/0!</v>
      </c>
      <c r="K84" t="e">
        <f>LOG(A84)</f>
        <v>#NUM!</v>
      </c>
      <c r="L84" t="e">
        <f>LOG(B84)</f>
        <v>#NUM!</v>
      </c>
      <c r="M84" t="e">
        <f>LOG(F84)</f>
        <v>#NUM!</v>
      </c>
      <c r="N84" t="e">
        <f>LOG(B84)</f>
        <v>#NUM!</v>
      </c>
    </row>
    <row r="85" spans="1:15">
      <c r="A85">
        <v>5.3587000000000001E-3</v>
      </c>
      <c r="B85">
        <v>1.6022E-3</v>
      </c>
      <c r="C85">
        <f t="shared" ref="C85:C148" si="26">B85/(1000*60)</f>
        <v>2.6703333333333334E-8</v>
      </c>
      <c r="D85">
        <f t="shared" ref="D85:D148" si="27">A85+1</f>
        <v>1.0053586999999999</v>
      </c>
      <c r="E85">
        <f t="shared" ref="E85:E148" si="28">D85-1</f>
        <v>5.3586999999999385E-3</v>
      </c>
      <c r="F85">
        <f t="shared" ref="F85:F148" si="29">E85*100000</f>
        <v>535.86999999999387</v>
      </c>
      <c r="G85" s="4">
        <f t="shared" ref="G85:G148" si="30">(0.00001781*0.000134*C85)/(0.0002688*F85)</f>
        <v>4.4243093572283655E-16</v>
      </c>
      <c r="H85" s="4">
        <f t="shared" ref="H85:H148" si="31">G85/(0.0000000000009869233)</f>
        <v>4.4829313050247829E-4</v>
      </c>
      <c r="I85" s="4">
        <f t="shared" ref="I85:I148" si="32">LOG(F85)</f>
        <v>2.7290594443002747</v>
      </c>
      <c r="J85">
        <f t="shared" ref="J85:J148" si="33">LOG(H85)</f>
        <v>-3.3484379160700217</v>
      </c>
      <c r="K85">
        <f t="shared" ref="K85:K148" si="34">LOG(A85)</f>
        <v>-2.2709405556997204</v>
      </c>
      <c r="L85">
        <f t="shared" ref="L85:L148" si="35">LOG(B85)</f>
        <v>-2.7952832725995163</v>
      </c>
      <c r="M85">
        <f t="shared" ref="M85:M148" si="36">LOG(F85)</f>
        <v>2.7290594443002747</v>
      </c>
      <c r="N85">
        <f t="shared" ref="N85:N148" si="37">LOG(B85)</f>
        <v>-2.7952832725995163</v>
      </c>
    </row>
    <row r="86" spans="1:15">
      <c r="A86">
        <v>2.0225E-2</v>
      </c>
      <c r="B86">
        <v>1.7623999999999999E-3</v>
      </c>
      <c r="C86">
        <f t="shared" si="26"/>
        <v>2.937333333333333E-8</v>
      </c>
      <c r="D86">
        <f t="shared" si="27"/>
        <v>1.0202249999999999</v>
      </c>
      <c r="E86">
        <f t="shared" si="28"/>
        <v>2.0224999999999937E-2</v>
      </c>
      <c r="F86">
        <f t="shared" si="29"/>
        <v>2022.4999999999936</v>
      </c>
      <c r="G86" s="4">
        <f t="shared" si="30"/>
        <v>1.2894489620735027E-16</v>
      </c>
      <c r="H86" s="4">
        <f t="shared" si="31"/>
        <v>1.3065341167581133E-4</v>
      </c>
      <c r="I86" s="4">
        <f t="shared" si="32"/>
        <v>3.3058885302843084</v>
      </c>
      <c r="J86">
        <f t="shared" si="33"/>
        <v>-3.883879245311828</v>
      </c>
      <c r="K86">
        <f t="shared" si="34"/>
        <v>-1.69411146971569</v>
      </c>
      <c r="L86">
        <f t="shared" si="35"/>
        <v>-2.7538955158572889</v>
      </c>
      <c r="M86">
        <f t="shared" si="36"/>
        <v>3.3058885302843084</v>
      </c>
      <c r="N86">
        <f t="shared" si="37"/>
        <v>-2.7538955158572889</v>
      </c>
    </row>
    <row r="87" spans="1:15">
      <c r="A87">
        <v>4.0238999999999997E-2</v>
      </c>
      <c r="B87">
        <v>3.2044E-3</v>
      </c>
      <c r="C87">
        <f t="shared" si="26"/>
        <v>5.3406666666666667E-8</v>
      </c>
      <c r="D87">
        <f t="shared" si="27"/>
        <v>1.0402389999999999</v>
      </c>
      <c r="E87">
        <f t="shared" si="28"/>
        <v>4.0238999999999914E-2</v>
      </c>
      <c r="F87">
        <f t="shared" si="29"/>
        <v>4023.8999999999915</v>
      </c>
      <c r="G87" s="4">
        <f t="shared" si="30"/>
        <v>1.1783864684798043E-16</v>
      </c>
      <c r="H87" s="4">
        <f t="shared" si="31"/>
        <v>1.19400004891951E-4</v>
      </c>
      <c r="I87" s="4">
        <f t="shared" si="32"/>
        <v>3.6046471793073556</v>
      </c>
      <c r="J87">
        <f t="shared" si="33"/>
        <v>-3.9229956554131213</v>
      </c>
      <c r="K87">
        <f t="shared" si="34"/>
        <v>-1.3953528206926433</v>
      </c>
      <c r="L87">
        <f t="shared" si="35"/>
        <v>-2.494253276935535</v>
      </c>
      <c r="M87">
        <f t="shared" si="36"/>
        <v>3.6046471793073556</v>
      </c>
      <c r="N87">
        <f t="shared" si="37"/>
        <v>-2.494253276935535</v>
      </c>
    </row>
    <row r="88" spans="1:15">
      <c r="A88">
        <v>6.0166999999999998E-2</v>
      </c>
      <c r="B88">
        <v>4.3258999999999997E-3</v>
      </c>
      <c r="C88">
        <f t="shared" si="26"/>
        <v>7.2098333333333331E-8</v>
      </c>
      <c r="D88">
        <f t="shared" si="27"/>
        <v>1.0601670000000001</v>
      </c>
      <c r="E88">
        <f t="shared" si="28"/>
        <v>6.0167000000000082E-2</v>
      </c>
      <c r="F88">
        <f t="shared" si="29"/>
        <v>6016.700000000008</v>
      </c>
      <c r="G88" s="4">
        <f t="shared" si="30"/>
        <v>1.0639135039500495E-16</v>
      </c>
      <c r="H88" s="4">
        <f t="shared" si="31"/>
        <v>1.0780103215214894E-4</v>
      </c>
      <c r="I88" s="4">
        <f t="shared" si="32"/>
        <v>3.7793583575789618</v>
      </c>
      <c r="J88">
        <f t="shared" si="33"/>
        <v>-3.96737708093187</v>
      </c>
      <c r="K88">
        <f t="shared" si="34"/>
        <v>-1.2206416424210391</v>
      </c>
      <c r="L88">
        <f t="shared" si="35"/>
        <v>-2.3639235241826779</v>
      </c>
      <c r="M88">
        <f t="shared" si="36"/>
        <v>3.7793583575789618</v>
      </c>
      <c r="N88">
        <f t="shared" si="37"/>
        <v>-2.3639235241826779</v>
      </c>
    </row>
    <row r="89" spans="1:15">
      <c r="A89">
        <v>8.0037999999999998E-2</v>
      </c>
      <c r="B89">
        <v>4.6464000000000002E-3</v>
      </c>
      <c r="C89">
        <f t="shared" si="26"/>
        <v>7.7439999999999997E-8</v>
      </c>
      <c r="D89">
        <f t="shared" si="27"/>
        <v>1.0800380000000001</v>
      </c>
      <c r="E89">
        <f t="shared" si="28"/>
        <v>8.0038000000000054E-2</v>
      </c>
      <c r="F89">
        <f t="shared" si="29"/>
        <v>8003.8000000000056</v>
      </c>
      <c r="G89" s="4">
        <f t="shared" si="30"/>
        <v>8.5903047243035703E-17</v>
      </c>
      <c r="H89" s="4">
        <f t="shared" si="31"/>
        <v>8.7041259683539438E-5</v>
      </c>
      <c r="I89" s="4">
        <f t="shared" si="32"/>
        <v>3.9032962278925107</v>
      </c>
      <c r="J89">
        <f t="shared" si="33"/>
        <v>-4.0602748323787603</v>
      </c>
      <c r="K89">
        <f t="shared" si="34"/>
        <v>-1.0967037721074895</v>
      </c>
      <c r="L89">
        <f t="shared" si="35"/>
        <v>-2.3328834053160192</v>
      </c>
      <c r="M89">
        <f t="shared" si="36"/>
        <v>3.9032962278925107</v>
      </c>
      <c r="N89">
        <f t="shared" si="37"/>
        <v>-2.3328834053160192</v>
      </c>
    </row>
    <row r="90" spans="1:15">
      <c r="A90">
        <v>0.10025000000000001</v>
      </c>
      <c r="B90">
        <v>6.8894000000000004E-3</v>
      </c>
      <c r="C90">
        <f t="shared" si="26"/>
        <v>1.1482333333333334E-7</v>
      </c>
      <c r="D90">
        <f t="shared" si="27"/>
        <v>1.10025</v>
      </c>
      <c r="E90">
        <f t="shared" si="28"/>
        <v>0.10024999999999995</v>
      </c>
      <c r="F90">
        <f t="shared" si="29"/>
        <v>10024.999999999995</v>
      </c>
      <c r="G90" s="4">
        <f t="shared" si="30"/>
        <v>1.0169163324328076E-16</v>
      </c>
      <c r="H90" s="4">
        <f t="shared" si="31"/>
        <v>1.0303904390876246E-4</v>
      </c>
      <c r="I90" s="4">
        <f t="shared" si="32"/>
        <v>4.0010843812922197</v>
      </c>
      <c r="J90">
        <f t="shared" si="33"/>
        <v>-3.9869981797501315</v>
      </c>
      <c r="K90">
        <f t="shared" si="34"/>
        <v>-0.99891561870778001</v>
      </c>
      <c r="L90">
        <f t="shared" si="35"/>
        <v>-2.1618185992876811</v>
      </c>
      <c r="M90">
        <f t="shared" si="36"/>
        <v>4.0010843812922197</v>
      </c>
      <c r="N90">
        <f t="shared" si="37"/>
        <v>-2.1618185992876811</v>
      </c>
    </row>
    <row r="91" spans="1:15">
      <c r="A91">
        <v>0.12</v>
      </c>
      <c r="B91">
        <v>6.9696000000000003E-3</v>
      </c>
      <c r="C91">
        <f t="shared" si="26"/>
        <v>1.1616E-7</v>
      </c>
      <c r="D91">
        <f t="shared" si="27"/>
        <v>1.1200000000000001</v>
      </c>
      <c r="E91">
        <f t="shared" si="28"/>
        <v>0.12000000000000011</v>
      </c>
      <c r="F91">
        <f t="shared" si="29"/>
        <v>12000.000000000011</v>
      </c>
      <c r="G91" s="4">
        <f t="shared" si="30"/>
        <v>8.5943851190476125E-17</v>
      </c>
      <c r="H91" s="4">
        <f t="shared" si="31"/>
        <v>8.7082604281889098E-5</v>
      </c>
      <c r="I91" s="4">
        <f t="shared" si="32"/>
        <v>4.0791812460476251</v>
      </c>
      <c r="J91">
        <f t="shared" si="33"/>
        <v>-4.0600685914781938</v>
      </c>
      <c r="K91">
        <f t="shared" si="34"/>
        <v>-0.92081875395237522</v>
      </c>
      <c r="L91">
        <f t="shared" si="35"/>
        <v>-2.1567921462603379</v>
      </c>
      <c r="M91">
        <f t="shared" si="36"/>
        <v>4.0791812460476251</v>
      </c>
      <c r="N91">
        <f t="shared" si="37"/>
        <v>-2.1567921462603379</v>
      </c>
    </row>
    <row r="92" spans="1:15">
      <c r="A92">
        <v>0.13988999999999999</v>
      </c>
      <c r="B92">
        <v>6.2486E-3</v>
      </c>
      <c r="C92">
        <f t="shared" si="26"/>
        <v>1.0414333333333334E-7</v>
      </c>
      <c r="D92">
        <f t="shared" si="27"/>
        <v>1.1398900000000001</v>
      </c>
      <c r="E92">
        <f t="shared" si="28"/>
        <v>0.13989000000000007</v>
      </c>
      <c r="F92">
        <f t="shared" si="29"/>
        <v>13989.000000000007</v>
      </c>
      <c r="G92" s="4">
        <f t="shared" si="30"/>
        <v>6.609738187501629E-17</v>
      </c>
      <c r="H92" s="4">
        <f t="shared" si="31"/>
        <v>6.69731699261901E-5</v>
      </c>
      <c r="I92" s="4">
        <f t="shared" si="32"/>
        <v>4.1457866701741546</v>
      </c>
      <c r="J92">
        <f t="shared" si="33"/>
        <v>-4.1740991448614633</v>
      </c>
      <c r="K92">
        <f t="shared" si="34"/>
        <v>-0.85421332982584552</v>
      </c>
      <c r="L92">
        <f t="shared" si="35"/>
        <v>-2.2042172755170784</v>
      </c>
      <c r="M92">
        <f t="shared" si="36"/>
        <v>4.1457866701741546</v>
      </c>
      <c r="N92">
        <f t="shared" si="37"/>
        <v>-2.2042172755170784</v>
      </c>
    </row>
    <row r="93" spans="1:15">
      <c r="A93">
        <v>0.15967999999999999</v>
      </c>
      <c r="B93">
        <v>5.9281000000000004E-3</v>
      </c>
      <c r="C93">
        <f t="shared" si="26"/>
        <v>9.8801666666666671E-8</v>
      </c>
      <c r="D93">
        <f t="shared" si="27"/>
        <v>1.15968</v>
      </c>
      <c r="E93">
        <f t="shared" si="28"/>
        <v>0.15968000000000004</v>
      </c>
      <c r="F93">
        <f t="shared" si="29"/>
        <v>15968.000000000004</v>
      </c>
      <c r="G93" s="4">
        <f t="shared" si="30"/>
        <v>5.4935514995454706E-17</v>
      </c>
      <c r="H93" s="4">
        <f t="shared" si="31"/>
        <v>5.5663408691896019E-5</v>
      </c>
      <c r="I93" s="4">
        <f t="shared" si="32"/>
        <v>4.2032505239432956</v>
      </c>
      <c r="J93">
        <f t="shared" si="33"/>
        <v>-4.2544302020488187</v>
      </c>
      <c r="K93">
        <f t="shared" si="34"/>
        <v>-0.7967494760567041</v>
      </c>
      <c r="L93">
        <f t="shared" si="35"/>
        <v>-2.2270844789352924</v>
      </c>
      <c r="M93">
        <f t="shared" si="36"/>
        <v>4.2032505239432956</v>
      </c>
      <c r="N93">
        <f t="shared" si="37"/>
        <v>-2.2270844789352924</v>
      </c>
    </row>
    <row r="94" spans="1:15">
      <c r="A94">
        <v>0.17957999999999999</v>
      </c>
      <c r="B94">
        <v>8.9723000000000008E-3</v>
      </c>
      <c r="C94">
        <f t="shared" si="26"/>
        <v>1.4953833333333334E-7</v>
      </c>
      <c r="D94">
        <f t="shared" si="27"/>
        <v>1.1795800000000001</v>
      </c>
      <c r="E94">
        <f t="shared" si="28"/>
        <v>0.17958000000000007</v>
      </c>
      <c r="F94">
        <f t="shared" si="29"/>
        <v>17958.000000000007</v>
      </c>
      <c r="G94" s="4">
        <f t="shared" si="30"/>
        <v>7.3932266813979081E-17</v>
      </c>
      <c r="H94" s="4">
        <f t="shared" si="31"/>
        <v>7.4911866822861592E-5</v>
      </c>
      <c r="I94" s="4">
        <f t="shared" si="32"/>
        <v>4.2542579672238352</v>
      </c>
      <c r="J94">
        <f t="shared" si="33"/>
        <v>-4.1254493800646816</v>
      </c>
      <c r="K94">
        <f t="shared" si="34"/>
        <v>-0.74574203277616502</v>
      </c>
      <c r="L94">
        <f t="shared" si="35"/>
        <v>-2.0470962136706157</v>
      </c>
      <c r="M94">
        <f t="shared" si="36"/>
        <v>4.2542579672238352</v>
      </c>
      <c r="N94">
        <f t="shared" si="37"/>
        <v>-2.0470962136706157</v>
      </c>
    </row>
    <row r="95" spans="1:15">
      <c r="A95">
        <v>0.19944000000000001</v>
      </c>
      <c r="B95">
        <v>2.8198999999999998E-2</v>
      </c>
      <c r="C95">
        <f t="shared" si="26"/>
        <v>4.699833333333333E-7</v>
      </c>
      <c r="D95">
        <f t="shared" si="27"/>
        <v>1.1994400000000001</v>
      </c>
      <c r="E95">
        <f t="shared" si="28"/>
        <v>0.19944000000000006</v>
      </c>
      <c r="F95">
        <f t="shared" si="29"/>
        <v>19944.000000000007</v>
      </c>
      <c r="G95" s="4">
        <f t="shared" si="30"/>
        <v>2.0922310600882861E-16</v>
      </c>
      <c r="H95" s="4">
        <f t="shared" si="31"/>
        <v>2.1199530501390392E-4</v>
      </c>
      <c r="I95" s="4">
        <f t="shared" si="32"/>
        <v>4.2998122654957172</v>
      </c>
      <c r="J95">
        <f t="shared" si="33"/>
        <v>-3.6736737571331948</v>
      </c>
      <c r="K95">
        <f t="shared" si="34"/>
        <v>-0.70018773450428295</v>
      </c>
      <c r="L95">
        <f t="shared" si="35"/>
        <v>-1.5497662924672468</v>
      </c>
      <c r="M95">
        <f t="shared" si="36"/>
        <v>4.2998122654957172</v>
      </c>
      <c r="N95">
        <f t="shared" si="37"/>
        <v>-1.5497662924672468</v>
      </c>
    </row>
    <row r="96" spans="1:15">
      <c r="A96">
        <v>0.21901000000000001</v>
      </c>
      <c r="B96">
        <v>8.0751000000000003E-2</v>
      </c>
      <c r="C96">
        <f t="shared" si="26"/>
        <v>1.34585E-6</v>
      </c>
      <c r="D96">
        <f t="shared" si="27"/>
        <v>1.2190099999999999</v>
      </c>
      <c r="E96">
        <f t="shared" si="28"/>
        <v>0.21900999999999993</v>
      </c>
      <c r="F96">
        <f t="shared" si="29"/>
        <v>21900.999999999993</v>
      </c>
      <c r="G96" s="4">
        <f t="shared" si="30"/>
        <v>5.4559724302516111E-16</v>
      </c>
      <c r="H96" s="4">
        <f t="shared" si="31"/>
        <v>5.5282638785117454E-4</v>
      </c>
      <c r="I96" s="4">
        <f t="shared" si="32"/>
        <v>4.3404639451856344</v>
      </c>
      <c r="J96">
        <f t="shared" si="33"/>
        <v>-3.2574112351261881</v>
      </c>
      <c r="K96">
        <f t="shared" si="34"/>
        <v>-0.65953605481436539</v>
      </c>
      <c r="L96">
        <f t="shared" si="35"/>
        <v>-1.0928520907703234</v>
      </c>
      <c r="M96">
        <f t="shared" si="36"/>
        <v>4.3404639451856344</v>
      </c>
      <c r="N96">
        <f t="shared" si="37"/>
        <v>-1.0928520907703234</v>
      </c>
    </row>
    <row r="97" spans="1:14">
      <c r="A97">
        <v>0.23946999999999999</v>
      </c>
      <c r="B97">
        <v>0.18461</v>
      </c>
      <c r="C97">
        <f t="shared" si="26"/>
        <v>3.0768333333333333E-6</v>
      </c>
      <c r="D97">
        <f t="shared" si="27"/>
        <v>1.2394700000000001</v>
      </c>
      <c r="E97">
        <f t="shared" si="28"/>
        <v>0.23947000000000007</v>
      </c>
      <c r="F97">
        <f t="shared" si="29"/>
        <v>23947.000000000007</v>
      </c>
      <c r="G97" s="4">
        <f t="shared" si="30"/>
        <v>1.140754816584872E-15</v>
      </c>
      <c r="H97" s="4">
        <f t="shared" si="31"/>
        <v>1.1558697789229133E-3</v>
      </c>
      <c r="I97" s="4">
        <f t="shared" si="32"/>
        <v>4.3792511141993193</v>
      </c>
      <c r="J97">
        <f t="shared" si="33"/>
        <v>-2.937091091071899</v>
      </c>
      <c r="K97">
        <f t="shared" si="34"/>
        <v>-0.62074888580068066</v>
      </c>
      <c r="L97">
        <f t="shared" si="35"/>
        <v>-0.73374477770234914</v>
      </c>
      <c r="M97">
        <f t="shared" si="36"/>
        <v>4.3792511141993193</v>
      </c>
      <c r="N97">
        <f t="shared" si="37"/>
        <v>-0.73374477770234914</v>
      </c>
    </row>
    <row r="98" spans="1:14">
      <c r="A98">
        <v>0.25917000000000001</v>
      </c>
      <c r="B98">
        <v>0.37354999999999999</v>
      </c>
      <c r="C98">
        <f t="shared" si="26"/>
        <v>6.2258333333333332E-6</v>
      </c>
      <c r="D98">
        <f t="shared" si="27"/>
        <v>1.2591700000000001</v>
      </c>
      <c r="E98">
        <f t="shared" si="28"/>
        <v>0.25917000000000012</v>
      </c>
      <c r="F98">
        <f t="shared" si="29"/>
        <v>25917.000000000011</v>
      </c>
      <c r="G98" s="4">
        <f t="shared" si="30"/>
        <v>2.1328102296073666E-15</v>
      </c>
      <c r="H98" s="4">
        <f t="shared" si="31"/>
        <v>2.1610698922675817E-3</v>
      </c>
      <c r="I98" s="4">
        <f t="shared" si="32"/>
        <v>4.4135847287244099</v>
      </c>
      <c r="J98">
        <f t="shared" si="33"/>
        <v>-2.66533118714948</v>
      </c>
      <c r="K98">
        <f t="shared" si="34"/>
        <v>-0.58641527127559068</v>
      </c>
      <c r="L98">
        <f t="shared" si="35"/>
        <v>-0.42765125925484015</v>
      </c>
      <c r="M98">
        <f t="shared" si="36"/>
        <v>4.4135847287244099</v>
      </c>
      <c r="N98">
        <f t="shared" si="37"/>
        <v>-0.42765125925484015</v>
      </c>
    </row>
    <row r="99" spans="1:14">
      <c r="A99">
        <v>0.27883999999999998</v>
      </c>
      <c r="B99">
        <v>0.65905999999999998</v>
      </c>
      <c r="C99">
        <f t="shared" si="26"/>
        <v>1.0984333333333333E-5</v>
      </c>
      <c r="D99">
        <f t="shared" si="27"/>
        <v>1.27884</v>
      </c>
      <c r="E99">
        <f t="shared" si="28"/>
        <v>0.27883999999999998</v>
      </c>
      <c r="F99">
        <f t="shared" si="29"/>
        <v>27883.999999999996</v>
      </c>
      <c r="G99" s="4">
        <f t="shared" si="30"/>
        <v>3.4975028980250958E-15</v>
      </c>
      <c r="H99" s="4">
        <f t="shared" si="31"/>
        <v>3.5438446919077659E-3</v>
      </c>
      <c r="I99" s="4">
        <f t="shared" si="32"/>
        <v>4.4453550740644694</v>
      </c>
      <c r="J99">
        <f t="shared" si="33"/>
        <v>-2.4505253192131495</v>
      </c>
      <c r="K99">
        <f t="shared" si="34"/>
        <v>-0.5546449259355305</v>
      </c>
      <c r="L99">
        <f t="shared" si="35"/>
        <v>-0.18107504597844939</v>
      </c>
      <c r="M99">
        <f t="shared" si="36"/>
        <v>4.4453550740644694</v>
      </c>
      <c r="N99">
        <f t="shared" si="37"/>
        <v>-0.18107504597844939</v>
      </c>
    </row>
    <row r="100" spans="1:14">
      <c r="A100">
        <v>0.29946</v>
      </c>
      <c r="B100">
        <v>1.0547</v>
      </c>
      <c r="C100">
        <f t="shared" si="26"/>
        <v>1.7578333333333334E-5</v>
      </c>
      <c r="D100">
        <f t="shared" si="27"/>
        <v>1.2994600000000001</v>
      </c>
      <c r="E100">
        <f t="shared" si="28"/>
        <v>0.29946000000000006</v>
      </c>
      <c r="F100">
        <f t="shared" si="29"/>
        <v>29946.000000000007</v>
      </c>
      <c r="G100" s="4">
        <f t="shared" si="30"/>
        <v>5.2116870427947549E-15</v>
      </c>
      <c r="H100" s="4">
        <f t="shared" si="31"/>
        <v>5.2807417180187706E-3</v>
      </c>
      <c r="I100" s="4">
        <f t="shared" si="32"/>
        <v>4.476338820249766</v>
      </c>
      <c r="J100">
        <f t="shared" si="33"/>
        <v>-2.2773050734095008</v>
      </c>
      <c r="K100">
        <f t="shared" si="34"/>
        <v>-0.52366117975023396</v>
      </c>
      <c r="L100">
        <f t="shared" si="35"/>
        <v>2.3128946010495685E-2</v>
      </c>
      <c r="M100">
        <f t="shared" si="36"/>
        <v>4.476338820249766</v>
      </c>
      <c r="N100">
        <f t="shared" si="37"/>
        <v>2.3128946010495685E-2</v>
      </c>
    </row>
    <row r="101" spans="1:14">
      <c r="A101">
        <v>0.31879999999999997</v>
      </c>
      <c r="B101">
        <v>1.5279</v>
      </c>
      <c r="C101">
        <f t="shared" si="26"/>
        <v>2.5465000000000001E-5</v>
      </c>
      <c r="D101">
        <f t="shared" si="27"/>
        <v>1.3188</v>
      </c>
      <c r="E101">
        <f t="shared" si="28"/>
        <v>0.31879999999999997</v>
      </c>
      <c r="F101">
        <f t="shared" si="29"/>
        <v>31879.999999999996</v>
      </c>
      <c r="G101" s="4">
        <f t="shared" si="30"/>
        <v>7.09193622055551E-15</v>
      </c>
      <c r="H101" s="4">
        <f t="shared" si="31"/>
        <v>7.1859041331332535E-3</v>
      </c>
      <c r="I101" s="4">
        <f t="shared" si="32"/>
        <v>4.5035183127240748</v>
      </c>
      <c r="J101">
        <f t="shared" si="33"/>
        <v>-2.1435185809984647</v>
      </c>
      <c r="K101">
        <f t="shared" si="34"/>
        <v>-0.49648168727592529</v>
      </c>
      <c r="L101">
        <f t="shared" si="35"/>
        <v>0.18409493089584061</v>
      </c>
      <c r="M101">
        <f t="shared" si="36"/>
        <v>4.5035183127240748</v>
      </c>
      <c r="N101">
        <f t="shared" si="37"/>
        <v>0.18409493089584061</v>
      </c>
    </row>
    <row r="102" spans="1:14">
      <c r="A102">
        <v>0.33914</v>
      </c>
      <c r="B102">
        <v>2.0377000000000001</v>
      </c>
      <c r="C102">
        <f t="shared" si="26"/>
        <v>3.396166666666667E-5</v>
      </c>
      <c r="D102">
        <f t="shared" si="27"/>
        <v>1.33914</v>
      </c>
      <c r="E102">
        <f t="shared" si="28"/>
        <v>0.33914</v>
      </c>
      <c r="F102">
        <f t="shared" si="29"/>
        <v>33914</v>
      </c>
      <c r="G102" s="4">
        <f t="shared" si="30"/>
        <v>8.8909758926582308E-15</v>
      </c>
      <c r="H102" s="4">
        <f t="shared" si="31"/>
        <v>9.0087810194148122E-3</v>
      </c>
      <c r="I102" s="4">
        <f t="shared" si="32"/>
        <v>4.5303790158316843</v>
      </c>
      <c r="J102">
        <f t="shared" si="33"/>
        <v>-2.0453339695488473</v>
      </c>
      <c r="K102">
        <f t="shared" si="34"/>
        <v>-0.46962098416831538</v>
      </c>
      <c r="L102">
        <f t="shared" si="35"/>
        <v>0.30914024545306762</v>
      </c>
      <c r="M102">
        <f t="shared" si="36"/>
        <v>4.5303790158316843</v>
      </c>
      <c r="N102">
        <f t="shared" si="37"/>
        <v>0.30914024545306762</v>
      </c>
    </row>
    <row r="103" spans="1:14">
      <c r="A103">
        <v>0.35809999999999997</v>
      </c>
      <c r="B103">
        <v>2.7601</v>
      </c>
      <c r="C103">
        <f t="shared" si="26"/>
        <v>4.6001666666666664E-5</v>
      </c>
      <c r="D103">
        <f t="shared" si="27"/>
        <v>1.3580999999999999</v>
      </c>
      <c r="E103">
        <f t="shared" si="28"/>
        <v>0.35809999999999986</v>
      </c>
      <c r="F103">
        <f t="shared" si="29"/>
        <v>35809.999999999985</v>
      </c>
      <c r="G103" s="4">
        <f t="shared" si="30"/>
        <v>1.1405352152758392E-14</v>
      </c>
      <c r="H103" s="4">
        <f t="shared" si="31"/>
        <v>1.1556472679040398E-2</v>
      </c>
      <c r="I103" s="4">
        <f t="shared" si="32"/>
        <v>4.5540043210119023</v>
      </c>
      <c r="J103">
        <f t="shared" si="33"/>
        <v>-1.9371747030946533</v>
      </c>
      <c r="K103">
        <f t="shared" si="34"/>
        <v>-0.44599567898809711</v>
      </c>
      <c r="L103">
        <f t="shared" si="35"/>
        <v>0.44092481708747999</v>
      </c>
      <c r="M103">
        <f t="shared" si="36"/>
        <v>4.5540043210119023</v>
      </c>
      <c r="N103">
        <f t="shared" si="37"/>
        <v>0.44092481708747999</v>
      </c>
    </row>
    <row r="104" spans="1:14">
      <c r="A104">
        <v>0.37769000000000003</v>
      </c>
      <c r="B104">
        <v>3.4577</v>
      </c>
      <c r="C104">
        <f t="shared" si="26"/>
        <v>5.7628333333333332E-5</v>
      </c>
      <c r="D104">
        <f t="shared" si="27"/>
        <v>1.3776900000000001</v>
      </c>
      <c r="E104">
        <f t="shared" si="28"/>
        <v>0.37769000000000008</v>
      </c>
      <c r="F104">
        <f t="shared" si="29"/>
        <v>37769.000000000007</v>
      </c>
      <c r="G104" s="4">
        <f t="shared" si="30"/>
        <v>1.3546903174219682E-14</v>
      </c>
      <c r="H104" s="4">
        <f t="shared" si="31"/>
        <v>1.3726399178355279E-2</v>
      </c>
      <c r="I104" s="4">
        <f t="shared" si="32"/>
        <v>4.5771354862775855</v>
      </c>
      <c r="J104">
        <f t="shared" si="33"/>
        <v>-1.862443375514107</v>
      </c>
      <c r="K104">
        <f t="shared" si="34"/>
        <v>-0.42286451372241413</v>
      </c>
      <c r="L104">
        <f t="shared" si="35"/>
        <v>0.5387873099337096</v>
      </c>
      <c r="M104">
        <f t="shared" si="36"/>
        <v>4.5771354862775855</v>
      </c>
      <c r="N104">
        <f t="shared" si="37"/>
        <v>0.5387873099337096</v>
      </c>
    </row>
    <row r="105" spans="1:14">
      <c r="A105">
        <v>0.39874999999999999</v>
      </c>
      <c r="B105">
        <v>4.2610000000000001</v>
      </c>
      <c r="C105">
        <f t="shared" si="26"/>
        <v>7.1016666666666667E-5</v>
      </c>
      <c r="D105">
        <f t="shared" si="27"/>
        <v>1.3987499999999999</v>
      </c>
      <c r="E105">
        <f t="shared" si="28"/>
        <v>0.39874999999999994</v>
      </c>
      <c r="F105">
        <f t="shared" si="29"/>
        <v>39874.999999999993</v>
      </c>
      <c r="G105" s="4">
        <f t="shared" si="30"/>
        <v>1.5812445483156699E-14</v>
      </c>
      <c r="H105" s="4">
        <f t="shared" si="31"/>
        <v>1.6021959845467927E-2</v>
      </c>
      <c r="I105" s="4">
        <f t="shared" si="32"/>
        <v>4.6007006960652372</v>
      </c>
      <c r="J105">
        <f t="shared" si="33"/>
        <v>-1.7952843610350147</v>
      </c>
      <c r="K105">
        <f t="shared" si="34"/>
        <v>-0.39929930393476248</v>
      </c>
      <c r="L105">
        <f t="shared" si="35"/>
        <v>0.62951153420045325</v>
      </c>
      <c r="M105">
        <f t="shared" si="36"/>
        <v>4.6007006960652372</v>
      </c>
      <c r="N105">
        <f t="shared" si="37"/>
        <v>0.62951153420045325</v>
      </c>
    </row>
    <row r="106" spans="1:14">
      <c r="A106">
        <v>0.41787000000000002</v>
      </c>
      <c r="B106">
        <v>4.9634</v>
      </c>
      <c r="C106">
        <f t="shared" si="26"/>
        <v>8.2723333333333335E-5</v>
      </c>
      <c r="D106">
        <f t="shared" si="27"/>
        <v>1.41787</v>
      </c>
      <c r="E106">
        <f t="shared" si="28"/>
        <v>0.41786999999999996</v>
      </c>
      <c r="F106">
        <f t="shared" si="29"/>
        <v>41787</v>
      </c>
      <c r="G106" s="4">
        <f t="shared" si="30"/>
        <v>1.7576252633584688E-14</v>
      </c>
      <c r="H106" s="4">
        <f t="shared" si="31"/>
        <v>1.7809137380366526E-2</v>
      </c>
      <c r="I106" s="4">
        <f t="shared" si="32"/>
        <v>4.6210411931054987</v>
      </c>
      <c r="J106">
        <f t="shared" si="33"/>
        <v>-1.7493571159112447</v>
      </c>
      <c r="K106">
        <f t="shared" si="34"/>
        <v>-0.37895880689450107</v>
      </c>
      <c r="L106">
        <f t="shared" si="35"/>
        <v>0.69577927636448478</v>
      </c>
      <c r="M106">
        <f t="shared" si="36"/>
        <v>4.6210411931054987</v>
      </c>
      <c r="N106">
        <f t="shared" si="37"/>
        <v>0.69577927636448478</v>
      </c>
    </row>
    <row r="107" spans="1:14">
      <c r="A107">
        <v>0.43781999999999999</v>
      </c>
      <c r="B107">
        <v>5.7484000000000002</v>
      </c>
      <c r="C107">
        <f t="shared" si="26"/>
        <v>9.5806666666666665E-5</v>
      </c>
      <c r="D107">
        <f t="shared" si="27"/>
        <v>1.4378199999999999</v>
      </c>
      <c r="E107">
        <f t="shared" si="28"/>
        <v>0.43781999999999988</v>
      </c>
      <c r="F107">
        <f t="shared" si="29"/>
        <v>43781.999999999985</v>
      </c>
      <c r="G107" s="4">
        <f t="shared" si="30"/>
        <v>1.9428514112217614E-14</v>
      </c>
      <c r="H107" s="4">
        <f t="shared" si="31"/>
        <v>1.9685941260296127E-2</v>
      </c>
      <c r="I107" s="4">
        <f t="shared" si="32"/>
        <v>4.6412955966363105</v>
      </c>
      <c r="J107">
        <f t="shared" si="33"/>
        <v>-1.7058438150937305</v>
      </c>
      <c r="K107">
        <f t="shared" si="34"/>
        <v>-0.35870440336368892</v>
      </c>
      <c r="L107">
        <f t="shared" si="35"/>
        <v>0.75954698071281113</v>
      </c>
      <c r="M107">
        <f t="shared" si="36"/>
        <v>4.6412955966363105</v>
      </c>
      <c r="N107">
        <f t="shared" si="37"/>
        <v>0.75954698071281113</v>
      </c>
    </row>
    <row r="108" spans="1:14">
      <c r="A108">
        <v>0.45745999999999998</v>
      </c>
      <c r="B108">
        <v>6.6142000000000003</v>
      </c>
      <c r="C108">
        <f t="shared" si="26"/>
        <v>1.1023666666666667E-4</v>
      </c>
      <c r="D108">
        <f t="shared" si="27"/>
        <v>1.45746</v>
      </c>
      <c r="E108">
        <f t="shared" si="28"/>
        <v>0.45745999999999998</v>
      </c>
      <c r="F108">
        <f t="shared" si="29"/>
        <v>45746</v>
      </c>
      <c r="G108" s="4">
        <f t="shared" si="30"/>
        <v>2.1395005397514163E-14</v>
      </c>
      <c r="H108" s="4">
        <f t="shared" si="31"/>
        <v>2.16784884879242E-2</v>
      </c>
      <c r="I108" s="4">
        <f t="shared" si="32"/>
        <v>4.6603531256401887</v>
      </c>
      <c r="J108">
        <f t="shared" si="33"/>
        <v>-1.6639710018494345</v>
      </c>
      <c r="K108">
        <f t="shared" si="34"/>
        <v>-0.3396468743598115</v>
      </c>
      <c r="L108">
        <f t="shared" si="35"/>
        <v>0.82047732296098452</v>
      </c>
      <c r="M108">
        <f t="shared" si="36"/>
        <v>4.6603531256401887</v>
      </c>
      <c r="N108">
        <f t="shared" si="37"/>
        <v>0.82047732296098452</v>
      </c>
    </row>
    <row r="109" spans="1:14">
      <c r="A109">
        <v>0.47706999999999999</v>
      </c>
      <c r="B109">
        <v>7.4991000000000003</v>
      </c>
      <c r="C109">
        <f t="shared" si="26"/>
        <v>1.2498500000000001E-4</v>
      </c>
      <c r="D109">
        <f t="shared" si="27"/>
        <v>1.4770699999999999</v>
      </c>
      <c r="E109">
        <f t="shared" si="28"/>
        <v>0.47706999999999988</v>
      </c>
      <c r="F109">
        <f t="shared" si="29"/>
        <v>47706.999999999985</v>
      </c>
      <c r="G109" s="4">
        <f t="shared" si="30"/>
        <v>2.3260296193867443E-14</v>
      </c>
      <c r="H109" s="4">
        <f t="shared" si="31"/>
        <v>2.3568494323588714E-2</v>
      </c>
      <c r="I109" s="4">
        <f t="shared" si="32"/>
        <v>4.6785821073069869</v>
      </c>
      <c r="J109">
        <f t="shared" si="33"/>
        <v>-1.6276681615505162</v>
      </c>
      <c r="K109">
        <f t="shared" si="34"/>
        <v>-0.32141789269301307</v>
      </c>
      <c r="L109">
        <f t="shared" si="35"/>
        <v>0.87500914492670123</v>
      </c>
      <c r="M109">
        <f t="shared" si="36"/>
        <v>4.6785821073069869</v>
      </c>
      <c r="N109">
        <f t="shared" si="37"/>
        <v>0.87500914492670123</v>
      </c>
    </row>
    <row r="110" spans="1:14">
      <c r="A110">
        <v>0.49687999999999999</v>
      </c>
      <c r="B110">
        <v>8.3598999999999997</v>
      </c>
      <c r="C110">
        <f t="shared" si="26"/>
        <v>1.3933166666666667E-4</v>
      </c>
      <c r="D110">
        <f t="shared" si="27"/>
        <v>1.49688</v>
      </c>
      <c r="E110">
        <f t="shared" si="28"/>
        <v>0.49687999999999999</v>
      </c>
      <c r="F110">
        <f t="shared" si="29"/>
        <v>49688</v>
      </c>
      <c r="G110" s="4">
        <f t="shared" si="30"/>
        <v>2.4896469727548321E-14</v>
      </c>
      <c r="H110" s="4">
        <f t="shared" si="31"/>
        <v>2.5226347100679777E-2</v>
      </c>
      <c r="I110" s="4">
        <f t="shared" si="32"/>
        <v>4.6962515162374947</v>
      </c>
      <c r="J110">
        <f t="shared" si="33"/>
        <v>-1.5981456329098493</v>
      </c>
      <c r="K110">
        <f t="shared" si="34"/>
        <v>-0.30374848376250568</v>
      </c>
      <c r="L110">
        <f t="shared" si="35"/>
        <v>0.92220108249787547</v>
      </c>
      <c r="M110">
        <f t="shared" si="36"/>
        <v>4.6962515162374947</v>
      </c>
      <c r="N110">
        <f t="shared" si="37"/>
        <v>0.92220108249787547</v>
      </c>
    </row>
    <row r="111" spans="1:14">
      <c r="A111">
        <v>0.51663999999999999</v>
      </c>
      <c r="B111">
        <v>9.2088999999999999</v>
      </c>
      <c r="C111">
        <f t="shared" si="26"/>
        <v>1.5348166666666666E-4</v>
      </c>
      <c r="D111">
        <f t="shared" si="27"/>
        <v>1.51664</v>
      </c>
      <c r="E111">
        <f t="shared" si="28"/>
        <v>0.51663999999999999</v>
      </c>
      <c r="F111">
        <f t="shared" si="29"/>
        <v>51664</v>
      </c>
      <c r="G111" s="4">
        <f t="shared" si="30"/>
        <v>2.6375939158975799E-14</v>
      </c>
      <c r="H111" s="4">
        <f t="shared" si="31"/>
        <v>2.6725419451517456E-2</v>
      </c>
      <c r="I111" s="4">
        <f t="shared" si="32"/>
        <v>4.7131880276730866</v>
      </c>
      <c r="J111">
        <f t="shared" si="33"/>
        <v>-1.5730754698778404</v>
      </c>
      <c r="K111">
        <f t="shared" si="34"/>
        <v>-0.28681197232691358</v>
      </c>
      <c r="L111">
        <f t="shared" si="35"/>
        <v>0.96420775696547667</v>
      </c>
      <c r="M111">
        <f t="shared" si="36"/>
        <v>4.7131880276730866</v>
      </c>
      <c r="N111">
        <f t="shared" si="37"/>
        <v>0.96420775696547667</v>
      </c>
    </row>
    <row r="112" spans="1:14">
      <c r="A112">
        <v>0.54003999999999996</v>
      </c>
      <c r="B112">
        <v>10.223000000000001</v>
      </c>
      <c r="C112">
        <f t="shared" si="26"/>
        <v>1.7038333333333335E-4</v>
      </c>
      <c r="D112">
        <f t="shared" si="27"/>
        <v>1.5400399999999999</v>
      </c>
      <c r="E112">
        <f t="shared" si="28"/>
        <v>0.54003999999999985</v>
      </c>
      <c r="F112">
        <f t="shared" si="29"/>
        <v>54003.999999999985</v>
      </c>
      <c r="G112" s="4">
        <f t="shared" si="30"/>
        <v>2.8011775385281586E-14</v>
      </c>
      <c r="H112" s="4">
        <f t="shared" si="31"/>
        <v>2.8382930451922236E-2</v>
      </c>
      <c r="I112" s="4">
        <f t="shared" si="32"/>
        <v>4.7324259285931696</v>
      </c>
      <c r="J112">
        <f t="shared" si="33"/>
        <v>-1.546942766968858</v>
      </c>
      <c r="K112">
        <f t="shared" si="34"/>
        <v>-0.26757407140683026</v>
      </c>
      <c r="L112">
        <f t="shared" si="35"/>
        <v>1.0095783607945421</v>
      </c>
      <c r="M112">
        <f t="shared" si="36"/>
        <v>4.7324259285931696</v>
      </c>
      <c r="N112">
        <f t="shared" si="37"/>
        <v>1.0095783607945421</v>
      </c>
    </row>
    <row r="113" spans="1:14">
      <c r="A113">
        <v>0.55640000000000001</v>
      </c>
      <c r="B113">
        <v>11.15</v>
      </c>
      <c r="C113">
        <f t="shared" si="26"/>
        <v>1.8583333333333334E-4</v>
      </c>
      <c r="D113">
        <f t="shared" si="27"/>
        <v>1.5564</v>
      </c>
      <c r="E113">
        <f t="shared" si="28"/>
        <v>0.55640000000000001</v>
      </c>
      <c r="F113">
        <f t="shared" si="29"/>
        <v>55640</v>
      </c>
      <c r="G113" s="4">
        <f t="shared" si="30"/>
        <v>2.9653499225819619E-14</v>
      </c>
      <c r="H113" s="4">
        <f t="shared" si="31"/>
        <v>3.0046407077246647E-2</v>
      </c>
      <c r="I113" s="4">
        <f t="shared" si="32"/>
        <v>4.7453871213200092</v>
      </c>
      <c r="J113">
        <f t="shared" si="33"/>
        <v>-1.5222074531060599</v>
      </c>
      <c r="K113">
        <f t="shared" si="34"/>
        <v>-0.25461287867999122</v>
      </c>
      <c r="L113">
        <f t="shared" si="35"/>
        <v>1.0472748673841794</v>
      </c>
      <c r="M113">
        <f t="shared" si="36"/>
        <v>4.7453871213200092</v>
      </c>
      <c r="N113">
        <f t="shared" si="37"/>
        <v>1.0472748673841794</v>
      </c>
    </row>
    <row r="114" spans="1:14">
      <c r="A114">
        <v>0.57662999999999998</v>
      </c>
      <c r="B114">
        <v>12.148999999999999</v>
      </c>
      <c r="C114">
        <f t="shared" si="26"/>
        <v>2.0248333333333331E-4</v>
      </c>
      <c r="D114">
        <f t="shared" si="27"/>
        <v>1.57663</v>
      </c>
      <c r="E114">
        <f t="shared" si="28"/>
        <v>0.57662999999999998</v>
      </c>
      <c r="F114">
        <f t="shared" si="29"/>
        <v>57663</v>
      </c>
      <c r="G114" s="4">
        <f t="shared" si="30"/>
        <v>3.1176797467544734E-14</v>
      </c>
      <c r="H114" s="4">
        <f t="shared" si="31"/>
        <v>3.1589888968620694E-2</v>
      </c>
      <c r="I114" s="4">
        <f t="shared" si="32"/>
        <v>4.7608972334311854</v>
      </c>
      <c r="J114">
        <f t="shared" si="33"/>
        <v>-1.5004519005399315</v>
      </c>
      <c r="K114">
        <f t="shared" si="34"/>
        <v>-0.23910276656881457</v>
      </c>
      <c r="L114">
        <f t="shared" si="35"/>
        <v>1.0845405320614845</v>
      </c>
      <c r="M114">
        <f t="shared" si="36"/>
        <v>4.7608972334311854</v>
      </c>
      <c r="N114">
        <f t="shared" si="37"/>
        <v>1.0845405320614845</v>
      </c>
    </row>
    <row r="115" spans="1:14">
      <c r="A115">
        <v>0.59736</v>
      </c>
      <c r="B115">
        <v>13.211</v>
      </c>
      <c r="C115">
        <f t="shared" si="26"/>
        <v>2.2018333333333334E-4</v>
      </c>
      <c r="D115">
        <f t="shared" si="27"/>
        <v>1.5973600000000001</v>
      </c>
      <c r="E115">
        <f t="shared" si="28"/>
        <v>0.59736000000000011</v>
      </c>
      <c r="F115">
        <f t="shared" si="29"/>
        <v>59736.000000000015</v>
      </c>
      <c r="G115" s="4">
        <f t="shared" si="30"/>
        <v>3.2725610514471345E-14</v>
      </c>
      <c r="H115" s="4">
        <f t="shared" si="31"/>
        <v>3.3159223735493265E-2</v>
      </c>
      <c r="I115" s="4">
        <f t="shared" si="32"/>
        <v>4.7762361383201997</v>
      </c>
      <c r="J115">
        <f t="shared" si="33"/>
        <v>-1.4793956449292989</v>
      </c>
      <c r="K115">
        <f t="shared" si="34"/>
        <v>-0.22376386167980075</v>
      </c>
      <c r="L115">
        <f t="shared" si="35"/>
        <v>1.1209356925611311</v>
      </c>
      <c r="M115">
        <f t="shared" si="36"/>
        <v>4.7762361383201997</v>
      </c>
      <c r="N115">
        <f t="shared" si="37"/>
        <v>1.1209356925611311</v>
      </c>
    </row>
    <row r="116" spans="1:14">
      <c r="A116">
        <v>0.61602999999999997</v>
      </c>
      <c r="B116">
        <v>14.276</v>
      </c>
      <c r="C116">
        <f t="shared" si="26"/>
        <v>2.3793333333333333E-4</v>
      </c>
      <c r="D116">
        <f t="shared" si="27"/>
        <v>1.6160299999999999</v>
      </c>
      <c r="E116">
        <f t="shared" si="28"/>
        <v>0.61602999999999986</v>
      </c>
      <c r="F116">
        <f t="shared" si="29"/>
        <v>61602.999999999985</v>
      </c>
      <c r="G116" s="4">
        <f t="shared" si="30"/>
        <v>3.4292005127430164E-14</v>
      </c>
      <c r="H116" s="4">
        <f t="shared" si="31"/>
        <v>3.4746373023547182E-2</v>
      </c>
      <c r="I116" s="4">
        <f t="shared" si="32"/>
        <v>4.7896018623546963</v>
      </c>
      <c r="J116">
        <f t="shared" si="33"/>
        <v>-1.459090522241304</v>
      </c>
      <c r="K116">
        <f t="shared" si="34"/>
        <v>-0.21039813764530377</v>
      </c>
      <c r="L116">
        <f t="shared" si="35"/>
        <v>1.1546065392836229</v>
      </c>
      <c r="M116">
        <f t="shared" si="36"/>
        <v>4.7896018623546963</v>
      </c>
      <c r="N116">
        <f t="shared" si="37"/>
        <v>1.1546065392836229</v>
      </c>
    </row>
    <row r="117" spans="1:14">
      <c r="A117">
        <v>0.63563000000000003</v>
      </c>
      <c r="B117">
        <v>15.371</v>
      </c>
      <c r="C117">
        <f t="shared" si="26"/>
        <v>2.5618333333333332E-4</v>
      </c>
      <c r="D117">
        <f t="shared" si="27"/>
        <v>1.6356299999999999</v>
      </c>
      <c r="E117">
        <f t="shared" si="28"/>
        <v>0.63562999999999992</v>
      </c>
      <c r="F117">
        <f t="shared" si="29"/>
        <v>63562.999999999993</v>
      </c>
      <c r="G117" s="4">
        <f t="shared" si="30"/>
        <v>3.5783757257360473E-14</v>
      </c>
      <c r="H117" s="4">
        <f t="shared" si="31"/>
        <v>3.6257890818223129E-2</v>
      </c>
      <c r="I117" s="4">
        <f t="shared" si="32"/>
        <v>4.8032043865324932</v>
      </c>
      <c r="J117">
        <f t="shared" si="33"/>
        <v>-1.4405974631376228</v>
      </c>
      <c r="K117">
        <f t="shared" si="34"/>
        <v>-0.19679561346750643</v>
      </c>
      <c r="L117">
        <f t="shared" si="35"/>
        <v>1.1867021225651013</v>
      </c>
      <c r="M117">
        <f t="shared" si="36"/>
        <v>4.8032043865324932</v>
      </c>
      <c r="N117">
        <f t="shared" si="37"/>
        <v>1.1867021225651013</v>
      </c>
    </row>
    <row r="118" spans="1:14">
      <c r="A118">
        <v>0.65708999999999995</v>
      </c>
      <c r="B118">
        <v>16.376999999999999</v>
      </c>
      <c r="C118">
        <f t="shared" si="26"/>
        <v>2.7294999999999999E-4</v>
      </c>
      <c r="D118">
        <f t="shared" si="27"/>
        <v>1.65709</v>
      </c>
      <c r="E118">
        <f t="shared" si="28"/>
        <v>0.65708999999999995</v>
      </c>
      <c r="F118">
        <f t="shared" si="29"/>
        <v>65709</v>
      </c>
      <c r="G118" s="4">
        <f t="shared" si="30"/>
        <v>3.6880575912718347E-14</v>
      </c>
      <c r="H118" s="4">
        <f t="shared" si="31"/>
        <v>3.7369242283284164E-2</v>
      </c>
      <c r="I118" s="4">
        <f t="shared" si="32"/>
        <v>4.8176248578801122</v>
      </c>
      <c r="J118">
        <f t="shared" si="33"/>
        <v>-1.4274857080247194</v>
      </c>
      <c r="K118">
        <f t="shared" si="34"/>
        <v>-0.18237514211988745</v>
      </c>
      <c r="L118">
        <f t="shared" si="35"/>
        <v>1.2142343490256235</v>
      </c>
      <c r="M118">
        <f t="shared" si="36"/>
        <v>4.8176248578801122</v>
      </c>
      <c r="N118">
        <f t="shared" si="37"/>
        <v>1.2142343490256235</v>
      </c>
    </row>
    <row r="119" spans="1:14">
      <c r="A119">
        <v>0.67598000000000003</v>
      </c>
      <c r="B119">
        <v>17.472000000000001</v>
      </c>
      <c r="C119">
        <f t="shared" si="26"/>
        <v>2.9120000000000003E-4</v>
      </c>
      <c r="D119">
        <f t="shared" si="27"/>
        <v>1.67598</v>
      </c>
      <c r="E119">
        <f t="shared" si="28"/>
        <v>0.67598000000000003</v>
      </c>
      <c r="F119">
        <f t="shared" si="29"/>
        <v>67598</v>
      </c>
      <c r="G119" s="4">
        <f t="shared" si="30"/>
        <v>3.8246964900342228E-14</v>
      </c>
      <c r="H119" s="4">
        <f t="shared" si="31"/>
        <v>3.8753735878302019E-2</v>
      </c>
      <c r="I119" s="4">
        <f t="shared" si="32"/>
        <v>4.8299338468023905</v>
      </c>
      <c r="J119">
        <f t="shared" si="33"/>
        <v>-1.4116864249479775</v>
      </c>
      <c r="K119">
        <f t="shared" si="34"/>
        <v>-0.17006615319760976</v>
      </c>
      <c r="L119">
        <f t="shared" si="35"/>
        <v>1.2423426210246433</v>
      </c>
      <c r="M119">
        <f t="shared" si="36"/>
        <v>4.8299338468023905</v>
      </c>
      <c r="N119">
        <f t="shared" si="37"/>
        <v>1.2423426210246433</v>
      </c>
    </row>
    <row r="120" spans="1:14">
      <c r="A120">
        <v>0.69625000000000004</v>
      </c>
      <c r="B120">
        <v>18.597999999999999</v>
      </c>
      <c r="C120">
        <f t="shared" si="26"/>
        <v>3.0996666666666665E-4</v>
      </c>
      <c r="D120">
        <f t="shared" si="27"/>
        <v>1.69625</v>
      </c>
      <c r="E120">
        <f t="shared" si="28"/>
        <v>0.69625000000000004</v>
      </c>
      <c r="F120">
        <f t="shared" si="29"/>
        <v>69625</v>
      </c>
      <c r="G120" s="4">
        <f t="shared" si="30"/>
        <v>3.9526579927901749E-14</v>
      </c>
      <c r="H120" s="4">
        <f t="shared" si="31"/>
        <v>4.0050305761249884E-2</v>
      </c>
      <c r="I120" s="4">
        <f t="shared" si="32"/>
        <v>4.8427652081817856</v>
      </c>
      <c r="J120">
        <f t="shared" si="33"/>
        <v>-1.3973941639763299</v>
      </c>
      <c r="K120">
        <f t="shared" si="34"/>
        <v>-0.15723479181821468</v>
      </c>
      <c r="L120">
        <f t="shared" si="35"/>
        <v>1.2694662433756858</v>
      </c>
      <c r="M120">
        <f t="shared" si="36"/>
        <v>4.8427652081817856</v>
      </c>
      <c r="N120">
        <f t="shared" si="37"/>
        <v>1.2694662433756858</v>
      </c>
    </row>
    <row r="121" spans="1:14">
      <c r="A121">
        <v>0.71560000000000001</v>
      </c>
      <c r="B121">
        <v>19.795999999999999</v>
      </c>
      <c r="C121">
        <f t="shared" si="26"/>
        <v>3.2993333333333335E-4</v>
      </c>
      <c r="D121">
        <f t="shared" si="27"/>
        <v>1.7156</v>
      </c>
      <c r="E121">
        <f t="shared" si="28"/>
        <v>0.71560000000000001</v>
      </c>
      <c r="F121">
        <f t="shared" si="29"/>
        <v>71560</v>
      </c>
      <c r="G121" s="4">
        <f t="shared" si="30"/>
        <v>4.093504916231912E-14</v>
      </c>
      <c r="H121" s="4">
        <f t="shared" si="31"/>
        <v>4.1477437164893279E-2</v>
      </c>
      <c r="I121" s="4">
        <f t="shared" si="32"/>
        <v>4.8546703318953357</v>
      </c>
      <c r="J121">
        <f t="shared" si="33"/>
        <v>-1.3821880859264473</v>
      </c>
      <c r="K121">
        <f t="shared" si="34"/>
        <v>-0.14532966810466461</v>
      </c>
      <c r="L121">
        <f t="shared" si="35"/>
        <v>1.2965774451391185</v>
      </c>
      <c r="M121">
        <f t="shared" si="36"/>
        <v>4.8546703318953357</v>
      </c>
      <c r="N121">
        <f t="shared" si="37"/>
        <v>1.2965774451391185</v>
      </c>
    </row>
    <row r="122" spans="1:14">
      <c r="A122">
        <v>0.73524</v>
      </c>
      <c r="B122">
        <v>20.879000000000001</v>
      </c>
      <c r="C122">
        <f t="shared" si="26"/>
        <v>3.4798333333333338E-4</v>
      </c>
      <c r="D122">
        <f t="shared" si="27"/>
        <v>1.7352400000000001</v>
      </c>
      <c r="E122">
        <f t="shared" si="28"/>
        <v>0.73524000000000012</v>
      </c>
      <c r="F122">
        <f t="shared" si="29"/>
        <v>73524.000000000015</v>
      </c>
      <c r="G122" s="4">
        <f t="shared" si="30"/>
        <v>4.2021231017563218E-14</v>
      </c>
      <c r="H122" s="4">
        <f t="shared" si="31"/>
        <v>4.2578010892602512E-2</v>
      </c>
      <c r="I122" s="4">
        <f t="shared" si="32"/>
        <v>4.8664291263795789</v>
      </c>
      <c r="J122">
        <f t="shared" si="33"/>
        <v>-1.3708146312618266</v>
      </c>
      <c r="K122">
        <f t="shared" si="34"/>
        <v>-0.13357087362042122</v>
      </c>
      <c r="L122">
        <f t="shared" si="35"/>
        <v>1.3197096942879829</v>
      </c>
      <c r="M122">
        <f t="shared" si="36"/>
        <v>4.8664291263795789</v>
      </c>
      <c r="N122">
        <f t="shared" si="37"/>
        <v>1.3197096942879829</v>
      </c>
    </row>
    <row r="123" spans="1:14">
      <c r="A123">
        <v>0.75671999999999995</v>
      </c>
      <c r="B123">
        <v>22.007000000000001</v>
      </c>
      <c r="C123">
        <f t="shared" si="26"/>
        <v>3.6678333333333335E-4</v>
      </c>
      <c r="D123">
        <f t="shared" si="27"/>
        <v>1.7567200000000001</v>
      </c>
      <c r="E123">
        <f t="shared" si="28"/>
        <v>0.75672000000000006</v>
      </c>
      <c r="F123">
        <f t="shared" si="29"/>
        <v>75672</v>
      </c>
      <c r="G123" s="4">
        <f t="shared" si="30"/>
        <v>4.3034209924185134E-14</v>
      </c>
      <c r="H123" s="4">
        <f t="shared" si="31"/>
        <v>4.3604411735121799E-2</v>
      </c>
      <c r="I123" s="4">
        <f t="shared" si="32"/>
        <v>4.8789352124595107</v>
      </c>
      <c r="J123">
        <f t="shared" si="33"/>
        <v>-1.3604695681789094</v>
      </c>
      <c r="K123">
        <f t="shared" si="34"/>
        <v>-0.12106478754048935</v>
      </c>
      <c r="L123">
        <f t="shared" si="35"/>
        <v>1.3425608434508318</v>
      </c>
      <c r="M123">
        <f t="shared" si="36"/>
        <v>4.8789352124595107</v>
      </c>
      <c r="N123">
        <f t="shared" si="37"/>
        <v>1.3425608434508318</v>
      </c>
    </row>
    <row r="124" spans="1:14">
      <c r="A124">
        <v>0.77503999999999995</v>
      </c>
      <c r="B124">
        <v>23.068999999999999</v>
      </c>
      <c r="C124">
        <f t="shared" si="26"/>
        <v>3.8448333333333329E-4</v>
      </c>
      <c r="D124">
        <f t="shared" si="27"/>
        <v>1.77504</v>
      </c>
      <c r="E124">
        <f t="shared" si="28"/>
        <v>0.77503999999999995</v>
      </c>
      <c r="F124">
        <f t="shared" si="29"/>
        <v>77504</v>
      </c>
      <c r="G124" s="4">
        <f t="shared" si="30"/>
        <v>4.4044618738444025E-14</v>
      </c>
      <c r="H124" s="4">
        <f t="shared" si="31"/>
        <v>4.4628208431642072E-2</v>
      </c>
      <c r="I124" s="4">
        <f t="shared" si="32"/>
        <v>4.8893241171269395</v>
      </c>
      <c r="J124">
        <f t="shared" si="33"/>
        <v>-1.3503905472591591</v>
      </c>
      <c r="K124">
        <f t="shared" si="34"/>
        <v>-0.11067588287306061</v>
      </c>
      <c r="L124">
        <f t="shared" si="35"/>
        <v>1.363028769038011</v>
      </c>
      <c r="M124">
        <f t="shared" si="36"/>
        <v>4.8893241171269395</v>
      </c>
      <c r="N124">
        <f t="shared" si="37"/>
        <v>1.363028769038011</v>
      </c>
    </row>
    <row r="125" spans="1:14">
      <c r="A125">
        <v>0.79471999999999998</v>
      </c>
      <c r="B125">
        <v>24.29</v>
      </c>
      <c r="C125">
        <f t="shared" si="26"/>
        <v>4.0483333333333333E-4</v>
      </c>
      <c r="D125">
        <f t="shared" si="27"/>
        <v>1.7947199999999999</v>
      </c>
      <c r="E125">
        <f t="shared" si="28"/>
        <v>0.79471999999999987</v>
      </c>
      <c r="F125">
        <f t="shared" si="29"/>
        <v>79471.999999999985</v>
      </c>
      <c r="G125" s="4">
        <f t="shared" si="30"/>
        <v>4.5227395122041599E-14</v>
      </c>
      <c r="H125" s="4">
        <f t="shared" si="31"/>
        <v>4.5826656561904655E-2</v>
      </c>
      <c r="I125" s="4">
        <f t="shared" si="32"/>
        <v>4.9002141426511479</v>
      </c>
      <c r="J125">
        <f t="shared" si="33"/>
        <v>-1.3388818270162481</v>
      </c>
      <c r="K125">
        <f t="shared" si="34"/>
        <v>-9.9785857348851884E-2</v>
      </c>
      <c r="L125">
        <f t="shared" si="35"/>
        <v>1.3854275148051305</v>
      </c>
      <c r="M125">
        <f t="shared" si="36"/>
        <v>4.9002141426511479</v>
      </c>
      <c r="N125">
        <f t="shared" si="37"/>
        <v>1.3854275148051305</v>
      </c>
    </row>
    <row r="126" spans="1:14">
      <c r="A126">
        <v>0.81510000000000005</v>
      </c>
      <c r="B126">
        <v>25.45</v>
      </c>
      <c r="C126">
        <f t="shared" si="26"/>
        <v>4.2416666666666666E-4</v>
      </c>
      <c r="D126">
        <f t="shared" si="27"/>
        <v>1.8151000000000002</v>
      </c>
      <c r="E126">
        <f t="shared" si="28"/>
        <v>0.81510000000000016</v>
      </c>
      <c r="F126">
        <f t="shared" si="29"/>
        <v>81510.000000000015</v>
      </c>
      <c r="G126" s="4">
        <f t="shared" si="30"/>
        <v>4.6202459668742564E-14</v>
      </c>
      <c r="H126" s="4">
        <f t="shared" si="31"/>
        <v>4.6814640680529644E-2</v>
      </c>
      <c r="I126" s="4">
        <f t="shared" si="32"/>
        <v>4.9112108931375529</v>
      </c>
      <c r="J126">
        <f t="shared" si="33"/>
        <v>-1.3296183056350064</v>
      </c>
      <c r="K126">
        <f t="shared" si="34"/>
        <v>-8.8789106862446759E-2</v>
      </c>
      <c r="L126">
        <f t="shared" si="35"/>
        <v>1.4056877866727775</v>
      </c>
      <c r="M126">
        <f t="shared" si="36"/>
        <v>4.9112108931375529</v>
      </c>
      <c r="N126">
        <f t="shared" si="37"/>
        <v>1.4056877866727775</v>
      </c>
    </row>
    <row r="127" spans="1:14">
      <c r="A127">
        <v>0.83504999999999996</v>
      </c>
      <c r="B127">
        <v>26.379000000000001</v>
      </c>
      <c r="C127">
        <f t="shared" si="26"/>
        <v>4.3965000000000003E-4</v>
      </c>
      <c r="D127">
        <f t="shared" si="27"/>
        <v>1.8350499999999998</v>
      </c>
      <c r="E127">
        <f t="shared" si="28"/>
        <v>0.83504999999999985</v>
      </c>
      <c r="F127">
        <f t="shared" si="29"/>
        <v>83504.999999999985</v>
      </c>
      <c r="G127" s="4">
        <f t="shared" si="30"/>
        <v>4.6744880145115372E-14</v>
      </c>
      <c r="H127" s="4">
        <f t="shared" si="31"/>
        <v>4.7364248209678876E-2</v>
      </c>
      <c r="I127" s="4">
        <f t="shared" si="32"/>
        <v>4.9217124803626193</v>
      </c>
      <c r="J127">
        <f t="shared" si="33"/>
        <v>-1.3245493516550897</v>
      </c>
      <c r="K127">
        <f t="shared" si="34"/>
        <v>-7.8287519637380357E-2</v>
      </c>
      <c r="L127">
        <f t="shared" si="35"/>
        <v>1.4212583278777604</v>
      </c>
      <c r="M127">
        <f t="shared" si="36"/>
        <v>4.9217124803626193</v>
      </c>
      <c r="N127">
        <f t="shared" si="37"/>
        <v>1.4212583278777604</v>
      </c>
    </row>
    <row r="128" spans="1:14">
      <c r="A128">
        <v>0.85592999999999997</v>
      </c>
      <c r="B128">
        <v>27.547999999999998</v>
      </c>
      <c r="C128">
        <f t="shared" si="26"/>
        <v>4.5913333333333329E-4</v>
      </c>
      <c r="D128">
        <f t="shared" si="27"/>
        <v>1.8559299999999999</v>
      </c>
      <c r="E128">
        <f t="shared" si="28"/>
        <v>0.85592999999999986</v>
      </c>
      <c r="F128">
        <f t="shared" si="29"/>
        <v>85592.999999999985</v>
      </c>
      <c r="G128" s="4">
        <f t="shared" si="30"/>
        <v>4.7625552714962057E-14</v>
      </c>
      <c r="H128" s="4">
        <f t="shared" si="31"/>
        <v>4.8256589660981813E-2</v>
      </c>
      <c r="I128" s="4">
        <f t="shared" si="32"/>
        <v>4.9324382484892828</v>
      </c>
      <c r="J128">
        <f t="shared" si="33"/>
        <v>-1.3164433733462313</v>
      </c>
      <c r="K128">
        <f t="shared" si="34"/>
        <v>-6.7561751510716819E-2</v>
      </c>
      <c r="L128">
        <f t="shared" si="35"/>
        <v>1.4400900743132825</v>
      </c>
      <c r="M128">
        <f t="shared" si="36"/>
        <v>4.9324382484892828</v>
      </c>
      <c r="N128">
        <f t="shared" si="37"/>
        <v>1.4400900743132825</v>
      </c>
    </row>
    <row r="129" spans="1:14">
      <c r="A129">
        <v>0.87534999999999996</v>
      </c>
      <c r="B129">
        <v>28.873999999999999</v>
      </c>
      <c r="C129">
        <f t="shared" si="26"/>
        <v>4.8123333333333334E-4</v>
      </c>
      <c r="D129">
        <f t="shared" si="27"/>
        <v>1.8753500000000001</v>
      </c>
      <c r="E129">
        <f t="shared" si="28"/>
        <v>0.87535000000000007</v>
      </c>
      <c r="F129">
        <f t="shared" si="29"/>
        <v>87535</v>
      </c>
      <c r="G129" s="4">
        <f t="shared" si="30"/>
        <v>4.8810518281349606E-14</v>
      </c>
      <c r="H129" s="4">
        <f t="shared" si="31"/>
        <v>4.9457255980631526E-2</v>
      </c>
      <c r="I129" s="4">
        <f t="shared" si="32"/>
        <v>4.9421817360807783</v>
      </c>
      <c r="J129">
        <f t="shared" si="33"/>
        <v>-1.3057699831127934</v>
      </c>
      <c r="K129">
        <f t="shared" si="34"/>
        <v>-5.7818263919221853E-2</v>
      </c>
      <c r="L129">
        <f t="shared" si="35"/>
        <v>1.4605069521382152</v>
      </c>
      <c r="M129">
        <f t="shared" si="36"/>
        <v>4.9421817360807783</v>
      </c>
      <c r="N129">
        <f t="shared" si="37"/>
        <v>1.4605069521382152</v>
      </c>
    </row>
    <row r="130" spans="1:14">
      <c r="A130">
        <v>0.89568999999999999</v>
      </c>
      <c r="B130">
        <v>30.27</v>
      </c>
      <c r="C130">
        <f t="shared" si="26"/>
        <v>5.0449999999999996E-4</v>
      </c>
      <c r="D130">
        <f t="shared" si="27"/>
        <v>1.8956900000000001</v>
      </c>
      <c r="E130">
        <f t="shared" si="28"/>
        <v>0.8956900000000001</v>
      </c>
      <c r="F130">
        <f t="shared" si="29"/>
        <v>89569.000000000015</v>
      </c>
      <c r="G130" s="4">
        <f t="shared" si="30"/>
        <v>5.0008392954168354E-14</v>
      </c>
      <c r="H130" s="4">
        <f t="shared" si="31"/>
        <v>5.067100245193152E-2</v>
      </c>
      <c r="I130" s="4">
        <f t="shared" si="32"/>
        <v>4.9521577255273321</v>
      </c>
      <c r="J130">
        <f t="shared" si="33"/>
        <v>-1.29524050374099</v>
      </c>
      <c r="K130">
        <f t="shared" si="34"/>
        <v>-4.7842274472667617E-2</v>
      </c>
      <c r="L130">
        <f t="shared" si="35"/>
        <v>1.4810124209565729</v>
      </c>
      <c r="M130">
        <f t="shared" si="36"/>
        <v>4.9521577255273321</v>
      </c>
      <c r="N130">
        <f t="shared" si="37"/>
        <v>1.4810124209565729</v>
      </c>
    </row>
    <row r="131" spans="1:14">
      <c r="A131">
        <v>0.91574</v>
      </c>
      <c r="B131">
        <v>31.257999999999999</v>
      </c>
      <c r="C131">
        <f t="shared" si="26"/>
        <v>5.2096666666666663E-4</v>
      </c>
      <c r="D131">
        <f t="shared" si="27"/>
        <v>1.91574</v>
      </c>
      <c r="E131">
        <f t="shared" si="28"/>
        <v>0.91574</v>
      </c>
      <c r="F131">
        <f t="shared" si="29"/>
        <v>91574</v>
      </c>
      <c r="G131" s="4">
        <f t="shared" si="30"/>
        <v>5.0509980993556787E-14</v>
      </c>
      <c r="H131" s="4">
        <f t="shared" si="31"/>
        <v>5.1179236515701658E-2</v>
      </c>
      <c r="I131" s="4">
        <f t="shared" si="32"/>
        <v>4.9617721848102034</v>
      </c>
      <c r="J131">
        <f t="shared" si="33"/>
        <v>-1.2909061971415059</v>
      </c>
      <c r="K131">
        <f t="shared" si="34"/>
        <v>-3.8227815189796628E-2</v>
      </c>
      <c r="L131">
        <f t="shared" si="35"/>
        <v>1.4949611868389279</v>
      </c>
      <c r="M131">
        <f t="shared" si="36"/>
        <v>4.9617721848102034</v>
      </c>
      <c r="N131">
        <f t="shared" si="37"/>
        <v>1.4949611868389279</v>
      </c>
    </row>
    <row r="132" spans="1:14">
      <c r="A132">
        <v>0.93494999999999995</v>
      </c>
      <c r="B132">
        <v>32.332999999999998</v>
      </c>
      <c r="C132">
        <f t="shared" si="26"/>
        <v>5.3888333333333336E-4</v>
      </c>
      <c r="D132">
        <f t="shared" si="27"/>
        <v>1.9349499999999999</v>
      </c>
      <c r="E132">
        <f t="shared" si="28"/>
        <v>0.93494999999999995</v>
      </c>
      <c r="F132">
        <f t="shared" si="29"/>
        <v>93495</v>
      </c>
      <c r="G132" s="4">
        <f t="shared" si="30"/>
        <v>5.1173582236275273E-14</v>
      </c>
      <c r="H132" s="4">
        <f t="shared" si="31"/>
        <v>5.1851630452209682E-2</v>
      </c>
      <c r="I132" s="4">
        <f t="shared" si="32"/>
        <v>4.9707883859476798</v>
      </c>
      <c r="J132">
        <f t="shared" si="33"/>
        <v>-1.2852375828571068</v>
      </c>
      <c r="K132">
        <f t="shared" si="34"/>
        <v>-2.9211614052320173E-2</v>
      </c>
      <c r="L132">
        <f t="shared" si="35"/>
        <v>1.5096460022608036</v>
      </c>
      <c r="M132">
        <f t="shared" si="36"/>
        <v>4.9707883859476798</v>
      </c>
      <c r="N132">
        <f t="shared" si="37"/>
        <v>1.5096460022608036</v>
      </c>
    </row>
    <row r="133" spans="1:14">
      <c r="A133">
        <v>0.95450999999999997</v>
      </c>
      <c r="B133">
        <v>33.484999999999999</v>
      </c>
      <c r="C133">
        <f t="shared" si="26"/>
        <v>5.5808333333333328E-4</v>
      </c>
      <c r="D133">
        <f t="shared" si="27"/>
        <v>1.95451</v>
      </c>
      <c r="E133">
        <f t="shared" si="28"/>
        <v>0.95450999999999997</v>
      </c>
      <c r="F133">
        <f t="shared" si="29"/>
        <v>95451</v>
      </c>
      <c r="G133" s="4">
        <f t="shared" si="30"/>
        <v>5.1910836073353851E-14</v>
      </c>
      <c r="H133" s="4">
        <f t="shared" si="31"/>
        <v>5.2598652877436217E-2</v>
      </c>
      <c r="I133" s="4">
        <f t="shared" si="32"/>
        <v>4.979780482674232</v>
      </c>
      <c r="J133">
        <f t="shared" si="33"/>
        <v>-1.2790253785722641</v>
      </c>
      <c r="K133">
        <f t="shared" si="34"/>
        <v>-2.0219517325768224E-2</v>
      </c>
      <c r="L133">
        <f t="shared" si="35"/>
        <v>1.5248503032721983</v>
      </c>
      <c r="M133">
        <f t="shared" si="36"/>
        <v>4.979780482674232</v>
      </c>
      <c r="N133">
        <f t="shared" si="37"/>
        <v>1.5248503032721983</v>
      </c>
    </row>
    <row r="134" spans="1:14">
      <c r="A134">
        <v>0.97363</v>
      </c>
      <c r="B134">
        <v>34.776000000000003</v>
      </c>
      <c r="C134">
        <f t="shared" si="26"/>
        <v>5.796000000000001E-4</v>
      </c>
      <c r="D134">
        <f t="shared" si="27"/>
        <v>1.97363</v>
      </c>
      <c r="E134">
        <f t="shared" si="28"/>
        <v>0.97363</v>
      </c>
      <c r="F134">
        <f t="shared" si="29"/>
        <v>97363</v>
      </c>
      <c r="G134" s="4">
        <f t="shared" si="30"/>
        <v>5.2853515966024071E-14</v>
      </c>
      <c r="H134" s="4">
        <f t="shared" si="31"/>
        <v>5.3553823246471198E-2</v>
      </c>
      <c r="I134" s="4">
        <f t="shared" si="32"/>
        <v>4.988393947138329</v>
      </c>
      <c r="J134">
        <f t="shared" si="33"/>
        <v>-1.2712095191257786</v>
      </c>
      <c r="K134">
        <f t="shared" si="34"/>
        <v>-1.160605286167119E-2</v>
      </c>
      <c r="L134">
        <f t="shared" si="35"/>
        <v>1.5412796271827807</v>
      </c>
      <c r="M134">
        <f t="shared" si="36"/>
        <v>4.988393947138329</v>
      </c>
      <c r="N134">
        <f t="shared" si="37"/>
        <v>1.5412796271827807</v>
      </c>
    </row>
    <row r="135" spans="1:14">
      <c r="A135">
        <v>0.99433000000000005</v>
      </c>
      <c r="B135">
        <v>35.956000000000003</v>
      </c>
      <c r="C135">
        <f t="shared" si="26"/>
        <v>5.9926666666666674E-4</v>
      </c>
      <c r="D135">
        <f t="shared" si="27"/>
        <v>1.9943300000000002</v>
      </c>
      <c r="E135">
        <f t="shared" si="28"/>
        <v>0.99433000000000016</v>
      </c>
      <c r="F135">
        <f t="shared" si="29"/>
        <v>99433.000000000015</v>
      </c>
      <c r="G135" s="4">
        <f t="shared" si="30"/>
        <v>5.3509270729720069E-14</v>
      </c>
      <c r="H135" s="4">
        <f t="shared" si="31"/>
        <v>5.4218266738377811E-2</v>
      </c>
      <c r="I135" s="4">
        <f t="shared" si="32"/>
        <v>4.9975305427415959</v>
      </c>
      <c r="J135">
        <f t="shared" si="33"/>
        <v>-1.265854370156309</v>
      </c>
      <c r="K135">
        <f t="shared" si="34"/>
        <v>-2.4694572584037884E-3</v>
      </c>
      <c r="L135">
        <f t="shared" si="35"/>
        <v>1.5557713717555177</v>
      </c>
      <c r="M135">
        <f t="shared" si="36"/>
        <v>4.9975305427415959</v>
      </c>
      <c r="N135">
        <f t="shared" si="37"/>
        <v>1.5557713717555177</v>
      </c>
    </row>
    <row r="136" spans="1:14">
      <c r="A136">
        <v>1.0159</v>
      </c>
      <c r="B136">
        <v>37.19</v>
      </c>
      <c r="C136">
        <f t="shared" si="26"/>
        <v>6.1983333333333335E-4</v>
      </c>
      <c r="D136">
        <f t="shared" si="27"/>
        <v>2.0159000000000002</v>
      </c>
      <c r="E136">
        <f t="shared" si="28"/>
        <v>1.0159000000000002</v>
      </c>
      <c r="F136">
        <f t="shared" si="29"/>
        <v>101590.00000000003</v>
      </c>
      <c r="G136" s="4">
        <f t="shared" si="30"/>
        <v>5.4170571958440172E-14</v>
      </c>
      <c r="H136" s="4">
        <f t="shared" si="31"/>
        <v>5.4888330185780564E-2</v>
      </c>
      <c r="I136" s="4">
        <f t="shared" si="32"/>
        <v>5.0068509603242717</v>
      </c>
      <c r="J136">
        <f t="shared" si="33"/>
        <v>-1.2605199811355299</v>
      </c>
      <c r="K136">
        <f t="shared" si="34"/>
        <v>6.8509603242719467E-3</v>
      </c>
      <c r="L136">
        <f t="shared" si="35"/>
        <v>1.5704261783589726</v>
      </c>
      <c r="M136">
        <f t="shared" si="36"/>
        <v>5.0068509603242717</v>
      </c>
      <c r="N136">
        <f t="shared" si="37"/>
        <v>1.5704261783589726</v>
      </c>
    </row>
    <row r="137" spans="1:14">
      <c r="A137">
        <v>1.0391999999999999</v>
      </c>
      <c r="B137">
        <v>38.216999999999999</v>
      </c>
      <c r="C137">
        <f t="shared" si="26"/>
        <v>6.3694999999999995E-4</v>
      </c>
      <c r="D137">
        <f t="shared" si="27"/>
        <v>2.0392000000000001</v>
      </c>
      <c r="E137">
        <f t="shared" si="28"/>
        <v>1.0392000000000001</v>
      </c>
      <c r="F137">
        <f t="shared" si="29"/>
        <v>103920.00000000001</v>
      </c>
      <c r="G137" s="4">
        <f t="shared" si="30"/>
        <v>5.4418386059617744E-14</v>
      </c>
      <c r="H137" s="4">
        <f t="shared" si="31"/>
        <v>5.5139427815330468E-2</v>
      </c>
      <c r="I137" s="4">
        <f t="shared" si="32"/>
        <v>5.0166991380649719</v>
      </c>
      <c r="J137">
        <f t="shared" si="33"/>
        <v>-1.258537744902968</v>
      </c>
      <c r="K137">
        <f t="shared" si="34"/>
        <v>1.6699138064971423E-2</v>
      </c>
      <c r="L137">
        <f t="shared" si="35"/>
        <v>1.5822565923322343</v>
      </c>
      <c r="M137">
        <f t="shared" si="36"/>
        <v>5.0166991380649719</v>
      </c>
      <c r="N137">
        <f t="shared" si="37"/>
        <v>1.5822565923322343</v>
      </c>
    </row>
    <row r="138" spans="1:14">
      <c r="A138">
        <v>1.0566</v>
      </c>
      <c r="B138">
        <v>39.405999999999999</v>
      </c>
      <c r="C138">
        <f t="shared" si="26"/>
        <v>6.5676666666666667E-4</v>
      </c>
      <c r="D138">
        <f t="shared" si="27"/>
        <v>2.0566</v>
      </c>
      <c r="E138">
        <f t="shared" si="28"/>
        <v>1.0566</v>
      </c>
      <c r="F138">
        <f t="shared" si="29"/>
        <v>105660</v>
      </c>
      <c r="G138" s="4">
        <f t="shared" si="30"/>
        <v>5.5187402000163765E-14</v>
      </c>
      <c r="H138" s="4">
        <f t="shared" si="31"/>
        <v>5.5918633190810023E-2</v>
      </c>
      <c r="I138" s="4">
        <f t="shared" si="32"/>
        <v>5.0239106063509205</v>
      </c>
      <c r="J138">
        <f t="shared" si="33"/>
        <v>-1.2524434525152999</v>
      </c>
      <c r="K138">
        <f t="shared" si="34"/>
        <v>2.391060635092054E-2</v>
      </c>
      <c r="L138">
        <f t="shared" si="35"/>
        <v>1.5955623530058511</v>
      </c>
      <c r="M138">
        <f t="shared" si="36"/>
        <v>5.0239106063509205</v>
      </c>
      <c r="N138">
        <f t="shared" si="37"/>
        <v>1.5955623530058511</v>
      </c>
    </row>
    <row r="139" spans="1:14">
      <c r="A139">
        <v>1.0750999999999999</v>
      </c>
      <c r="B139">
        <v>40.65</v>
      </c>
      <c r="C139">
        <f t="shared" si="26"/>
        <v>6.7749999999999993E-4</v>
      </c>
      <c r="D139">
        <f t="shared" si="27"/>
        <v>2.0750999999999999</v>
      </c>
      <c r="E139">
        <f t="shared" si="28"/>
        <v>1.0750999999999999</v>
      </c>
      <c r="F139">
        <f t="shared" si="29"/>
        <v>107510</v>
      </c>
      <c r="G139" s="4">
        <f t="shared" si="30"/>
        <v>5.5949974268728057E-14</v>
      </c>
      <c r="H139" s="4">
        <f t="shared" si="31"/>
        <v>5.6691309515874283E-2</v>
      </c>
      <c r="I139" s="4">
        <f t="shared" si="32"/>
        <v>5.0314488618593831</v>
      </c>
      <c r="J139">
        <f t="shared" si="33"/>
        <v>-1.2464835110995272</v>
      </c>
      <c r="K139">
        <f t="shared" si="34"/>
        <v>3.144886185938342E-2</v>
      </c>
      <c r="L139">
        <f t="shared" si="35"/>
        <v>1.609060549930087</v>
      </c>
      <c r="M139">
        <f t="shared" si="36"/>
        <v>5.0314488618593831</v>
      </c>
      <c r="N139">
        <f t="shared" si="37"/>
        <v>1.609060549930087</v>
      </c>
    </row>
    <row r="140" spans="1:14">
      <c r="A140">
        <v>1.0931</v>
      </c>
      <c r="B140">
        <v>41.96</v>
      </c>
      <c r="C140">
        <f t="shared" si="26"/>
        <v>6.9933333333333338E-4</v>
      </c>
      <c r="D140">
        <f t="shared" si="27"/>
        <v>2.0930999999999997</v>
      </c>
      <c r="E140">
        <f t="shared" si="28"/>
        <v>1.0930999999999997</v>
      </c>
      <c r="F140">
        <f t="shared" si="29"/>
        <v>109309.99999999997</v>
      </c>
      <c r="G140" s="4">
        <f t="shared" si="30"/>
        <v>5.6802021028732937E-14</v>
      </c>
      <c r="H140" s="4">
        <f t="shared" si="31"/>
        <v>5.7554645866333208E-2</v>
      </c>
      <c r="I140" s="4">
        <f t="shared" si="32"/>
        <v>5.0386598943024961</v>
      </c>
      <c r="J140">
        <f t="shared" si="33"/>
        <v>-1.2399196139512061</v>
      </c>
      <c r="K140">
        <f t="shared" si="34"/>
        <v>3.8659894302495987E-2</v>
      </c>
      <c r="L140">
        <f t="shared" si="35"/>
        <v>1.6228354795215203</v>
      </c>
      <c r="M140">
        <f t="shared" si="36"/>
        <v>5.0386598943024961</v>
      </c>
      <c r="N140">
        <f t="shared" si="37"/>
        <v>1.6228354795215203</v>
      </c>
    </row>
    <row r="141" spans="1:14">
      <c r="A141">
        <v>1.1131</v>
      </c>
      <c r="B141">
        <v>43.506</v>
      </c>
      <c r="C141">
        <f t="shared" si="26"/>
        <v>7.2510000000000001E-4</v>
      </c>
      <c r="D141">
        <f t="shared" si="27"/>
        <v>2.1131000000000002</v>
      </c>
      <c r="E141">
        <f t="shared" si="28"/>
        <v>1.1131000000000002</v>
      </c>
      <c r="F141">
        <f t="shared" si="29"/>
        <v>111310.00000000001</v>
      </c>
      <c r="G141" s="4">
        <f t="shared" si="30"/>
        <v>5.7836656113235889E-14</v>
      </c>
      <c r="H141" s="4">
        <f t="shared" si="31"/>
        <v>5.8602989830350428E-2</v>
      </c>
      <c r="I141" s="4">
        <f t="shared" si="32"/>
        <v>5.0465341827509693</v>
      </c>
      <c r="J141">
        <f t="shared" si="33"/>
        <v>-1.2320802264102437</v>
      </c>
      <c r="K141">
        <f t="shared" si="34"/>
        <v>4.6534182750969516E-2</v>
      </c>
      <c r="L141">
        <f t="shared" si="35"/>
        <v>1.6385491555109564</v>
      </c>
      <c r="M141">
        <f t="shared" si="36"/>
        <v>5.0465341827509693</v>
      </c>
      <c r="N141">
        <f t="shared" si="37"/>
        <v>1.6385491555109564</v>
      </c>
    </row>
    <row r="142" spans="1:14">
      <c r="A142">
        <v>1.1332</v>
      </c>
      <c r="B142">
        <v>44.991</v>
      </c>
      <c r="C142">
        <f t="shared" si="26"/>
        <v>7.4985000000000004E-4</v>
      </c>
      <c r="D142">
        <f t="shared" si="27"/>
        <v>2.1332</v>
      </c>
      <c r="E142">
        <f t="shared" si="28"/>
        <v>1.1332</v>
      </c>
      <c r="F142">
        <f t="shared" si="29"/>
        <v>113320</v>
      </c>
      <c r="G142" s="4">
        <f t="shared" si="30"/>
        <v>5.8749920519798554E-14</v>
      </c>
      <c r="H142" s="4">
        <f t="shared" si="31"/>
        <v>5.952835495909211E-2</v>
      </c>
      <c r="I142" s="4">
        <f t="shared" si="32"/>
        <v>5.0543065658483997</v>
      </c>
      <c r="J142">
        <f t="shared" si="33"/>
        <v>-1.2252761188267152</v>
      </c>
      <c r="K142">
        <f t="shared" si="34"/>
        <v>5.4306565848399581E-2</v>
      </c>
      <c r="L142">
        <f t="shared" si="35"/>
        <v>1.653125646191915</v>
      </c>
      <c r="M142">
        <f t="shared" si="36"/>
        <v>5.0543065658483997</v>
      </c>
      <c r="N142">
        <f t="shared" si="37"/>
        <v>1.653125646191915</v>
      </c>
    </row>
    <row r="143" spans="1:14">
      <c r="A143">
        <v>1.1529</v>
      </c>
      <c r="B143">
        <v>45.68</v>
      </c>
      <c r="C143">
        <f t="shared" si="26"/>
        <v>7.6133333333333337E-4</v>
      </c>
      <c r="D143">
        <f t="shared" si="27"/>
        <v>2.1528999999999998</v>
      </c>
      <c r="E143">
        <f t="shared" si="28"/>
        <v>1.1528999999999998</v>
      </c>
      <c r="F143">
        <f t="shared" si="29"/>
        <v>115289.99999999999</v>
      </c>
      <c r="G143" s="4">
        <f t="shared" si="30"/>
        <v>5.8630373268514079E-14</v>
      </c>
      <c r="H143" s="4">
        <f t="shared" si="31"/>
        <v>5.9407223710813264E-2</v>
      </c>
      <c r="I143" s="4">
        <f t="shared" si="32"/>
        <v>5.061791639184011</v>
      </c>
      <c r="J143">
        <f t="shared" si="33"/>
        <v>-1.2261607431164498</v>
      </c>
      <c r="K143">
        <f t="shared" si="34"/>
        <v>6.1791639184011191E-2</v>
      </c>
      <c r="L143">
        <f t="shared" si="35"/>
        <v>1.6597260952377917</v>
      </c>
      <c r="M143">
        <f t="shared" si="36"/>
        <v>5.061791639184011</v>
      </c>
      <c r="N143">
        <f t="shared" si="37"/>
        <v>1.6597260952377917</v>
      </c>
    </row>
    <row r="144" spans="1:14">
      <c r="A144">
        <v>1.1736</v>
      </c>
      <c r="B144">
        <v>47.497</v>
      </c>
      <c r="C144">
        <f t="shared" si="26"/>
        <v>7.9161666666666662E-4</v>
      </c>
      <c r="D144">
        <f t="shared" si="27"/>
        <v>2.1736</v>
      </c>
      <c r="E144">
        <f t="shared" si="28"/>
        <v>1.1736</v>
      </c>
      <c r="F144">
        <f t="shared" si="29"/>
        <v>117360</v>
      </c>
      <c r="G144" s="4">
        <f t="shared" si="30"/>
        <v>5.9887237721523672E-14</v>
      </c>
      <c r="H144" s="4">
        <f t="shared" si="31"/>
        <v>6.0680741574875845E-2</v>
      </c>
      <c r="I144" s="4">
        <f t="shared" si="32"/>
        <v>5.0695201008352262</v>
      </c>
      <c r="J144">
        <f t="shared" si="33"/>
        <v>-1.2169491203719824</v>
      </c>
      <c r="K144">
        <f t="shared" si="34"/>
        <v>6.9520100835226264E-2</v>
      </c>
      <c r="L144">
        <f t="shared" si="35"/>
        <v>1.6766661796334743</v>
      </c>
      <c r="M144">
        <f t="shared" si="36"/>
        <v>5.0695201008352262</v>
      </c>
      <c r="N144">
        <f t="shared" si="37"/>
        <v>1.6766661796334743</v>
      </c>
    </row>
    <row r="145" spans="1:15">
      <c r="A145">
        <v>1.1933</v>
      </c>
      <c r="B145">
        <v>48.731000000000002</v>
      </c>
      <c r="C145">
        <f t="shared" si="26"/>
        <v>8.1218333333333333E-4</v>
      </c>
      <c r="D145">
        <f t="shared" si="27"/>
        <v>2.1932999999999998</v>
      </c>
      <c r="E145">
        <f t="shared" si="28"/>
        <v>1.1932999999999998</v>
      </c>
      <c r="F145">
        <f t="shared" si="29"/>
        <v>119329.99999999999</v>
      </c>
      <c r="G145" s="4">
        <f t="shared" si="30"/>
        <v>6.042878829957011E-14</v>
      </c>
      <c r="H145" s="4">
        <f t="shared" si="31"/>
        <v>6.1229467679575614E-2</v>
      </c>
      <c r="I145" s="4">
        <f t="shared" si="32"/>
        <v>5.0767496406240005</v>
      </c>
      <c r="J145">
        <f t="shared" si="33"/>
        <v>-1.213039516243311</v>
      </c>
      <c r="K145">
        <f t="shared" si="34"/>
        <v>7.6749640624000165E-2</v>
      </c>
      <c r="L145">
        <f t="shared" si="35"/>
        <v>1.6878053235509198</v>
      </c>
      <c r="M145">
        <f t="shared" si="36"/>
        <v>5.0767496406240005</v>
      </c>
      <c r="N145">
        <f t="shared" si="37"/>
        <v>1.6878053235509198</v>
      </c>
    </row>
    <row r="146" spans="1:15">
      <c r="A146">
        <v>1.2141999999999999</v>
      </c>
      <c r="B146">
        <v>49.966000000000001</v>
      </c>
      <c r="C146">
        <f t="shared" si="26"/>
        <v>8.3276666666666672E-4</v>
      </c>
      <c r="D146">
        <f t="shared" si="27"/>
        <v>2.2141999999999999</v>
      </c>
      <c r="E146">
        <f t="shared" si="28"/>
        <v>1.2141999999999999</v>
      </c>
      <c r="F146">
        <f t="shared" si="29"/>
        <v>121420</v>
      </c>
      <c r="G146" s="4">
        <f t="shared" si="30"/>
        <v>6.0893727322745675E-14</v>
      </c>
      <c r="H146" s="4">
        <f t="shared" si="31"/>
        <v>6.1700567128920421E-2</v>
      </c>
      <c r="I146" s="4">
        <f t="shared" si="32"/>
        <v>5.08429022853693</v>
      </c>
      <c r="J146">
        <f t="shared" si="33"/>
        <v>-1.2097108440732622</v>
      </c>
      <c r="K146">
        <f t="shared" si="34"/>
        <v>8.4290228536930106E-2</v>
      </c>
      <c r="L146">
        <f t="shared" si="35"/>
        <v>1.6986745836338986</v>
      </c>
      <c r="M146">
        <f t="shared" si="36"/>
        <v>5.08429022853693</v>
      </c>
      <c r="N146">
        <f t="shared" si="37"/>
        <v>1.6986745836338986</v>
      </c>
    </row>
    <row r="147" spans="1:15">
      <c r="A147" s="1">
        <v>1.2337</v>
      </c>
      <c r="B147" s="1">
        <v>51.201999999999998</v>
      </c>
      <c r="C147" s="1">
        <f t="shared" si="26"/>
        <v>8.5336666666666668E-4</v>
      </c>
      <c r="D147" s="1">
        <f t="shared" si="27"/>
        <v>2.2336999999999998</v>
      </c>
      <c r="E147" s="1">
        <f t="shared" si="28"/>
        <v>1.2336999999999998</v>
      </c>
      <c r="F147" s="1">
        <f t="shared" si="29"/>
        <v>123369.99999999999</v>
      </c>
      <c r="G147" s="1">
        <f t="shared" si="30"/>
        <v>6.1413742483733946E-14</v>
      </c>
      <c r="H147" s="1">
        <f t="shared" si="31"/>
        <v>6.2227472473021905E-2</v>
      </c>
      <c r="I147" s="1">
        <f t="shared" si="32"/>
        <v>5.0912095647341298</v>
      </c>
      <c r="J147" s="1">
        <f t="shared" si="33"/>
        <v>-1.2060178386316616</v>
      </c>
      <c r="K147" s="1">
        <f t="shared" si="34"/>
        <v>9.1209564734129445E-2</v>
      </c>
      <c r="L147" s="1">
        <f t="shared" si="35"/>
        <v>1.7092869252726983</v>
      </c>
      <c r="M147" s="1">
        <f t="shared" si="36"/>
        <v>5.0912095647341298</v>
      </c>
      <c r="N147" s="1">
        <f t="shared" si="37"/>
        <v>1.7092869252726983</v>
      </c>
      <c r="O147" s="1">
        <f>G147/G67</f>
        <v>0.75981237704120697</v>
      </c>
    </row>
    <row r="148" spans="1:15">
      <c r="A148">
        <v>1.2525999999999999</v>
      </c>
      <c r="B148">
        <v>52.481999999999999</v>
      </c>
      <c r="C148">
        <f t="shared" si="26"/>
        <v>8.7469999999999996E-4</v>
      </c>
      <c r="D148">
        <f t="shared" si="27"/>
        <v>2.2526000000000002</v>
      </c>
      <c r="E148">
        <f t="shared" si="28"/>
        <v>1.2526000000000002</v>
      </c>
      <c r="F148">
        <f t="shared" si="29"/>
        <v>125260.00000000001</v>
      </c>
      <c r="G148" s="4">
        <f t="shared" si="30"/>
        <v>6.1999212411992583E-14</v>
      </c>
      <c r="H148" s="4">
        <f t="shared" si="31"/>
        <v>6.2820699857823376E-2</v>
      </c>
      <c r="I148" s="4">
        <f t="shared" si="32"/>
        <v>5.0978124073652893</v>
      </c>
      <c r="J148">
        <f t="shared" si="33"/>
        <v>-1.2018972296265025</v>
      </c>
      <c r="K148">
        <f t="shared" si="34"/>
        <v>9.781240736528897E-2</v>
      </c>
      <c r="L148">
        <f t="shared" si="35"/>
        <v>1.7200103769090171</v>
      </c>
      <c r="M148">
        <f t="shared" si="36"/>
        <v>5.0978124073652893</v>
      </c>
      <c r="N148">
        <f t="shared" si="37"/>
        <v>1.7200103769090171</v>
      </c>
      <c r="O148" s="1">
        <f t="shared" ref="O148:O160" si="38">G148/G68</f>
        <v>0.76806893920894503</v>
      </c>
    </row>
    <row r="149" spans="1:15">
      <c r="A149">
        <v>1.2763</v>
      </c>
      <c r="B149">
        <v>53.82</v>
      </c>
      <c r="C149">
        <f t="shared" ref="C149:C160" si="39">B149/(1000*60)</f>
        <v>8.9700000000000001E-4</v>
      </c>
      <c r="D149">
        <f t="shared" ref="D149:D160" si="40">A149+1</f>
        <v>2.2763</v>
      </c>
      <c r="E149">
        <f t="shared" ref="E149:E160" si="41">D149-1</f>
        <v>1.2763</v>
      </c>
      <c r="F149">
        <f t="shared" ref="F149:F160" si="42">E149*100000</f>
        <v>127630</v>
      </c>
      <c r="G149" s="4">
        <f t="shared" ref="G149:G160" si="43">(0.00001781*0.000134*C149)/(0.0002688*F149)</f>
        <v>6.2399215155975447E-14</v>
      </c>
      <c r="H149" s="4">
        <f t="shared" ref="H149:H160" si="44">G149/(0.0000000000009869233)</f>
        <v>6.3226002624495181E-2</v>
      </c>
      <c r="I149" s="4">
        <f t="shared" ref="I149:I160" si="45">LOG(F149)</f>
        <v>5.1059527692369802</v>
      </c>
      <c r="J149">
        <f t="shared" ref="J149:J160" si="46">LOG(H149)</f>
        <v>-1.1991042749794747</v>
      </c>
      <c r="K149">
        <f t="shared" ref="K149:K160" si="47">LOG(A149)</f>
        <v>0.1059527692369799</v>
      </c>
      <c r="L149">
        <f t="shared" ref="L149:L160" si="48">LOG(B149)</f>
        <v>1.7309436934277358</v>
      </c>
      <c r="M149">
        <f t="shared" ref="M149:M160" si="49">LOG(F149)</f>
        <v>5.1059527692369802</v>
      </c>
      <c r="N149">
        <f t="shared" ref="N149:N160" si="50">LOG(B149)</f>
        <v>1.7309436934277358</v>
      </c>
      <c r="O149" s="1">
        <f t="shared" si="38"/>
        <v>0.76661724298285883</v>
      </c>
    </row>
    <row r="150" spans="1:15">
      <c r="A150">
        <v>1.2950999999999999</v>
      </c>
      <c r="B150">
        <v>55.116</v>
      </c>
      <c r="C150">
        <f t="shared" si="39"/>
        <v>9.1859999999999999E-4</v>
      </c>
      <c r="D150">
        <f t="shared" si="40"/>
        <v>2.2950999999999997</v>
      </c>
      <c r="E150">
        <f t="shared" si="41"/>
        <v>1.2950999999999997</v>
      </c>
      <c r="F150">
        <f t="shared" si="42"/>
        <v>129509.99999999997</v>
      </c>
      <c r="G150" s="4">
        <f t="shared" si="43"/>
        <v>6.2974190148030517E-14</v>
      </c>
      <c r="H150" s="4">
        <f t="shared" si="44"/>
        <v>6.3808596015547017E-2</v>
      </c>
      <c r="I150" s="4">
        <f t="shared" si="45"/>
        <v>5.1123033033759295</v>
      </c>
      <c r="J150">
        <f t="shared" si="46"/>
        <v>-1.1951208110806122</v>
      </c>
      <c r="K150">
        <f t="shared" si="47"/>
        <v>0.11230330337593004</v>
      </c>
      <c r="L150">
        <f t="shared" si="48"/>
        <v>1.7412776914655483</v>
      </c>
      <c r="M150">
        <f t="shared" si="49"/>
        <v>5.1123033033759295</v>
      </c>
      <c r="N150">
        <f t="shared" si="50"/>
        <v>1.7412776914655483</v>
      </c>
      <c r="O150" s="1">
        <f t="shared" si="38"/>
        <v>0.7707651327138989</v>
      </c>
    </row>
    <row r="151" spans="1:15">
      <c r="A151">
        <v>1.3138000000000001</v>
      </c>
      <c r="B151">
        <v>56.277999999999999</v>
      </c>
      <c r="C151">
        <f t="shared" si="39"/>
        <v>9.3796666666666668E-4</v>
      </c>
      <c r="D151">
        <f t="shared" si="40"/>
        <v>2.3138000000000001</v>
      </c>
      <c r="E151">
        <f t="shared" si="41"/>
        <v>1.3138000000000001</v>
      </c>
      <c r="F151">
        <f t="shared" si="42"/>
        <v>131380</v>
      </c>
      <c r="G151" s="4">
        <f t="shared" si="43"/>
        <v>6.3386620934940954E-14</v>
      </c>
      <c r="H151" s="4">
        <f t="shared" si="44"/>
        <v>6.4226491496290491E-2</v>
      </c>
      <c r="I151" s="4">
        <f t="shared" si="45"/>
        <v>5.1185292575317396</v>
      </c>
      <c r="J151">
        <f t="shared" si="46"/>
        <v>-1.1922858015639513</v>
      </c>
      <c r="K151">
        <f t="shared" si="47"/>
        <v>0.1185292575317395</v>
      </c>
      <c r="L151">
        <f t="shared" si="48"/>
        <v>1.7503386551380187</v>
      </c>
      <c r="M151">
        <f t="shared" si="49"/>
        <v>5.1185292575317396</v>
      </c>
      <c r="N151">
        <f t="shared" si="50"/>
        <v>1.7503386551380187</v>
      </c>
      <c r="O151" s="1">
        <f t="shared" si="38"/>
        <v>0.77043082925842277</v>
      </c>
    </row>
    <row r="152" spans="1:15">
      <c r="A152">
        <v>1.3328</v>
      </c>
      <c r="B152">
        <v>57.767000000000003</v>
      </c>
      <c r="C152">
        <f t="shared" si="39"/>
        <v>9.6278333333333342E-4</v>
      </c>
      <c r="D152">
        <f t="shared" si="40"/>
        <v>2.3327999999999998</v>
      </c>
      <c r="E152">
        <f t="shared" si="41"/>
        <v>1.3327999999999998</v>
      </c>
      <c r="F152">
        <f t="shared" si="42"/>
        <v>133279.99999999997</v>
      </c>
      <c r="G152" s="4">
        <f t="shared" si="43"/>
        <v>6.4136171665466809E-14</v>
      </c>
      <c r="H152" s="4">
        <f t="shared" si="44"/>
        <v>6.4985973748382275E-2</v>
      </c>
      <c r="I152" s="4">
        <f t="shared" si="45"/>
        <v>5.1247649840627121</v>
      </c>
      <c r="J152">
        <f t="shared" si="46"/>
        <v>-1.1871803692189025</v>
      </c>
      <c r="K152">
        <f t="shared" si="47"/>
        <v>0.12476498406271237</v>
      </c>
      <c r="L152">
        <f t="shared" si="48"/>
        <v>1.7616798140140404</v>
      </c>
      <c r="M152">
        <f t="shared" si="49"/>
        <v>5.1247649840627121</v>
      </c>
      <c r="N152">
        <f t="shared" si="50"/>
        <v>1.7616798140140404</v>
      </c>
      <c r="O152" s="1">
        <f t="shared" si="38"/>
        <v>0.7781924668533361</v>
      </c>
    </row>
    <row r="153" spans="1:15">
      <c r="A153">
        <v>1.3514999999999999</v>
      </c>
      <c r="B153">
        <v>59.406999999999996</v>
      </c>
      <c r="C153">
        <f t="shared" si="39"/>
        <v>9.9011666666666662E-4</v>
      </c>
      <c r="D153">
        <f t="shared" si="40"/>
        <v>2.3514999999999997</v>
      </c>
      <c r="E153">
        <f t="shared" si="41"/>
        <v>1.3514999999999997</v>
      </c>
      <c r="F153">
        <f t="shared" si="42"/>
        <v>135149.99999999997</v>
      </c>
      <c r="G153" s="4">
        <f t="shared" si="43"/>
        <v>6.5044379417123261E-14</v>
      </c>
      <c r="H153" s="4">
        <f t="shared" si="44"/>
        <v>6.5906215221713027E-2</v>
      </c>
      <c r="I153" s="4">
        <f t="shared" si="45"/>
        <v>5.1308160500347437</v>
      </c>
      <c r="J153">
        <f t="shared" si="46"/>
        <v>-1.1810736277547711</v>
      </c>
      <c r="K153">
        <f t="shared" si="47"/>
        <v>0.1308160500347442</v>
      </c>
      <c r="L153">
        <f t="shared" si="48"/>
        <v>1.7738376214502036</v>
      </c>
      <c r="M153">
        <f t="shared" si="49"/>
        <v>5.1308160500347437</v>
      </c>
      <c r="N153">
        <f t="shared" si="50"/>
        <v>1.7738376214502036</v>
      </c>
      <c r="O153" s="1">
        <f t="shared" si="38"/>
        <v>0.78393813737860607</v>
      </c>
    </row>
    <row r="154" spans="1:15">
      <c r="A154">
        <v>1.3711</v>
      </c>
      <c r="B154">
        <v>60.786999999999999</v>
      </c>
      <c r="C154">
        <f t="shared" si="39"/>
        <v>1.0131166666666666E-3</v>
      </c>
      <c r="D154">
        <f t="shared" si="40"/>
        <v>2.3711000000000002</v>
      </c>
      <c r="E154">
        <f t="shared" si="41"/>
        <v>1.3711000000000002</v>
      </c>
      <c r="F154">
        <f t="shared" si="42"/>
        <v>137110.00000000003</v>
      </c>
      <c r="G154" s="4">
        <f t="shared" si="43"/>
        <v>6.5603918822637475E-14</v>
      </c>
      <c r="H154" s="4">
        <f t="shared" si="44"/>
        <v>6.6473168505229802E-2</v>
      </c>
      <c r="I154" s="4">
        <f t="shared" si="45"/>
        <v>5.1370691308394081</v>
      </c>
      <c r="J154">
        <f t="shared" si="46"/>
        <v>-1.1773536196831937</v>
      </c>
      <c r="K154">
        <f t="shared" si="47"/>
        <v>0.13706913083940842</v>
      </c>
      <c r="L154">
        <f t="shared" si="48"/>
        <v>1.7838107103264453</v>
      </c>
      <c r="M154">
        <f t="shared" si="49"/>
        <v>5.1370691308394081</v>
      </c>
      <c r="N154">
        <f t="shared" si="50"/>
        <v>1.7838107103264453</v>
      </c>
      <c r="O154" s="1">
        <f t="shared" si="38"/>
        <v>0.79174053127638888</v>
      </c>
    </row>
    <row r="155" spans="1:15">
      <c r="A155">
        <v>1.391</v>
      </c>
      <c r="B155">
        <v>62.381999999999998</v>
      </c>
      <c r="C155">
        <f t="shared" si="39"/>
        <v>1.0397E-3</v>
      </c>
      <c r="D155">
        <f t="shared" si="40"/>
        <v>2.391</v>
      </c>
      <c r="E155">
        <f t="shared" si="41"/>
        <v>1.391</v>
      </c>
      <c r="F155">
        <f t="shared" si="42"/>
        <v>139100</v>
      </c>
      <c r="G155" s="4">
        <f t="shared" si="43"/>
        <v>6.6362137711392979E-14</v>
      </c>
      <c r="H155" s="4">
        <f t="shared" si="44"/>
        <v>6.724143376835158E-2</v>
      </c>
      <c r="I155" s="4">
        <f t="shared" si="45"/>
        <v>5.1433271299920467</v>
      </c>
      <c r="J155">
        <f t="shared" si="46"/>
        <v>-1.1723630348065583</v>
      </c>
      <c r="K155">
        <f t="shared" si="47"/>
        <v>0.14332712999204641</v>
      </c>
      <c r="L155">
        <f t="shared" si="48"/>
        <v>1.7950592943557184</v>
      </c>
      <c r="M155">
        <f t="shared" si="49"/>
        <v>5.1433271299920467</v>
      </c>
      <c r="N155">
        <f t="shared" si="50"/>
        <v>1.7950592943557184</v>
      </c>
      <c r="O155" s="1">
        <f t="shared" si="38"/>
        <v>0.79555964213188146</v>
      </c>
    </row>
    <row r="156" spans="1:15">
      <c r="A156">
        <v>1.4132</v>
      </c>
      <c r="B156">
        <v>63.722000000000001</v>
      </c>
      <c r="C156">
        <f t="shared" si="39"/>
        <v>1.0620333333333334E-3</v>
      </c>
      <c r="D156">
        <f t="shared" si="40"/>
        <v>2.4131999999999998</v>
      </c>
      <c r="E156">
        <f t="shared" si="41"/>
        <v>1.4131999999999998</v>
      </c>
      <c r="F156">
        <f t="shared" si="42"/>
        <v>141319.99999999997</v>
      </c>
      <c r="G156" s="4">
        <f t="shared" si="43"/>
        <v>6.6722755372109483E-14</v>
      </c>
      <c r="H156" s="4">
        <f t="shared" si="44"/>
        <v>6.7606829600749596E-2</v>
      </c>
      <c r="I156" s="4">
        <f t="shared" si="45"/>
        <v>5.1502036287628075</v>
      </c>
      <c r="J156">
        <f t="shared" si="46"/>
        <v>-1.1700094296781951</v>
      </c>
      <c r="K156">
        <f t="shared" si="47"/>
        <v>0.15020362876280788</v>
      </c>
      <c r="L156">
        <f t="shared" si="48"/>
        <v>1.8042893982548434</v>
      </c>
      <c r="M156">
        <f t="shared" si="49"/>
        <v>5.1502036287628075</v>
      </c>
      <c r="N156">
        <f t="shared" si="50"/>
        <v>1.8042893982548434</v>
      </c>
      <c r="O156" s="1">
        <f t="shared" si="38"/>
        <v>0.79774763741968713</v>
      </c>
    </row>
    <row r="157" spans="1:15">
      <c r="A157">
        <v>1.4319999999999999</v>
      </c>
      <c r="B157">
        <v>64.77</v>
      </c>
      <c r="C157">
        <f t="shared" si="39"/>
        <v>1.0794999999999999E-3</v>
      </c>
      <c r="D157">
        <f t="shared" si="40"/>
        <v>2.4319999999999999</v>
      </c>
      <c r="E157">
        <f t="shared" si="41"/>
        <v>1.4319999999999999</v>
      </c>
      <c r="F157">
        <f t="shared" si="42"/>
        <v>143200</v>
      </c>
      <c r="G157" s="4">
        <f t="shared" si="43"/>
        <v>6.692973140504456E-14</v>
      </c>
      <c r="H157" s="4">
        <f t="shared" si="44"/>
        <v>6.7816548059048312E-2</v>
      </c>
      <c r="I157" s="4">
        <f t="shared" si="45"/>
        <v>5.1559430179718371</v>
      </c>
      <c r="J157">
        <f t="shared" si="46"/>
        <v>-1.1686643200881741</v>
      </c>
      <c r="K157">
        <f t="shared" si="47"/>
        <v>0.15594301797183674</v>
      </c>
      <c r="L157">
        <f t="shared" si="48"/>
        <v>1.8113738970538933</v>
      </c>
      <c r="M157">
        <f t="shared" si="49"/>
        <v>5.1559430179718371</v>
      </c>
      <c r="N157">
        <f t="shared" si="50"/>
        <v>1.8113738970538933</v>
      </c>
      <c r="O157" s="1">
        <f t="shared" si="38"/>
        <v>0.79666821658788101</v>
      </c>
    </row>
    <row r="158" spans="1:15">
      <c r="A158">
        <v>1.4522999999999999</v>
      </c>
      <c r="B158">
        <v>66.375</v>
      </c>
      <c r="C158">
        <f t="shared" si="39"/>
        <v>1.10625E-3</v>
      </c>
      <c r="D158">
        <f t="shared" si="40"/>
        <v>2.4523000000000001</v>
      </c>
      <c r="E158">
        <f t="shared" si="41"/>
        <v>1.4523000000000001</v>
      </c>
      <c r="F158">
        <f t="shared" si="42"/>
        <v>145230.00000000003</v>
      </c>
      <c r="G158" s="4">
        <f t="shared" si="43"/>
        <v>6.7629534755830649E-14</v>
      </c>
      <c r="H158" s="4">
        <f t="shared" si="44"/>
        <v>6.8525623780318734E-2</v>
      </c>
      <c r="I158" s="4">
        <f t="shared" si="45"/>
        <v>5.1620563373605526</v>
      </c>
      <c r="J158">
        <f t="shared" si="46"/>
        <v>-1.1641470024412572</v>
      </c>
      <c r="K158">
        <f t="shared" si="47"/>
        <v>0.16205633736055208</v>
      </c>
      <c r="L158">
        <f t="shared" si="48"/>
        <v>1.8220045340895255</v>
      </c>
      <c r="M158">
        <f t="shared" si="49"/>
        <v>5.1620563373605526</v>
      </c>
      <c r="N158">
        <f t="shared" si="50"/>
        <v>1.8220045340895255</v>
      </c>
      <c r="O158" s="1">
        <f t="shared" si="38"/>
        <v>0.80275804522717875</v>
      </c>
    </row>
    <row r="159" spans="1:15">
      <c r="A159">
        <v>1.4724999999999999</v>
      </c>
      <c r="B159">
        <v>67.61</v>
      </c>
      <c r="C159">
        <f t="shared" si="39"/>
        <v>1.1268333333333334E-3</v>
      </c>
      <c r="D159">
        <f t="shared" si="40"/>
        <v>2.4725000000000001</v>
      </c>
      <c r="E159">
        <f t="shared" si="41"/>
        <v>1.4725000000000001</v>
      </c>
      <c r="F159">
        <f t="shared" si="42"/>
        <v>147250</v>
      </c>
      <c r="G159" s="4">
        <f t="shared" si="43"/>
        <v>6.7942861774732553E-14</v>
      </c>
      <c r="H159" s="4">
        <f t="shared" si="44"/>
        <v>6.8843102371514128E-2</v>
      </c>
      <c r="I159" s="4">
        <f t="shared" si="45"/>
        <v>5.1680553034591394</v>
      </c>
      <c r="J159">
        <f t="shared" si="46"/>
        <v>-1.1621395666932519</v>
      </c>
      <c r="K159">
        <f t="shared" si="47"/>
        <v>0.16805530345913922</v>
      </c>
      <c r="L159">
        <f t="shared" si="48"/>
        <v>1.8300109359361179</v>
      </c>
      <c r="M159">
        <f t="shared" si="49"/>
        <v>5.1680553034591394</v>
      </c>
      <c r="N159">
        <f t="shared" si="50"/>
        <v>1.8300109359361179</v>
      </c>
      <c r="O159" s="1">
        <f t="shared" si="38"/>
        <v>0.80630185691518108</v>
      </c>
    </row>
    <row r="160" spans="1:15">
      <c r="A160">
        <v>1.4923999999999999</v>
      </c>
      <c r="B160">
        <v>69.17</v>
      </c>
      <c r="C160">
        <f t="shared" si="39"/>
        <v>1.1528333333333334E-3</v>
      </c>
      <c r="D160">
        <f t="shared" si="40"/>
        <v>2.4923999999999999</v>
      </c>
      <c r="E160">
        <f t="shared" si="41"/>
        <v>1.4923999999999999</v>
      </c>
      <c r="F160">
        <f t="shared" si="42"/>
        <v>149240</v>
      </c>
      <c r="G160" s="4">
        <f t="shared" si="43"/>
        <v>6.8583672734846E-14</v>
      </c>
      <c r="H160" s="4">
        <f t="shared" si="44"/>
        <v>6.9492404054951371E-2</v>
      </c>
      <c r="I160" s="4">
        <f t="shared" si="45"/>
        <v>5.1738852403687918</v>
      </c>
      <c r="J160">
        <f t="shared" si="46"/>
        <v>-1.1580626638603411</v>
      </c>
      <c r="K160">
        <f t="shared" si="47"/>
        <v>0.17388524036879147</v>
      </c>
      <c r="L160">
        <f t="shared" si="48"/>
        <v>1.8399177756786811</v>
      </c>
      <c r="M160">
        <f t="shared" si="49"/>
        <v>5.1738852403687918</v>
      </c>
      <c r="N160">
        <f t="shared" si="50"/>
        <v>1.8399177756786811</v>
      </c>
      <c r="O160" s="1">
        <f t="shared" si="38"/>
        <v>0.80895141687047423</v>
      </c>
    </row>
    <row r="162" spans="1:91">
      <c r="A162" s="6" t="s">
        <v>42</v>
      </c>
    </row>
    <row r="163" spans="1:91">
      <c r="A163" s="7" t="s">
        <v>43</v>
      </c>
    </row>
    <row r="164" spans="1:91">
      <c r="A164" s="1" t="s">
        <v>44</v>
      </c>
      <c r="K164" s="8" t="s">
        <v>45</v>
      </c>
      <c r="L164" s="8"/>
      <c r="M164" s="8"/>
      <c r="X164" t="s">
        <v>46</v>
      </c>
      <c r="AC164" t="s">
        <v>47</v>
      </c>
      <c r="BA164" s="3"/>
      <c r="BI164" s="4"/>
      <c r="BK164" s="3"/>
      <c r="CB164" s="9" t="s">
        <v>48</v>
      </c>
      <c r="CG164" s="9" t="s">
        <v>49</v>
      </c>
    </row>
    <row r="165" spans="1:91">
      <c r="A165" t="s">
        <v>40</v>
      </c>
      <c r="B165" t="s">
        <v>41</v>
      </c>
      <c r="C165" t="s">
        <v>50</v>
      </c>
      <c r="D165" t="s">
        <v>51</v>
      </c>
      <c r="E165" t="s">
        <v>52</v>
      </c>
      <c r="F165" s="3" t="s">
        <v>53</v>
      </c>
      <c r="G165" t="s">
        <v>54</v>
      </c>
      <c r="H165" t="s">
        <v>55</v>
      </c>
      <c r="I165" t="s">
        <v>56</v>
      </c>
      <c r="J165" t="s">
        <v>57</v>
      </c>
      <c r="K165" s="1" t="s">
        <v>58</v>
      </c>
      <c r="L165" t="s">
        <v>59</v>
      </c>
      <c r="M165" t="s">
        <v>60</v>
      </c>
      <c r="N165" t="s">
        <v>61</v>
      </c>
      <c r="O165" t="s">
        <v>62</v>
      </c>
      <c r="P165" s="10" t="s">
        <v>63</v>
      </c>
      <c r="Q165" s="10" t="s">
        <v>64</v>
      </c>
      <c r="R165" s="10" t="s">
        <v>65</v>
      </c>
      <c r="S165" s="10" t="s">
        <v>66</v>
      </c>
      <c r="T165" s="10" t="s">
        <v>67</v>
      </c>
      <c r="U165" s="3" t="s">
        <v>68</v>
      </c>
      <c r="V165" s="10" t="s">
        <v>69</v>
      </c>
      <c r="W165" s="10" t="s">
        <v>70</v>
      </c>
      <c r="X165" s="11" t="s">
        <v>71</v>
      </c>
      <c r="Y165" s="11" t="s">
        <v>72</v>
      </c>
      <c r="Z165" s="11" t="s">
        <v>73</v>
      </c>
      <c r="AA165" s="11" t="s">
        <v>74</v>
      </c>
      <c r="AB165" s="12"/>
      <c r="AC165" s="12" t="s">
        <v>75</v>
      </c>
      <c r="AD165" s="12" t="s">
        <v>76</v>
      </c>
      <c r="AE165" s="13" t="s">
        <v>77</v>
      </c>
      <c r="AF165" s="13" t="s">
        <v>78</v>
      </c>
      <c r="AG165" s="13" t="s">
        <v>79</v>
      </c>
      <c r="AH165" s="13" t="s">
        <v>80</v>
      </c>
      <c r="AI165" s="12" t="s">
        <v>81</v>
      </c>
      <c r="AJ165" s="12" t="s">
        <v>82</v>
      </c>
      <c r="AK165" s="12" t="s">
        <v>83</v>
      </c>
      <c r="AL165" s="12" t="s">
        <v>84</v>
      </c>
      <c r="AM165" s="12" t="s">
        <v>85</v>
      </c>
      <c r="AN165" s="12" t="s">
        <v>86</v>
      </c>
      <c r="AO165" s="12" t="s">
        <v>87</v>
      </c>
      <c r="AP165" s="12" t="s">
        <v>88</v>
      </c>
      <c r="AQ165" s="12" t="s">
        <v>89</v>
      </c>
      <c r="AR165" s="12" t="s">
        <v>90</v>
      </c>
      <c r="AS165" s="12" t="s">
        <v>91</v>
      </c>
      <c r="AU165" s="3" t="s">
        <v>92</v>
      </c>
      <c r="AV165" s="3" t="s">
        <v>93</v>
      </c>
      <c r="AW165" s="3" t="s">
        <v>94</v>
      </c>
      <c r="AX165" s="3" t="s">
        <v>95</v>
      </c>
      <c r="AY165" s="3" t="s">
        <v>96</v>
      </c>
      <c r="AZ165" s="3"/>
      <c r="BA165" s="3" t="s">
        <v>97</v>
      </c>
      <c r="BB165" s="3"/>
      <c r="BC165" s="3"/>
      <c r="BD165" s="3"/>
      <c r="BE165" s="3"/>
      <c r="BF165" s="3" t="s">
        <v>98</v>
      </c>
      <c r="BG165" s="3" t="s">
        <v>99</v>
      </c>
      <c r="BH165" s="3" t="s">
        <v>100</v>
      </c>
      <c r="BI165" s="3" t="s">
        <v>101</v>
      </c>
      <c r="BJ165" s="1" t="s">
        <v>102</v>
      </c>
      <c r="BK165" s="3" t="s">
        <v>103</v>
      </c>
      <c r="BL165" s="3" t="s">
        <v>104</v>
      </c>
      <c r="BM165" s="3" t="s">
        <v>105</v>
      </c>
      <c r="BN165" s="3" t="s">
        <v>106</v>
      </c>
      <c r="BO165" s="3" t="s">
        <v>107</v>
      </c>
      <c r="BP165" s="3" t="s">
        <v>108</v>
      </c>
      <c r="BQ165" s="3" t="s">
        <v>109</v>
      </c>
      <c r="BR165" s="3" t="s">
        <v>35</v>
      </c>
      <c r="BS165" s="3" t="s">
        <v>98</v>
      </c>
      <c r="BT165" s="3" t="s">
        <v>110</v>
      </c>
      <c r="BU165" s="3" t="s">
        <v>111</v>
      </c>
      <c r="BW165" t="s">
        <v>112</v>
      </c>
      <c r="CB165" t="s">
        <v>113</v>
      </c>
      <c r="CC165" t="s">
        <v>114</v>
      </c>
      <c r="CD165" t="s">
        <v>115</v>
      </c>
      <c r="CE165" t="s">
        <v>116</v>
      </c>
      <c r="CF165" t="s">
        <v>117</v>
      </c>
      <c r="CG165" t="s">
        <v>118</v>
      </c>
      <c r="CH165" t="s">
        <v>119</v>
      </c>
      <c r="CI165" t="s">
        <v>116</v>
      </c>
      <c r="CJ165" t="s">
        <v>120</v>
      </c>
      <c r="CM165" t="s">
        <v>121</v>
      </c>
    </row>
    <row r="166" spans="1:91">
      <c r="A166" s="1">
        <v>1.2337</v>
      </c>
      <c r="B166" s="1">
        <v>51.201999999999998</v>
      </c>
      <c r="C166">
        <f t="shared" ref="C166:C179" si="51">A166+1</f>
        <v>2.2336999999999998</v>
      </c>
      <c r="D166">
        <f t="shared" ref="D166:D179" si="52">C166-1</f>
        <v>1.2336999999999998</v>
      </c>
      <c r="E166">
        <f t="shared" ref="E166:E179" si="53">D166*100000</f>
        <v>123369.99999999999</v>
      </c>
      <c r="F166">
        <f t="shared" ref="F166:F179" si="54">E166/(0.000134)</f>
        <v>920671641.79104459</v>
      </c>
      <c r="G166">
        <f t="shared" ref="G166:G179" si="55">1.25*C166/1</f>
        <v>2.7921249999999995</v>
      </c>
      <c r="H166">
        <f t="shared" ref="H166:H179" si="56">(((((C166+1)*100000)/2)*28.02)/(8.314*298))/1000</f>
        <v>1.8285699467058878</v>
      </c>
      <c r="I166">
        <f t="shared" ref="I166:I179" si="57">B166/60000</f>
        <v>8.5336666666666668E-4</v>
      </c>
      <c r="J166">
        <f t="shared" ref="J166:J179" si="58">I166/51200000</f>
        <v>1.6667317708333333E-11</v>
      </c>
      <c r="K166" s="1">
        <f>1-(((J166/J183)^0.25)*1)</f>
        <v>6.6460719197691032E-2</v>
      </c>
      <c r="L166">
        <f t="shared" ref="L166:L179" si="59">K166*10^-6</f>
        <v>6.6460719197691033E-8</v>
      </c>
      <c r="M166">
        <f t="shared" ref="M166:M179" si="60">1-K166</f>
        <v>0.93353928080230897</v>
      </c>
      <c r="N166">
        <f t="shared" ref="N166:N179" si="61">M166*10^-6</f>
        <v>9.3353928080230888E-7</v>
      </c>
      <c r="O166">
        <f t="shared" ref="O166:O179" si="62">F166*(N166/2)</f>
        <v>429.74157116634638</v>
      </c>
      <c r="P166">
        <f>(((O166*N166)+(0.5*(N166^2)*(17640+F166))))</f>
        <v>8.023689611460637E-4</v>
      </c>
      <c r="Q166">
        <f t="shared" ref="Q166:Q179" si="63">(((0.25*(((1*10^-6)^2)-(N166^2)))-(0.5*(N166^2)*(LN(1/M166)))))</f>
        <v>2.1587518511694479E-15</v>
      </c>
      <c r="R166">
        <f>(0.0625*(17640+F166)*((((1*10^-6)^2)-(N166^2))^2))</f>
        <v>9.5023096103189719E-19</v>
      </c>
      <c r="S166">
        <f>((2*PI()*1800)/(0.0044))*((P166*Q166)-R166)</f>
        <v>2.009751268384066E-12</v>
      </c>
      <c r="T166">
        <f>S166/1800</f>
        <v>1.1165284824355922E-15</v>
      </c>
      <c r="U166">
        <f t="shared" ref="U166:U179" si="64">(PI()*((0.000001)^2))-(PI()*(N166^2))</f>
        <v>4.0370851417699929E-13</v>
      </c>
      <c r="V166">
        <f t="shared" ref="V166:V179" si="65">T166/U166</f>
        <v>2.7656797992277886E-3</v>
      </c>
      <c r="W166">
        <f>(T166*1800)/U166</f>
        <v>4.9782236386100198</v>
      </c>
      <c r="X166">
        <f>(J166)/(PI()*(N166^2))</f>
        <v>6.0876636335341958</v>
      </c>
      <c r="Y166">
        <f>(2*1800*V166*L166)/(0.0044)</f>
        <v>1.5038923788589464E-4</v>
      </c>
      <c r="Z166">
        <f>(1.25*X166*2*N166)/(0.00001781)</f>
        <v>0.79773626196180281</v>
      </c>
      <c r="AA166">
        <f>J166*1.25</f>
        <v>2.0834147135416666E-11</v>
      </c>
      <c r="AC166">
        <f t="shared" ref="AC166:AC179" si="66">AA166/(AA166+S166)</f>
        <v>0.91202240384462196</v>
      </c>
      <c r="AD166">
        <f t="shared" ref="AD166:AD179" si="67">(AA166+S166)/(PI()*(0.000001)^2)</f>
        <v>7.271438700907888</v>
      </c>
      <c r="AE166">
        <f t="shared" ref="AE166:AE179" si="68">(AD166*AC166)/H166</f>
        <v>3.6267220815685266</v>
      </c>
      <c r="AF166">
        <f>(AD166*(1-AC166))/1800</f>
        <v>3.5540205416503378E-4</v>
      </c>
      <c r="AG166">
        <f t="shared" ref="AG166:AG179" si="69">(AD166*AC166*0.000002)/(0.00001781)</f>
        <v>0.74471813626174355</v>
      </c>
      <c r="AH166">
        <f>(AD166*(1-AC166)*0.000002)/(0.0044)</f>
        <v>2.9078349886230034E-4</v>
      </c>
      <c r="AI166">
        <f t="shared" ref="AI166:AI179" si="70">16/Z166</f>
        <v>20.056754046321782</v>
      </c>
      <c r="AJ166">
        <f t="shared" ref="AJ166:AJ179" si="71">16/Y166</f>
        <v>106390.59167345296</v>
      </c>
      <c r="AK166">
        <f t="shared" ref="AK166:AK179" si="72">((((0.000134)/(0.000002))*4*AI166*((AD166*AC166)^2))/(2*1.25))*(2/(1+C166))</f>
        <v>58484.046220111879</v>
      </c>
      <c r="AL166">
        <f>((0.000134/0.000002)*4*AJ166*((AD166*(1-AC166))^2))/(2*1800)</f>
        <v>3241.3086997488995</v>
      </c>
      <c r="AM166">
        <f t="shared" ref="AM166:AM179" si="73">(AL166/AK166)^0.5</f>
        <v>0.23541898970470346</v>
      </c>
      <c r="AN166">
        <f>((0.017/(9.8*(1800-H166)))^0.5)/(0.000002)</f>
        <v>491.09541628356874</v>
      </c>
      <c r="AO166">
        <f t="shared" ref="AO166:AO179" si="74">26*(1+(Y166/1000))*(1-(EXP(-0.513/((0.27*AN166)+0.8))))</f>
        <v>9.9796182719779386E-2</v>
      </c>
      <c r="AP166">
        <f t="shared" ref="AP166:AP179" si="75">1+(AO166*AM166)+(AM166^2)</f>
        <v>1.0789160172258598</v>
      </c>
      <c r="AQ166">
        <f t="shared" ref="AQ166:AQ179" si="76">1+(AO166/AM166)+(1/(AM166^2))</f>
        <v>19.467252293477767</v>
      </c>
      <c r="AR166">
        <f t="shared" ref="AR166:AS179" si="77">AK166*AP166</f>
        <v>63099.374219056212</v>
      </c>
      <c r="AS166">
        <f t="shared" si="77"/>
        <v>63099.374219056204</v>
      </c>
      <c r="AU166">
        <f t="shared" ref="AU166:AU179" si="78">(E166*10^-6)/0.134</f>
        <v>0.92067164179104455</v>
      </c>
      <c r="AV166">
        <f t="shared" ref="AV166:AV179" si="79">(AS166*10^-6)/0.134</f>
        <v>0.47089085238101641</v>
      </c>
      <c r="AW166">
        <f t="shared" ref="AW166:AX179" si="80">LOG(AU166)</f>
        <v>-3.58952336306783E-2</v>
      </c>
      <c r="AX166">
        <f t="shared" si="80"/>
        <v>-0.32707974616597296</v>
      </c>
      <c r="AY166">
        <f t="shared" ref="AY166:AY179" si="81">AV166/AU166</f>
        <v>0.51146449071132538</v>
      </c>
      <c r="BA166">
        <f t="shared" ref="BA166:BA179" si="82">(AK166/0.000134)*(AP166)*(0.000002/4)</f>
        <v>235.44542619050824</v>
      </c>
      <c r="BF166">
        <f t="shared" ref="BF166:BF179" si="83">LOG(E166)</f>
        <v>5.0912095647341298</v>
      </c>
      <c r="BG166">
        <f>((AD166*(1-AC166))*0.000002*0.0044)/(2*1800*BA166)</f>
        <v>6.6417473621290109E-15</v>
      </c>
      <c r="BH166">
        <f t="shared" ref="BH166:BH179" si="84">(BG166^0.5)*10^6</f>
        <v>8.1496916273740144E-2</v>
      </c>
      <c r="BI166" s="4">
        <f t="shared" ref="BI166:BI179" si="85">BH166/K166</f>
        <v>1.2262418652335543</v>
      </c>
      <c r="BJ166" s="1">
        <f>1-(((J166/J183)^0.25)*1)</f>
        <v>6.6460719197691032E-2</v>
      </c>
      <c r="BK166">
        <f t="shared" ref="BK166:BK179" si="86">LOG(BJ166)</f>
        <v>-1.1774349633597663</v>
      </c>
      <c r="BL166">
        <f t="shared" ref="BL166:BL179" si="87">LOG(BH166)</f>
        <v>-1.0888588240285584</v>
      </c>
      <c r="BM166">
        <f t="shared" ref="BM166:BM179" si="88">1-BH166</f>
        <v>0.91850308372625988</v>
      </c>
      <c r="BN166">
        <f t="shared" ref="BN166:BN179" si="89">BM166*10^-6</f>
        <v>9.1850308372625985E-7</v>
      </c>
      <c r="BO166">
        <f t="shared" ref="BO166:BO179" si="90">(51200000*PI()*(BN166^2))/((PI()*((0.0185)^2))/4)</f>
        <v>0.50483299621341149</v>
      </c>
      <c r="BP166">
        <f t="shared" ref="BP166:BP179" si="91">(BO166*(BN166^2))/8</f>
        <v>5.3237663073134506E-14</v>
      </c>
      <c r="BQ166">
        <f t="shared" ref="BQ166:BQ179" si="92">BP166/(0.0000000000009869233)</f>
        <v>5.3943060289623826E-2</v>
      </c>
      <c r="BR166">
        <f t="shared" ref="BR166:BR179" si="93">LOG(BQ166)</f>
        <v>-1.2680644188546566</v>
      </c>
      <c r="BS166">
        <f t="shared" ref="BS166:BS179" si="94">LOG(E166)</f>
        <v>5.0912095647341298</v>
      </c>
      <c r="BT166">
        <f t="shared" ref="BT166:BT179" si="95">LOG(N166)</f>
        <v>-6.0298674033959152</v>
      </c>
      <c r="BU166">
        <f t="shared" ref="BU166:BU179" si="96">LOG(BN166)</f>
        <v>-6.0369193812819066</v>
      </c>
      <c r="BW166">
        <f t="shared" ref="BW166:BW179" si="97">((BJ166-BH166)/BJ166)*100</f>
        <v>-22.624186523355437</v>
      </c>
      <c r="CB166">
        <f t="shared" ref="CB166:CB179" si="98">(((BN166^4)*PI())/(8*0.00001781*0.000134))*E166</f>
        <v>1.4448514811333045E-11</v>
      </c>
      <c r="CC166">
        <f t="shared" ref="CC166:CC179" si="99">CB166*60000</f>
        <v>8.6691088867998271E-7</v>
      </c>
      <c r="CD166">
        <f t="shared" ref="CD166:CD179" si="100">CC166*51200000</f>
        <v>44.385837500415114</v>
      </c>
      <c r="CE166">
        <f t="shared" ref="CE166:CE179" si="101">LOG(CD166)</f>
        <v>1.6472444188401147</v>
      </c>
      <c r="CF166">
        <f t="shared" ref="CF166:CF179" si="102">LOG(B166)</f>
        <v>1.7092869252726983</v>
      </c>
      <c r="CG166">
        <f t="shared" ref="CG166:CG179" si="103">((BP166*0.0002688)/(0.00001781*0.000134))*E166</f>
        <v>7.3975701920261266E-4</v>
      </c>
      <c r="CH166">
        <f t="shared" ref="CH166:CH179" si="104">CG166*60000</f>
        <v>44.385421152156759</v>
      </c>
      <c r="CI166">
        <f t="shared" ref="CI166:CI179" si="105">LOG(CH166)</f>
        <v>1.6472403450497033</v>
      </c>
      <c r="CJ166">
        <f t="shared" ref="CJ166:CJ179" si="106">((B166-CD166)/(B166))*100</f>
        <v>13.312297370385695</v>
      </c>
      <c r="CM166">
        <f t="shared" ref="CM166:CM179" si="107">CD166/B166</f>
        <v>0.86687702629614305</v>
      </c>
    </row>
    <row r="167" spans="1:91">
      <c r="A167">
        <v>1.2525999999999999</v>
      </c>
      <c r="B167">
        <v>52.481999999999999</v>
      </c>
      <c r="C167">
        <f t="shared" si="51"/>
        <v>2.2526000000000002</v>
      </c>
      <c r="D167">
        <f t="shared" si="52"/>
        <v>1.2526000000000002</v>
      </c>
      <c r="E167">
        <f t="shared" si="53"/>
        <v>125260.00000000001</v>
      </c>
      <c r="F167">
        <f t="shared" si="54"/>
        <v>934776119.4029851</v>
      </c>
      <c r="G167">
        <f t="shared" si="55"/>
        <v>2.8157500000000004</v>
      </c>
      <c r="H167">
        <f t="shared" si="56"/>
        <v>1.8392573858600272</v>
      </c>
      <c r="I167">
        <f t="shared" si="57"/>
        <v>8.7469999999999996E-4</v>
      </c>
      <c r="J167">
        <f t="shared" si="58"/>
        <v>1.7083984374999998E-11</v>
      </c>
      <c r="K167" s="1">
        <f t="shared" ref="K167:K179" si="108">1-(((J167/J184)^0.25)*1)</f>
        <v>6.4381127982514386E-2</v>
      </c>
      <c r="L167">
        <f t="shared" si="59"/>
        <v>6.4381127982514382E-8</v>
      </c>
      <c r="M167">
        <f t="shared" si="60"/>
        <v>0.93561887201748561</v>
      </c>
      <c r="N167">
        <f t="shared" si="61"/>
        <v>9.3561887201748556E-7</v>
      </c>
      <c r="O167">
        <f t="shared" si="62"/>
        <v>437.29708921235164</v>
      </c>
      <c r="P167">
        <f t="shared" ref="P167:P179" si="109">(((O167*N167)+(0.5*(N167^2)*(17640+F167))))</f>
        <v>8.1829453956596223E-4</v>
      </c>
      <c r="Q167">
        <f t="shared" si="63"/>
        <v>2.0272540430191166E-15</v>
      </c>
      <c r="R167">
        <f t="shared" ref="R167:R179" si="110">(0.0625*(17640+F167)*((((1*10^-6)^2)-(N167^2))^2))</f>
        <v>9.0730369626152776E-19</v>
      </c>
      <c r="S167">
        <f t="shared" ref="S167:S179" si="111">((2*PI()*1800)/(0.0044))*((P167*Q167)-R167)</f>
        <v>1.9318752661791214E-12</v>
      </c>
      <c r="T167">
        <f t="shared" ref="T167:T179" si="112">S167/1800</f>
        <v>1.0732640367661786E-15</v>
      </c>
      <c r="U167">
        <f t="shared" si="64"/>
        <v>3.9149687689176722E-13</v>
      </c>
      <c r="V167">
        <f t="shared" si="65"/>
        <v>2.7414370333863273E-3</v>
      </c>
      <c r="W167">
        <f t="shared" ref="W167:W179" si="113">(T167*1800)/U167</f>
        <v>4.9345866600953894</v>
      </c>
      <c r="X167">
        <f t="shared" ref="X167:X179" si="114">(J167)/(PI()*(N167^2))</f>
        <v>6.2121415987599997</v>
      </c>
      <c r="Y167">
        <f t="shared" ref="Y167:Y179" si="115">(2*1800*V167*L167)/(0.0044)</f>
        <v>1.4440647968382247E-4</v>
      </c>
      <c r="Z167">
        <f t="shared" ref="Z167:Z179" si="116">(1.25*X167*2*N167)/(0.00001781)</f>
        <v>0.81586144237011926</v>
      </c>
      <c r="AA167">
        <f t="shared" ref="AA167:AA179" si="117">J167*1.25</f>
        <v>2.1354980468749997E-11</v>
      </c>
      <c r="AC167">
        <f t="shared" si="66"/>
        <v>0.91704009814938625</v>
      </c>
      <c r="AD167">
        <f t="shared" si="67"/>
        <v>7.4124363985636412</v>
      </c>
      <c r="AE167">
        <f t="shared" si="68"/>
        <v>3.6957858398303558</v>
      </c>
      <c r="AF167">
        <f t="shared" ref="AF167:AF179" si="118">(AD167*(1-AC167))/1800</f>
        <v>3.4163055338819811E-4</v>
      </c>
      <c r="AG167">
        <f t="shared" si="69"/>
        <v>0.76333536243288991</v>
      </c>
      <c r="AH167">
        <f t="shared" ref="AH167:AH179" si="119">(AD167*(1-AC167)*0.000002)/(0.0044)</f>
        <v>2.7951590731761658E-4</v>
      </c>
      <c r="AI167">
        <f t="shared" si="70"/>
        <v>19.611173134397895</v>
      </c>
      <c r="AJ167">
        <f t="shared" si="71"/>
        <v>110798.35222790521</v>
      </c>
      <c r="AK167">
        <f t="shared" si="72"/>
        <v>59730.521823930016</v>
      </c>
      <c r="AL167">
        <f t="shared" ref="AL167:AL179" si="120">((0.000134/0.000002)*4*AJ167*((AD167*(1-AC167))^2))/(2*1800)</f>
        <v>3119.0620460405294</v>
      </c>
      <c r="AM167">
        <f t="shared" si="73"/>
        <v>0.22851454729468221</v>
      </c>
      <c r="AN167">
        <f t="shared" ref="AN167:AN179" si="121">((0.017/(9.8*(1800-H167)))^0.5)/(0.000002)</f>
        <v>491.09687570386893</v>
      </c>
      <c r="AO167">
        <f t="shared" si="74"/>
        <v>9.9795887897832516E-2</v>
      </c>
      <c r="AP167">
        <f t="shared" si="75"/>
        <v>1.0750237104701377</v>
      </c>
      <c r="AQ167">
        <f t="shared" si="76"/>
        <v>20.586870748849609</v>
      </c>
      <c r="AR167">
        <f t="shared" si="77"/>
        <v>64211.727199478781</v>
      </c>
      <c r="AS167">
        <f t="shared" si="77"/>
        <v>64211.727199478788</v>
      </c>
      <c r="AU167">
        <f t="shared" si="78"/>
        <v>0.93477611940298511</v>
      </c>
      <c r="AV167">
        <f t="shared" si="79"/>
        <v>0.47919199402596108</v>
      </c>
      <c r="AW167">
        <f t="shared" si="80"/>
        <v>-2.9292390999518626E-2</v>
      </c>
      <c r="AX167">
        <f t="shared" si="80"/>
        <v>-0.31949044641881247</v>
      </c>
      <c r="AY167">
        <f t="shared" si="81"/>
        <v>0.51262755228707313</v>
      </c>
      <c r="BA167">
        <f t="shared" si="82"/>
        <v>239.59599701298052</v>
      </c>
      <c r="BF167">
        <f t="shared" si="83"/>
        <v>5.0978124073652893</v>
      </c>
      <c r="BG167">
        <f t="shared" ref="BG167:BG179" si="122">((AD167*(1-AC167))*0.000002*0.0044)/(2*1800*BA167)</f>
        <v>6.2737877662732177E-15</v>
      </c>
      <c r="BH167">
        <f t="shared" si="84"/>
        <v>7.9207245667762091E-2</v>
      </c>
      <c r="BI167" s="4">
        <f t="shared" si="85"/>
        <v>1.2302867027939368</v>
      </c>
      <c r="BJ167" s="1">
        <f t="shared" ref="BJ167:BJ179" si="123">1-(((J167/J184)^0.25)*1)</f>
        <v>6.4381127982514386E-2</v>
      </c>
      <c r="BK167">
        <f t="shared" si="86"/>
        <v>-1.1912414185747568</v>
      </c>
      <c r="BL167">
        <f t="shared" si="87"/>
        <v>-1.1012350884913893</v>
      </c>
      <c r="BM167">
        <f t="shared" si="88"/>
        <v>0.92079275433223795</v>
      </c>
      <c r="BN167">
        <f t="shared" si="89"/>
        <v>9.2079275433223789E-7</v>
      </c>
      <c r="BO167">
        <f t="shared" si="90"/>
        <v>0.50735305744051828</v>
      </c>
      <c r="BP167">
        <f t="shared" si="91"/>
        <v>5.3770500790438399E-14</v>
      </c>
      <c r="BQ167">
        <f t="shared" si="92"/>
        <v>5.4482958088473941E-2</v>
      </c>
      <c r="BR167">
        <f t="shared" si="93"/>
        <v>-1.2637393209442902</v>
      </c>
      <c r="BS167">
        <f t="shared" si="94"/>
        <v>5.0978124073652893</v>
      </c>
      <c r="BT167">
        <f t="shared" si="95"/>
        <v>-6.0289010267833669</v>
      </c>
      <c r="BU167">
        <f t="shared" si="96"/>
        <v>-6.0358381068043157</v>
      </c>
      <c r="BW167">
        <f t="shared" si="97"/>
        <v>-23.028670279393694</v>
      </c>
      <c r="CB167">
        <f t="shared" si="98"/>
        <v>1.4816688413840711E-11</v>
      </c>
      <c r="CC167">
        <f t="shared" si="99"/>
        <v>8.8900130483044259E-7</v>
      </c>
      <c r="CD167">
        <f t="shared" si="100"/>
        <v>45.516866807318664</v>
      </c>
      <c r="CE167">
        <f t="shared" si="101"/>
        <v>1.6581723593816409</v>
      </c>
      <c r="CF167">
        <f t="shared" si="102"/>
        <v>1.7200103769090171</v>
      </c>
      <c r="CG167">
        <f t="shared" si="103"/>
        <v>7.5860733082955755E-4</v>
      </c>
      <c r="CH167">
        <f t="shared" si="104"/>
        <v>45.516439849773455</v>
      </c>
      <c r="CI167">
        <f t="shared" si="105"/>
        <v>1.6581682855912294</v>
      </c>
      <c r="CJ167">
        <f t="shared" si="106"/>
        <v>13.271470585498523</v>
      </c>
      <c r="CM167">
        <f t="shared" si="107"/>
        <v>0.86728529414501476</v>
      </c>
    </row>
    <row r="168" spans="1:91">
      <c r="A168">
        <v>1.2763</v>
      </c>
      <c r="B168">
        <v>53.82</v>
      </c>
      <c r="C168">
        <f t="shared" si="51"/>
        <v>2.2763</v>
      </c>
      <c r="D168">
        <f t="shared" si="52"/>
        <v>1.2763</v>
      </c>
      <c r="E168">
        <f t="shared" si="53"/>
        <v>127630</v>
      </c>
      <c r="F168">
        <f t="shared" si="54"/>
        <v>952462686.56716418</v>
      </c>
      <c r="G168">
        <f t="shared" si="55"/>
        <v>2.8453749999999998</v>
      </c>
      <c r="H168">
        <f t="shared" si="56"/>
        <v>1.8526590952755357</v>
      </c>
      <c r="I168">
        <f t="shared" si="57"/>
        <v>8.9700000000000001E-4</v>
      </c>
      <c r="J168">
        <f t="shared" si="58"/>
        <v>1.751953125E-11</v>
      </c>
      <c r="K168" s="1">
        <f t="shared" si="108"/>
        <v>6.352973886953639E-2</v>
      </c>
      <c r="L168">
        <f t="shared" si="59"/>
        <v>6.3529738869536392E-8</v>
      </c>
      <c r="M168">
        <f t="shared" si="60"/>
        <v>0.93647026113046361</v>
      </c>
      <c r="N168">
        <f t="shared" si="61"/>
        <v>9.3647026113046358E-7</v>
      </c>
      <c r="O168">
        <f t="shared" si="62"/>
        <v>445.97649040328758</v>
      </c>
      <c r="P168">
        <f t="shared" si="109"/>
        <v>8.3529517578519955E-4</v>
      </c>
      <c r="Q168">
        <f t="shared" si="63"/>
        <v>1.9745826828255342E-15</v>
      </c>
      <c r="R168">
        <f t="shared" si="110"/>
        <v>9.0097312262129768E-19</v>
      </c>
      <c r="S168">
        <f t="shared" si="111"/>
        <v>1.9236475611687344E-12</v>
      </c>
      <c r="T168">
        <f t="shared" si="112"/>
        <v>1.0686930895381857E-15</v>
      </c>
      <c r="U168">
        <f t="shared" si="64"/>
        <v>3.864895667965781E-13</v>
      </c>
      <c r="V168">
        <f t="shared" si="65"/>
        <v>2.7651279137909388E-3</v>
      </c>
      <c r="W168">
        <f t="shared" si="113"/>
        <v>4.9772302448236898</v>
      </c>
      <c r="X168">
        <f t="shared" si="114"/>
        <v>6.3589385580456623</v>
      </c>
      <c r="Y168">
        <f t="shared" si="115"/>
        <v>1.4372824443054894E-4</v>
      </c>
      <c r="Z168">
        <f t="shared" si="116"/>
        <v>0.83590073722144786</v>
      </c>
      <c r="AA168">
        <f t="shared" si="117"/>
        <v>2.1899414062500001E-11</v>
      </c>
      <c r="AC168">
        <f t="shared" si="66"/>
        <v>0.91925271438421885</v>
      </c>
      <c r="AD168">
        <f t="shared" si="67"/>
        <v>7.5831160339794268</v>
      </c>
      <c r="AE168">
        <f t="shared" si="68"/>
        <v>3.7625918419110733</v>
      </c>
      <c r="AF168">
        <f t="shared" si="118"/>
        <v>3.4017557569630358E-4</v>
      </c>
      <c r="AG168">
        <f t="shared" si="69"/>
        <v>0.78279618166491638</v>
      </c>
      <c r="AH168">
        <f t="shared" si="119"/>
        <v>2.7832547102424836E-4</v>
      </c>
      <c r="AI168">
        <f t="shared" si="70"/>
        <v>19.141028698197285</v>
      </c>
      <c r="AJ168">
        <f t="shared" si="71"/>
        <v>111321.19552000356</v>
      </c>
      <c r="AK168">
        <f t="shared" si="72"/>
        <v>60865.562272703006</v>
      </c>
      <c r="AL168">
        <f t="shared" si="120"/>
        <v>3107.1442938075884</v>
      </c>
      <c r="AM168">
        <f t="shared" si="73"/>
        <v>0.22594091950670694</v>
      </c>
      <c r="AN168">
        <f t="shared" si="121"/>
        <v>491.09870578898222</v>
      </c>
      <c r="AO168">
        <f t="shared" si="74"/>
        <v>9.9795518880220646E-2</v>
      </c>
      <c r="AP168">
        <f t="shared" si="75"/>
        <v>1.0735971904059822</v>
      </c>
      <c r="AQ168">
        <f t="shared" si="76"/>
        <v>21.030596093874497</v>
      </c>
      <c r="AR168">
        <f t="shared" si="77"/>
        <v>65345.096648454295</v>
      </c>
      <c r="AS168">
        <f t="shared" si="77"/>
        <v>65345.096648454302</v>
      </c>
      <c r="AU168">
        <f t="shared" si="78"/>
        <v>0.95246268656716404</v>
      </c>
      <c r="AV168">
        <f t="shared" si="79"/>
        <v>0.48764997498846485</v>
      </c>
      <c r="AW168">
        <f t="shared" si="80"/>
        <v>-2.1152029127827796E-2</v>
      </c>
      <c r="AX168">
        <f t="shared" si="80"/>
        <v>-0.31189179372312692</v>
      </c>
      <c r="AY168">
        <f t="shared" si="81"/>
        <v>0.51198853442336678</v>
      </c>
      <c r="BA168">
        <f t="shared" si="82"/>
        <v>243.82498749423243</v>
      </c>
      <c r="BF168">
        <f t="shared" si="83"/>
        <v>5.1059527692369802</v>
      </c>
      <c r="BG168">
        <f t="shared" si="122"/>
        <v>6.1387167428815774E-15</v>
      </c>
      <c r="BH168">
        <f t="shared" si="84"/>
        <v>7.834996326024396E-2</v>
      </c>
      <c r="BI168" s="4">
        <f t="shared" si="85"/>
        <v>1.2332801087242329</v>
      </c>
      <c r="BJ168" s="1">
        <f t="shared" si="123"/>
        <v>6.352973886953639E-2</v>
      </c>
      <c r="BK168">
        <f t="shared" si="86"/>
        <v>-1.1970229297702391</v>
      </c>
      <c r="BL168">
        <f t="shared" si="87"/>
        <v>-1.105961202844109</v>
      </c>
      <c r="BM168">
        <f t="shared" si="88"/>
        <v>0.92165003673975598</v>
      </c>
      <c r="BN168">
        <f t="shared" si="89"/>
        <v>9.2165003673975593E-7</v>
      </c>
      <c r="BO168">
        <f t="shared" si="90"/>
        <v>0.50829821544936793</v>
      </c>
      <c r="BP168">
        <f t="shared" si="91"/>
        <v>5.3971027650439073E-14</v>
      </c>
      <c r="BQ168">
        <f t="shared" si="92"/>
        <v>5.4686141922517251E-2</v>
      </c>
      <c r="BR168">
        <f t="shared" si="93"/>
        <v>-1.2621227147834231</v>
      </c>
      <c r="BS168">
        <f t="shared" si="94"/>
        <v>5.1059527692369802</v>
      </c>
      <c r="BT168">
        <f t="shared" si="95"/>
        <v>-6.0285060096736975</v>
      </c>
      <c r="BU168">
        <f t="shared" si="96"/>
        <v>-6.0354339552640983</v>
      </c>
      <c r="BW168">
        <f t="shared" si="97"/>
        <v>-23.328010872423285</v>
      </c>
      <c r="CB168">
        <f t="shared" si="98"/>
        <v>1.5153331218379802E-11</v>
      </c>
      <c r="CC168">
        <f t="shared" si="99"/>
        <v>9.0919987310278817E-7</v>
      </c>
      <c r="CD168">
        <f t="shared" si="100"/>
        <v>46.551033502862751</v>
      </c>
      <c r="CE168">
        <f t="shared" si="101"/>
        <v>1.6679293274141986</v>
      </c>
      <c r="CF168">
        <f t="shared" si="102"/>
        <v>1.7309436934277358</v>
      </c>
      <c r="CG168">
        <f t="shared" si="103"/>
        <v>7.7584328074369773E-4</v>
      </c>
      <c r="CH168">
        <f t="shared" si="104"/>
        <v>46.550596844621865</v>
      </c>
      <c r="CI168">
        <f t="shared" si="105"/>
        <v>1.6679252536237874</v>
      </c>
      <c r="CJ168">
        <f t="shared" si="106"/>
        <v>13.506069299771925</v>
      </c>
      <c r="CM168">
        <f t="shared" si="107"/>
        <v>0.86493930700228072</v>
      </c>
    </row>
    <row r="169" spans="1:91">
      <c r="A169">
        <v>1.2950999999999999</v>
      </c>
      <c r="B169">
        <v>55.116</v>
      </c>
      <c r="C169">
        <f t="shared" si="51"/>
        <v>2.2950999999999997</v>
      </c>
      <c r="D169">
        <f t="shared" si="52"/>
        <v>1.2950999999999997</v>
      </c>
      <c r="E169">
        <f t="shared" si="53"/>
        <v>129509.99999999997</v>
      </c>
      <c r="F169">
        <f t="shared" si="54"/>
        <v>966492537.31343257</v>
      </c>
      <c r="G169">
        <f t="shared" si="55"/>
        <v>2.8688749999999996</v>
      </c>
      <c r="H169">
        <f t="shared" si="56"/>
        <v>1.863289987132563</v>
      </c>
      <c r="I169">
        <f t="shared" si="57"/>
        <v>9.1859999999999999E-4</v>
      </c>
      <c r="J169">
        <f t="shared" si="58"/>
        <v>1.7941406250000001E-11</v>
      </c>
      <c r="K169" s="1">
        <f t="shared" si="108"/>
        <v>6.2458042940821468E-2</v>
      </c>
      <c r="L169">
        <f t="shared" si="59"/>
        <v>6.245804294082146E-8</v>
      </c>
      <c r="M169">
        <f t="shared" si="60"/>
        <v>0.93754195705917853</v>
      </c>
      <c r="N169">
        <f t="shared" si="61"/>
        <v>9.3754195705917845E-7</v>
      </c>
      <c r="O169">
        <f t="shared" si="62"/>
        <v>453.06365245796331</v>
      </c>
      <c r="P169">
        <f t="shared" si="109"/>
        <v>8.4954011944264217E-4</v>
      </c>
      <c r="Q169">
        <f t="shared" si="63"/>
        <v>1.9092449204784711E-15</v>
      </c>
      <c r="R169">
        <f t="shared" si="110"/>
        <v>8.8463766111651668E-19</v>
      </c>
      <c r="S169">
        <f t="shared" si="111"/>
        <v>1.8952607215017645E-12</v>
      </c>
      <c r="T169">
        <f t="shared" si="112"/>
        <v>1.0529226230565359E-15</v>
      </c>
      <c r="U169">
        <f t="shared" si="64"/>
        <v>3.8018008238604326E-13</v>
      </c>
      <c r="V169">
        <f t="shared" si="65"/>
        <v>2.769536521872219E-3</v>
      </c>
      <c r="W169">
        <f t="shared" si="113"/>
        <v>4.985165739369994</v>
      </c>
      <c r="X169">
        <f t="shared" si="114"/>
        <v>6.4971842444314714</v>
      </c>
      <c r="Y169">
        <f t="shared" si="115"/>
        <v>1.4152895264394683E-4</v>
      </c>
      <c r="Z169">
        <f t="shared" si="116"/>
        <v>0.85505093092340556</v>
      </c>
      <c r="AA169">
        <f t="shared" si="117"/>
        <v>2.2426757812500001E-11</v>
      </c>
      <c r="AC169">
        <f t="shared" si="66"/>
        <v>0.9220763392293192</v>
      </c>
      <c r="AD169">
        <f t="shared" si="67"/>
        <v>7.7419389513181498</v>
      </c>
      <c r="AE169">
        <f t="shared" si="68"/>
        <v>3.8312118758036546</v>
      </c>
      <c r="AF169">
        <f t="shared" si="118"/>
        <v>3.3515568030546432E-4</v>
      </c>
      <c r="AG169">
        <f t="shared" si="69"/>
        <v>0.80164612316320205</v>
      </c>
      <c r="AH169">
        <f t="shared" si="119"/>
        <v>2.7421828388628894E-4</v>
      </c>
      <c r="AI169">
        <f t="shared" si="70"/>
        <v>18.712335629786317</v>
      </c>
      <c r="AJ169">
        <f t="shared" si="71"/>
        <v>113051.07330407646</v>
      </c>
      <c r="AK169">
        <f t="shared" si="72"/>
        <v>62046.518993749487</v>
      </c>
      <c r="AL169">
        <f t="shared" si="120"/>
        <v>3062.9870595091961</v>
      </c>
      <c r="AM169">
        <f t="shared" si="73"/>
        <v>0.22218455725463812</v>
      </c>
      <c r="AN169">
        <f t="shared" si="121"/>
        <v>491.10015751661973</v>
      </c>
      <c r="AO169">
        <f t="shared" si="74"/>
        <v>9.9795225990606959E-2</v>
      </c>
      <c r="AP169">
        <f t="shared" si="75"/>
        <v>1.0715389355852891</v>
      </c>
      <c r="AQ169">
        <f t="shared" si="76"/>
        <v>21.706020831177835</v>
      </c>
      <c r="AR169">
        <f t="shared" si="77"/>
        <v>66485.260919334745</v>
      </c>
      <c r="AS169">
        <f t="shared" si="77"/>
        <v>66485.26091933476</v>
      </c>
      <c r="AU169">
        <f t="shared" si="78"/>
        <v>0.96649253731343243</v>
      </c>
      <c r="AV169">
        <f t="shared" si="79"/>
        <v>0.49615866357712496</v>
      </c>
      <c r="AW169">
        <f t="shared" si="80"/>
        <v>-1.4801494988877742E-2</v>
      </c>
      <c r="AX169">
        <f t="shared" si="80"/>
        <v>-0.30437942089444187</v>
      </c>
      <c r="AY169">
        <f t="shared" si="81"/>
        <v>0.51336005651559546</v>
      </c>
      <c r="BA169">
        <f t="shared" si="82"/>
        <v>248.07933178856246</v>
      </c>
      <c r="BF169">
        <f t="shared" si="83"/>
        <v>5.1123033033759295</v>
      </c>
      <c r="BG169">
        <f t="shared" si="122"/>
        <v>5.9444089223882394E-15</v>
      </c>
      <c r="BH169">
        <f t="shared" si="84"/>
        <v>7.7099993011596563E-2</v>
      </c>
      <c r="BI169" s="4">
        <f t="shared" si="85"/>
        <v>1.2344285760706308</v>
      </c>
      <c r="BJ169" s="1">
        <f t="shared" si="123"/>
        <v>6.2458042940821468E-2</v>
      </c>
      <c r="BK169">
        <f t="shared" si="86"/>
        <v>-1.2044116280680017</v>
      </c>
      <c r="BL169">
        <f t="shared" si="87"/>
        <v>-1.1129456613138315</v>
      </c>
      <c r="BM169">
        <f t="shared" si="88"/>
        <v>0.92290000698840347</v>
      </c>
      <c r="BN169">
        <f t="shared" si="89"/>
        <v>9.2290000698840339E-7</v>
      </c>
      <c r="BO169">
        <f t="shared" si="90"/>
        <v>0.50967788987510632</v>
      </c>
      <c r="BP169">
        <f t="shared" si="91"/>
        <v>5.4264412522018987E-14</v>
      </c>
      <c r="BQ169">
        <f t="shared" si="92"/>
        <v>5.4983414133620089E-2</v>
      </c>
      <c r="BR169">
        <f t="shared" si="93"/>
        <v>-1.259768296625031</v>
      </c>
      <c r="BS169">
        <f t="shared" si="94"/>
        <v>5.1123033033759295</v>
      </c>
      <c r="BT169">
        <f t="shared" si="95"/>
        <v>-6.0280092875345996</v>
      </c>
      <c r="BU169">
        <f t="shared" si="96"/>
        <v>-6.0348453507245008</v>
      </c>
      <c r="BW169">
        <f t="shared" si="97"/>
        <v>-23.442857607063086</v>
      </c>
      <c r="CB169">
        <f t="shared" si="98"/>
        <v>1.5460127397447505E-11</v>
      </c>
      <c r="CC169">
        <f t="shared" si="99"/>
        <v>9.2760764384685031E-7</v>
      </c>
      <c r="CD169">
        <f t="shared" si="100"/>
        <v>47.493511364958735</v>
      </c>
      <c r="CE169">
        <f t="shared" si="101"/>
        <v>1.676634279711541</v>
      </c>
      <c r="CF169">
        <f t="shared" si="102"/>
        <v>1.7412776914655483</v>
      </c>
      <c r="CG169">
        <f t="shared" si="103"/>
        <v>7.9155109776803687E-4</v>
      </c>
      <c r="CH169">
        <f t="shared" si="104"/>
        <v>47.493065866082212</v>
      </c>
      <c r="CI169">
        <f t="shared" si="105"/>
        <v>1.6766302059211295</v>
      </c>
      <c r="CJ169">
        <f t="shared" si="106"/>
        <v>13.829901725526645</v>
      </c>
      <c r="CM169">
        <f t="shared" si="107"/>
        <v>0.86170098274473361</v>
      </c>
    </row>
    <row r="170" spans="1:91">
      <c r="A170">
        <v>1.3138000000000001</v>
      </c>
      <c r="B170">
        <v>56.277999999999999</v>
      </c>
      <c r="C170">
        <f t="shared" si="51"/>
        <v>2.3138000000000001</v>
      </c>
      <c r="D170">
        <f t="shared" si="52"/>
        <v>1.3138000000000001</v>
      </c>
      <c r="E170">
        <f t="shared" si="53"/>
        <v>131380</v>
      </c>
      <c r="F170">
        <f t="shared" si="54"/>
        <v>980447761.19402981</v>
      </c>
      <c r="G170">
        <f t="shared" si="55"/>
        <v>2.8922500000000002</v>
      </c>
      <c r="H170">
        <f t="shared" si="56"/>
        <v>1.8738643316924795</v>
      </c>
      <c r="I170">
        <f t="shared" si="57"/>
        <v>9.3796666666666668E-4</v>
      </c>
      <c r="J170">
        <f t="shared" si="58"/>
        <v>1.8319661458333332E-11</v>
      </c>
      <c r="K170" s="1">
        <f t="shared" si="108"/>
        <v>6.2692843814058596E-2</v>
      </c>
      <c r="L170">
        <f t="shared" si="59"/>
        <v>6.2692843814058594E-8</v>
      </c>
      <c r="M170">
        <f t="shared" si="60"/>
        <v>0.9373071561859414</v>
      </c>
      <c r="N170">
        <f t="shared" si="61"/>
        <v>9.3730715618594133E-7</v>
      </c>
      <c r="O170">
        <f t="shared" si="62"/>
        <v>459.49035141682452</v>
      </c>
      <c r="P170">
        <f t="shared" si="109"/>
        <v>8.6137493792706364E-4</v>
      </c>
      <c r="Q170">
        <f t="shared" si="63"/>
        <v>1.9234680849153734E-15</v>
      </c>
      <c r="R170">
        <f t="shared" si="110"/>
        <v>9.0395163842946067E-19</v>
      </c>
      <c r="S170">
        <f t="shared" si="111"/>
        <v>1.935186823932295E-12</v>
      </c>
      <c r="T170">
        <f t="shared" si="112"/>
        <v>1.0751037910734973E-15</v>
      </c>
      <c r="U170">
        <f t="shared" si="64"/>
        <v>3.8156306239415884E-13</v>
      </c>
      <c r="V170">
        <f t="shared" si="65"/>
        <v>2.8176306803065314E-3</v>
      </c>
      <c r="W170">
        <f t="shared" si="113"/>
        <v>5.0717352245517562</v>
      </c>
      <c r="X170">
        <f t="shared" si="114"/>
        <v>6.6374873359228461</v>
      </c>
      <c r="Y170">
        <f t="shared" si="115"/>
        <v>1.4452795649958302E-4</v>
      </c>
      <c r="Z170">
        <f t="shared" si="116"/>
        <v>0.87329651586946144</v>
      </c>
      <c r="AA170">
        <f t="shared" si="117"/>
        <v>2.2899576822916665E-11</v>
      </c>
      <c r="AC170">
        <f t="shared" si="66"/>
        <v>0.92207750186590431</v>
      </c>
      <c r="AD170">
        <f t="shared" si="67"/>
        <v>7.9051507898298352</v>
      </c>
      <c r="AE170">
        <f t="shared" si="68"/>
        <v>3.8899089805375526</v>
      </c>
      <c r="AF170">
        <f t="shared" si="118"/>
        <v>3.4221616537236685E-4</v>
      </c>
      <c r="AG170">
        <f t="shared" si="69"/>
        <v>0.81854707379669567</v>
      </c>
      <c r="AH170">
        <f t="shared" si="119"/>
        <v>2.7999504439557284E-4</v>
      </c>
      <c r="AI170">
        <f t="shared" si="70"/>
        <v>18.321383068922774</v>
      </c>
      <c r="AJ170">
        <f t="shared" si="71"/>
        <v>110705.22539385771</v>
      </c>
      <c r="AK170">
        <f t="shared" si="72"/>
        <v>62981.342067485137</v>
      </c>
      <c r="AL170">
        <f t="shared" si="120"/>
        <v>3127.1338103295975</v>
      </c>
      <c r="AM170">
        <f t="shared" si="73"/>
        <v>0.22282672495519615</v>
      </c>
      <c r="AN170">
        <f t="shared" si="121"/>
        <v>491.10160153507337</v>
      </c>
      <c r="AO170">
        <f t="shared" si="74"/>
        <v>9.9794935175645041E-2</v>
      </c>
      <c r="AP170">
        <f t="shared" si="75"/>
        <v>1.0718887279265636</v>
      </c>
      <c r="AQ170">
        <f t="shared" si="76"/>
        <v>21.588136206013207</v>
      </c>
      <c r="AR170">
        <f t="shared" si="77"/>
        <v>67508.990631824418</v>
      </c>
      <c r="AS170">
        <f t="shared" si="77"/>
        <v>67508.990631824418</v>
      </c>
      <c r="AU170">
        <f t="shared" si="78"/>
        <v>0.98044776119402977</v>
      </c>
      <c r="AV170">
        <f t="shared" si="79"/>
        <v>0.50379843755092846</v>
      </c>
      <c r="AW170">
        <f t="shared" si="80"/>
        <v>-8.5755408330681973E-3</v>
      </c>
      <c r="AX170">
        <f t="shared" si="80"/>
        <v>-0.29774318372965297</v>
      </c>
      <c r="AY170">
        <f t="shared" si="81"/>
        <v>0.51384526283927856</v>
      </c>
      <c r="BA170">
        <f t="shared" si="82"/>
        <v>251.89921877546419</v>
      </c>
      <c r="BF170">
        <f t="shared" si="83"/>
        <v>5.1185292575317396</v>
      </c>
      <c r="BG170">
        <f t="shared" si="122"/>
        <v>5.9775934794803706E-15</v>
      </c>
      <c r="BH170">
        <f t="shared" si="84"/>
        <v>7.7314898172864271E-2</v>
      </c>
      <c r="BI170" s="4">
        <f t="shared" si="85"/>
        <v>1.2332332283756882</v>
      </c>
      <c r="BJ170" s="1">
        <f t="shared" si="123"/>
        <v>6.2692843814058596E-2</v>
      </c>
      <c r="BK170">
        <f t="shared" si="86"/>
        <v>-1.2027820296547223</v>
      </c>
      <c r="BL170">
        <f t="shared" si="87"/>
        <v>-1.1117368117629274</v>
      </c>
      <c r="BM170">
        <f t="shared" si="88"/>
        <v>0.9226851018271357</v>
      </c>
      <c r="BN170">
        <f t="shared" si="89"/>
        <v>9.2268510182713564E-7</v>
      </c>
      <c r="BO170">
        <f t="shared" si="90"/>
        <v>0.50944055179837067</v>
      </c>
      <c r="BP170">
        <f t="shared" si="91"/>
        <v>5.4213886443018224E-14</v>
      </c>
      <c r="BQ170">
        <f t="shared" si="92"/>
        <v>5.4932218585799136E-2</v>
      </c>
      <c r="BR170">
        <f t="shared" si="93"/>
        <v>-1.2601728604704896</v>
      </c>
      <c r="BS170">
        <f t="shared" si="94"/>
        <v>5.1185292575317396</v>
      </c>
      <c r="BT170">
        <f t="shared" si="95"/>
        <v>-6.0281180671941526</v>
      </c>
      <c r="BU170">
        <f t="shared" si="96"/>
        <v>-6.0349464916858651</v>
      </c>
      <c r="BW170">
        <f t="shared" si="97"/>
        <v>-23.323322837568814</v>
      </c>
      <c r="CB170">
        <f t="shared" si="98"/>
        <v>1.5668753873406751E-11</v>
      </c>
      <c r="CC170">
        <f t="shared" si="99"/>
        <v>9.4012523240440503E-7</v>
      </c>
      <c r="CD170">
        <f t="shared" si="100"/>
        <v>48.134411899105537</v>
      </c>
      <c r="CE170">
        <f t="shared" si="101"/>
        <v>1.6824556700218918</v>
      </c>
      <c r="CF170">
        <f t="shared" si="102"/>
        <v>1.7503386551380187</v>
      </c>
      <c r="CG170">
        <f t="shared" si="103"/>
        <v>8.0223267314084292E-4</v>
      </c>
      <c r="CH170">
        <f t="shared" si="104"/>
        <v>48.133960388450575</v>
      </c>
      <c r="CI170">
        <f t="shared" si="105"/>
        <v>1.6824515962314806</v>
      </c>
      <c r="CJ170">
        <f t="shared" si="106"/>
        <v>14.470286969854049</v>
      </c>
      <c r="CM170">
        <f t="shared" si="107"/>
        <v>0.85529713030145949</v>
      </c>
    </row>
    <row r="171" spans="1:91">
      <c r="A171">
        <v>1.3328</v>
      </c>
      <c r="B171">
        <v>57.767000000000003</v>
      </c>
      <c r="C171">
        <f t="shared" si="51"/>
        <v>2.3327999999999998</v>
      </c>
      <c r="D171">
        <f t="shared" si="52"/>
        <v>1.3327999999999998</v>
      </c>
      <c r="E171">
        <f t="shared" si="53"/>
        <v>133279.99999999997</v>
      </c>
      <c r="F171">
        <f t="shared" si="54"/>
        <v>994626865.67164159</v>
      </c>
      <c r="G171">
        <f t="shared" si="55"/>
        <v>2.9159999999999995</v>
      </c>
      <c r="H171">
        <f t="shared" si="56"/>
        <v>1.884608318143731</v>
      </c>
      <c r="I171">
        <f t="shared" si="57"/>
        <v>9.6278333333333342E-4</v>
      </c>
      <c r="J171">
        <f t="shared" si="58"/>
        <v>1.8804361979166668E-11</v>
      </c>
      <c r="K171" s="1">
        <f t="shared" si="108"/>
        <v>6.0699949671863207E-2</v>
      </c>
      <c r="L171">
        <f t="shared" si="59"/>
        <v>6.0699949671863206E-8</v>
      </c>
      <c r="M171">
        <f t="shared" si="60"/>
        <v>0.93930005032813679</v>
      </c>
      <c r="N171">
        <f t="shared" si="61"/>
        <v>9.3930005032813677E-7</v>
      </c>
      <c r="O171">
        <f t="shared" si="62"/>
        <v>467.12653249154494</v>
      </c>
      <c r="P171">
        <f t="shared" si="109"/>
        <v>8.7755173270786808E-4</v>
      </c>
      <c r="Q171">
        <f t="shared" si="63"/>
        <v>1.8043874724297324E-15</v>
      </c>
      <c r="R171">
        <f t="shared" si="110"/>
        <v>8.6141927400634509E-19</v>
      </c>
      <c r="S171">
        <f t="shared" si="111"/>
        <v>1.8558863525368575E-12</v>
      </c>
      <c r="T171">
        <f t="shared" si="112"/>
        <v>1.0310479736315875E-15</v>
      </c>
      <c r="U171">
        <f t="shared" si="64"/>
        <v>3.6981388440317335E-13</v>
      </c>
      <c r="V171">
        <f t="shared" si="65"/>
        <v>2.7880185604592734E-3</v>
      </c>
      <c r="W171">
        <f t="shared" si="113"/>
        <v>5.0184334088266924</v>
      </c>
      <c r="X171">
        <f t="shared" si="114"/>
        <v>6.7842218102726939</v>
      </c>
      <c r="Y171">
        <f t="shared" si="115"/>
        <v>1.3846302515789868E-4</v>
      </c>
      <c r="Z171">
        <f t="shared" si="116"/>
        <v>0.89450026499528135</v>
      </c>
      <c r="AA171">
        <f t="shared" si="117"/>
        <v>2.3505452473958335E-11</v>
      </c>
      <c r="AC171">
        <f t="shared" si="66"/>
        <v>0.9268222247558161</v>
      </c>
      <c r="AD171">
        <f t="shared" si="67"/>
        <v>8.0727648753302361</v>
      </c>
      <c r="AE171">
        <f t="shared" si="68"/>
        <v>3.970065201162694</v>
      </c>
      <c r="AF171">
        <f t="shared" si="118"/>
        <v>3.2819276313669901E-4</v>
      </c>
      <c r="AG171">
        <f t="shared" si="69"/>
        <v>0.84020414392859932</v>
      </c>
      <c r="AH171">
        <f t="shared" si="119"/>
        <v>2.6852135165729917E-4</v>
      </c>
      <c r="AI171">
        <f t="shared" si="70"/>
        <v>17.887082459483008</v>
      </c>
      <c r="AJ171">
        <f t="shared" si="71"/>
        <v>115554.31481981653</v>
      </c>
      <c r="AK171">
        <f t="shared" si="72"/>
        <v>64415.817597941743</v>
      </c>
      <c r="AL171">
        <f t="shared" si="120"/>
        <v>3002.0745369879046</v>
      </c>
      <c r="AM171">
        <f t="shared" si="73"/>
        <v>0.21588102615018945</v>
      </c>
      <c r="AN171">
        <f t="shared" si="121"/>
        <v>491.10306873264483</v>
      </c>
      <c r="AO171">
        <f t="shared" si="74"/>
        <v>9.9794638784975451E-2</v>
      </c>
      <c r="AP171">
        <f t="shared" si="75"/>
        <v>1.0681483864768468</v>
      </c>
      <c r="AQ171">
        <f t="shared" si="76"/>
        <v>22.919368184596664</v>
      </c>
      <c r="AR171">
        <f t="shared" si="77"/>
        <v>68805.651630828346</v>
      </c>
      <c r="AS171">
        <f t="shared" si="77"/>
        <v>68805.651630828346</v>
      </c>
      <c r="AU171">
        <f t="shared" si="78"/>
        <v>0.99462686567164138</v>
      </c>
      <c r="AV171">
        <f t="shared" si="79"/>
        <v>0.51347501217036073</v>
      </c>
      <c r="AW171">
        <f t="shared" si="80"/>
        <v>-2.339814302095438E-3</v>
      </c>
      <c r="AX171">
        <f t="shared" si="80"/>
        <v>-0.28948068612819544</v>
      </c>
      <c r="AY171">
        <f t="shared" si="81"/>
        <v>0.51624888678592717</v>
      </c>
      <c r="BA171">
        <f t="shared" si="82"/>
        <v>256.73750608518037</v>
      </c>
      <c r="BF171">
        <f t="shared" si="83"/>
        <v>5.1247649840627121</v>
      </c>
      <c r="BG171">
        <f t="shared" si="122"/>
        <v>5.6246092743549885E-15</v>
      </c>
      <c r="BH171">
        <f t="shared" si="84"/>
        <v>7.4997395117130494E-2</v>
      </c>
      <c r="BI171" s="4">
        <f t="shared" si="85"/>
        <v>1.235542953866644</v>
      </c>
      <c r="BJ171" s="1">
        <f t="shared" si="123"/>
        <v>6.0699949671863207E-2</v>
      </c>
      <c r="BK171">
        <f t="shared" si="86"/>
        <v>-1.2168116690110877</v>
      </c>
      <c r="BL171">
        <f t="shared" si="87"/>
        <v>-1.1249538206869996</v>
      </c>
      <c r="BM171">
        <f t="shared" si="88"/>
        <v>0.92500260488286945</v>
      </c>
      <c r="BN171">
        <f t="shared" si="89"/>
        <v>9.2500260488286938E-7</v>
      </c>
      <c r="BO171">
        <f t="shared" si="90"/>
        <v>0.51200288367979896</v>
      </c>
      <c r="BP171">
        <f t="shared" si="91"/>
        <v>5.4760616838869071E-14</v>
      </c>
      <c r="BQ171">
        <f t="shared" si="92"/>
        <v>5.5486193140712216E-2</v>
      </c>
      <c r="BR171">
        <f t="shared" si="93"/>
        <v>-1.2558150707291111</v>
      </c>
      <c r="BS171">
        <f t="shared" si="94"/>
        <v>5.1247649840627121</v>
      </c>
      <c r="BT171">
        <f t="shared" si="95"/>
        <v>-6.0271956543937195</v>
      </c>
      <c r="BU171">
        <f t="shared" si="96"/>
        <v>-6.0338570442505208</v>
      </c>
      <c r="BW171">
        <f t="shared" si="97"/>
        <v>-23.554295386664396</v>
      </c>
      <c r="CB171">
        <f t="shared" si="98"/>
        <v>1.6055653054258404E-11</v>
      </c>
      <c r="CC171">
        <f t="shared" si="99"/>
        <v>9.633391832555042E-7</v>
      </c>
      <c r="CD171">
        <f t="shared" si="100"/>
        <v>49.322966182681817</v>
      </c>
      <c r="CE171">
        <f t="shared" si="101"/>
        <v>1.6930491862942434</v>
      </c>
      <c r="CF171">
        <f t="shared" si="102"/>
        <v>1.7616798140140404</v>
      </c>
      <c r="CG171">
        <f t="shared" si="103"/>
        <v>8.2204172538573187E-4</v>
      </c>
      <c r="CH171">
        <f t="shared" si="104"/>
        <v>49.322503523143915</v>
      </c>
      <c r="CI171">
        <f t="shared" si="105"/>
        <v>1.6930451125038317</v>
      </c>
      <c r="CJ171">
        <f t="shared" si="106"/>
        <v>14.617400622012887</v>
      </c>
      <c r="CM171">
        <f t="shared" si="107"/>
        <v>0.85382599377987112</v>
      </c>
    </row>
    <row r="172" spans="1:91">
      <c r="A172">
        <v>1.3514999999999999</v>
      </c>
      <c r="B172">
        <v>59.406999999999996</v>
      </c>
      <c r="C172">
        <f t="shared" si="51"/>
        <v>2.3514999999999997</v>
      </c>
      <c r="D172">
        <f t="shared" si="52"/>
        <v>1.3514999999999997</v>
      </c>
      <c r="E172">
        <f t="shared" si="53"/>
        <v>135149.99999999997</v>
      </c>
      <c r="F172">
        <f t="shared" si="54"/>
        <v>1008582089.5522386</v>
      </c>
      <c r="G172">
        <f t="shared" si="55"/>
        <v>2.9393749999999996</v>
      </c>
      <c r="H172">
        <f t="shared" si="56"/>
        <v>1.8951826627036463</v>
      </c>
      <c r="I172">
        <f t="shared" si="57"/>
        <v>9.9011666666666662E-4</v>
      </c>
      <c r="J172">
        <f t="shared" si="58"/>
        <v>1.9338216145833333E-11</v>
      </c>
      <c r="K172" s="1">
        <f t="shared" si="108"/>
        <v>5.9006731864125306E-2</v>
      </c>
      <c r="L172">
        <f t="shared" si="59"/>
        <v>5.9006731864125302E-8</v>
      </c>
      <c r="M172">
        <f t="shared" si="60"/>
        <v>0.94099326813587469</v>
      </c>
      <c r="N172">
        <f t="shared" si="61"/>
        <v>9.4099326813587468E-7</v>
      </c>
      <c r="O172">
        <f t="shared" si="62"/>
        <v>474.53447831553518</v>
      </c>
      <c r="P172">
        <f t="shared" si="109"/>
        <v>8.9307530901725223E-4</v>
      </c>
      <c r="Q172">
        <f t="shared" si="63"/>
        <v>1.7061382443859823E-15</v>
      </c>
      <c r="R172">
        <f t="shared" si="110"/>
        <v>8.2689439115598618E-19</v>
      </c>
      <c r="S172">
        <f t="shared" si="111"/>
        <v>1.7910904979659724E-12</v>
      </c>
      <c r="T172">
        <f t="shared" si="112"/>
        <v>9.9505027664776242E-16</v>
      </c>
      <c r="U172">
        <f t="shared" si="64"/>
        <v>3.598118509484051E-13</v>
      </c>
      <c r="V172">
        <f t="shared" si="65"/>
        <v>2.765473883155802E-3</v>
      </c>
      <c r="W172">
        <f t="shared" si="113"/>
        <v>4.9778529896804438</v>
      </c>
      <c r="X172">
        <f t="shared" si="114"/>
        <v>6.9517397371752265</v>
      </c>
      <c r="Y172">
        <f t="shared" si="115"/>
        <v>1.3351219846414019E-4</v>
      </c>
      <c r="Z172">
        <f t="shared" si="116"/>
        <v>0.91823979428895874</v>
      </c>
      <c r="AA172">
        <f t="shared" si="117"/>
        <v>2.4172770182291668E-11</v>
      </c>
      <c r="AC172">
        <f t="shared" si="66"/>
        <v>0.93101601799427769</v>
      </c>
      <c r="AD172">
        <f t="shared" si="67"/>
        <v>8.2645535380246073</v>
      </c>
      <c r="AE172">
        <f t="shared" si="68"/>
        <v>4.0599947840887269</v>
      </c>
      <c r="AF172">
        <f t="shared" si="118"/>
        <v>3.1673434030689903E-4</v>
      </c>
      <c r="AG172">
        <f t="shared" si="69"/>
        <v>0.86405746496038038</v>
      </c>
      <c r="AH172">
        <f t="shared" si="119"/>
        <v>2.5914627843291738E-4</v>
      </c>
      <c r="AI172">
        <f t="shared" si="70"/>
        <v>17.424642342352023</v>
      </c>
      <c r="AJ172">
        <f t="shared" si="71"/>
        <v>119839.23704392758</v>
      </c>
      <c r="AK172">
        <f t="shared" si="72"/>
        <v>65993.707972596254</v>
      </c>
      <c r="AL172">
        <f t="shared" si="120"/>
        <v>2899.7906358538298</v>
      </c>
      <c r="AM172">
        <f t="shared" si="73"/>
        <v>0.20961968123110772</v>
      </c>
      <c r="AN172">
        <f t="shared" si="121"/>
        <v>491.10451277677896</v>
      </c>
      <c r="AO172">
        <f t="shared" si="74"/>
        <v>9.9794347174909565E-2</v>
      </c>
      <c r="AP172">
        <f t="shared" si="75"/>
        <v>1.0648592700029023</v>
      </c>
      <c r="AQ172">
        <f t="shared" si="76"/>
        <v>24.234167400775714</v>
      </c>
      <c r="AR172">
        <f t="shared" si="77"/>
        <v>70274.011696483562</v>
      </c>
      <c r="AS172">
        <f t="shared" si="77"/>
        <v>70274.011696483562</v>
      </c>
      <c r="AU172">
        <f t="shared" si="78"/>
        <v>1.0085820895522384</v>
      </c>
      <c r="AV172">
        <f t="shared" si="79"/>
        <v>0.5244329231080862</v>
      </c>
      <c r="AW172">
        <f t="shared" si="80"/>
        <v>3.7112516699364041E-3</v>
      </c>
      <c r="AX172">
        <f t="shared" si="80"/>
        <v>-0.28031005177343704</v>
      </c>
      <c r="AY172">
        <f t="shared" si="81"/>
        <v>0.51997048980010052</v>
      </c>
      <c r="BA172">
        <f t="shared" si="82"/>
        <v>262.21646155404312</v>
      </c>
      <c r="BF172">
        <f t="shared" si="83"/>
        <v>5.1308160500347437</v>
      </c>
      <c r="BG172">
        <f t="shared" si="122"/>
        <v>5.3148116220122467E-15</v>
      </c>
      <c r="BH172">
        <f t="shared" si="84"/>
        <v>7.2902754557096452E-2</v>
      </c>
      <c r="BI172" s="4">
        <f t="shared" si="85"/>
        <v>1.2354989380698036</v>
      </c>
      <c r="BJ172" s="1">
        <f t="shared" si="123"/>
        <v>5.9006731864125306E-2</v>
      </c>
      <c r="BK172">
        <f t="shared" si="86"/>
        <v>-1.229098438448295</v>
      </c>
      <c r="BL172">
        <f t="shared" si="87"/>
        <v>-1.137256061992773</v>
      </c>
      <c r="BM172">
        <f t="shared" si="88"/>
        <v>0.92709724544290351</v>
      </c>
      <c r="BN172">
        <f t="shared" si="89"/>
        <v>9.2709724544290341E-7</v>
      </c>
      <c r="BO172">
        <f t="shared" si="90"/>
        <v>0.5143243393823268</v>
      </c>
      <c r="BP172">
        <f t="shared" si="91"/>
        <v>5.5258319275662315E-14</v>
      </c>
      <c r="BQ172">
        <f t="shared" si="92"/>
        <v>5.5990490117785556E-2</v>
      </c>
      <c r="BR172">
        <f t="shared" si="93"/>
        <v>-1.2518857308526119</v>
      </c>
      <c r="BS172">
        <f t="shared" si="94"/>
        <v>5.1308160500347437</v>
      </c>
      <c r="BT172">
        <f t="shared" si="95"/>
        <v>-6.0264134835035614</v>
      </c>
      <c r="BU172">
        <f t="shared" si="96"/>
        <v>-6.0328747092813959</v>
      </c>
      <c r="BW172">
        <f t="shared" si="97"/>
        <v>-23.54989380698035</v>
      </c>
      <c r="CB172">
        <f t="shared" si="98"/>
        <v>1.6428896014387402E-11</v>
      </c>
      <c r="CC172">
        <f t="shared" si="99"/>
        <v>9.8573376086324411E-7</v>
      </c>
      <c r="CD172">
        <f t="shared" si="100"/>
        <v>50.469568556198098</v>
      </c>
      <c r="CE172">
        <f t="shared" si="101"/>
        <v>1.7030295921427743</v>
      </c>
      <c r="CF172">
        <f t="shared" si="102"/>
        <v>1.7738376214502036</v>
      </c>
      <c r="CG172">
        <f t="shared" si="103"/>
        <v>8.4115158568824643E-4</v>
      </c>
      <c r="CH172">
        <f t="shared" si="104"/>
        <v>50.469095141294787</v>
      </c>
      <c r="CI172">
        <f t="shared" si="105"/>
        <v>1.7030255183523628</v>
      </c>
      <c r="CJ172">
        <f t="shared" si="106"/>
        <v>15.044407971791033</v>
      </c>
      <c r="CM172">
        <f t="shared" si="107"/>
        <v>0.8495559202820897</v>
      </c>
    </row>
    <row r="173" spans="1:91">
      <c r="A173">
        <v>1.3711</v>
      </c>
      <c r="B173">
        <v>60.786999999999999</v>
      </c>
      <c r="C173">
        <f t="shared" si="51"/>
        <v>2.3711000000000002</v>
      </c>
      <c r="D173">
        <f t="shared" si="52"/>
        <v>1.3711000000000002</v>
      </c>
      <c r="E173">
        <f t="shared" si="53"/>
        <v>137110.00000000003</v>
      </c>
      <c r="F173">
        <f t="shared" si="54"/>
        <v>1023208955.2238808</v>
      </c>
      <c r="G173">
        <f t="shared" si="55"/>
        <v>2.9638750000000003</v>
      </c>
      <c r="H173">
        <f t="shared" si="56"/>
        <v>1.9062659329375693</v>
      </c>
      <c r="I173">
        <f t="shared" si="57"/>
        <v>1.0131166666666666E-3</v>
      </c>
      <c r="J173">
        <f t="shared" si="58"/>
        <v>1.9787434895833332E-11</v>
      </c>
      <c r="K173" s="1">
        <f t="shared" si="108"/>
        <v>5.7412803391417411E-2</v>
      </c>
      <c r="L173">
        <f t="shared" si="59"/>
        <v>5.7412803391417405E-8</v>
      </c>
      <c r="M173">
        <f t="shared" si="60"/>
        <v>0.94258719660858259</v>
      </c>
      <c r="N173">
        <f t="shared" si="61"/>
        <v>9.425871966085825E-7</v>
      </c>
      <c r="O173">
        <f t="shared" si="62"/>
        <v>482.2318303246372</v>
      </c>
      <c r="P173">
        <f t="shared" si="109"/>
        <v>9.0909893443314751E-4</v>
      </c>
      <c r="Q173">
        <f t="shared" si="63"/>
        <v>1.6161106101330225E-15</v>
      </c>
      <c r="R173">
        <f t="shared" si="110"/>
        <v>7.9548205647322952E-19</v>
      </c>
      <c r="S173">
        <f t="shared" si="111"/>
        <v>1.7317319486190051E-12</v>
      </c>
      <c r="T173">
        <f t="shared" si="112"/>
        <v>9.6207330478833606E-16</v>
      </c>
      <c r="U173">
        <f t="shared" si="64"/>
        <v>3.5037987078157183E-13</v>
      </c>
      <c r="V173">
        <f t="shared" si="65"/>
        <v>2.7458007294833904E-3</v>
      </c>
      <c r="W173">
        <f t="shared" si="113"/>
        <v>4.9424413130701028</v>
      </c>
      <c r="X173">
        <f t="shared" si="114"/>
        <v>7.0891889782495623</v>
      </c>
      <c r="Y173">
        <f t="shared" si="115"/>
        <v>1.2898155062768759E-4</v>
      </c>
      <c r="Z173">
        <f t="shared" si="116"/>
        <v>0.93798129775922456</v>
      </c>
      <c r="AA173">
        <f t="shared" si="117"/>
        <v>2.4734293619791665E-11</v>
      </c>
      <c r="AC173">
        <f t="shared" si="66"/>
        <v>0.93456773688430317</v>
      </c>
      <c r="AD173">
        <f t="shared" si="67"/>
        <v>8.4243975864180953</v>
      </c>
      <c r="AE173">
        <f t="shared" si="68"/>
        <v>4.1301531181537374</v>
      </c>
      <c r="AF173">
        <f t="shared" si="118"/>
        <v>3.0623744414763897E-4</v>
      </c>
      <c r="AG173">
        <f t="shared" si="69"/>
        <v>0.88412916192614754</v>
      </c>
      <c r="AH173">
        <f t="shared" si="119"/>
        <v>2.5055790884806825E-4</v>
      </c>
      <c r="AI173">
        <f t="shared" si="70"/>
        <v>17.057909404188489</v>
      </c>
      <c r="AJ173">
        <f t="shared" si="71"/>
        <v>124048.74900430441</v>
      </c>
      <c r="AK173">
        <f t="shared" si="72"/>
        <v>67247.822680017489</v>
      </c>
      <c r="AL173">
        <f t="shared" si="120"/>
        <v>2805.991010540175</v>
      </c>
      <c r="AM173">
        <f t="shared" si="73"/>
        <v>0.20426973426579473</v>
      </c>
      <c r="AN173">
        <f t="shared" si="121"/>
        <v>491.10602633403613</v>
      </c>
      <c r="AO173">
        <f t="shared" si="74"/>
        <v>9.9794041594913327E-2</v>
      </c>
      <c r="AP173">
        <f t="shared" si="75"/>
        <v>1.062111026694921</v>
      </c>
      <c r="AQ173">
        <f t="shared" si="76"/>
        <v>25.454341700090321</v>
      </c>
      <c r="AR173">
        <f t="shared" si="77"/>
        <v>71424.653989671366</v>
      </c>
      <c r="AS173">
        <f t="shared" si="77"/>
        <v>71424.653989671351</v>
      </c>
      <c r="AU173">
        <f t="shared" si="78"/>
        <v>1.0232089552238806</v>
      </c>
      <c r="AV173">
        <f t="shared" si="79"/>
        <v>0.53301980589306974</v>
      </c>
      <c r="AW173">
        <f t="shared" si="80"/>
        <v>9.9643324746007695E-3</v>
      </c>
      <c r="AX173">
        <f t="shared" si="80"/>
        <v>-0.2732566532055874</v>
      </c>
      <c r="AY173">
        <f t="shared" si="81"/>
        <v>0.52092957471862988</v>
      </c>
      <c r="BA173">
        <f t="shared" si="82"/>
        <v>266.50990294653491</v>
      </c>
      <c r="BF173">
        <f t="shared" si="83"/>
        <v>5.1370691308394081</v>
      </c>
      <c r="BG173">
        <f t="shared" si="122"/>
        <v>5.0558900039070034E-15</v>
      </c>
      <c r="BH173">
        <f t="shared" si="84"/>
        <v>7.1104781863859212E-2</v>
      </c>
      <c r="BI173" s="4">
        <f t="shared" si="85"/>
        <v>1.2384830153493009</v>
      </c>
      <c r="BJ173" s="1">
        <f t="shared" si="123"/>
        <v>5.7412803391417411E-2</v>
      </c>
      <c r="BK173">
        <f t="shared" si="86"/>
        <v>-1.240991246588254</v>
      </c>
      <c r="BL173">
        <f t="shared" si="87"/>
        <v>-1.1481011915732655</v>
      </c>
      <c r="BM173">
        <f t="shared" si="88"/>
        <v>0.92889521813614073</v>
      </c>
      <c r="BN173">
        <f t="shared" si="89"/>
        <v>9.2889521813614067E-7</v>
      </c>
      <c r="BO173">
        <f t="shared" si="90"/>
        <v>0.51632119100471408</v>
      </c>
      <c r="BP173">
        <f t="shared" si="91"/>
        <v>5.5688230354620458E-14</v>
      </c>
      <c r="BQ173">
        <f t="shared" si="92"/>
        <v>5.6426097503849033E-2</v>
      </c>
      <c r="BR173">
        <f t="shared" si="93"/>
        <v>-1.2485199850152853</v>
      </c>
      <c r="BS173">
        <f t="shared" si="94"/>
        <v>5.1370691308394081</v>
      </c>
      <c r="BT173">
        <f t="shared" si="95"/>
        <v>-6.0256784636640202</v>
      </c>
      <c r="BU173">
        <f t="shared" si="96"/>
        <v>-6.0320332728220638</v>
      </c>
      <c r="BW173">
        <f t="shared" si="97"/>
        <v>-23.848301534930105</v>
      </c>
      <c r="CB173">
        <f t="shared" si="98"/>
        <v>1.6796825384558666E-11</v>
      </c>
      <c r="CC173">
        <f t="shared" si="99"/>
        <v>1.00780952307352E-6</v>
      </c>
      <c r="CD173">
        <f t="shared" si="100"/>
        <v>51.599847581364223</v>
      </c>
      <c r="CE173">
        <f t="shared" si="101"/>
        <v>1.7126484187847653</v>
      </c>
      <c r="CF173">
        <f t="shared" si="102"/>
        <v>1.7838107103264453</v>
      </c>
      <c r="CG173">
        <f t="shared" si="103"/>
        <v>8.5998939273686443E-4</v>
      </c>
      <c r="CH173">
        <f t="shared" si="104"/>
        <v>51.599363564211863</v>
      </c>
      <c r="CI173">
        <f t="shared" si="105"/>
        <v>1.7126443449943538</v>
      </c>
      <c r="CJ173">
        <f t="shared" si="106"/>
        <v>15.11367960030233</v>
      </c>
      <c r="CM173">
        <f t="shared" si="107"/>
        <v>0.84886320399697668</v>
      </c>
    </row>
    <row r="174" spans="1:91">
      <c r="A174">
        <v>1.391</v>
      </c>
      <c r="B174">
        <v>62.381999999999998</v>
      </c>
      <c r="C174">
        <f t="shared" si="51"/>
        <v>2.391</v>
      </c>
      <c r="D174">
        <f t="shared" si="52"/>
        <v>1.391</v>
      </c>
      <c r="E174">
        <f t="shared" si="53"/>
        <v>139100</v>
      </c>
      <c r="F174">
        <f t="shared" si="54"/>
        <v>1038059701.4925373</v>
      </c>
      <c r="G174">
        <f t="shared" si="55"/>
        <v>2.98875</v>
      </c>
      <c r="H174">
        <f t="shared" si="56"/>
        <v>1.9175188450628275</v>
      </c>
      <c r="I174">
        <f t="shared" si="57"/>
        <v>1.0397E-3</v>
      </c>
      <c r="J174">
        <f t="shared" si="58"/>
        <v>2.0306640624999998E-11</v>
      </c>
      <c r="K174" s="1">
        <f t="shared" si="108"/>
        <v>5.5607398318557544E-2</v>
      </c>
      <c r="L174">
        <f t="shared" si="59"/>
        <v>5.5607398318557541E-8</v>
      </c>
      <c r="M174">
        <f t="shared" si="60"/>
        <v>0.94439260168144246</v>
      </c>
      <c r="N174">
        <f t="shared" si="61"/>
        <v>9.4439260168144241E-7</v>
      </c>
      <c r="O174">
        <f t="shared" si="62"/>
        <v>490.16795109659938</v>
      </c>
      <c r="P174">
        <f t="shared" si="109"/>
        <v>9.2582983955250453E-4</v>
      </c>
      <c r="Q174">
        <f t="shared" si="63"/>
        <v>1.5170258184157512E-15</v>
      </c>
      <c r="R174">
        <f t="shared" si="110"/>
        <v>7.5847767381620059E-19</v>
      </c>
      <c r="S174">
        <f t="shared" si="111"/>
        <v>1.6605518762946555E-12</v>
      </c>
      <c r="T174">
        <f t="shared" si="112"/>
        <v>9.2252882016369755E-16</v>
      </c>
      <c r="U174">
        <f t="shared" si="64"/>
        <v>3.3967720948172783E-13</v>
      </c>
      <c r="V174">
        <f t="shared" si="65"/>
        <v>2.7158984895432701E-3</v>
      </c>
      <c r="W174">
        <f t="shared" si="113"/>
        <v>4.8886172811778854</v>
      </c>
      <c r="X174">
        <f t="shared" si="114"/>
        <v>7.2474137889140398</v>
      </c>
      <c r="Y174">
        <f t="shared" si="115"/>
        <v>1.2356513108247388E-4</v>
      </c>
      <c r="Z174">
        <f t="shared" si="116"/>
        <v>0.96075294266907485</v>
      </c>
      <c r="AA174">
        <f t="shared" si="117"/>
        <v>2.5383300781249996E-11</v>
      </c>
      <c r="AC174">
        <f t="shared" si="66"/>
        <v>0.93859780641012347</v>
      </c>
      <c r="AD174">
        <f t="shared" si="67"/>
        <v>8.6083256613942432</v>
      </c>
      <c r="AE174">
        <f t="shared" si="68"/>
        <v>4.2136512000662396</v>
      </c>
      <c r="AF174">
        <f t="shared" si="118"/>
        <v>2.936500437475729E-4</v>
      </c>
      <c r="AG174">
        <f t="shared" si="69"/>
        <v>0.90732797110034935</v>
      </c>
      <c r="AH174">
        <f t="shared" si="119"/>
        <v>2.4025912670255965E-4</v>
      </c>
      <c r="AI174">
        <f t="shared" si="70"/>
        <v>16.653604989801313</v>
      </c>
      <c r="AJ174">
        <f t="shared" si="71"/>
        <v>129486.36771421184</v>
      </c>
      <c r="AK174">
        <f t="shared" si="72"/>
        <v>68738.760584300646</v>
      </c>
      <c r="AL174">
        <f t="shared" si="120"/>
        <v>2693.1558833059735</v>
      </c>
      <c r="AM174">
        <f t="shared" si="73"/>
        <v>0.19793832791273483</v>
      </c>
      <c r="AN174">
        <f t="shared" si="121"/>
        <v>491.10756307230326</v>
      </c>
      <c r="AO174">
        <f t="shared" si="74"/>
        <v>9.9793731255224588E-2</v>
      </c>
      <c r="AP174">
        <f t="shared" si="75"/>
        <v>1.0589325859577214</v>
      </c>
      <c r="AQ174">
        <f t="shared" si="76"/>
        <v>27.027664440912133</v>
      </c>
      <c r="AR174">
        <f t="shared" si="77"/>
        <v>72789.713501062171</v>
      </c>
      <c r="AS174">
        <f t="shared" si="77"/>
        <v>72789.713501062171</v>
      </c>
      <c r="AU174">
        <f t="shared" si="78"/>
        <v>1.0380597014925372</v>
      </c>
      <c r="AV174">
        <f t="shared" si="79"/>
        <v>0.54320681717210573</v>
      </c>
      <c r="AW174">
        <f t="shared" si="80"/>
        <v>1.6222331627238747E-2</v>
      </c>
      <c r="AX174">
        <f t="shared" si="80"/>
        <v>-0.26503478835632927</v>
      </c>
      <c r="AY174">
        <f t="shared" si="81"/>
        <v>0.52329053559354544</v>
      </c>
      <c r="BA174">
        <f t="shared" si="82"/>
        <v>271.60340858605286</v>
      </c>
      <c r="BF174">
        <f t="shared" si="83"/>
        <v>5.1433271299920467</v>
      </c>
      <c r="BG174">
        <f t="shared" si="122"/>
        <v>4.7571575011362711E-15</v>
      </c>
      <c r="BH174">
        <f t="shared" si="84"/>
        <v>6.8972150184957046E-2</v>
      </c>
      <c r="BI174" s="4">
        <f t="shared" si="85"/>
        <v>1.2403412544107348</v>
      </c>
      <c r="BJ174" s="1">
        <f t="shared" si="123"/>
        <v>5.5607398318557544E-2</v>
      </c>
      <c r="BK174">
        <f t="shared" si="86"/>
        <v>-1.2548674236126467</v>
      </c>
      <c r="BL174">
        <f t="shared" si="87"/>
        <v>-1.1613262348069684</v>
      </c>
      <c r="BM174">
        <f t="shared" si="88"/>
        <v>0.93102784981504294</v>
      </c>
      <c r="BN174">
        <f t="shared" si="89"/>
        <v>9.3102784981504292E-7</v>
      </c>
      <c r="BO174">
        <f t="shared" si="90"/>
        <v>0.5186947352533946</v>
      </c>
      <c r="BP174">
        <f t="shared" si="91"/>
        <v>5.620140818048973E-14</v>
      </c>
      <c r="BQ174">
        <f t="shared" si="92"/>
        <v>5.6946074918374834E-2</v>
      </c>
      <c r="BR174">
        <f t="shared" si="93"/>
        <v>-1.244536204860329</v>
      </c>
      <c r="BS174">
        <f t="shared" si="94"/>
        <v>5.1433271299920467</v>
      </c>
      <c r="BT174">
        <f t="shared" si="95"/>
        <v>-6.0248474238185441</v>
      </c>
      <c r="BU174">
        <f t="shared" si="96"/>
        <v>-6.0310373277833254</v>
      </c>
      <c r="BW174">
        <f t="shared" si="97"/>
        <v>-24.034125441073474</v>
      </c>
      <c r="CB174">
        <f t="shared" si="98"/>
        <v>1.7197645272875911E-11</v>
      </c>
      <c r="CC174">
        <f t="shared" si="99"/>
        <v>1.0318587163725547E-6</v>
      </c>
      <c r="CD174">
        <f t="shared" si="100"/>
        <v>52.8311662782748</v>
      </c>
      <c r="CE174">
        <f t="shared" si="101"/>
        <v>1.7228901980923594</v>
      </c>
      <c r="CF174">
        <f t="shared" si="102"/>
        <v>1.7950592943557184</v>
      </c>
      <c r="CG174">
        <f t="shared" si="103"/>
        <v>8.8051117851834242E-4</v>
      </c>
      <c r="CH174">
        <f t="shared" si="104"/>
        <v>52.830670711100545</v>
      </c>
      <c r="CI174">
        <f t="shared" si="105"/>
        <v>1.722886124301948</v>
      </c>
      <c r="CJ174">
        <f t="shared" si="106"/>
        <v>15.31023968728992</v>
      </c>
      <c r="CM174">
        <f t="shared" si="107"/>
        <v>0.84689760312710083</v>
      </c>
    </row>
    <row r="175" spans="1:91">
      <c r="A175">
        <v>1.4132</v>
      </c>
      <c r="B175">
        <v>63.722000000000001</v>
      </c>
      <c r="C175">
        <f t="shared" si="51"/>
        <v>2.4131999999999998</v>
      </c>
      <c r="D175">
        <f t="shared" si="52"/>
        <v>1.4131999999999998</v>
      </c>
      <c r="E175">
        <f t="shared" si="53"/>
        <v>141319.99999999997</v>
      </c>
      <c r="F175">
        <f t="shared" si="54"/>
        <v>1054626865.6716416</v>
      </c>
      <c r="G175">
        <f t="shared" si="55"/>
        <v>3.0164999999999997</v>
      </c>
      <c r="H175">
        <f t="shared" si="56"/>
        <v>1.9300723450216584</v>
      </c>
      <c r="I175">
        <f t="shared" si="57"/>
        <v>1.0620333333333334E-3</v>
      </c>
      <c r="J175">
        <f t="shared" si="58"/>
        <v>2.0742838541666669E-11</v>
      </c>
      <c r="K175" s="1">
        <f t="shared" si="108"/>
        <v>5.4991630794842816E-2</v>
      </c>
      <c r="L175">
        <f t="shared" si="59"/>
        <v>5.4991630794842815E-8</v>
      </c>
      <c r="M175">
        <f t="shared" si="60"/>
        <v>0.94500836920515718</v>
      </c>
      <c r="N175">
        <f t="shared" si="61"/>
        <v>9.4500836920515713E-7</v>
      </c>
      <c r="O175">
        <f t="shared" si="62"/>
        <v>498.31560722415219</v>
      </c>
      <c r="P175">
        <f t="shared" si="109"/>
        <v>9.4183271528476087E-4</v>
      </c>
      <c r="Q175">
        <f t="shared" si="63"/>
        <v>1.4839335548898811E-15</v>
      </c>
      <c r="R175">
        <f t="shared" si="110"/>
        <v>7.540883973635242E-19</v>
      </c>
      <c r="S175">
        <f t="shared" si="111"/>
        <v>1.654122487338154E-12</v>
      </c>
      <c r="T175">
        <f t="shared" si="112"/>
        <v>9.1895693741008544E-16</v>
      </c>
      <c r="U175">
        <f t="shared" si="64"/>
        <v>3.3602218082052187E-13</v>
      </c>
      <c r="V175">
        <f t="shared" si="65"/>
        <v>2.734810348430314E-3</v>
      </c>
      <c r="W175">
        <f t="shared" si="113"/>
        <v>4.9226586271745649</v>
      </c>
      <c r="X175">
        <f t="shared" si="114"/>
        <v>7.3934476937919182</v>
      </c>
      <c r="Y175">
        <f t="shared" si="115"/>
        <v>1.2304773897937792E-4</v>
      </c>
      <c r="Z175">
        <f t="shared" si="116"/>
        <v>0.98075097528269661</v>
      </c>
      <c r="AA175">
        <f t="shared" si="117"/>
        <v>2.5928548177083336E-11</v>
      </c>
      <c r="AC175">
        <f t="shared" si="66"/>
        <v>0.94003037242250143</v>
      </c>
      <c r="AD175">
        <f t="shared" si="67"/>
        <v>8.7798367598369857</v>
      </c>
      <c r="AE175">
        <f t="shared" si="68"/>
        <v>4.2761678029564818</v>
      </c>
      <c r="AF175">
        <f t="shared" si="118"/>
        <v>2.9251307815480879E-4</v>
      </c>
      <c r="AG175">
        <f t="shared" si="69"/>
        <v>0.92681787974826813</v>
      </c>
      <c r="AH175">
        <f t="shared" si="119"/>
        <v>2.3932888212666172E-4</v>
      </c>
      <c r="AI175">
        <f t="shared" si="70"/>
        <v>16.314029150353971</v>
      </c>
      <c r="AJ175">
        <f t="shared" si="71"/>
        <v>130030.83301418083</v>
      </c>
      <c r="AK175">
        <f t="shared" si="72"/>
        <v>69804.100072574642</v>
      </c>
      <c r="AL175">
        <f t="shared" si="120"/>
        <v>2683.5780085013066</v>
      </c>
      <c r="AM175">
        <f t="shared" si="73"/>
        <v>0.19607248175893729</v>
      </c>
      <c r="AN175">
        <f t="shared" si="121"/>
        <v>491.10927744055925</v>
      </c>
      <c r="AO175">
        <f t="shared" si="74"/>
        <v>9.9793385597337483E-2</v>
      </c>
      <c r="AP175">
        <f t="shared" si="75"/>
        <v>1.0580111548803053</v>
      </c>
      <c r="AQ175">
        <f t="shared" si="76"/>
        <v>27.52054022622206</v>
      </c>
      <c r="AR175">
        <f t="shared" si="77"/>
        <v>73853.516533165093</v>
      </c>
      <c r="AS175">
        <f t="shared" si="77"/>
        <v>73853.516533165093</v>
      </c>
      <c r="AU175">
        <f t="shared" si="78"/>
        <v>1.0546268656716415</v>
      </c>
      <c r="AV175">
        <f t="shared" si="79"/>
        <v>0.55114564576988867</v>
      </c>
      <c r="AW175">
        <f t="shared" si="80"/>
        <v>2.3098830398000151E-2</v>
      </c>
      <c r="AX175">
        <f t="shared" si="80"/>
        <v>-0.25873361930466066</v>
      </c>
      <c r="AY175">
        <f t="shared" si="81"/>
        <v>0.5225977677127448</v>
      </c>
      <c r="BA175">
        <f t="shared" si="82"/>
        <v>275.57282288494434</v>
      </c>
      <c r="BF175">
        <f t="shared" si="83"/>
        <v>5.1502036287628075</v>
      </c>
      <c r="BG175">
        <f t="shared" si="122"/>
        <v>4.6704806751517871E-15</v>
      </c>
      <c r="BH175">
        <f t="shared" si="84"/>
        <v>6.8340915088633297E-2</v>
      </c>
      <c r="BI175" s="4">
        <f t="shared" si="85"/>
        <v>1.2427511986977189</v>
      </c>
      <c r="BJ175" s="1">
        <f t="shared" si="123"/>
        <v>5.4991630794842816E-2</v>
      </c>
      <c r="BK175">
        <f t="shared" si="86"/>
        <v>-1.2597034009818848</v>
      </c>
      <c r="BL175">
        <f t="shared" si="87"/>
        <v>-1.1653192102711869</v>
      </c>
      <c r="BM175">
        <f t="shared" si="88"/>
        <v>0.93165908491136673</v>
      </c>
      <c r="BN175">
        <f t="shared" si="89"/>
        <v>9.3165908491136672E-7</v>
      </c>
      <c r="BO175">
        <f t="shared" si="90"/>
        <v>0.51939832175885148</v>
      </c>
      <c r="BP175">
        <f t="shared" si="91"/>
        <v>5.6353981046791484E-14</v>
      </c>
      <c r="BQ175">
        <f t="shared" si="92"/>
        <v>5.710066936994139E-2</v>
      </c>
      <c r="BR175">
        <f t="shared" si="93"/>
        <v>-1.2433588006513852</v>
      </c>
      <c r="BS175">
        <f t="shared" si="94"/>
        <v>5.1502036287628075</v>
      </c>
      <c r="BT175">
        <f t="shared" si="95"/>
        <v>-6.0245643452647872</v>
      </c>
      <c r="BU175">
        <f t="shared" si="96"/>
        <v>-6.0307429767310889</v>
      </c>
      <c r="BW175">
        <f t="shared" si="97"/>
        <v>-24.275119869771881</v>
      </c>
      <c r="CB175">
        <f t="shared" si="98"/>
        <v>1.751954769446616E-11</v>
      </c>
      <c r="CC175">
        <f t="shared" si="99"/>
        <v>1.0511728616679697E-6</v>
      </c>
      <c r="CD175">
        <f t="shared" si="100"/>
        <v>53.820050517400048</v>
      </c>
      <c r="CE175">
        <f t="shared" si="101"/>
        <v>1.7309441010720648</v>
      </c>
      <c r="CF175">
        <f t="shared" si="102"/>
        <v>1.8042893982548434</v>
      </c>
      <c r="CG175">
        <f t="shared" si="103"/>
        <v>8.969924279048139E-4</v>
      </c>
      <c r="CH175">
        <f t="shared" si="104"/>
        <v>53.819545674288833</v>
      </c>
      <c r="CI175">
        <f t="shared" si="105"/>
        <v>1.7309400272816533</v>
      </c>
      <c r="CJ175">
        <f t="shared" si="106"/>
        <v>15.539294878691742</v>
      </c>
      <c r="CM175">
        <f t="shared" si="107"/>
        <v>0.84460705121308255</v>
      </c>
    </row>
    <row r="176" spans="1:91">
      <c r="A176">
        <v>1.4319999999999999</v>
      </c>
      <c r="B176">
        <v>64.77</v>
      </c>
      <c r="C176">
        <f t="shared" si="51"/>
        <v>2.4319999999999999</v>
      </c>
      <c r="D176">
        <f t="shared" si="52"/>
        <v>1.4319999999999999</v>
      </c>
      <c r="E176">
        <f t="shared" si="53"/>
        <v>143200</v>
      </c>
      <c r="F176">
        <f t="shared" si="54"/>
        <v>1068656716.4179105</v>
      </c>
      <c r="G176">
        <f t="shared" si="55"/>
        <v>3.04</v>
      </c>
      <c r="H176">
        <f t="shared" si="56"/>
        <v>1.9407032368786861</v>
      </c>
      <c r="I176">
        <f t="shared" si="57"/>
        <v>1.0794999999999999E-3</v>
      </c>
      <c r="J176">
        <f t="shared" si="58"/>
        <v>2.1083984375E-11</v>
      </c>
      <c r="K176" s="1">
        <f t="shared" si="108"/>
        <v>5.5096120998194498E-2</v>
      </c>
      <c r="L176">
        <f t="shared" si="59"/>
        <v>5.5096120998194498E-8</v>
      </c>
      <c r="M176">
        <f t="shared" si="60"/>
        <v>0.9449038790018055</v>
      </c>
      <c r="N176">
        <f t="shared" si="61"/>
        <v>9.4490387900180549E-7</v>
      </c>
      <c r="O176">
        <f t="shared" si="62"/>
        <v>504.88893833230799</v>
      </c>
      <c r="P176">
        <f t="shared" si="109"/>
        <v>9.5415090746886607E-4</v>
      </c>
      <c r="Q176">
        <f t="shared" si="63"/>
        <v>1.489523819898479E-15</v>
      </c>
      <c r="R176">
        <f t="shared" si="110"/>
        <v>7.6694414825746527E-19</v>
      </c>
      <c r="S176">
        <f t="shared" si="111"/>
        <v>1.6817737172455226E-12</v>
      </c>
      <c r="T176">
        <f t="shared" si="112"/>
        <v>9.3431873180306801E-16</v>
      </c>
      <c r="U176">
        <f t="shared" si="64"/>
        <v>3.3664257410299082E-13</v>
      </c>
      <c r="V176">
        <f t="shared" si="65"/>
        <v>2.7754027674385209E-3</v>
      </c>
      <c r="W176">
        <f t="shared" si="113"/>
        <v>4.995724981389337</v>
      </c>
      <c r="X176">
        <f t="shared" si="114"/>
        <v>7.5167057443166891</v>
      </c>
      <c r="Y176">
        <f t="shared" si="115"/>
        <v>1.251113945674227E-4</v>
      </c>
      <c r="Z176">
        <f t="shared" si="116"/>
        <v>0.99699107455362068</v>
      </c>
      <c r="AA176">
        <f t="shared" si="117"/>
        <v>2.6354980468749999E-11</v>
      </c>
      <c r="AC176">
        <f t="shared" si="66"/>
        <v>0.94001539172157178</v>
      </c>
      <c r="AD176">
        <f t="shared" si="67"/>
        <v>8.9243760339071514</v>
      </c>
      <c r="AE176">
        <f t="shared" si="68"/>
        <v>4.3226860624380148</v>
      </c>
      <c r="AF176">
        <f t="shared" si="118"/>
        <v>2.9740288917961849E-4</v>
      </c>
      <c r="AG176">
        <f t="shared" si="69"/>
        <v>0.94206073367589405</v>
      </c>
      <c r="AH176">
        <f t="shared" si="119"/>
        <v>2.4332963660150602E-4</v>
      </c>
      <c r="AI176">
        <f t="shared" si="70"/>
        <v>16.048288102442264</v>
      </c>
      <c r="AJ176">
        <f t="shared" si="71"/>
        <v>127886.03352492869</v>
      </c>
      <c r="AK176">
        <f t="shared" si="72"/>
        <v>70555.661204407472</v>
      </c>
      <c r="AL176">
        <f t="shared" si="120"/>
        <v>2728.2916106722901</v>
      </c>
      <c r="AM176">
        <f t="shared" si="73"/>
        <v>0.1966434389750244</v>
      </c>
      <c r="AN176">
        <f t="shared" si="121"/>
        <v>491.11072926195101</v>
      </c>
      <c r="AO176">
        <f t="shared" si="74"/>
        <v>9.9793093126747653E-2</v>
      </c>
      <c r="AP176">
        <f t="shared" si="75"/>
        <v>1.0582922991103227</v>
      </c>
      <c r="AQ176">
        <f t="shared" si="76"/>
        <v>27.368230221131675</v>
      </c>
      <c r="AR176">
        <f t="shared" si="77"/>
        <v>74668.512911261379</v>
      </c>
      <c r="AS176">
        <f t="shared" si="77"/>
        <v>74668.512911261379</v>
      </c>
      <c r="AU176">
        <f t="shared" si="78"/>
        <v>1.0686567164179104</v>
      </c>
      <c r="AV176">
        <f t="shared" si="79"/>
        <v>0.55722770829299528</v>
      </c>
      <c r="AW176">
        <f t="shared" si="80"/>
        <v>2.8838219607029099E-2</v>
      </c>
      <c r="AX176">
        <f t="shared" si="80"/>
        <v>-0.2539672963048582</v>
      </c>
      <c r="AY176">
        <f t="shared" si="81"/>
        <v>0.52142816278813808</v>
      </c>
      <c r="BA176">
        <f t="shared" si="82"/>
        <v>278.61385414649772</v>
      </c>
      <c r="BF176">
        <f t="shared" si="83"/>
        <v>5.1559430179718371</v>
      </c>
      <c r="BG176">
        <f t="shared" si="122"/>
        <v>4.6967252091572656E-15</v>
      </c>
      <c r="BH176">
        <f t="shared" si="84"/>
        <v>6.8532657975284059E-2</v>
      </c>
      <c r="BI176" s="4">
        <f t="shared" si="85"/>
        <v>1.2438744640031896</v>
      </c>
      <c r="BJ176" s="1">
        <f t="shared" si="123"/>
        <v>5.5096120998194498E-2</v>
      </c>
      <c r="BK176">
        <f t="shared" si="86"/>
        <v>-1.2588789762549404</v>
      </c>
      <c r="BL176">
        <f t="shared" si="87"/>
        <v>-1.1641024241491378</v>
      </c>
      <c r="BM176">
        <f t="shared" si="88"/>
        <v>0.93146734202471593</v>
      </c>
      <c r="BN176">
        <f t="shared" si="89"/>
        <v>9.314673420247159E-7</v>
      </c>
      <c r="BO176">
        <f t="shared" si="90"/>
        <v>0.51918455110638151</v>
      </c>
      <c r="BP176">
        <f t="shared" si="91"/>
        <v>5.6307602967714717E-14</v>
      </c>
      <c r="BQ176">
        <f t="shared" si="92"/>
        <v>5.7053676782901686E-2</v>
      </c>
      <c r="BR176">
        <f t="shared" si="93"/>
        <v>-1.2437163625503813</v>
      </c>
      <c r="BS176">
        <f t="shared" si="94"/>
        <v>5.1559430179718371</v>
      </c>
      <c r="BT176">
        <f t="shared" si="95"/>
        <v>-6.0246123681492545</v>
      </c>
      <c r="BU176">
        <f t="shared" si="96"/>
        <v>-6.0308323672058384</v>
      </c>
      <c r="BW176">
        <f t="shared" si="97"/>
        <v>-24.387446400318957</v>
      </c>
      <c r="CB176">
        <f t="shared" si="98"/>
        <v>1.7738002714481437E-11</v>
      </c>
      <c r="CC176">
        <f t="shared" si="99"/>
        <v>1.0642801628688861E-6</v>
      </c>
      <c r="CD176">
        <f t="shared" si="100"/>
        <v>54.491144338886969</v>
      </c>
      <c r="CE176">
        <f t="shared" si="101"/>
        <v>1.7363259283820973</v>
      </c>
      <c r="CF176">
        <f t="shared" si="102"/>
        <v>1.8113738970538933</v>
      </c>
      <c r="CG176">
        <f t="shared" si="103"/>
        <v>9.0817722001296827E-4</v>
      </c>
      <c r="CH176">
        <f t="shared" si="104"/>
        <v>54.490633200778099</v>
      </c>
      <c r="CI176">
        <f t="shared" si="105"/>
        <v>1.7363218545916861</v>
      </c>
      <c r="CJ176">
        <f t="shared" si="106"/>
        <v>15.869778695558173</v>
      </c>
      <c r="CM176">
        <f t="shared" si="107"/>
        <v>0.84130221304441832</v>
      </c>
    </row>
    <row r="177" spans="1:91">
      <c r="A177">
        <v>1.4522999999999999</v>
      </c>
      <c r="B177">
        <v>66.375</v>
      </c>
      <c r="C177">
        <f t="shared" si="51"/>
        <v>2.4523000000000001</v>
      </c>
      <c r="D177">
        <f t="shared" si="52"/>
        <v>1.4523000000000001</v>
      </c>
      <c r="E177">
        <f t="shared" si="53"/>
        <v>145230.00000000003</v>
      </c>
      <c r="F177">
        <f t="shared" si="54"/>
        <v>1083805970.1492538</v>
      </c>
      <c r="G177">
        <f t="shared" si="55"/>
        <v>3.0653750000000004</v>
      </c>
      <c r="H177">
        <f t="shared" si="56"/>
        <v>1.9521823381923915</v>
      </c>
      <c r="I177">
        <f t="shared" si="57"/>
        <v>1.10625E-3</v>
      </c>
      <c r="J177">
        <f t="shared" si="58"/>
        <v>2.1606445312500001E-11</v>
      </c>
      <c r="K177" s="1">
        <f t="shared" si="108"/>
        <v>5.3428023505925348E-2</v>
      </c>
      <c r="L177">
        <f t="shared" si="59"/>
        <v>5.3428023505925346E-8</v>
      </c>
      <c r="M177">
        <f t="shared" si="60"/>
        <v>0.94657197649407465</v>
      </c>
      <c r="N177">
        <f t="shared" si="61"/>
        <v>9.4657197649407459E-7</v>
      </c>
      <c r="O177">
        <f t="shared" si="62"/>
        <v>512.95017965012858</v>
      </c>
      <c r="P177">
        <f t="shared" si="109"/>
        <v>9.710964334956547E-4</v>
      </c>
      <c r="Q177">
        <f t="shared" si="63"/>
        <v>1.401511011773719E-15</v>
      </c>
      <c r="R177">
        <f t="shared" si="110"/>
        <v>7.3268580099817396E-19</v>
      </c>
      <c r="S177">
        <f t="shared" si="111"/>
        <v>1.6150210681790694E-12</v>
      </c>
      <c r="T177">
        <f t="shared" si="112"/>
        <v>8.9723392676614959E-16</v>
      </c>
      <c r="U177">
        <f t="shared" si="64"/>
        <v>3.2673032736423118E-13</v>
      </c>
      <c r="V177">
        <f t="shared" si="65"/>
        <v>2.7460993107197378E-3</v>
      </c>
      <c r="W177">
        <f t="shared" si="113"/>
        <v>4.9429787592955279</v>
      </c>
      <c r="X177">
        <f t="shared" si="114"/>
        <v>7.675844431607425</v>
      </c>
      <c r="Y177">
        <f t="shared" si="115"/>
        <v>1.2004253879133234E-4</v>
      </c>
      <c r="Z177">
        <f t="shared" si="116"/>
        <v>1.0198960183727788</v>
      </c>
      <c r="AA177">
        <f t="shared" si="117"/>
        <v>2.7008056640625E-11</v>
      </c>
      <c r="AC177">
        <f t="shared" si="66"/>
        <v>0.94357626092450886</v>
      </c>
      <c r="AD177">
        <f t="shared" si="67"/>
        <v>9.1110086077192189</v>
      </c>
      <c r="AE177">
        <f t="shared" si="68"/>
        <v>4.4037543354085358</v>
      </c>
      <c r="AF177">
        <f t="shared" si="118"/>
        <v>2.8559842910916836E-4</v>
      </c>
      <c r="AG177">
        <f t="shared" si="69"/>
        <v>0.96540498992955814</v>
      </c>
      <c r="AH177">
        <f t="shared" si="119"/>
        <v>2.3367144199841047E-4</v>
      </c>
      <c r="AI177">
        <f t="shared" si="70"/>
        <v>15.68787377513998</v>
      </c>
      <c r="AJ177">
        <f t="shared" si="71"/>
        <v>133286.08475877452</v>
      </c>
      <c r="AK177">
        <f t="shared" si="72"/>
        <v>72005.764407237482</v>
      </c>
      <c r="AL177">
        <f t="shared" si="120"/>
        <v>2622.247880279856</v>
      </c>
      <c r="AM177">
        <f t="shared" si="73"/>
        <v>0.1908328950775206</v>
      </c>
      <c r="AN177">
        <f t="shared" si="121"/>
        <v>491.11229693461365</v>
      </c>
      <c r="AO177">
        <f t="shared" si="74"/>
        <v>9.9792776591545382E-2</v>
      </c>
      <c r="AP177">
        <f t="shared" si="75"/>
        <v>1.0554609383084568</v>
      </c>
      <c r="AQ177">
        <f t="shared" si="76"/>
        <v>28.982489503154682</v>
      </c>
      <c r="AR177">
        <f t="shared" si="77"/>
        <v>75999.271664880551</v>
      </c>
      <c r="AS177">
        <f t="shared" si="77"/>
        <v>75999.271664880536</v>
      </c>
      <c r="AU177">
        <f t="shared" si="78"/>
        <v>1.0838059701492539</v>
      </c>
      <c r="AV177">
        <f t="shared" si="79"/>
        <v>0.56715874376776509</v>
      </c>
      <c r="AW177">
        <f t="shared" si="80"/>
        <v>3.4951538995744567E-2</v>
      </c>
      <c r="AX177">
        <f t="shared" si="80"/>
        <v>-0.24629536810295102</v>
      </c>
      <c r="AY177">
        <f t="shared" si="81"/>
        <v>0.52330284145755357</v>
      </c>
      <c r="BA177">
        <f t="shared" si="82"/>
        <v>283.57937188388263</v>
      </c>
      <c r="BF177">
        <f t="shared" si="83"/>
        <v>5.1620563373605526</v>
      </c>
      <c r="BG177">
        <f t="shared" si="122"/>
        <v>4.4313275670661086E-15</v>
      </c>
      <c r="BH177">
        <f t="shared" si="84"/>
        <v>6.6568217394385051E-2</v>
      </c>
      <c r="BI177" s="4">
        <f t="shared" si="85"/>
        <v>1.2459419799986127</v>
      </c>
      <c r="BJ177" s="1">
        <f t="shared" si="123"/>
        <v>5.3428023505925348E-2</v>
      </c>
      <c r="BK177">
        <f t="shared" si="86"/>
        <v>-1.2722308916293199</v>
      </c>
      <c r="BL177">
        <f t="shared" si="87"/>
        <v>-1.176733072703543</v>
      </c>
      <c r="BM177">
        <f t="shared" si="88"/>
        <v>0.93343178260561499</v>
      </c>
      <c r="BN177">
        <f t="shared" si="89"/>
        <v>9.3343178260561492E-7</v>
      </c>
      <c r="BO177">
        <f t="shared" si="90"/>
        <v>0.52137675395469685</v>
      </c>
      <c r="BP177">
        <f t="shared" si="91"/>
        <v>5.6784112866756695E-14</v>
      </c>
      <c r="BQ177">
        <f t="shared" si="92"/>
        <v>5.7536500421822741E-2</v>
      </c>
      <c r="BR177">
        <f t="shared" si="93"/>
        <v>-1.2400565570044648</v>
      </c>
      <c r="BS177">
        <f t="shared" si="94"/>
        <v>5.1620563373605526</v>
      </c>
      <c r="BT177">
        <f t="shared" si="95"/>
        <v>-6.0238463570771312</v>
      </c>
      <c r="BU177">
        <f t="shared" si="96"/>
        <v>-6.0299174158193587</v>
      </c>
      <c r="BW177">
        <f t="shared" si="97"/>
        <v>-24.594197999861272</v>
      </c>
      <c r="CB177">
        <f t="shared" si="98"/>
        <v>1.8141694193404647E-11</v>
      </c>
      <c r="CC177">
        <f t="shared" si="99"/>
        <v>1.0885016516042788E-6</v>
      </c>
      <c r="CD177">
        <f t="shared" si="100"/>
        <v>55.731284562139074</v>
      </c>
      <c r="CE177">
        <f t="shared" si="101"/>
        <v>1.7460990533167293</v>
      </c>
      <c r="CF177">
        <f t="shared" si="102"/>
        <v>1.8220045340895255</v>
      </c>
      <c r="CG177">
        <f t="shared" si="103"/>
        <v>9.2884602985434284E-4</v>
      </c>
      <c r="CH177">
        <f t="shared" si="104"/>
        <v>55.730761791260569</v>
      </c>
      <c r="CI177">
        <f t="shared" si="105"/>
        <v>1.7460949795263179</v>
      </c>
      <c r="CJ177">
        <f t="shared" si="106"/>
        <v>16.035729473236803</v>
      </c>
      <c r="CM177">
        <f t="shared" si="107"/>
        <v>0.83964270526763196</v>
      </c>
    </row>
    <row r="178" spans="1:91">
      <c r="A178">
        <v>1.4724999999999999</v>
      </c>
      <c r="B178">
        <v>67.61</v>
      </c>
      <c r="C178">
        <f t="shared" si="51"/>
        <v>2.4725000000000001</v>
      </c>
      <c r="D178">
        <f t="shared" si="52"/>
        <v>1.4725000000000001</v>
      </c>
      <c r="E178">
        <f t="shared" si="53"/>
        <v>147250</v>
      </c>
      <c r="F178">
        <f t="shared" si="54"/>
        <v>1098880597.0149252</v>
      </c>
      <c r="G178">
        <f t="shared" si="55"/>
        <v>3.0906250000000002</v>
      </c>
      <c r="H178">
        <f t="shared" si="56"/>
        <v>1.963604892208985</v>
      </c>
      <c r="I178">
        <f t="shared" si="57"/>
        <v>1.1268333333333334E-3</v>
      </c>
      <c r="J178">
        <f t="shared" si="58"/>
        <v>2.2008463541666669E-11</v>
      </c>
      <c r="K178" s="1">
        <f t="shared" si="108"/>
        <v>5.2610422082413066E-2</v>
      </c>
      <c r="L178">
        <f t="shared" si="59"/>
        <v>5.2610422082413065E-8</v>
      </c>
      <c r="M178">
        <f t="shared" si="60"/>
        <v>0.94738957791758693</v>
      </c>
      <c r="N178">
        <f t="shared" si="61"/>
        <v>9.4738957791758689E-7</v>
      </c>
      <c r="O178">
        <f t="shared" si="62"/>
        <v>520.53401249389799</v>
      </c>
      <c r="P178">
        <f t="shared" si="109"/>
        <v>9.8630491314133264E-4</v>
      </c>
      <c r="Q178">
        <f t="shared" si="63"/>
        <v>1.3593324633527002E-15</v>
      </c>
      <c r="R178">
        <f t="shared" si="110"/>
        <v>7.2091946033982122E-19</v>
      </c>
      <c r="S178">
        <f t="shared" si="111"/>
        <v>1.5931220383420799E-12</v>
      </c>
      <c r="T178">
        <f t="shared" si="112"/>
        <v>8.8506779907893331E-16</v>
      </c>
      <c r="U178">
        <f t="shared" si="64"/>
        <v>3.2186555334941947E-13</v>
      </c>
      <c r="V178">
        <f t="shared" si="65"/>
        <v>2.7498059045731357E-3</v>
      </c>
      <c r="W178">
        <f t="shared" si="113"/>
        <v>4.9496506282316446</v>
      </c>
      <c r="X178">
        <f t="shared" si="114"/>
        <v>7.8051750255514127</v>
      </c>
      <c r="Y178">
        <f t="shared" si="115"/>
        <v>1.1836509486897628E-4</v>
      </c>
      <c r="Z178">
        <f t="shared" si="116"/>
        <v>1.0379760630306067</v>
      </c>
      <c r="AA178">
        <f t="shared" si="117"/>
        <v>2.7510579427083337E-11</v>
      </c>
      <c r="AC178">
        <f t="shared" si="66"/>
        <v>0.94526050096292136</v>
      </c>
      <c r="AD178">
        <f t="shared" si="67"/>
        <v>9.2639959009865862</v>
      </c>
      <c r="AE178">
        <f t="shared" si="68"/>
        <v>4.4595984869613172</v>
      </c>
      <c r="AF178">
        <f t="shared" si="118"/>
        <v>2.8172583038975319E-4</v>
      </c>
      <c r="AG178">
        <f t="shared" si="69"/>
        <v>0.98336770424312503</v>
      </c>
      <c r="AH178">
        <f t="shared" si="119"/>
        <v>2.3050295213707076E-4</v>
      </c>
      <c r="AI178">
        <f t="shared" si="70"/>
        <v>15.414613660053362</v>
      </c>
      <c r="AJ178">
        <f t="shared" si="71"/>
        <v>135174.9856468339</v>
      </c>
      <c r="AK178">
        <f t="shared" si="72"/>
        <v>72981.855507241387</v>
      </c>
      <c r="AL178">
        <f t="shared" si="120"/>
        <v>2587.7777289682049</v>
      </c>
      <c r="AM178">
        <f t="shared" si="73"/>
        <v>0.18830247792927929</v>
      </c>
      <c r="AN178">
        <f t="shared" si="121"/>
        <v>491.11385689965266</v>
      </c>
      <c r="AO178">
        <f t="shared" si="74"/>
        <v>9.9792461950563752E-2</v>
      </c>
      <c r="AP178">
        <f t="shared" si="75"/>
        <v>1.0542489910582613</v>
      </c>
      <c r="AQ178">
        <f t="shared" si="76"/>
        <v>29.732479212867659</v>
      </c>
      <c r="AR178">
        <f t="shared" si="77"/>
        <v>76941.047534069046</v>
      </c>
      <c r="AS178">
        <f t="shared" si="77"/>
        <v>76941.047534069032</v>
      </c>
      <c r="AU178">
        <f t="shared" si="78"/>
        <v>1.0988805970149254</v>
      </c>
      <c r="AV178">
        <f t="shared" si="79"/>
        <v>0.57418692189603748</v>
      </c>
      <c r="AW178">
        <f t="shared" si="80"/>
        <v>4.095050509433161E-2</v>
      </c>
      <c r="AX178">
        <f t="shared" si="80"/>
        <v>-0.24094670353764455</v>
      </c>
      <c r="AY178">
        <f t="shared" si="81"/>
        <v>0.52251984743001034</v>
      </c>
      <c r="BA178">
        <f t="shared" si="82"/>
        <v>287.09346094801884</v>
      </c>
      <c r="BF178">
        <f t="shared" si="83"/>
        <v>5.1680553034591394</v>
      </c>
      <c r="BG178">
        <f t="shared" si="122"/>
        <v>4.3177355890364741E-15</v>
      </c>
      <c r="BH178">
        <f t="shared" si="84"/>
        <v>6.5709478684863071E-2</v>
      </c>
      <c r="BI178" s="4">
        <f t="shared" si="85"/>
        <v>1.2489821614038872</v>
      </c>
      <c r="BJ178" s="1">
        <f t="shared" si="123"/>
        <v>5.2610422082413066E-2</v>
      </c>
      <c r="BK178">
        <f t="shared" si="86"/>
        <v>-1.2789282139350671</v>
      </c>
      <c r="BL178">
        <f t="shared" si="87"/>
        <v>-1.1823719783304922</v>
      </c>
      <c r="BM178">
        <f t="shared" si="88"/>
        <v>0.9342905213151369</v>
      </c>
      <c r="BN178">
        <f t="shared" si="89"/>
        <v>9.3429052131513683E-7</v>
      </c>
      <c r="BO178">
        <f t="shared" si="90"/>
        <v>0.5223365077554849</v>
      </c>
      <c r="BP178">
        <f t="shared" si="91"/>
        <v>5.6993362429888001E-14</v>
      </c>
      <c r="BQ178">
        <f t="shared" si="92"/>
        <v>5.7748522534515088E-2</v>
      </c>
      <c r="BR178">
        <f t="shared" si="93"/>
        <v>-1.2384591224888992</v>
      </c>
      <c r="BS178">
        <f t="shared" si="94"/>
        <v>5.1680553034591394</v>
      </c>
      <c r="BT178">
        <f t="shared" si="95"/>
        <v>-6.023471397186464</v>
      </c>
      <c r="BU178">
        <f t="shared" si="96"/>
        <v>-6.0295180571904679</v>
      </c>
      <c r="BW178">
        <f t="shared" si="97"/>
        <v>-24.898216140388726</v>
      </c>
      <c r="CB178">
        <f t="shared" si="98"/>
        <v>1.8461808531946986E-11</v>
      </c>
      <c r="CC178">
        <f t="shared" si="99"/>
        <v>1.1077085119168192E-6</v>
      </c>
      <c r="CD178">
        <f t="shared" si="100"/>
        <v>56.714675810141145</v>
      </c>
      <c r="CE178">
        <f t="shared" si="101"/>
        <v>1.7536954539308822</v>
      </c>
      <c r="CF178">
        <f t="shared" si="102"/>
        <v>1.8300109359361179</v>
      </c>
      <c r="CG178">
        <f t="shared" si="103"/>
        <v>9.452357302475174E-4</v>
      </c>
      <c r="CH178">
        <f t="shared" si="104"/>
        <v>56.714143814851042</v>
      </c>
      <c r="CI178">
        <f t="shared" si="105"/>
        <v>1.7536913801404705</v>
      </c>
      <c r="CJ178">
        <f t="shared" si="106"/>
        <v>16.114959606358312</v>
      </c>
      <c r="CM178">
        <f t="shared" si="107"/>
        <v>0.83885040393641686</v>
      </c>
    </row>
    <row r="179" spans="1:91">
      <c r="A179">
        <v>1.4923999999999999</v>
      </c>
      <c r="B179">
        <v>69.17</v>
      </c>
      <c r="C179">
        <f t="shared" si="51"/>
        <v>2.4923999999999999</v>
      </c>
      <c r="D179">
        <f t="shared" si="52"/>
        <v>1.4923999999999999</v>
      </c>
      <c r="E179">
        <f t="shared" si="53"/>
        <v>149240</v>
      </c>
      <c r="F179">
        <f t="shared" si="54"/>
        <v>1113731343.283582</v>
      </c>
      <c r="G179">
        <f t="shared" si="55"/>
        <v>3.1154999999999999</v>
      </c>
      <c r="H179">
        <f t="shared" si="56"/>
        <v>1.9748578043342433</v>
      </c>
      <c r="I179">
        <f t="shared" si="57"/>
        <v>1.1528333333333334E-3</v>
      </c>
      <c r="J179">
        <f t="shared" si="58"/>
        <v>2.2516276041666667E-11</v>
      </c>
      <c r="K179" s="1">
        <f t="shared" si="108"/>
        <v>5.1433142904718121E-2</v>
      </c>
      <c r="L179">
        <f t="shared" si="59"/>
        <v>5.1433142904718121E-8</v>
      </c>
      <c r="M179">
        <f t="shared" si="60"/>
        <v>0.94856685709528188</v>
      </c>
      <c r="N179">
        <f t="shared" si="61"/>
        <v>9.4856685709528185E-7</v>
      </c>
      <c r="O179">
        <f t="shared" si="62"/>
        <v>528.22431997350691</v>
      </c>
      <c r="P179">
        <f t="shared" si="109"/>
        <v>1.0021201021286306E-3</v>
      </c>
      <c r="Q179">
        <f t="shared" si="63"/>
        <v>1.2997097545600341E-15</v>
      </c>
      <c r="R179">
        <f t="shared" si="110"/>
        <v>6.9917209649507562E-19</v>
      </c>
      <c r="S179">
        <f t="shared" si="111"/>
        <v>1.5507011520456115E-12</v>
      </c>
      <c r="T179">
        <f t="shared" si="112"/>
        <v>8.6150064002533977E-16</v>
      </c>
      <c r="U179">
        <f t="shared" si="64"/>
        <v>3.1485329853221112E-13</v>
      </c>
      <c r="V179">
        <f t="shared" si="65"/>
        <v>2.7361969655121899E-3</v>
      </c>
      <c r="W179">
        <f t="shared" si="113"/>
        <v>4.9251545379219417</v>
      </c>
      <c r="X179">
        <f t="shared" si="114"/>
        <v>7.9654588603582095</v>
      </c>
      <c r="Y179">
        <f t="shared" si="115"/>
        <v>1.1514371689852734E-4</v>
      </c>
      <c r="Z179">
        <f t="shared" si="116"/>
        <v>1.0606078434154622</v>
      </c>
      <c r="AA179">
        <f t="shared" si="117"/>
        <v>2.8145345052083333E-11</v>
      </c>
      <c r="AC179">
        <f t="shared" si="66"/>
        <v>0.94778088835846419</v>
      </c>
      <c r="AD179">
        <f t="shared" si="67"/>
        <v>9.4525450873448751</v>
      </c>
      <c r="AE179">
        <f t="shared" si="68"/>
        <v>4.5364995699790986</v>
      </c>
      <c r="AF179">
        <f t="shared" si="118"/>
        <v>2.7422417067372938E-4</v>
      </c>
      <c r="AG179">
        <f t="shared" si="69"/>
        <v>1.0060574486392095</v>
      </c>
      <c r="AH179">
        <f t="shared" si="119"/>
        <v>2.243652305512331E-4</v>
      </c>
      <c r="AI179">
        <f t="shared" si="70"/>
        <v>15.085688927658124</v>
      </c>
      <c r="AJ179">
        <f t="shared" si="71"/>
        <v>138956.7788062662</v>
      </c>
      <c r="AK179">
        <f t="shared" si="72"/>
        <v>74332.606010157993</v>
      </c>
      <c r="AL179">
        <f t="shared" si="120"/>
        <v>2520.3943942201131</v>
      </c>
      <c r="AM179">
        <f t="shared" si="73"/>
        <v>0.18413848812823042</v>
      </c>
      <c r="AN179">
        <f t="shared" si="121"/>
        <v>491.11539371142987</v>
      </c>
      <c r="AO179">
        <f t="shared" si="74"/>
        <v>9.9792151824917893E-2</v>
      </c>
      <c r="AP179">
        <f t="shared" si="75"/>
        <v>1.0522825587742535</v>
      </c>
      <c r="AQ179">
        <f t="shared" si="76"/>
        <v>31.034390900131655</v>
      </c>
      <c r="AR179">
        <f t="shared" si="77"/>
        <v>78218.904852727501</v>
      </c>
      <c r="AS179">
        <f t="shared" si="77"/>
        <v>78218.904852727515</v>
      </c>
      <c r="AU179">
        <f t="shared" si="78"/>
        <v>1.1137313432835818</v>
      </c>
      <c r="AV179">
        <f t="shared" si="79"/>
        <v>0.58372317054274259</v>
      </c>
      <c r="AW179">
        <f t="shared" si="80"/>
        <v>4.6780442003983749E-2</v>
      </c>
      <c r="AX179">
        <f t="shared" si="80"/>
        <v>-0.23379306728752042</v>
      </c>
      <c r="AY179">
        <f t="shared" si="81"/>
        <v>0.52411488108233395</v>
      </c>
      <c r="BA179">
        <f t="shared" si="82"/>
        <v>291.86158527137121</v>
      </c>
      <c r="BF179">
        <f t="shared" si="83"/>
        <v>5.1738852403687918</v>
      </c>
      <c r="BG179">
        <f t="shared" si="122"/>
        <v>4.1341046984396116E-15</v>
      </c>
      <c r="BH179">
        <f t="shared" si="84"/>
        <v>6.4297003806084246E-2</v>
      </c>
      <c r="BI179" s="4">
        <f t="shared" si="85"/>
        <v>1.2501083965488347</v>
      </c>
      <c r="BJ179" s="1">
        <f t="shared" si="123"/>
        <v>5.1433142904718121E-2</v>
      </c>
      <c r="BK179">
        <f t="shared" si="86"/>
        <v>-1.2887569366069331</v>
      </c>
      <c r="BL179">
        <f t="shared" si="87"/>
        <v>-1.1918092644132905</v>
      </c>
      <c r="BM179">
        <f t="shared" si="88"/>
        <v>0.93570299619391573</v>
      </c>
      <c r="BN179">
        <f t="shared" si="89"/>
        <v>9.3570299619391566E-7</v>
      </c>
      <c r="BO179">
        <f t="shared" si="90"/>
        <v>0.52391705444344272</v>
      </c>
      <c r="BP179">
        <f t="shared" si="91"/>
        <v>5.733879858907061E-14</v>
      </c>
      <c r="BQ179">
        <f t="shared" si="92"/>
        <v>5.8098535711002673E-2</v>
      </c>
      <c r="BR179">
        <f t="shared" si="93"/>
        <v>-1.2358348132317909</v>
      </c>
      <c r="BS179">
        <f t="shared" si="94"/>
        <v>5.1738852403687918</v>
      </c>
      <c r="BT179">
        <f t="shared" si="95"/>
        <v>-6.0229320536585194</v>
      </c>
      <c r="BU179">
        <f t="shared" si="96"/>
        <v>-6.0288619798761909</v>
      </c>
      <c r="BW179">
        <f t="shared" si="97"/>
        <v>-25.010839654883473</v>
      </c>
      <c r="CB179">
        <f t="shared" si="98"/>
        <v>1.8824718419589064E-11</v>
      </c>
      <c r="CC179">
        <f t="shared" si="99"/>
        <v>1.1294831051753438E-6</v>
      </c>
      <c r="CD179">
        <f t="shared" si="100"/>
        <v>57.829534984977606</v>
      </c>
      <c r="CE179">
        <f t="shared" si="101"/>
        <v>1.7621497000976427</v>
      </c>
      <c r="CF179">
        <f t="shared" si="102"/>
        <v>1.8399177756786811</v>
      </c>
      <c r="CG179">
        <f t="shared" si="103"/>
        <v>9.638165422013301E-4</v>
      </c>
      <c r="CH179">
        <f t="shared" si="104"/>
        <v>57.828992532079809</v>
      </c>
      <c r="CI179">
        <f t="shared" si="105"/>
        <v>1.7621456263072313</v>
      </c>
      <c r="CJ179">
        <f t="shared" si="106"/>
        <v>16.395062910253571</v>
      </c>
      <c r="CM179">
        <f t="shared" si="107"/>
        <v>0.83604937089746434</v>
      </c>
    </row>
    <row r="181" spans="1:91">
      <c r="A181" s="1" t="s">
        <v>122</v>
      </c>
    </row>
    <row r="182" spans="1:91">
      <c r="A182" t="s">
        <v>6</v>
      </c>
      <c r="B182" t="s">
        <v>7</v>
      </c>
      <c r="C182" t="s">
        <v>50</v>
      </c>
      <c r="D182" t="s">
        <v>51</v>
      </c>
      <c r="E182" t="s">
        <v>52</v>
      </c>
      <c r="F182" s="3" t="s">
        <v>53</v>
      </c>
      <c r="G182" t="s">
        <v>54</v>
      </c>
      <c r="H182" t="s">
        <v>55</v>
      </c>
      <c r="I182" t="s">
        <v>56</v>
      </c>
      <c r="J182" t="s">
        <v>57</v>
      </c>
    </row>
    <row r="183" spans="1:91">
      <c r="A183">
        <v>1.2342</v>
      </c>
      <c r="B183">
        <v>67.415000000000006</v>
      </c>
      <c r="C183">
        <f t="shared" ref="C183:C196" si="124">A183+1</f>
        <v>2.2342</v>
      </c>
      <c r="D183">
        <f t="shared" ref="D183:D196" si="125">C183-1</f>
        <v>1.2342</v>
      </c>
      <c r="E183">
        <f t="shared" ref="E183:E196" si="126">D183*100000</f>
        <v>123420</v>
      </c>
      <c r="F183">
        <f t="shared" ref="F183:F196" si="127">E183/(0.000134)</f>
        <v>921044776.119403</v>
      </c>
      <c r="G183">
        <f t="shared" ref="G183:G196" si="128">1.25*C183/1</f>
        <v>2.7927499999999998</v>
      </c>
      <c r="H183">
        <f t="shared" ref="H183:H196" si="129">(((((C183+1)*100000)/2)*28.02)/(8.314*298))/1000</f>
        <v>1.8288526831914471</v>
      </c>
      <c r="I183">
        <f t="shared" ref="I183:I196" si="130">B183/60000</f>
        <v>1.1235833333333334E-3</v>
      </c>
      <c r="J183">
        <f t="shared" ref="J183:J196" si="131">I183/51200000</f>
        <v>2.1944986979166668E-11</v>
      </c>
    </row>
    <row r="184" spans="1:91">
      <c r="A184">
        <v>1.2555000000000001</v>
      </c>
      <c r="B184">
        <v>68.488</v>
      </c>
      <c r="C184">
        <f t="shared" si="124"/>
        <v>2.2555000000000001</v>
      </c>
      <c r="D184">
        <f t="shared" si="125"/>
        <v>1.2555000000000001</v>
      </c>
      <c r="E184">
        <f t="shared" si="126"/>
        <v>125550</v>
      </c>
      <c r="F184">
        <f t="shared" si="127"/>
        <v>936940298.50746262</v>
      </c>
      <c r="G184">
        <f t="shared" si="128"/>
        <v>2.819375</v>
      </c>
      <c r="H184">
        <f t="shared" si="129"/>
        <v>1.840897257476271</v>
      </c>
      <c r="I184">
        <f t="shared" si="130"/>
        <v>1.1414666666666666E-3</v>
      </c>
      <c r="J184">
        <f t="shared" si="131"/>
        <v>2.2294270833333331E-11</v>
      </c>
    </row>
    <row r="185" spans="1:91">
      <c r="A185">
        <v>1.2722</v>
      </c>
      <c r="B185">
        <v>69.978999999999999</v>
      </c>
      <c r="C185">
        <f t="shared" si="124"/>
        <v>2.2721999999999998</v>
      </c>
      <c r="D185">
        <f t="shared" si="125"/>
        <v>1.2721999999999998</v>
      </c>
      <c r="E185">
        <f t="shared" si="126"/>
        <v>127219.99999999997</v>
      </c>
      <c r="F185">
        <f t="shared" si="127"/>
        <v>949402985.07462656</v>
      </c>
      <c r="G185">
        <f t="shared" si="128"/>
        <v>2.8402499999999997</v>
      </c>
      <c r="H185">
        <f t="shared" si="129"/>
        <v>1.8503406560939499</v>
      </c>
      <c r="I185">
        <f t="shared" si="130"/>
        <v>1.1663166666666667E-3</v>
      </c>
      <c r="J185">
        <f t="shared" si="131"/>
        <v>2.2779622395833333E-11</v>
      </c>
    </row>
    <row r="186" spans="1:91">
      <c r="A186">
        <v>1.292</v>
      </c>
      <c r="B186">
        <v>71.337000000000003</v>
      </c>
      <c r="C186">
        <f t="shared" si="124"/>
        <v>2.2919999999999998</v>
      </c>
      <c r="D186">
        <f t="shared" si="125"/>
        <v>1.2919999999999998</v>
      </c>
      <c r="E186">
        <f t="shared" si="126"/>
        <v>129199.99999999999</v>
      </c>
      <c r="F186">
        <f t="shared" si="127"/>
        <v>964179104.47761178</v>
      </c>
      <c r="G186">
        <f t="shared" si="128"/>
        <v>2.8649999999999998</v>
      </c>
      <c r="H186">
        <f t="shared" si="129"/>
        <v>1.8615370209220963</v>
      </c>
      <c r="I186">
        <f t="shared" si="130"/>
        <v>1.18895E-3</v>
      </c>
      <c r="J186">
        <f t="shared" si="131"/>
        <v>2.3221679687500001E-11</v>
      </c>
    </row>
    <row r="187" spans="1:91">
      <c r="A187">
        <v>1.3113999999999999</v>
      </c>
      <c r="B187">
        <v>72.914000000000001</v>
      </c>
      <c r="C187">
        <f t="shared" si="124"/>
        <v>2.3113999999999999</v>
      </c>
      <c r="D187">
        <f t="shared" si="125"/>
        <v>1.3113999999999999</v>
      </c>
      <c r="E187">
        <f t="shared" si="126"/>
        <v>131140</v>
      </c>
      <c r="F187">
        <f t="shared" si="127"/>
        <v>978656716.41791046</v>
      </c>
      <c r="G187">
        <f t="shared" si="128"/>
        <v>2.8892499999999997</v>
      </c>
      <c r="H187">
        <f t="shared" si="129"/>
        <v>1.8725071965617952</v>
      </c>
      <c r="I187">
        <f t="shared" si="130"/>
        <v>1.2152333333333334E-3</v>
      </c>
      <c r="J187">
        <f t="shared" si="131"/>
        <v>2.3735026041666669E-11</v>
      </c>
    </row>
    <row r="188" spans="1:91">
      <c r="A188">
        <v>1.3324</v>
      </c>
      <c r="B188">
        <v>74.209999999999994</v>
      </c>
      <c r="C188">
        <f t="shared" si="124"/>
        <v>2.3323999999999998</v>
      </c>
      <c r="D188">
        <f t="shared" si="125"/>
        <v>1.3323999999999998</v>
      </c>
      <c r="E188">
        <f t="shared" si="126"/>
        <v>133239.99999999997</v>
      </c>
      <c r="F188">
        <f t="shared" si="127"/>
        <v>994328358.20895493</v>
      </c>
      <c r="G188">
        <f t="shared" si="128"/>
        <v>2.9154999999999998</v>
      </c>
      <c r="H188">
        <f t="shared" si="129"/>
        <v>1.8843821289552836</v>
      </c>
      <c r="I188">
        <f t="shared" si="130"/>
        <v>1.2368333333333333E-3</v>
      </c>
      <c r="J188">
        <f t="shared" si="131"/>
        <v>2.4156901041666666E-11</v>
      </c>
    </row>
    <row r="189" spans="1:91">
      <c r="A189">
        <v>1.3512999999999999</v>
      </c>
      <c r="B189">
        <v>75.769000000000005</v>
      </c>
      <c r="C189">
        <f t="shared" si="124"/>
        <v>2.3513000000000002</v>
      </c>
      <c r="D189">
        <f t="shared" si="125"/>
        <v>1.3513000000000002</v>
      </c>
      <c r="E189">
        <f t="shared" si="126"/>
        <v>135130.00000000003</v>
      </c>
      <c r="F189">
        <f t="shared" si="127"/>
        <v>1008432835.8208957</v>
      </c>
      <c r="G189">
        <f t="shared" si="128"/>
        <v>2.9391250000000002</v>
      </c>
      <c r="H189">
        <f t="shared" si="129"/>
        <v>1.895069568109423</v>
      </c>
      <c r="I189">
        <f t="shared" si="130"/>
        <v>1.2628166666666667E-3</v>
      </c>
      <c r="J189">
        <f t="shared" si="131"/>
        <v>2.4664388020833334E-11</v>
      </c>
    </row>
    <row r="190" spans="1:91">
      <c r="A190">
        <v>1.3752</v>
      </c>
      <c r="B190">
        <v>77.006</v>
      </c>
      <c r="C190">
        <f t="shared" si="124"/>
        <v>2.3752</v>
      </c>
      <c r="D190">
        <f t="shared" si="125"/>
        <v>1.3752</v>
      </c>
      <c r="E190">
        <f t="shared" si="126"/>
        <v>137520</v>
      </c>
      <c r="F190">
        <f t="shared" si="127"/>
        <v>1026268656.7164179</v>
      </c>
      <c r="G190">
        <f t="shared" si="128"/>
        <v>2.9689999999999999</v>
      </c>
      <c r="H190">
        <f t="shared" si="129"/>
        <v>1.9085843721191553</v>
      </c>
      <c r="I190">
        <f t="shared" si="130"/>
        <v>1.2834333333333334E-3</v>
      </c>
      <c r="J190">
        <f t="shared" si="131"/>
        <v>2.5067057291666667E-11</v>
      </c>
    </row>
    <row r="191" spans="1:91">
      <c r="A191">
        <v>1.3912</v>
      </c>
      <c r="B191">
        <v>78.424000000000007</v>
      </c>
      <c r="C191">
        <f t="shared" si="124"/>
        <v>2.3912</v>
      </c>
      <c r="D191">
        <f t="shared" si="125"/>
        <v>1.3912</v>
      </c>
      <c r="E191">
        <f t="shared" si="126"/>
        <v>139120</v>
      </c>
      <c r="F191">
        <f t="shared" si="127"/>
        <v>1038208955.2238805</v>
      </c>
      <c r="G191">
        <f t="shared" si="128"/>
        <v>2.9889999999999999</v>
      </c>
      <c r="H191">
        <f t="shared" si="129"/>
        <v>1.9176319396570514</v>
      </c>
      <c r="I191">
        <f t="shared" si="130"/>
        <v>1.3070666666666667E-3</v>
      </c>
      <c r="J191">
        <f t="shared" si="131"/>
        <v>2.5528645833333335E-11</v>
      </c>
    </row>
    <row r="192" spans="1:91">
      <c r="A192">
        <v>1.4136</v>
      </c>
      <c r="B192">
        <v>79.900000000000006</v>
      </c>
      <c r="C192">
        <f t="shared" si="124"/>
        <v>2.4135999999999997</v>
      </c>
      <c r="D192">
        <f t="shared" si="125"/>
        <v>1.4135999999999997</v>
      </c>
      <c r="E192">
        <f t="shared" si="126"/>
        <v>141359.99999999997</v>
      </c>
      <c r="F192">
        <f t="shared" si="127"/>
        <v>1054925373.1343281</v>
      </c>
      <c r="G192">
        <f t="shared" si="128"/>
        <v>3.0169999999999995</v>
      </c>
      <c r="H192">
        <f t="shared" si="129"/>
        <v>1.9302985342101056</v>
      </c>
      <c r="I192">
        <f t="shared" si="130"/>
        <v>1.3316666666666668E-3</v>
      </c>
      <c r="J192">
        <f t="shared" si="131"/>
        <v>2.6009114583333334E-11</v>
      </c>
    </row>
    <row r="193" spans="1:104">
      <c r="A193">
        <v>1.4311</v>
      </c>
      <c r="B193">
        <v>81.25</v>
      </c>
      <c r="C193">
        <f t="shared" si="124"/>
        <v>2.4310999999999998</v>
      </c>
      <c r="D193">
        <f t="shared" si="125"/>
        <v>1.4310999999999998</v>
      </c>
      <c r="E193">
        <f t="shared" si="126"/>
        <v>143109.99999999997</v>
      </c>
      <c r="F193">
        <f t="shared" si="127"/>
        <v>1067985074.6268654</v>
      </c>
      <c r="G193">
        <f t="shared" si="128"/>
        <v>3.038875</v>
      </c>
      <c r="H193">
        <f t="shared" si="129"/>
        <v>1.9401943112046793</v>
      </c>
      <c r="I193">
        <f t="shared" si="130"/>
        <v>1.3541666666666667E-3</v>
      </c>
      <c r="J193">
        <f t="shared" si="131"/>
        <v>2.6448567708333334E-11</v>
      </c>
    </row>
    <row r="194" spans="1:104">
      <c r="A194">
        <v>1.4521999999999999</v>
      </c>
      <c r="B194">
        <v>82.677999999999997</v>
      </c>
      <c r="C194">
        <f t="shared" si="124"/>
        <v>2.4521999999999999</v>
      </c>
      <c r="D194">
        <f t="shared" si="125"/>
        <v>1.4521999999999999</v>
      </c>
      <c r="E194">
        <f t="shared" si="126"/>
        <v>145220</v>
      </c>
      <c r="F194">
        <f t="shared" si="127"/>
        <v>1083731343.283582</v>
      </c>
      <c r="G194">
        <f t="shared" si="128"/>
        <v>3.0652499999999998</v>
      </c>
      <c r="H194">
        <f t="shared" si="129"/>
        <v>1.9521257908952798</v>
      </c>
      <c r="I194">
        <f t="shared" si="130"/>
        <v>1.3779666666666665E-3</v>
      </c>
      <c r="J194">
        <f t="shared" si="131"/>
        <v>2.6913411458333331E-11</v>
      </c>
    </row>
    <row r="195" spans="1:104">
      <c r="A195">
        <v>1.4738</v>
      </c>
      <c r="B195">
        <v>83.926000000000002</v>
      </c>
      <c r="C195">
        <f t="shared" si="124"/>
        <v>2.4737999999999998</v>
      </c>
      <c r="D195">
        <f t="shared" si="125"/>
        <v>1.4737999999999998</v>
      </c>
      <c r="E195">
        <f t="shared" si="126"/>
        <v>147379.99999999997</v>
      </c>
      <c r="F195">
        <f t="shared" si="127"/>
        <v>1099850746.2686565</v>
      </c>
      <c r="G195">
        <f t="shared" si="128"/>
        <v>3.0922499999999999</v>
      </c>
      <c r="H195">
        <f t="shared" si="129"/>
        <v>1.9643400070714392</v>
      </c>
      <c r="I195">
        <f t="shared" si="130"/>
        <v>1.3987666666666666E-3</v>
      </c>
      <c r="J195">
        <f t="shared" si="131"/>
        <v>2.7319661458333333E-11</v>
      </c>
    </row>
    <row r="196" spans="1:104">
      <c r="A196">
        <v>1.4912000000000001</v>
      </c>
      <c r="B196">
        <v>85.436999999999998</v>
      </c>
      <c r="C196">
        <f t="shared" si="124"/>
        <v>2.4912000000000001</v>
      </c>
      <c r="D196">
        <f t="shared" si="125"/>
        <v>1.4912000000000001</v>
      </c>
      <c r="E196">
        <f t="shared" si="126"/>
        <v>149120</v>
      </c>
      <c r="F196">
        <f t="shared" si="127"/>
        <v>1112835820.8955224</v>
      </c>
      <c r="G196">
        <f t="shared" si="128"/>
        <v>3.1139999999999999</v>
      </c>
      <c r="H196">
        <f t="shared" si="129"/>
        <v>1.9741792367689011</v>
      </c>
      <c r="I196">
        <f t="shared" si="130"/>
        <v>1.42395E-3</v>
      </c>
      <c r="J196">
        <f t="shared" si="131"/>
        <v>2.78115234375E-11</v>
      </c>
    </row>
    <row r="198" spans="1:104">
      <c r="A198" s="7" t="s">
        <v>123</v>
      </c>
    </row>
    <row r="199" spans="1:104">
      <c r="A199" s="1" t="s">
        <v>44</v>
      </c>
      <c r="K199" s="8" t="s">
        <v>45</v>
      </c>
      <c r="L199" s="8"/>
      <c r="M199" s="8"/>
      <c r="X199" t="s">
        <v>46</v>
      </c>
      <c r="AC199" t="s">
        <v>47</v>
      </c>
      <c r="BC199" s="3"/>
      <c r="CM199" s="9" t="s">
        <v>48</v>
      </c>
      <c r="CR199" s="9" t="s">
        <v>49</v>
      </c>
    </row>
    <row r="200" spans="1:104">
      <c r="A200" t="s">
        <v>40</v>
      </c>
      <c r="B200" t="s">
        <v>41</v>
      </c>
      <c r="C200" t="s">
        <v>50</v>
      </c>
      <c r="D200" t="s">
        <v>51</v>
      </c>
      <c r="E200" t="s">
        <v>52</v>
      </c>
      <c r="F200" s="3" t="s">
        <v>53</v>
      </c>
      <c r="G200" t="s">
        <v>54</v>
      </c>
      <c r="H200" t="s">
        <v>55</v>
      </c>
      <c r="I200" t="s">
        <v>56</v>
      </c>
      <c r="J200" t="s">
        <v>57</v>
      </c>
      <c r="K200" s="1" t="s">
        <v>58</v>
      </c>
      <c r="L200" t="s">
        <v>59</v>
      </c>
      <c r="M200" t="s">
        <v>60</v>
      </c>
      <c r="N200" t="s">
        <v>61</v>
      </c>
      <c r="O200" t="s">
        <v>62</v>
      </c>
      <c r="P200" s="10" t="s">
        <v>63</v>
      </c>
      <c r="Q200" s="10" t="s">
        <v>64</v>
      </c>
      <c r="R200" s="10" t="s">
        <v>65</v>
      </c>
      <c r="S200" s="10" t="s">
        <v>66</v>
      </c>
      <c r="T200" s="10" t="s">
        <v>67</v>
      </c>
      <c r="U200" s="3" t="s">
        <v>68</v>
      </c>
      <c r="V200" s="10" t="s">
        <v>69</v>
      </c>
      <c r="W200" s="10" t="s">
        <v>70</v>
      </c>
      <c r="X200" s="11" t="s">
        <v>71</v>
      </c>
      <c r="Y200" s="11" t="s">
        <v>72</v>
      </c>
      <c r="Z200" s="11" t="s">
        <v>73</v>
      </c>
      <c r="AA200" s="11" t="s">
        <v>74</v>
      </c>
      <c r="AB200" s="12"/>
      <c r="AC200" s="12" t="s">
        <v>75</v>
      </c>
      <c r="AD200" s="12" t="s">
        <v>76</v>
      </c>
      <c r="AE200" s="13" t="s">
        <v>77</v>
      </c>
      <c r="AF200" s="13" t="s">
        <v>78</v>
      </c>
      <c r="AG200" s="13" t="s">
        <v>79</v>
      </c>
      <c r="AH200" s="13" t="s">
        <v>80</v>
      </c>
      <c r="AI200" s="12" t="s">
        <v>81</v>
      </c>
      <c r="AJ200" s="12" t="s">
        <v>82</v>
      </c>
      <c r="AK200" s="12" t="s">
        <v>83</v>
      </c>
      <c r="AL200" s="12" t="s">
        <v>84</v>
      </c>
      <c r="AM200" s="12" t="s">
        <v>85</v>
      </c>
      <c r="AN200" s="12" t="s">
        <v>124</v>
      </c>
      <c r="AO200" s="12" t="s">
        <v>125</v>
      </c>
      <c r="AP200" s="12" t="s">
        <v>126</v>
      </c>
      <c r="AQ200" s="12" t="s">
        <v>127</v>
      </c>
      <c r="AR200" s="12" t="s">
        <v>88</v>
      </c>
      <c r="AS200" s="12" t="s">
        <v>89</v>
      </c>
      <c r="AT200" s="12" t="s">
        <v>90</v>
      </c>
      <c r="AU200" s="12" t="s">
        <v>91</v>
      </c>
      <c r="AW200" s="3" t="s">
        <v>92</v>
      </c>
      <c r="AX200" s="3" t="s">
        <v>93</v>
      </c>
      <c r="AY200" s="3" t="s">
        <v>94</v>
      </c>
      <c r="AZ200" s="3" t="s">
        <v>95</v>
      </c>
      <c r="BA200" s="3" t="s">
        <v>96</v>
      </c>
      <c r="BB200" s="3"/>
      <c r="BC200" s="3" t="s">
        <v>97</v>
      </c>
      <c r="BJ200" s="3" t="s">
        <v>99</v>
      </c>
      <c r="BK200" s="3" t="s">
        <v>100</v>
      </c>
      <c r="BL200" s="3" t="s">
        <v>101</v>
      </c>
      <c r="BM200" s="1" t="s">
        <v>102</v>
      </c>
      <c r="BN200" s="3" t="s">
        <v>103</v>
      </c>
      <c r="BO200" s="3" t="s">
        <v>104</v>
      </c>
      <c r="BP200" s="3" t="s">
        <v>105</v>
      </c>
      <c r="BQ200" s="3" t="s">
        <v>106</v>
      </c>
      <c r="BR200" s="3" t="s">
        <v>107</v>
      </c>
      <c r="BS200" s="3" t="s">
        <v>108</v>
      </c>
      <c r="BT200" s="3" t="s">
        <v>109</v>
      </c>
      <c r="BU200" s="3" t="s">
        <v>35</v>
      </c>
      <c r="BV200" s="3" t="s">
        <v>98</v>
      </c>
      <c r="BW200" s="3" t="s">
        <v>111</v>
      </c>
      <c r="BY200" t="s">
        <v>112</v>
      </c>
      <c r="CE200" t="s">
        <v>128</v>
      </c>
      <c r="CF200" t="s">
        <v>129</v>
      </c>
      <c r="CG200" t="s">
        <v>130</v>
      </c>
      <c r="CH200" t="s">
        <v>131</v>
      </c>
      <c r="CI200" t="s">
        <v>132</v>
      </c>
      <c r="CJ200" t="s">
        <v>133</v>
      </c>
      <c r="CK200" t="s">
        <v>134</v>
      </c>
      <c r="CM200" t="s">
        <v>113</v>
      </c>
      <c r="CN200" t="s">
        <v>114</v>
      </c>
      <c r="CO200" t="s">
        <v>115</v>
      </c>
      <c r="CP200" t="s">
        <v>116</v>
      </c>
      <c r="CQ200" t="s">
        <v>117</v>
      </c>
      <c r="CR200" t="s">
        <v>118</v>
      </c>
      <c r="CS200" t="s">
        <v>119</v>
      </c>
      <c r="CT200" t="s">
        <v>116</v>
      </c>
      <c r="CU200" t="s">
        <v>120</v>
      </c>
      <c r="CZ200" t="s">
        <v>121</v>
      </c>
    </row>
    <row r="201" spans="1:104">
      <c r="A201" s="1">
        <v>1.2337</v>
      </c>
      <c r="B201" s="1">
        <v>51.201999999999998</v>
      </c>
      <c r="C201">
        <f t="shared" ref="C201:C214" si="132">A201+1</f>
        <v>2.2336999999999998</v>
      </c>
      <c r="D201">
        <f t="shared" ref="D201:D214" si="133">C201-1</f>
        <v>1.2336999999999998</v>
      </c>
      <c r="E201">
        <f t="shared" ref="E201:E214" si="134">D201*100000</f>
        <v>123369.99999999999</v>
      </c>
      <c r="F201">
        <f t="shared" ref="F201:F214" si="135">E201/(0.000134)</f>
        <v>920671641.79104459</v>
      </c>
      <c r="G201">
        <f t="shared" ref="G201:G214" si="136">1.25*C201/1</f>
        <v>2.7921249999999995</v>
      </c>
      <c r="H201">
        <f t="shared" ref="H201:H214" si="137">(((((C201+1)*100000)/2)*28.02)/(8.314*298))/1000</f>
        <v>1.8285699467058878</v>
      </c>
      <c r="I201">
        <f t="shared" ref="I201:I214" si="138">B201/60000</f>
        <v>8.5336666666666668E-4</v>
      </c>
      <c r="J201">
        <f t="shared" ref="J201:J214" si="139">I201/51200000</f>
        <v>1.6667317708333333E-11</v>
      </c>
      <c r="K201" s="1">
        <f>1-(((J201/J218)^0.25)*1)</f>
        <v>6.6460719197691032E-2</v>
      </c>
      <c r="L201">
        <f t="shared" ref="L201:L214" si="140">K201*10^-6</f>
        <v>6.6460719197691033E-8</v>
      </c>
      <c r="M201">
        <f t="shared" ref="M201:M214" si="141">1-K201</f>
        <v>0.93353928080230897</v>
      </c>
      <c r="N201">
        <f t="shared" ref="N201:N214" si="142">M201*10^-6</f>
        <v>9.3353928080230888E-7</v>
      </c>
      <c r="O201">
        <f t="shared" ref="O201:O214" si="143">F201*(N201/2)</f>
        <v>429.74157116634638</v>
      </c>
      <c r="P201">
        <f>(((O201*N201)+(0.5*(N201^2)*(17640+F201))))</f>
        <v>8.023689611460637E-4</v>
      </c>
      <c r="Q201">
        <f t="shared" ref="Q201:Q214" si="144">(((0.25*(((1*10^-6)^2)-(N201^2)))-(0.5*(N201^2)*(LN(1/M201)))))</f>
        <v>2.1587518511694479E-15</v>
      </c>
      <c r="R201">
        <f>(0.0625*(17640+F201)*((((1*10^-6)^2)-(N201^2))^2))</f>
        <v>9.5023096103189719E-19</v>
      </c>
      <c r="S201">
        <f>((2*PI()*1800)/(0.0044))*((P201*Q201)-R201)</f>
        <v>2.009751268384066E-12</v>
      </c>
      <c r="T201">
        <f>S201/1800</f>
        <v>1.1165284824355922E-15</v>
      </c>
      <c r="U201">
        <f t="shared" ref="U201:U214" si="145">(PI()*((0.000001)^2))-(PI()*(N201^2))</f>
        <v>4.0370851417699929E-13</v>
      </c>
      <c r="V201">
        <f t="shared" ref="V201:V214" si="146">T201/U201</f>
        <v>2.7656797992277886E-3</v>
      </c>
      <c r="W201">
        <f>(T201*1800)/U201</f>
        <v>4.9782236386100198</v>
      </c>
      <c r="X201">
        <f>(J201)/(PI()*(N201^2))</f>
        <v>6.0876636335341958</v>
      </c>
      <c r="Y201">
        <f>(2*1800*V201*L201)/(0.0044)</f>
        <v>1.5038923788589464E-4</v>
      </c>
      <c r="Z201">
        <f>(1.25*X201*2*N201)/(0.00001781)</f>
        <v>0.79773626196180281</v>
      </c>
      <c r="AA201">
        <f>J201*1.25</f>
        <v>2.0834147135416666E-11</v>
      </c>
      <c r="AC201">
        <f t="shared" ref="AC201:AC214" si="147">AA201/(AA201+S201)</f>
        <v>0.91202240384462196</v>
      </c>
      <c r="AD201">
        <f t="shared" ref="AD201:AD214" si="148">(AA201+S201)/(PI()*(0.000001)^2)</f>
        <v>7.271438700907888</v>
      </c>
      <c r="AE201">
        <f t="shared" ref="AE201:AE214" si="149">(AD201*AC201)/H201</f>
        <v>3.6267220815685266</v>
      </c>
      <c r="AF201">
        <f>(AD201*(1-AC201))/1800</f>
        <v>3.5540205416503378E-4</v>
      </c>
      <c r="AG201">
        <f t="shared" ref="AG201:AG214" si="150">(AD201*AC201*0.000002)/(0.00001781)</f>
        <v>0.74471813626174355</v>
      </c>
      <c r="AH201">
        <f>(AD201*(1-AC201)*0.000002)/(0.0044)</f>
        <v>2.9078349886230034E-4</v>
      </c>
      <c r="AI201">
        <f t="shared" ref="AI201:AI214" si="151">2*((((8/Z201)^12)+((AP201+AQ201)^-1.5))^(1/12))</f>
        <v>20.056754046321778</v>
      </c>
      <c r="AJ201">
        <f t="shared" ref="AJ201:AJ214" si="152">2*((((8/Y201)^12)+((AN201+AO201)^-1.5))^(1/12))</f>
        <v>106390.59167345283</v>
      </c>
      <c r="AK201">
        <f t="shared" ref="AK201:AK214" si="153">((((0.000134)/(0.000002))*4*AI201*((AD201*AC201)^2))/(2*1.25))*(2/(1+C201))</f>
        <v>58484.046220111872</v>
      </c>
      <c r="AL201">
        <f>((0.000134/0.000002)*4*AJ201*((AD201*(1-AC201))^2))/(2*1800)</f>
        <v>3241.3086997488949</v>
      </c>
      <c r="AM201">
        <f t="shared" ref="AM201:AM214" si="154">(AL201/AK201)^0.5</f>
        <v>0.23541898970470332</v>
      </c>
      <c r="AN201">
        <f t="shared" ref="AN201:AN214" si="155">(2.457*(LN((((7/Y201)^0.9)+(0.27*0.000046875))^-1)))^16</f>
        <v>1.0368847991487546E+22</v>
      </c>
      <c r="AO201">
        <f t="shared" ref="AO201:AO214" si="156">(37530/Y201)^16</f>
        <v>2.262501597706077E+134</v>
      </c>
      <c r="AP201">
        <f t="shared" ref="AP201:AP214" si="157">(2.457*(LN((((7/Z201)^0.9)+(0.27*0.000046875))^-1)))^16</f>
        <v>80124598720.153214</v>
      </c>
      <c r="AQ201">
        <f t="shared" ref="AQ201:AQ214" si="158">(37530/Z201)^16</f>
        <v>5.7584777010584267E+74</v>
      </c>
      <c r="AR201">
        <f t="shared" ref="AR201:AR214" si="159">(1+((AM201^2)^0.5))^2</f>
        <v>1.5262600801229895</v>
      </c>
      <c r="AS201">
        <f t="shared" ref="AS201:AS214" si="160">(1+((1/(AM201^2))^0.5))^2</f>
        <v>27.538834877634361</v>
      </c>
      <c r="AT201">
        <f t="shared" ref="AT201:AU214" si="161">AK201*AR201</f>
        <v>89261.865069824562</v>
      </c>
      <c r="AU201">
        <f t="shared" si="161"/>
        <v>89261.865069824547</v>
      </c>
      <c r="AW201">
        <f t="shared" ref="AW201:AW214" si="162">(E201*10^-6)/0.134</f>
        <v>0.92067164179104455</v>
      </c>
      <c r="AX201">
        <f t="shared" ref="AX201:AX214" si="163">(AU201*10^-6)/0.134</f>
        <v>0.66613332141660109</v>
      </c>
      <c r="AY201">
        <f t="shared" ref="AY201:AZ214" si="164">LOG(AW201)</f>
        <v>-3.58952336306783E-2</v>
      </c>
      <c r="AZ201">
        <f t="shared" si="164"/>
        <v>-0.17643884145887423</v>
      </c>
      <c r="BA201">
        <f t="shared" ref="BA201:BA214" si="165">AX201/AW201</f>
        <v>0.72352974847875962</v>
      </c>
      <c r="BC201">
        <f t="shared" ref="BC201:BC214" si="166">(AK201/0.000134)*(AR201)*(0.000002/4)</f>
        <v>333.06666070830056</v>
      </c>
      <c r="BJ201">
        <f>((AD201*(1-AC201))*0.000002*0.0044)/(2*1800*BC201)</f>
        <v>4.6950632495027656E-15</v>
      </c>
      <c r="BK201">
        <f t="shared" ref="BK201:BK214" si="167">(BJ201^0.5)*10^6</f>
        <v>6.8520531590923639E-2</v>
      </c>
      <c r="BL201" s="4">
        <f t="shared" ref="BL201:BL214" si="168">BK201/BM201</f>
        <v>1.0309929296296898</v>
      </c>
      <c r="BM201" s="1">
        <f>1-(((J201/J218)^0.25)*1)</f>
        <v>6.6460719197691032E-2</v>
      </c>
      <c r="BN201">
        <f t="shared" ref="BN201:BN214" si="169">LOG(BM201)</f>
        <v>-1.1774349633597663</v>
      </c>
      <c r="BO201">
        <f t="shared" ref="BO201:BO214" si="170">LOG(BK201)</f>
        <v>-1.1641792763821077</v>
      </c>
      <c r="BP201">
        <f t="shared" ref="BP201:BP214" si="171">1-BK201</f>
        <v>0.93147946840907636</v>
      </c>
      <c r="BQ201">
        <f t="shared" ref="BQ201:BQ214" si="172">BP201*10^-6</f>
        <v>9.3147946840907631E-7</v>
      </c>
      <c r="BR201">
        <f t="shared" ref="BR201:BR214" si="173">(51200000*PI()*(BQ201^2))/((PI()*((0.0185)^2))/4)</f>
        <v>0.51919806928811052</v>
      </c>
      <c r="BS201">
        <f t="shared" ref="BS201:BS214" si="174">(BR201*(BQ201^2))/8</f>
        <v>5.6310535205654094E-14</v>
      </c>
      <c r="BT201">
        <f t="shared" ref="BT201:BT214" si="175">BS201/(0.0000000000009869233)</f>
        <v>5.7056647872893558E-2</v>
      </c>
      <c r="BU201">
        <f t="shared" ref="BU201:BU214" si="176">LOG(BT201)</f>
        <v>-1.2436937471035687</v>
      </c>
      <c r="BV201">
        <f t="shared" ref="BV201:BV214" si="177">LOG(E201)</f>
        <v>5.0912095647341298</v>
      </c>
      <c r="BW201">
        <f t="shared" ref="BW201:BW214" si="178">LOG(BQ201)</f>
        <v>-6.0308267133441351</v>
      </c>
      <c r="BY201">
        <f t="shared" ref="BY201:BY214" si="179">((BM201-BK201)/BM201)*100</f>
        <v>-3.0992929629689732</v>
      </c>
      <c r="CE201">
        <f t="shared" ref="CE201:CE214" si="180">PI()*(N201^2)*0.000134</f>
        <v>3.668764746813144E-16</v>
      </c>
      <c r="CF201">
        <f t="shared" ref="CF201:CF214" si="181">U201*0.000134</f>
        <v>5.4096940899717904E-17</v>
      </c>
      <c r="CG201">
        <f t="shared" ref="CG201:CG214" si="182">CE201+CF201</f>
        <v>4.2097341558103229E-16</v>
      </c>
      <c r="CH201">
        <f t="shared" ref="CH201:CH214" si="183">CE201/CG201</f>
        <v>0.87149558880089217</v>
      </c>
      <c r="CI201">
        <f t="shared" ref="CI201:CI214" si="184">CF201/CG201</f>
        <v>0.12850441119910788</v>
      </c>
      <c r="CJ201">
        <f t="shared" ref="CJ201:CJ214" si="185">CI201^2</f>
        <v>1.6513383697629402E-2</v>
      </c>
      <c r="CK201">
        <f t="shared" ref="CK201:CK214" si="186">CH201</f>
        <v>0.87149558880089217</v>
      </c>
      <c r="CM201">
        <f t="shared" ref="CM201:CM214" si="187">(((BQ201^4)*PI())/(8*0.00001781*0.000134))*E201</f>
        <v>1.5282481517554733E-11</v>
      </c>
      <c r="CN201">
        <f t="shared" ref="CN201:CN214" si="188">CM201*60000</f>
        <v>9.1694889105328395E-7</v>
      </c>
      <c r="CO201">
        <f t="shared" ref="CO201:CO214" si="189">CN201*51200000</f>
        <v>46.947783221928141</v>
      </c>
      <c r="CP201">
        <f t="shared" ref="CP201:CP214" si="190">LOG(CO201)</f>
        <v>1.6716150905912026</v>
      </c>
      <c r="CQ201">
        <f t="shared" ref="CQ201:CQ214" si="191">LOG(B201)</f>
        <v>1.7092869252726983</v>
      </c>
      <c r="CR201">
        <f t="shared" ref="CR201:CR214" si="192">((BS201*0.0002688)/(0.00001781*0.000134))*E201</f>
        <v>7.8245571403489191E-4</v>
      </c>
      <c r="CS201">
        <f t="shared" ref="CS201:CS214" si="193">CR201*60000</f>
        <v>46.947342842093512</v>
      </c>
      <c r="CT201">
        <f t="shared" ref="CT201:CT214" si="194">LOG(CS201)</f>
        <v>1.6716110168007912</v>
      </c>
      <c r="CU201">
        <f t="shared" ref="CU201:CU214" si="195">((B201-CO201)/(B201))*100</f>
        <v>8.3086925863674423</v>
      </c>
      <c r="CZ201">
        <f t="shared" ref="CZ201:CZ214" si="196">CO201/B201</f>
        <v>0.91691307413632561</v>
      </c>
    </row>
    <row r="202" spans="1:104">
      <c r="A202">
        <v>1.2525999999999999</v>
      </c>
      <c r="B202">
        <v>52.481999999999999</v>
      </c>
      <c r="C202">
        <f t="shared" si="132"/>
        <v>2.2526000000000002</v>
      </c>
      <c r="D202">
        <f t="shared" si="133"/>
        <v>1.2526000000000002</v>
      </c>
      <c r="E202">
        <f t="shared" si="134"/>
        <v>125260.00000000001</v>
      </c>
      <c r="F202">
        <f t="shared" si="135"/>
        <v>934776119.4029851</v>
      </c>
      <c r="G202">
        <f t="shared" si="136"/>
        <v>2.8157500000000004</v>
      </c>
      <c r="H202">
        <f t="shared" si="137"/>
        <v>1.8392573858600272</v>
      </c>
      <c r="I202">
        <f t="shared" si="138"/>
        <v>8.7469999999999996E-4</v>
      </c>
      <c r="J202">
        <f t="shared" si="139"/>
        <v>1.7083984374999998E-11</v>
      </c>
      <c r="K202" s="1">
        <f t="shared" ref="K202:K214" si="197">1-(((J202/J219)^0.25)*1)</f>
        <v>6.4381127982514386E-2</v>
      </c>
      <c r="L202">
        <f t="shared" si="140"/>
        <v>6.4381127982514382E-8</v>
      </c>
      <c r="M202">
        <f t="shared" si="141"/>
        <v>0.93561887201748561</v>
      </c>
      <c r="N202">
        <f t="shared" si="142"/>
        <v>9.3561887201748556E-7</v>
      </c>
      <c r="O202">
        <f t="shared" si="143"/>
        <v>437.29708921235164</v>
      </c>
      <c r="P202">
        <f t="shared" ref="P202:P214" si="198">(((O202*N202)+(0.5*(N202^2)*(17640+F202))))</f>
        <v>8.1829453956596223E-4</v>
      </c>
      <c r="Q202">
        <f t="shared" si="144"/>
        <v>2.0272540430191166E-15</v>
      </c>
      <c r="R202">
        <f t="shared" ref="R202:R214" si="199">(0.0625*(17640+F202)*((((1*10^-6)^2)-(N202^2))^2))</f>
        <v>9.0730369626152776E-19</v>
      </c>
      <c r="S202">
        <f t="shared" ref="S202:S214" si="200">((2*PI()*1800)/(0.0044))*((P202*Q202)-R202)</f>
        <v>1.9318752661791214E-12</v>
      </c>
      <c r="T202">
        <f t="shared" ref="T202:T214" si="201">S202/1800</f>
        <v>1.0732640367661786E-15</v>
      </c>
      <c r="U202">
        <f t="shared" si="145"/>
        <v>3.9149687689176722E-13</v>
      </c>
      <c r="V202">
        <f t="shared" si="146"/>
        <v>2.7414370333863273E-3</v>
      </c>
      <c r="W202">
        <f t="shared" ref="W202:W214" si="202">(T202*1800)/U202</f>
        <v>4.9345866600953894</v>
      </c>
      <c r="X202">
        <f t="shared" ref="X202:X214" si="203">(J202)/(PI()*(N202^2))</f>
        <v>6.2121415987599997</v>
      </c>
      <c r="Y202">
        <f t="shared" ref="Y202:Y214" si="204">(2*1800*V202*L202)/(0.0044)</f>
        <v>1.4440647968382247E-4</v>
      </c>
      <c r="Z202">
        <f t="shared" ref="Z202:Z214" si="205">(1.25*X202*2*N202)/(0.00001781)</f>
        <v>0.81586144237011926</v>
      </c>
      <c r="AA202">
        <f t="shared" ref="AA202:AA214" si="206">J202*1.25</f>
        <v>2.1354980468749997E-11</v>
      </c>
      <c r="AC202">
        <f t="shared" si="147"/>
        <v>0.91704009814938625</v>
      </c>
      <c r="AD202">
        <f t="shared" si="148"/>
        <v>7.4124363985636412</v>
      </c>
      <c r="AE202">
        <f t="shared" si="149"/>
        <v>3.6957858398303558</v>
      </c>
      <c r="AF202">
        <f t="shared" ref="AF202:AF214" si="207">(AD202*(1-AC202))/1800</f>
        <v>3.4163055338819811E-4</v>
      </c>
      <c r="AG202">
        <f t="shared" si="150"/>
        <v>0.76333536243288991</v>
      </c>
      <c r="AH202">
        <f t="shared" ref="AH202:AH214" si="208">(AD202*(1-AC202)*0.000002)/(0.0044)</f>
        <v>2.7951590731761658E-4</v>
      </c>
      <c r="AI202">
        <f t="shared" si="151"/>
        <v>19.611173134397895</v>
      </c>
      <c r="AJ202">
        <f t="shared" si="152"/>
        <v>110798.35222790524</v>
      </c>
      <c r="AK202">
        <f t="shared" si="153"/>
        <v>59730.521823930016</v>
      </c>
      <c r="AL202">
        <f t="shared" ref="AL202:AL214" si="209">((0.000134/0.000002)*4*AJ202*((AD202*(1-AC202))^2))/(2*1800)</f>
        <v>3119.0620460405303</v>
      </c>
      <c r="AM202">
        <f t="shared" si="154"/>
        <v>0.22851454729468224</v>
      </c>
      <c r="AN202">
        <f t="shared" si="155"/>
        <v>1.101350607352843E+22</v>
      </c>
      <c r="AO202">
        <f t="shared" si="156"/>
        <v>4.3318173382033845E+134</v>
      </c>
      <c r="AP202">
        <f t="shared" si="157"/>
        <v>67844190644.86557</v>
      </c>
      <c r="AQ202">
        <f t="shared" si="158"/>
        <v>4.019707841521827E+74</v>
      </c>
      <c r="AR202">
        <f t="shared" si="159"/>
        <v>1.5092479929146578</v>
      </c>
      <c r="AS202">
        <f t="shared" si="160"/>
        <v>28.902333088548033</v>
      </c>
      <c r="AT202">
        <f t="shared" si="161"/>
        <v>90148.170178511544</v>
      </c>
      <c r="AU202">
        <f t="shared" si="161"/>
        <v>90148.170178511544</v>
      </c>
      <c r="AW202">
        <f t="shared" si="162"/>
        <v>0.93477611940298511</v>
      </c>
      <c r="AX202">
        <f t="shared" si="163"/>
        <v>0.67274753864560843</v>
      </c>
      <c r="AY202">
        <f t="shared" si="164"/>
        <v>-2.9292390999518626E-2</v>
      </c>
      <c r="AZ202">
        <f t="shared" si="164"/>
        <v>-0.17214788249707405</v>
      </c>
      <c r="BA202">
        <f t="shared" si="165"/>
        <v>0.71968840953625679</v>
      </c>
      <c r="BC202">
        <f t="shared" si="166"/>
        <v>336.37376932280426</v>
      </c>
      <c r="BJ202">
        <f t="shared" ref="BJ202:BJ214" si="210">((AD202*(1-AC202))*0.000002*0.0044)/(2*1800*BC202)</f>
        <v>4.4687623471184994E-15</v>
      </c>
      <c r="BK202">
        <f t="shared" si="167"/>
        <v>6.6848802136751095E-2</v>
      </c>
      <c r="BL202" s="4">
        <f t="shared" si="168"/>
        <v>1.0383291537685844</v>
      </c>
      <c r="BM202" s="1">
        <f t="shared" ref="BM202:BM214" si="211">1-(((J202/J219)^0.25)*1)</f>
        <v>6.4381127982514386E-2</v>
      </c>
      <c r="BN202">
        <f t="shared" si="169"/>
        <v>-1.1912414185747568</v>
      </c>
      <c r="BO202">
        <f t="shared" si="170"/>
        <v>-1.1749063704522587</v>
      </c>
      <c r="BP202">
        <f t="shared" si="171"/>
        <v>0.93315119786324896</v>
      </c>
      <c r="BQ202">
        <f t="shared" si="172"/>
        <v>9.3315119786324888E-7</v>
      </c>
      <c r="BR202">
        <f t="shared" si="173"/>
        <v>0.52106335478006316</v>
      </c>
      <c r="BS202">
        <f t="shared" si="174"/>
        <v>5.6715867608944897E-14</v>
      </c>
      <c r="BT202">
        <f t="shared" si="175"/>
        <v>5.7467350916676999E-2</v>
      </c>
      <c r="BU202">
        <f t="shared" si="176"/>
        <v>-1.240578822159601</v>
      </c>
      <c r="BV202">
        <f t="shared" si="177"/>
        <v>5.0978124073652893</v>
      </c>
      <c r="BW202">
        <f t="shared" si="178"/>
        <v>-6.030047982108143</v>
      </c>
      <c r="BY202">
        <f t="shared" si="179"/>
        <v>-3.8329153768584456</v>
      </c>
      <c r="CE202">
        <f t="shared" si="180"/>
        <v>3.6851283407753547E-16</v>
      </c>
      <c r="CF202">
        <f t="shared" si="181"/>
        <v>5.2460581503496809E-17</v>
      </c>
      <c r="CG202">
        <f t="shared" si="182"/>
        <v>4.2097341558103229E-16</v>
      </c>
      <c r="CH202">
        <f t="shared" si="183"/>
        <v>0.87538267367527201</v>
      </c>
      <c r="CI202">
        <f t="shared" si="184"/>
        <v>0.12461732632472794</v>
      </c>
      <c r="CJ202">
        <f t="shared" si="185"/>
        <v>1.5529478020323732E-2</v>
      </c>
      <c r="CK202">
        <f t="shared" si="186"/>
        <v>0.87538267367527201</v>
      </c>
      <c r="CM202">
        <f t="shared" si="187"/>
        <v>1.5628296670649736E-11</v>
      </c>
      <c r="CN202">
        <f t="shared" si="188"/>
        <v>9.376978002389842E-7</v>
      </c>
      <c r="CO202">
        <f t="shared" si="189"/>
        <v>48.010127372235992</v>
      </c>
      <c r="CP202">
        <f t="shared" si="190"/>
        <v>1.68133285816633</v>
      </c>
      <c r="CQ202">
        <f t="shared" si="191"/>
        <v>1.7200103769090171</v>
      </c>
      <c r="CR202">
        <f t="shared" si="192"/>
        <v>8.0016128378992263E-4</v>
      </c>
      <c r="CS202">
        <f t="shared" si="193"/>
        <v>48.009677027395355</v>
      </c>
      <c r="CT202">
        <f t="shared" si="194"/>
        <v>1.6813287843759186</v>
      </c>
      <c r="CU202">
        <f t="shared" si="195"/>
        <v>8.5207740325521275</v>
      </c>
      <c r="CZ202">
        <f t="shared" si="196"/>
        <v>0.91479225967447875</v>
      </c>
    </row>
    <row r="203" spans="1:104">
      <c r="A203">
        <v>1.2763</v>
      </c>
      <c r="B203">
        <v>53.82</v>
      </c>
      <c r="C203">
        <f t="shared" si="132"/>
        <v>2.2763</v>
      </c>
      <c r="D203">
        <f t="shared" si="133"/>
        <v>1.2763</v>
      </c>
      <c r="E203">
        <f t="shared" si="134"/>
        <v>127630</v>
      </c>
      <c r="F203">
        <f t="shared" si="135"/>
        <v>952462686.56716418</v>
      </c>
      <c r="G203">
        <f t="shared" si="136"/>
        <v>2.8453749999999998</v>
      </c>
      <c r="H203">
        <f t="shared" si="137"/>
        <v>1.8526590952755357</v>
      </c>
      <c r="I203">
        <f t="shared" si="138"/>
        <v>8.9700000000000001E-4</v>
      </c>
      <c r="J203">
        <f t="shared" si="139"/>
        <v>1.751953125E-11</v>
      </c>
      <c r="K203" s="1">
        <f t="shared" si="197"/>
        <v>6.352973886953639E-2</v>
      </c>
      <c r="L203">
        <f t="shared" si="140"/>
        <v>6.3529738869536392E-8</v>
      </c>
      <c r="M203">
        <f t="shared" si="141"/>
        <v>0.93647026113046361</v>
      </c>
      <c r="N203">
        <f t="shared" si="142"/>
        <v>9.3647026113046358E-7</v>
      </c>
      <c r="O203">
        <f t="shared" si="143"/>
        <v>445.97649040328758</v>
      </c>
      <c r="P203">
        <f t="shared" si="198"/>
        <v>8.3529517578519955E-4</v>
      </c>
      <c r="Q203">
        <f t="shared" si="144"/>
        <v>1.9745826828255342E-15</v>
      </c>
      <c r="R203">
        <f t="shared" si="199"/>
        <v>9.0097312262129768E-19</v>
      </c>
      <c r="S203">
        <f t="shared" si="200"/>
        <v>1.9236475611687344E-12</v>
      </c>
      <c r="T203">
        <f t="shared" si="201"/>
        <v>1.0686930895381857E-15</v>
      </c>
      <c r="U203">
        <f t="shared" si="145"/>
        <v>3.864895667965781E-13</v>
      </c>
      <c r="V203">
        <f t="shared" si="146"/>
        <v>2.7651279137909388E-3</v>
      </c>
      <c r="W203">
        <f t="shared" si="202"/>
        <v>4.9772302448236898</v>
      </c>
      <c r="X203">
        <f t="shared" si="203"/>
        <v>6.3589385580456623</v>
      </c>
      <c r="Y203">
        <f t="shared" si="204"/>
        <v>1.4372824443054894E-4</v>
      </c>
      <c r="Z203">
        <f t="shared" si="205"/>
        <v>0.83590073722144786</v>
      </c>
      <c r="AA203">
        <f t="shared" si="206"/>
        <v>2.1899414062500001E-11</v>
      </c>
      <c r="AC203">
        <f t="shared" si="147"/>
        <v>0.91925271438421885</v>
      </c>
      <c r="AD203">
        <f t="shared" si="148"/>
        <v>7.5831160339794268</v>
      </c>
      <c r="AE203">
        <f t="shared" si="149"/>
        <v>3.7625918419110733</v>
      </c>
      <c r="AF203">
        <f t="shared" si="207"/>
        <v>3.4017557569630358E-4</v>
      </c>
      <c r="AG203">
        <f t="shared" si="150"/>
        <v>0.78279618166491638</v>
      </c>
      <c r="AH203">
        <f t="shared" si="208"/>
        <v>2.7832547102424836E-4</v>
      </c>
      <c r="AI203">
        <f t="shared" si="151"/>
        <v>19.141028698197278</v>
      </c>
      <c r="AJ203">
        <f t="shared" si="152"/>
        <v>111321.1955200036</v>
      </c>
      <c r="AK203">
        <f t="shared" si="153"/>
        <v>60865.562272702977</v>
      </c>
      <c r="AL203">
        <f t="shared" si="209"/>
        <v>3107.1442938075893</v>
      </c>
      <c r="AM203">
        <f t="shared" si="154"/>
        <v>0.22594091950670706</v>
      </c>
      <c r="AN203">
        <f t="shared" si="155"/>
        <v>1.1090651525706752E+22</v>
      </c>
      <c r="AO203">
        <f t="shared" si="156"/>
        <v>4.6707120728224932E+134</v>
      </c>
      <c r="AP203">
        <f t="shared" si="157"/>
        <v>56574542025.805077</v>
      </c>
      <c r="AQ203">
        <f t="shared" si="158"/>
        <v>2.7263505656418327E+74</v>
      </c>
      <c r="AR203">
        <f t="shared" si="159"/>
        <v>1.5029311381209502</v>
      </c>
      <c r="AS203">
        <f t="shared" si="160"/>
        <v>29.440779097769752</v>
      </c>
      <c r="AT203">
        <f t="shared" si="161"/>
        <v>91476.748778885056</v>
      </c>
      <c r="AU203">
        <f t="shared" si="161"/>
        <v>91476.748778885027</v>
      </c>
      <c r="AW203">
        <f t="shared" si="162"/>
        <v>0.95246268656716404</v>
      </c>
      <c r="AX203">
        <f t="shared" si="163"/>
        <v>0.68266230432003749</v>
      </c>
      <c r="AY203">
        <f t="shared" si="164"/>
        <v>-2.1152029127827796E-2</v>
      </c>
      <c r="AZ203">
        <f t="shared" si="164"/>
        <v>-0.16579407763431037</v>
      </c>
      <c r="BA203">
        <f t="shared" si="165"/>
        <v>0.71673390879013588</v>
      </c>
      <c r="BC203">
        <f t="shared" si="166"/>
        <v>341.33115216001886</v>
      </c>
      <c r="BJ203">
        <f t="shared" si="210"/>
        <v>4.3851038019583877E-15</v>
      </c>
      <c r="BK203">
        <f t="shared" si="167"/>
        <v>6.6220116293754627E-2</v>
      </c>
      <c r="BL203" s="4">
        <f t="shared" si="168"/>
        <v>1.0423483154832913</v>
      </c>
      <c r="BM203" s="1">
        <f t="shared" si="211"/>
        <v>6.352973886953639E-2</v>
      </c>
      <c r="BN203">
        <f t="shared" si="169"/>
        <v>-1.1970229297702391</v>
      </c>
      <c r="BO203">
        <f t="shared" si="170"/>
        <v>-1.1790100608885175</v>
      </c>
      <c r="BP203">
        <f t="shared" si="171"/>
        <v>0.93377988370624543</v>
      </c>
      <c r="BQ203">
        <f t="shared" si="172"/>
        <v>9.3377988370624542E-7</v>
      </c>
      <c r="BR203">
        <f t="shared" si="173"/>
        <v>0.52176569649297055</v>
      </c>
      <c r="BS203">
        <f t="shared" si="174"/>
        <v>5.6868865379085074E-14</v>
      </c>
      <c r="BT203">
        <f t="shared" si="175"/>
        <v>5.7622375902043318E-2</v>
      </c>
      <c r="BU203">
        <f t="shared" si="176"/>
        <v>-1.2394088387339453</v>
      </c>
      <c r="BV203">
        <f t="shared" si="177"/>
        <v>5.1059527692369802</v>
      </c>
      <c r="BW203">
        <f t="shared" si="178"/>
        <v>-6.0297554862517293</v>
      </c>
      <c r="BY203">
        <f t="shared" si="179"/>
        <v>-4.2348315483291241</v>
      </c>
      <c r="CE203">
        <f t="shared" si="180"/>
        <v>3.6918381363029082E-16</v>
      </c>
      <c r="CF203">
        <f t="shared" si="181"/>
        <v>5.1789601950741466E-17</v>
      </c>
      <c r="CG203">
        <f t="shared" si="182"/>
        <v>4.2097341558103229E-16</v>
      </c>
      <c r="CH203">
        <f t="shared" si="183"/>
        <v>0.87697654998175867</v>
      </c>
      <c r="CI203">
        <f t="shared" si="184"/>
        <v>0.12302345001824135</v>
      </c>
      <c r="CJ203">
        <f t="shared" si="185"/>
        <v>1.5134769254390727E-2</v>
      </c>
      <c r="CK203">
        <f t="shared" si="186"/>
        <v>0.87697654998175867</v>
      </c>
      <c r="CM203">
        <f t="shared" si="187"/>
        <v>1.5966950984964576E-11</v>
      </c>
      <c r="CN203">
        <f t="shared" si="188"/>
        <v>9.5801705909787457E-7</v>
      </c>
      <c r="CO203">
        <f t="shared" si="189"/>
        <v>49.050473425811177</v>
      </c>
      <c r="CP203">
        <f t="shared" si="190"/>
        <v>1.6906432034636767</v>
      </c>
      <c r="CQ203">
        <f t="shared" si="191"/>
        <v>1.7309436934277358</v>
      </c>
      <c r="CR203">
        <f t="shared" si="192"/>
        <v>8.1750022203852014E-4</v>
      </c>
      <c r="CS203">
        <f t="shared" si="193"/>
        <v>49.050013322311209</v>
      </c>
      <c r="CT203">
        <f t="shared" si="194"/>
        <v>1.6906391296732652</v>
      </c>
      <c r="CU203">
        <f t="shared" si="195"/>
        <v>8.8619966075600587</v>
      </c>
      <c r="CZ203">
        <f t="shared" si="196"/>
        <v>0.91138003392439937</v>
      </c>
    </row>
    <row r="204" spans="1:104">
      <c r="A204">
        <v>1.2950999999999999</v>
      </c>
      <c r="B204">
        <v>55.116</v>
      </c>
      <c r="C204">
        <f t="shared" si="132"/>
        <v>2.2950999999999997</v>
      </c>
      <c r="D204">
        <f t="shared" si="133"/>
        <v>1.2950999999999997</v>
      </c>
      <c r="E204">
        <f t="shared" si="134"/>
        <v>129509.99999999997</v>
      </c>
      <c r="F204">
        <f t="shared" si="135"/>
        <v>966492537.31343257</v>
      </c>
      <c r="G204">
        <f t="shared" si="136"/>
        <v>2.8688749999999996</v>
      </c>
      <c r="H204">
        <f t="shared" si="137"/>
        <v>1.863289987132563</v>
      </c>
      <c r="I204">
        <f t="shared" si="138"/>
        <v>9.1859999999999999E-4</v>
      </c>
      <c r="J204">
        <f t="shared" si="139"/>
        <v>1.7941406250000001E-11</v>
      </c>
      <c r="K204" s="1">
        <f t="shared" si="197"/>
        <v>6.2458042940821468E-2</v>
      </c>
      <c r="L204">
        <f t="shared" si="140"/>
        <v>6.245804294082146E-8</v>
      </c>
      <c r="M204">
        <f t="shared" si="141"/>
        <v>0.93754195705917853</v>
      </c>
      <c r="N204">
        <f t="shared" si="142"/>
        <v>9.3754195705917845E-7</v>
      </c>
      <c r="O204">
        <f t="shared" si="143"/>
        <v>453.06365245796331</v>
      </c>
      <c r="P204">
        <f t="shared" si="198"/>
        <v>8.4954011944264217E-4</v>
      </c>
      <c r="Q204">
        <f t="shared" si="144"/>
        <v>1.9092449204784711E-15</v>
      </c>
      <c r="R204">
        <f t="shared" si="199"/>
        <v>8.8463766111651668E-19</v>
      </c>
      <c r="S204">
        <f t="shared" si="200"/>
        <v>1.8952607215017645E-12</v>
      </c>
      <c r="T204">
        <f t="shared" si="201"/>
        <v>1.0529226230565359E-15</v>
      </c>
      <c r="U204">
        <f t="shared" si="145"/>
        <v>3.8018008238604326E-13</v>
      </c>
      <c r="V204">
        <f t="shared" si="146"/>
        <v>2.769536521872219E-3</v>
      </c>
      <c r="W204">
        <f t="shared" si="202"/>
        <v>4.985165739369994</v>
      </c>
      <c r="X204">
        <f t="shared" si="203"/>
        <v>6.4971842444314714</v>
      </c>
      <c r="Y204">
        <f t="shared" si="204"/>
        <v>1.4152895264394683E-4</v>
      </c>
      <c r="Z204">
        <f t="shared" si="205"/>
        <v>0.85505093092340556</v>
      </c>
      <c r="AA204">
        <f t="shared" si="206"/>
        <v>2.2426757812500001E-11</v>
      </c>
      <c r="AC204">
        <f t="shared" si="147"/>
        <v>0.9220763392293192</v>
      </c>
      <c r="AD204">
        <f t="shared" si="148"/>
        <v>7.7419389513181498</v>
      </c>
      <c r="AE204">
        <f t="shared" si="149"/>
        <v>3.8312118758036546</v>
      </c>
      <c r="AF204">
        <f t="shared" si="207"/>
        <v>3.3515568030546432E-4</v>
      </c>
      <c r="AG204">
        <f t="shared" si="150"/>
        <v>0.80164612316320205</v>
      </c>
      <c r="AH204">
        <f t="shared" si="208"/>
        <v>2.7421828388628894E-4</v>
      </c>
      <c r="AI204">
        <f t="shared" si="151"/>
        <v>18.712335629786317</v>
      </c>
      <c r="AJ204">
        <f t="shared" si="152"/>
        <v>113051.07330407643</v>
      </c>
      <c r="AK204">
        <f t="shared" si="153"/>
        <v>62046.518993749487</v>
      </c>
      <c r="AL204">
        <f t="shared" si="209"/>
        <v>3062.9870595091948</v>
      </c>
      <c r="AM204">
        <f t="shared" si="154"/>
        <v>0.22218455725463807</v>
      </c>
      <c r="AN204">
        <f t="shared" si="155"/>
        <v>1.1346898765197582E+22</v>
      </c>
      <c r="AO204">
        <f t="shared" si="156"/>
        <v>5.9776756472150695E+134</v>
      </c>
      <c r="AP204">
        <f t="shared" si="157"/>
        <v>47660681593.035789</v>
      </c>
      <c r="AQ204">
        <f t="shared" si="158"/>
        <v>1.8975152901669472E+74</v>
      </c>
      <c r="AR204">
        <f t="shared" si="159"/>
        <v>1.4937350919917158</v>
      </c>
      <c r="AS204">
        <f t="shared" si="160"/>
        <v>30.258391875721834</v>
      </c>
      <c r="AT204">
        <f t="shared" si="161"/>
        <v>92681.062756894127</v>
      </c>
      <c r="AU204">
        <f t="shared" si="161"/>
        <v>92681.062756894127</v>
      </c>
      <c r="AW204">
        <f t="shared" si="162"/>
        <v>0.96649253731343243</v>
      </c>
      <c r="AX204">
        <f t="shared" si="163"/>
        <v>0.69164972206637398</v>
      </c>
      <c r="AY204">
        <f t="shared" si="164"/>
        <v>-1.4801494988877742E-2</v>
      </c>
      <c r="AZ204">
        <f t="shared" si="164"/>
        <v>-0.1601137932424625</v>
      </c>
      <c r="BA204">
        <f t="shared" si="165"/>
        <v>0.71562862139521388</v>
      </c>
      <c r="BC204">
        <f t="shared" si="166"/>
        <v>345.82486103318701</v>
      </c>
      <c r="BJ204">
        <f t="shared" si="210"/>
        <v>4.2642538449614964E-15</v>
      </c>
      <c r="BK204">
        <f t="shared" si="167"/>
        <v>6.5301254543549903E-2</v>
      </c>
      <c r="BL204" s="4">
        <f t="shared" si="168"/>
        <v>1.0455219451147766</v>
      </c>
      <c r="BM204" s="1">
        <f t="shared" si="211"/>
        <v>6.2458042940821468E-2</v>
      </c>
      <c r="BN204">
        <f t="shared" si="169"/>
        <v>-1.2044116280680017</v>
      </c>
      <c r="BO204">
        <f t="shared" si="170"/>
        <v>-1.1850784751398211</v>
      </c>
      <c r="BP204">
        <f t="shared" si="171"/>
        <v>0.93469874545645015</v>
      </c>
      <c r="BQ204">
        <f t="shared" si="172"/>
        <v>9.3469874545645009E-7</v>
      </c>
      <c r="BR204">
        <f t="shared" si="173"/>
        <v>0.52279306158191408</v>
      </c>
      <c r="BS204">
        <f t="shared" si="174"/>
        <v>5.7093037291119905E-14</v>
      </c>
      <c r="BT204">
        <f t="shared" si="175"/>
        <v>5.784951808425224E-2</v>
      </c>
      <c r="BU204">
        <f t="shared" si="176"/>
        <v>-1.2377002545898765</v>
      </c>
      <c r="BV204">
        <f t="shared" si="177"/>
        <v>5.1123033033759295</v>
      </c>
      <c r="BW204">
        <f t="shared" si="178"/>
        <v>-6.0293283402157121</v>
      </c>
      <c r="BY204">
        <f t="shared" si="179"/>
        <v>-4.5521945114776603</v>
      </c>
      <c r="CE204">
        <f t="shared" si="180"/>
        <v>3.7002928454130248E-16</v>
      </c>
      <c r="CF204">
        <f t="shared" si="181"/>
        <v>5.0944131039729801E-17</v>
      </c>
      <c r="CG204">
        <f t="shared" si="182"/>
        <v>4.2097341558103229E-16</v>
      </c>
      <c r="CH204">
        <f t="shared" si="183"/>
        <v>0.87898492124635441</v>
      </c>
      <c r="CI204">
        <f t="shared" si="184"/>
        <v>0.1210150787536456</v>
      </c>
      <c r="CJ204">
        <f t="shared" si="185"/>
        <v>1.4644649285751047E-2</v>
      </c>
      <c r="CK204">
        <f t="shared" si="186"/>
        <v>0.87898492124635441</v>
      </c>
      <c r="CM204">
        <f t="shared" si="187"/>
        <v>1.6266012825067878E-11</v>
      </c>
      <c r="CN204">
        <f t="shared" si="188"/>
        <v>9.7596076950407264E-7</v>
      </c>
      <c r="CO204">
        <f t="shared" si="189"/>
        <v>49.969191398608523</v>
      </c>
      <c r="CP204">
        <f t="shared" si="190"/>
        <v>1.6987023217466954</v>
      </c>
      <c r="CQ204">
        <f t="shared" si="191"/>
        <v>1.7412776914655483</v>
      </c>
      <c r="CR204">
        <f t="shared" si="192"/>
        <v>8.3281204462242625E-4</v>
      </c>
      <c r="CS204">
        <f t="shared" si="193"/>
        <v>49.968722677345575</v>
      </c>
      <c r="CT204">
        <f t="shared" si="194"/>
        <v>1.6986982479562842</v>
      </c>
      <c r="CU204">
        <f t="shared" si="195"/>
        <v>9.3381388369828677</v>
      </c>
      <c r="CZ204">
        <f t="shared" si="196"/>
        <v>0.90661861163017132</v>
      </c>
    </row>
    <row r="205" spans="1:104">
      <c r="A205">
        <v>1.3138000000000001</v>
      </c>
      <c r="B205">
        <v>56.277999999999999</v>
      </c>
      <c r="C205">
        <f t="shared" si="132"/>
        <v>2.3138000000000001</v>
      </c>
      <c r="D205">
        <f t="shared" si="133"/>
        <v>1.3138000000000001</v>
      </c>
      <c r="E205">
        <f t="shared" si="134"/>
        <v>131380</v>
      </c>
      <c r="F205">
        <f t="shared" si="135"/>
        <v>980447761.19402981</v>
      </c>
      <c r="G205">
        <f t="shared" si="136"/>
        <v>2.8922500000000002</v>
      </c>
      <c r="H205">
        <f t="shared" si="137"/>
        <v>1.8738643316924795</v>
      </c>
      <c r="I205">
        <f t="shared" si="138"/>
        <v>9.3796666666666668E-4</v>
      </c>
      <c r="J205">
        <f t="shared" si="139"/>
        <v>1.8319661458333332E-11</v>
      </c>
      <c r="K205" s="1">
        <f t="shared" si="197"/>
        <v>6.2692843814058596E-2</v>
      </c>
      <c r="L205">
        <f t="shared" si="140"/>
        <v>6.2692843814058594E-8</v>
      </c>
      <c r="M205">
        <f t="shared" si="141"/>
        <v>0.9373071561859414</v>
      </c>
      <c r="N205">
        <f t="shared" si="142"/>
        <v>9.3730715618594133E-7</v>
      </c>
      <c r="O205">
        <f t="shared" si="143"/>
        <v>459.49035141682452</v>
      </c>
      <c r="P205">
        <f t="shared" si="198"/>
        <v>8.6137493792706364E-4</v>
      </c>
      <c r="Q205">
        <f t="shared" si="144"/>
        <v>1.9234680849153734E-15</v>
      </c>
      <c r="R205">
        <f t="shared" si="199"/>
        <v>9.0395163842946067E-19</v>
      </c>
      <c r="S205">
        <f t="shared" si="200"/>
        <v>1.935186823932295E-12</v>
      </c>
      <c r="T205">
        <f t="shared" si="201"/>
        <v>1.0751037910734973E-15</v>
      </c>
      <c r="U205">
        <f t="shared" si="145"/>
        <v>3.8156306239415884E-13</v>
      </c>
      <c r="V205">
        <f t="shared" si="146"/>
        <v>2.8176306803065314E-3</v>
      </c>
      <c r="W205">
        <f t="shared" si="202"/>
        <v>5.0717352245517562</v>
      </c>
      <c r="X205">
        <f t="shared" si="203"/>
        <v>6.6374873359228461</v>
      </c>
      <c r="Y205">
        <f t="shared" si="204"/>
        <v>1.4452795649958302E-4</v>
      </c>
      <c r="Z205">
        <f t="shared" si="205"/>
        <v>0.87329651586946144</v>
      </c>
      <c r="AA205">
        <f t="shared" si="206"/>
        <v>2.2899576822916665E-11</v>
      </c>
      <c r="AC205">
        <f t="shared" si="147"/>
        <v>0.92207750186590431</v>
      </c>
      <c r="AD205">
        <f t="shared" si="148"/>
        <v>7.9051507898298352</v>
      </c>
      <c r="AE205">
        <f t="shared" si="149"/>
        <v>3.8899089805375526</v>
      </c>
      <c r="AF205">
        <f t="shared" si="207"/>
        <v>3.4221616537236685E-4</v>
      </c>
      <c r="AG205">
        <f t="shared" si="150"/>
        <v>0.81854707379669567</v>
      </c>
      <c r="AH205">
        <f t="shared" si="208"/>
        <v>2.7999504439557284E-4</v>
      </c>
      <c r="AI205">
        <f t="shared" si="151"/>
        <v>18.321383068922774</v>
      </c>
      <c r="AJ205">
        <f t="shared" si="152"/>
        <v>110705.22539385771</v>
      </c>
      <c r="AK205">
        <f t="shared" si="153"/>
        <v>62981.342067485137</v>
      </c>
      <c r="AL205">
        <f t="shared" si="209"/>
        <v>3127.1338103295975</v>
      </c>
      <c r="AM205">
        <f t="shared" si="154"/>
        <v>0.22282672495519615</v>
      </c>
      <c r="AN205">
        <f t="shared" si="155"/>
        <v>1.0999780099725411E+22</v>
      </c>
      <c r="AO205">
        <f t="shared" si="156"/>
        <v>4.2739283367217161E+134</v>
      </c>
      <c r="AP205">
        <f t="shared" si="157"/>
        <v>40553301321.513962</v>
      </c>
      <c r="AQ205">
        <f t="shared" si="158"/>
        <v>1.3535346898314607E+74</v>
      </c>
      <c r="AR205">
        <f t="shared" si="159"/>
        <v>1.4953051992646507</v>
      </c>
      <c r="AS205">
        <f t="shared" si="160"/>
        <v>30.115861348526661</v>
      </c>
      <c r="AT205">
        <f t="shared" si="161"/>
        <v>94176.328250175982</v>
      </c>
      <c r="AU205">
        <f t="shared" si="161"/>
        <v>94176.328250176026</v>
      </c>
      <c r="AW205">
        <f t="shared" si="162"/>
        <v>0.98044776119402977</v>
      </c>
      <c r="AX205">
        <f t="shared" si="163"/>
        <v>0.70280841977743291</v>
      </c>
      <c r="AY205">
        <f t="shared" si="164"/>
        <v>-8.5755408330681973E-3</v>
      </c>
      <c r="AZ205">
        <f t="shared" si="164"/>
        <v>-0.15316304421576638</v>
      </c>
      <c r="BA205">
        <f t="shared" si="165"/>
        <v>0.71682393248725851</v>
      </c>
      <c r="BC205">
        <f t="shared" si="166"/>
        <v>351.40420988871631</v>
      </c>
      <c r="BJ205">
        <f t="shared" si="210"/>
        <v>4.2849547195671326E-15</v>
      </c>
      <c r="BK205">
        <f t="shared" si="167"/>
        <v>6.5459565531457153E-2</v>
      </c>
      <c r="BL205" s="4">
        <f t="shared" si="168"/>
        <v>1.0441313800599699</v>
      </c>
      <c r="BM205" s="1">
        <f t="shared" si="211"/>
        <v>6.2692843814058596E-2</v>
      </c>
      <c r="BN205">
        <f t="shared" si="169"/>
        <v>-1.2027820296547223</v>
      </c>
      <c r="BO205">
        <f t="shared" si="170"/>
        <v>-1.1840268815198705</v>
      </c>
      <c r="BP205">
        <f t="shared" si="171"/>
        <v>0.93454043446854285</v>
      </c>
      <c r="BQ205">
        <f t="shared" si="172"/>
        <v>9.3454043446854278E-7</v>
      </c>
      <c r="BR205">
        <f t="shared" si="173"/>
        <v>0.52261598447007296</v>
      </c>
      <c r="BS205">
        <f t="shared" si="174"/>
        <v>5.7054367466604709E-14</v>
      </c>
      <c r="BT205">
        <f t="shared" si="175"/>
        <v>5.7810335885883642E-2</v>
      </c>
      <c r="BU205">
        <f t="shared" si="176"/>
        <v>-1.237994507307776</v>
      </c>
      <c r="BV205">
        <f t="shared" si="177"/>
        <v>5.1185292575317396</v>
      </c>
      <c r="BW205">
        <f t="shared" si="178"/>
        <v>-6.0294019033951871</v>
      </c>
      <c r="BY205">
        <f t="shared" si="179"/>
        <v>-4.4131380059969967</v>
      </c>
      <c r="CE205">
        <f t="shared" si="180"/>
        <v>3.69843965220215E-16</v>
      </c>
      <c r="CF205">
        <f t="shared" si="181"/>
        <v>5.1129450360817285E-17</v>
      </c>
      <c r="CG205">
        <f t="shared" si="182"/>
        <v>4.2097341558103229E-16</v>
      </c>
      <c r="CH205">
        <f t="shared" si="183"/>
        <v>0.87854470503737669</v>
      </c>
      <c r="CI205">
        <f t="shared" si="184"/>
        <v>0.12145529496262332</v>
      </c>
      <c r="CJ205">
        <f t="shared" si="185"/>
        <v>1.4751388674457834E-2</v>
      </c>
      <c r="CK205">
        <f t="shared" si="186"/>
        <v>0.87854470503737669</v>
      </c>
      <c r="CM205">
        <f t="shared" si="187"/>
        <v>1.6489702175783824E-11</v>
      </c>
      <c r="CN205">
        <f t="shared" si="188"/>
        <v>9.8938213054702953E-7</v>
      </c>
      <c r="CO205">
        <f t="shared" si="189"/>
        <v>50.656365084007909</v>
      </c>
      <c r="CP205">
        <f t="shared" si="190"/>
        <v>1.7046340231846053</v>
      </c>
      <c r="CQ205">
        <f t="shared" si="191"/>
        <v>1.7503386551380187</v>
      </c>
      <c r="CR205">
        <f t="shared" si="192"/>
        <v>8.4426483194858116E-4</v>
      </c>
      <c r="CS205">
        <f t="shared" si="193"/>
        <v>50.655889916914866</v>
      </c>
      <c r="CT205">
        <f t="shared" si="194"/>
        <v>1.7046299493941939</v>
      </c>
      <c r="CU205">
        <f t="shared" si="195"/>
        <v>9.9890453036570062</v>
      </c>
      <c r="CZ205">
        <f t="shared" si="196"/>
        <v>0.90010954696342993</v>
      </c>
    </row>
    <row r="206" spans="1:104">
      <c r="A206">
        <v>1.3328</v>
      </c>
      <c r="B206">
        <v>57.767000000000003</v>
      </c>
      <c r="C206">
        <f t="shared" si="132"/>
        <v>2.3327999999999998</v>
      </c>
      <c r="D206">
        <f t="shared" si="133"/>
        <v>1.3327999999999998</v>
      </c>
      <c r="E206">
        <f t="shared" si="134"/>
        <v>133279.99999999997</v>
      </c>
      <c r="F206">
        <f t="shared" si="135"/>
        <v>994626865.67164159</v>
      </c>
      <c r="G206">
        <f t="shared" si="136"/>
        <v>2.9159999999999995</v>
      </c>
      <c r="H206">
        <f t="shared" si="137"/>
        <v>1.884608318143731</v>
      </c>
      <c r="I206">
        <f t="shared" si="138"/>
        <v>9.6278333333333342E-4</v>
      </c>
      <c r="J206">
        <f t="shared" si="139"/>
        <v>1.8804361979166668E-11</v>
      </c>
      <c r="K206" s="1">
        <f t="shared" si="197"/>
        <v>6.0699949671863207E-2</v>
      </c>
      <c r="L206">
        <f t="shared" si="140"/>
        <v>6.0699949671863206E-8</v>
      </c>
      <c r="M206">
        <f t="shared" si="141"/>
        <v>0.93930005032813679</v>
      </c>
      <c r="N206">
        <f t="shared" si="142"/>
        <v>9.3930005032813677E-7</v>
      </c>
      <c r="O206">
        <f t="shared" si="143"/>
        <v>467.12653249154494</v>
      </c>
      <c r="P206">
        <f t="shared" si="198"/>
        <v>8.7755173270786808E-4</v>
      </c>
      <c r="Q206">
        <f t="shared" si="144"/>
        <v>1.8043874724297324E-15</v>
      </c>
      <c r="R206">
        <f t="shared" si="199"/>
        <v>8.6141927400634509E-19</v>
      </c>
      <c r="S206">
        <f t="shared" si="200"/>
        <v>1.8558863525368575E-12</v>
      </c>
      <c r="T206">
        <f t="shared" si="201"/>
        <v>1.0310479736315875E-15</v>
      </c>
      <c r="U206">
        <f t="shared" si="145"/>
        <v>3.6981388440317335E-13</v>
      </c>
      <c r="V206">
        <f t="shared" si="146"/>
        <v>2.7880185604592734E-3</v>
      </c>
      <c r="W206">
        <f t="shared" si="202"/>
        <v>5.0184334088266924</v>
      </c>
      <c r="X206">
        <f t="shared" si="203"/>
        <v>6.7842218102726939</v>
      </c>
      <c r="Y206">
        <f t="shared" si="204"/>
        <v>1.3846302515789868E-4</v>
      </c>
      <c r="Z206">
        <f t="shared" si="205"/>
        <v>0.89450026499528135</v>
      </c>
      <c r="AA206">
        <f t="shared" si="206"/>
        <v>2.3505452473958335E-11</v>
      </c>
      <c r="AC206">
        <f t="shared" si="147"/>
        <v>0.9268222247558161</v>
      </c>
      <c r="AD206">
        <f t="shared" si="148"/>
        <v>8.0727648753302361</v>
      </c>
      <c r="AE206">
        <f t="shared" si="149"/>
        <v>3.970065201162694</v>
      </c>
      <c r="AF206">
        <f t="shared" si="207"/>
        <v>3.2819276313669901E-4</v>
      </c>
      <c r="AG206">
        <f t="shared" si="150"/>
        <v>0.84020414392859932</v>
      </c>
      <c r="AH206">
        <f t="shared" si="208"/>
        <v>2.6852135165729917E-4</v>
      </c>
      <c r="AI206">
        <f t="shared" si="151"/>
        <v>17.887082459483008</v>
      </c>
      <c r="AJ206">
        <f t="shared" si="152"/>
        <v>115554.31481981649</v>
      </c>
      <c r="AK206">
        <f t="shared" si="153"/>
        <v>64415.817597941743</v>
      </c>
      <c r="AL206">
        <f t="shared" si="209"/>
        <v>3002.0745369879037</v>
      </c>
      <c r="AM206">
        <f t="shared" si="154"/>
        <v>0.21588102615018942</v>
      </c>
      <c r="AN206">
        <f t="shared" si="155"/>
        <v>1.172039877864011E+22</v>
      </c>
      <c r="AO206">
        <f t="shared" si="156"/>
        <v>8.4862530193451049E+134</v>
      </c>
      <c r="AP206">
        <f t="shared" si="157"/>
        <v>33687644946.521961</v>
      </c>
      <c r="AQ206">
        <f t="shared" si="158"/>
        <v>9.2208180759219508E+73</v>
      </c>
      <c r="AR206">
        <f t="shared" si="159"/>
        <v>1.4783666697520375</v>
      </c>
      <c r="AS206">
        <f t="shared" si="160"/>
        <v>31.721463464119029</v>
      </c>
      <c r="AT206">
        <f t="shared" si="161"/>
        <v>95230.197741623822</v>
      </c>
      <c r="AU206">
        <f t="shared" si="161"/>
        <v>95230.197741623837</v>
      </c>
      <c r="AW206">
        <f t="shared" si="162"/>
        <v>0.99462686567164138</v>
      </c>
      <c r="AX206">
        <f t="shared" si="163"/>
        <v>0.71067311747480466</v>
      </c>
      <c r="AY206">
        <f t="shared" si="164"/>
        <v>-2.339814302095438E-3</v>
      </c>
      <c r="AZ206">
        <f t="shared" si="164"/>
        <v>-0.14833011223896003</v>
      </c>
      <c r="BA206">
        <f t="shared" si="165"/>
        <v>0.71451228797736988</v>
      </c>
      <c r="BC206">
        <f t="shared" si="166"/>
        <v>355.3365587374023</v>
      </c>
      <c r="BJ206">
        <f t="shared" si="210"/>
        <v>4.0638885087775158E-15</v>
      </c>
      <c r="BK206">
        <f t="shared" si="167"/>
        <v>6.3748635348354843E-2</v>
      </c>
      <c r="BL206" s="4">
        <f t="shared" si="168"/>
        <v>1.0502255058360424</v>
      </c>
      <c r="BM206" s="1">
        <f t="shared" si="211"/>
        <v>6.0699949671863207E-2</v>
      </c>
      <c r="BN206">
        <f t="shared" si="169"/>
        <v>-1.2168116690110877</v>
      </c>
      <c r="BO206">
        <f t="shared" si="170"/>
        <v>-1.1955291076316172</v>
      </c>
      <c r="BP206">
        <f t="shared" si="171"/>
        <v>0.93625136465164516</v>
      </c>
      <c r="BQ206">
        <f t="shared" si="172"/>
        <v>9.3625136465164511E-7</v>
      </c>
      <c r="BR206">
        <f t="shared" si="173"/>
        <v>0.52453131724736735</v>
      </c>
      <c r="BS206">
        <f t="shared" si="174"/>
        <v>5.7473330337004181E-14</v>
      </c>
      <c r="BT206">
        <f t="shared" si="175"/>
        <v>5.8234849999999165E-2</v>
      </c>
      <c r="BU206">
        <f t="shared" si="176"/>
        <v>-1.2348170388371358</v>
      </c>
      <c r="BV206">
        <f t="shared" si="177"/>
        <v>5.1247649840627121</v>
      </c>
      <c r="BW206">
        <f t="shared" si="178"/>
        <v>-6.0286075362775264</v>
      </c>
      <c r="BY206">
        <f t="shared" si="179"/>
        <v>-5.0225505836042244</v>
      </c>
      <c r="CE206">
        <f t="shared" si="180"/>
        <v>3.7141835507100707E-16</v>
      </c>
      <c r="CF206">
        <f t="shared" si="181"/>
        <v>4.955506051002523E-17</v>
      </c>
      <c r="CG206">
        <f t="shared" si="182"/>
        <v>4.2097341558103229E-16</v>
      </c>
      <c r="CH206">
        <f t="shared" si="183"/>
        <v>0.88228458454644043</v>
      </c>
      <c r="CI206">
        <f t="shared" si="184"/>
        <v>0.11771541545355964</v>
      </c>
      <c r="CJ206">
        <f t="shared" si="185"/>
        <v>1.3856919035404147E-2</v>
      </c>
      <c r="CK206">
        <f t="shared" si="186"/>
        <v>0.88228458454644043</v>
      </c>
      <c r="CM206">
        <f t="shared" si="187"/>
        <v>1.6851012735648003E-11</v>
      </c>
      <c r="CN206">
        <f t="shared" si="188"/>
        <v>1.0110607641388801E-6</v>
      </c>
      <c r="CO206">
        <f t="shared" si="189"/>
        <v>51.766311123910661</v>
      </c>
      <c r="CP206">
        <f t="shared" si="190"/>
        <v>1.7140472181862185</v>
      </c>
      <c r="CQ206">
        <f t="shared" si="191"/>
        <v>1.7616798140140404</v>
      </c>
      <c r="CR206">
        <f t="shared" si="192"/>
        <v>8.6276375908826914E-4</v>
      </c>
      <c r="CS206">
        <f t="shared" si="193"/>
        <v>51.765825545296146</v>
      </c>
      <c r="CT206">
        <f t="shared" si="194"/>
        <v>1.7140431443958071</v>
      </c>
      <c r="CU206">
        <f t="shared" si="195"/>
        <v>10.387745384197451</v>
      </c>
      <c r="CZ206">
        <f t="shared" si="196"/>
        <v>0.89612254615802545</v>
      </c>
    </row>
    <row r="207" spans="1:104">
      <c r="A207">
        <v>1.3514999999999999</v>
      </c>
      <c r="B207">
        <v>59.406999999999996</v>
      </c>
      <c r="C207">
        <f t="shared" si="132"/>
        <v>2.3514999999999997</v>
      </c>
      <c r="D207">
        <f t="shared" si="133"/>
        <v>1.3514999999999997</v>
      </c>
      <c r="E207">
        <f t="shared" si="134"/>
        <v>135149.99999999997</v>
      </c>
      <c r="F207">
        <f t="shared" si="135"/>
        <v>1008582089.5522386</v>
      </c>
      <c r="G207">
        <f t="shared" si="136"/>
        <v>2.9393749999999996</v>
      </c>
      <c r="H207">
        <f t="shared" si="137"/>
        <v>1.8951826627036463</v>
      </c>
      <c r="I207">
        <f t="shared" si="138"/>
        <v>9.9011666666666662E-4</v>
      </c>
      <c r="J207">
        <f t="shared" si="139"/>
        <v>1.9338216145833333E-11</v>
      </c>
      <c r="K207" s="1">
        <f t="shared" si="197"/>
        <v>5.9006731864125306E-2</v>
      </c>
      <c r="L207">
        <f t="shared" si="140"/>
        <v>5.9006731864125302E-8</v>
      </c>
      <c r="M207">
        <f t="shared" si="141"/>
        <v>0.94099326813587469</v>
      </c>
      <c r="N207">
        <f t="shared" si="142"/>
        <v>9.4099326813587468E-7</v>
      </c>
      <c r="O207">
        <f t="shared" si="143"/>
        <v>474.53447831553518</v>
      </c>
      <c r="P207">
        <f t="shared" si="198"/>
        <v>8.9307530901725223E-4</v>
      </c>
      <c r="Q207">
        <f t="shared" si="144"/>
        <v>1.7061382443859823E-15</v>
      </c>
      <c r="R207">
        <f t="shared" si="199"/>
        <v>8.2689439115598618E-19</v>
      </c>
      <c r="S207">
        <f t="shared" si="200"/>
        <v>1.7910904979659724E-12</v>
      </c>
      <c r="T207">
        <f t="shared" si="201"/>
        <v>9.9505027664776242E-16</v>
      </c>
      <c r="U207">
        <f t="shared" si="145"/>
        <v>3.598118509484051E-13</v>
      </c>
      <c r="V207">
        <f t="shared" si="146"/>
        <v>2.765473883155802E-3</v>
      </c>
      <c r="W207">
        <f t="shared" si="202"/>
        <v>4.9778529896804438</v>
      </c>
      <c r="X207">
        <f t="shared" si="203"/>
        <v>6.9517397371752265</v>
      </c>
      <c r="Y207">
        <f t="shared" si="204"/>
        <v>1.3351219846414019E-4</v>
      </c>
      <c r="Z207">
        <f t="shared" si="205"/>
        <v>0.91823979428895874</v>
      </c>
      <c r="AA207">
        <f t="shared" si="206"/>
        <v>2.4172770182291668E-11</v>
      </c>
      <c r="AC207">
        <f t="shared" si="147"/>
        <v>0.93101601799427769</v>
      </c>
      <c r="AD207">
        <f t="shared" si="148"/>
        <v>8.2645535380246073</v>
      </c>
      <c r="AE207">
        <f t="shared" si="149"/>
        <v>4.0599947840887269</v>
      </c>
      <c r="AF207">
        <f t="shared" si="207"/>
        <v>3.1673434030689903E-4</v>
      </c>
      <c r="AG207">
        <f t="shared" si="150"/>
        <v>0.86405746496038038</v>
      </c>
      <c r="AH207">
        <f t="shared" si="208"/>
        <v>2.5914627843291738E-4</v>
      </c>
      <c r="AI207">
        <f t="shared" si="151"/>
        <v>17.424642342352019</v>
      </c>
      <c r="AJ207">
        <f t="shared" si="152"/>
        <v>119839.23704392754</v>
      </c>
      <c r="AK207">
        <f t="shared" si="153"/>
        <v>65993.707972596239</v>
      </c>
      <c r="AL207">
        <f t="shared" si="209"/>
        <v>2899.7906358538289</v>
      </c>
      <c r="AM207">
        <f t="shared" si="154"/>
        <v>0.20961968123110772</v>
      </c>
      <c r="AN207">
        <f t="shared" si="155"/>
        <v>1.2366962023050892E+22</v>
      </c>
      <c r="AO207">
        <f t="shared" si="156"/>
        <v>1.5195740729571869E+135</v>
      </c>
      <c r="AP207">
        <f t="shared" si="157"/>
        <v>27443332816.680538</v>
      </c>
      <c r="AQ207">
        <f t="shared" si="158"/>
        <v>6.0640010645591278E+73</v>
      </c>
      <c r="AR207">
        <f t="shared" si="159"/>
        <v>1.4631797732216467</v>
      </c>
      <c r="AS207">
        <f t="shared" si="160"/>
        <v>33.299182869099482</v>
      </c>
      <c r="AT207">
        <f t="shared" si="161"/>
        <v>96560.658665398951</v>
      </c>
      <c r="AU207">
        <f t="shared" si="161"/>
        <v>96560.658665398922</v>
      </c>
      <c r="AW207">
        <f t="shared" si="162"/>
        <v>1.0085820895522384</v>
      </c>
      <c r="AX207">
        <f t="shared" si="163"/>
        <v>0.72060193033879794</v>
      </c>
      <c r="AY207">
        <f t="shared" si="164"/>
        <v>3.7112516699364041E-3</v>
      </c>
      <c r="AZ207">
        <f t="shared" si="164"/>
        <v>-0.1423045788296517</v>
      </c>
      <c r="BA207">
        <f t="shared" si="165"/>
        <v>0.71447028239288912</v>
      </c>
      <c r="BC207">
        <f t="shared" si="166"/>
        <v>360.30096516939903</v>
      </c>
      <c r="BJ207">
        <f t="shared" si="210"/>
        <v>3.8679638193451034E-15</v>
      </c>
      <c r="BK207">
        <f t="shared" si="167"/>
        <v>6.2192956348328568E-2</v>
      </c>
      <c r="BL207" s="4">
        <f t="shared" si="168"/>
        <v>1.0539976437186891</v>
      </c>
      <c r="BM207" s="1">
        <f t="shared" si="211"/>
        <v>5.9006731864125306E-2</v>
      </c>
      <c r="BN207">
        <f t="shared" si="169"/>
        <v>-1.229098438448295</v>
      </c>
      <c r="BO207">
        <f t="shared" si="170"/>
        <v>-1.2062587984646658</v>
      </c>
      <c r="BP207">
        <f t="shared" si="171"/>
        <v>0.93780704365167145</v>
      </c>
      <c r="BQ207">
        <f t="shared" si="172"/>
        <v>9.3780704365167144E-7</v>
      </c>
      <c r="BR207">
        <f t="shared" si="173"/>
        <v>0.52627589209620596</v>
      </c>
      <c r="BS207">
        <f t="shared" si="174"/>
        <v>5.7856275129649202E-14</v>
      </c>
      <c r="BT207">
        <f t="shared" si="175"/>
        <v>5.86228687980608E-2</v>
      </c>
      <c r="BU207">
        <f t="shared" si="176"/>
        <v>-1.2319329325253223</v>
      </c>
      <c r="BV207">
        <f t="shared" si="177"/>
        <v>5.1308160500347437</v>
      </c>
      <c r="BW207">
        <f t="shared" si="178"/>
        <v>-6.0278865096995737</v>
      </c>
      <c r="BY207">
        <f t="shared" si="179"/>
        <v>-5.3997643718689172</v>
      </c>
      <c r="CE207">
        <f t="shared" si="180"/>
        <v>3.7275862755394602E-16</v>
      </c>
      <c r="CF207">
        <f t="shared" si="181"/>
        <v>4.8214788027086288E-17</v>
      </c>
      <c r="CG207">
        <f t="shared" si="182"/>
        <v>4.2097341558103234E-16</v>
      </c>
      <c r="CH207">
        <f t="shared" si="183"/>
        <v>0.88546833067703401</v>
      </c>
      <c r="CI207">
        <f t="shared" si="184"/>
        <v>0.11453166932296588</v>
      </c>
      <c r="CJ207">
        <f t="shared" si="185"/>
        <v>1.3117503277905203E-2</v>
      </c>
      <c r="CK207">
        <f t="shared" si="186"/>
        <v>0.88546833067703401</v>
      </c>
      <c r="CM207">
        <f t="shared" si="187"/>
        <v>1.7201296390196842E-11</v>
      </c>
      <c r="CN207">
        <f t="shared" si="188"/>
        <v>1.0320777834118105E-6</v>
      </c>
      <c r="CO207">
        <f t="shared" si="189"/>
        <v>52.8423825106847</v>
      </c>
      <c r="CP207">
        <f t="shared" si="190"/>
        <v>1.7229823904700636</v>
      </c>
      <c r="CQ207">
        <f t="shared" si="191"/>
        <v>1.7738376214502036</v>
      </c>
      <c r="CR207">
        <f t="shared" si="192"/>
        <v>8.8069811397166475E-4</v>
      </c>
      <c r="CS207">
        <f t="shared" si="193"/>
        <v>52.841886838299885</v>
      </c>
      <c r="CT207">
        <f t="shared" si="194"/>
        <v>1.7229783166796522</v>
      </c>
      <c r="CU207">
        <f t="shared" si="195"/>
        <v>11.05024237769168</v>
      </c>
      <c r="CZ207">
        <f t="shared" si="196"/>
        <v>0.88949757622308323</v>
      </c>
    </row>
    <row r="208" spans="1:104">
      <c r="A208">
        <v>1.3711</v>
      </c>
      <c r="B208">
        <v>60.786999999999999</v>
      </c>
      <c r="C208">
        <f t="shared" si="132"/>
        <v>2.3711000000000002</v>
      </c>
      <c r="D208">
        <f t="shared" si="133"/>
        <v>1.3711000000000002</v>
      </c>
      <c r="E208">
        <f t="shared" si="134"/>
        <v>137110.00000000003</v>
      </c>
      <c r="F208">
        <f t="shared" si="135"/>
        <v>1023208955.2238808</v>
      </c>
      <c r="G208">
        <f t="shared" si="136"/>
        <v>2.9638750000000003</v>
      </c>
      <c r="H208">
        <f t="shared" si="137"/>
        <v>1.9062659329375693</v>
      </c>
      <c r="I208">
        <f t="shared" si="138"/>
        <v>1.0131166666666666E-3</v>
      </c>
      <c r="J208">
        <f t="shared" si="139"/>
        <v>1.9787434895833332E-11</v>
      </c>
      <c r="K208" s="1">
        <f t="shared" si="197"/>
        <v>5.7412803391417411E-2</v>
      </c>
      <c r="L208">
        <f t="shared" si="140"/>
        <v>5.7412803391417405E-8</v>
      </c>
      <c r="M208">
        <f t="shared" si="141"/>
        <v>0.94258719660858259</v>
      </c>
      <c r="N208">
        <f t="shared" si="142"/>
        <v>9.425871966085825E-7</v>
      </c>
      <c r="O208">
        <f t="shared" si="143"/>
        <v>482.2318303246372</v>
      </c>
      <c r="P208">
        <f t="shared" si="198"/>
        <v>9.0909893443314751E-4</v>
      </c>
      <c r="Q208">
        <f t="shared" si="144"/>
        <v>1.6161106101330225E-15</v>
      </c>
      <c r="R208">
        <f t="shared" si="199"/>
        <v>7.9548205647322952E-19</v>
      </c>
      <c r="S208">
        <f t="shared" si="200"/>
        <v>1.7317319486190051E-12</v>
      </c>
      <c r="T208">
        <f t="shared" si="201"/>
        <v>9.6207330478833606E-16</v>
      </c>
      <c r="U208">
        <f t="shared" si="145"/>
        <v>3.5037987078157183E-13</v>
      </c>
      <c r="V208">
        <f t="shared" si="146"/>
        <v>2.7458007294833904E-3</v>
      </c>
      <c r="W208">
        <f t="shared" si="202"/>
        <v>4.9424413130701028</v>
      </c>
      <c r="X208">
        <f t="shared" si="203"/>
        <v>7.0891889782495623</v>
      </c>
      <c r="Y208">
        <f t="shared" si="204"/>
        <v>1.2898155062768759E-4</v>
      </c>
      <c r="Z208">
        <f t="shared" si="205"/>
        <v>0.93798129775922456</v>
      </c>
      <c r="AA208">
        <f t="shared" si="206"/>
        <v>2.4734293619791665E-11</v>
      </c>
      <c r="AC208">
        <f t="shared" si="147"/>
        <v>0.93456773688430317</v>
      </c>
      <c r="AD208">
        <f t="shared" si="148"/>
        <v>8.4243975864180953</v>
      </c>
      <c r="AE208">
        <f t="shared" si="149"/>
        <v>4.1301531181537374</v>
      </c>
      <c r="AF208">
        <f t="shared" si="207"/>
        <v>3.0623744414763897E-4</v>
      </c>
      <c r="AG208">
        <f t="shared" si="150"/>
        <v>0.88412916192614754</v>
      </c>
      <c r="AH208">
        <f t="shared" si="208"/>
        <v>2.5055790884806825E-4</v>
      </c>
      <c r="AI208">
        <f t="shared" si="151"/>
        <v>17.057909404188482</v>
      </c>
      <c r="AJ208">
        <f t="shared" si="152"/>
        <v>124048.74900430435</v>
      </c>
      <c r="AK208">
        <f t="shared" si="153"/>
        <v>67247.82268001746</v>
      </c>
      <c r="AL208">
        <f t="shared" si="209"/>
        <v>2805.9910105401732</v>
      </c>
      <c r="AM208">
        <f t="shared" si="154"/>
        <v>0.2042697342657947</v>
      </c>
      <c r="AN208">
        <f t="shared" si="155"/>
        <v>1.3010770014376389E+22</v>
      </c>
      <c r="AO208">
        <f t="shared" si="156"/>
        <v>2.64007053710195E+135</v>
      </c>
      <c r="AP208">
        <f t="shared" si="157"/>
        <v>23189120046.059059</v>
      </c>
      <c r="AQ208">
        <f t="shared" si="158"/>
        <v>4.3146956242811101E+73</v>
      </c>
      <c r="AR208">
        <f t="shared" si="159"/>
        <v>1.4502655928686077</v>
      </c>
      <c r="AS208">
        <f t="shared" si="160"/>
        <v>34.756776861300011</v>
      </c>
      <c r="AT208">
        <f t="shared" si="161"/>
        <v>97527.203428158522</v>
      </c>
      <c r="AU208">
        <f t="shared" si="161"/>
        <v>97527.203428158522</v>
      </c>
      <c r="AW208">
        <f t="shared" si="162"/>
        <v>1.0232089552238806</v>
      </c>
      <c r="AX208">
        <f t="shared" si="163"/>
        <v>0.7278149509564068</v>
      </c>
      <c r="AY208">
        <f t="shared" si="164"/>
        <v>9.9643324746007695E-3</v>
      </c>
      <c r="AZ208">
        <f t="shared" si="164"/>
        <v>-0.1379790272724894</v>
      </c>
      <c r="BA208">
        <f t="shared" si="165"/>
        <v>0.71130627545881786</v>
      </c>
      <c r="BC208">
        <f t="shared" si="166"/>
        <v>363.90747547820348</v>
      </c>
      <c r="BJ208">
        <f t="shared" si="210"/>
        <v>3.7027124888791077E-15</v>
      </c>
      <c r="BK208">
        <f t="shared" si="167"/>
        <v>6.0849917739296149E-2</v>
      </c>
      <c r="BL208" s="4">
        <f t="shared" si="168"/>
        <v>1.0598666873039777</v>
      </c>
      <c r="BM208" s="1">
        <f t="shared" si="211"/>
        <v>5.7412803391417411E-2</v>
      </c>
      <c r="BN208">
        <f t="shared" si="169"/>
        <v>-1.240991246588254</v>
      </c>
      <c r="BO208">
        <f t="shared" si="170"/>
        <v>-1.2157400045398143</v>
      </c>
      <c r="BP208">
        <f t="shared" si="171"/>
        <v>0.93915008226070384</v>
      </c>
      <c r="BQ208">
        <f t="shared" si="172"/>
        <v>9.3915008226070385E-7</v>
      </c>
      <c r="BR208">
        <f t="shared" si="173"/>
        <v>0.52778433663026081</v>
      </c>
      <c r="BS208">
        <f t="shared" si="174"/>
        <v>5.8188412918606964E-14</v>
      </c>
      <c r="BT208">
        <f t="shared" si="175"/>
        <v>5.8959407401372489E-2</v>
      </c>
      <c r="BU208">
        <f t="shared" si="176"/>
        <v>-1.2294468902034024</v>
      </c>
      <c r="BV208">
        <f t="shared" si="177"/>
        <v>5.1370691308394081</v>
      </c>
      <c r="BW208">
        <f t="shared" si="178"/>
        <v>-6.0272649991190939</v>
      </c>
      <c r="BY208">
        <f t="shared" si="179"/>
        <v>-5.9866687303977724</v>
      </c>
      <c r="CE208">
        <f t="shared" si="180"/>
        <v>3.7402251289630168E-16</v>
      </c>
      <c r="CF208">
        <f t="shared" si="181"/>
        <v>4.6950902684730629E-17</v>
      </c>
      <c r="CG208">
        <f t="shared" si="182"/>
        <v>4.2097341558103234E-16</v>
      </c>
      <c r="CH208">
        <f t="shared" si="183"/>
        <v>0.88847062321042658</v>
      </c>
      <c r="CI208">
        <f t="shared" si="184"/>
        <v>0.11152937678957341</v>
      </c>
      <c r="CJ208">
        <f t="shared" si="185"/>
        <v>1.2438801887070635E-2</v>
      </c>
      <c r="CK208">
        <f t="shared" si="186"/>
        <v>0.88847062321042658</v>
      </c>
      <c r="CM208">
        <f t="shared" si="187"/>
        <v>1.7550936795342887E-11</v>
      </c>
      <c r="CN208">
        <f t="shared" si="188"/>
        <v>1.0530562077205732E-6</v>
      </c>
      <c r="CO208">
        <f t="shared" si="189"/>
        <v>53.91647783529335</v>
      </c>
      <c r="CP208">
        <f t="shared" si="190"/>
        <v>1.7317215135966479</v>
      </c>
      <c r="CQ208">
        <f t="shared" si="191"/>
        <v>1.7838107103264453</v>
      </c>
      <c r="CR208">
        <f t="shared" si="192"/>
        <v>8.9859953479456869E-4</v>
      </c>
      <c r="CS208">
        <f t="shared" si="193"/>
        <v>53.91597208767412</v>
      </c>
      <c r="CT208">
        <f t="shared" si="194"/>
        <v>1.7317174398062367</v>
      </c>
      <c r="CU208">
        <f t="shared" si="195"/>
        <v>11.30261760690057</v>
      </c>
      <c r="CZ208">
        <f t="shared" si="196"/>
        <v>0.88697382393099433</v>
      </c>
    </row>
    <row r="209" spans="1:104">
      <c r="A209">
        <v>1.391</v>
      </c>
      <c r="B209">
        <v>62.381999999999998</v>
      </c>
      <c r="C209">
        <f t="shared" si="132"/>
        <v>2.391</v>
      </c>
      <c r="D209">
        <f t="shared" si="133"/>
        <v>1.391</v>
      </c>
      <c r="E209">
        <f t="shared" si="134"/>
        <v>139100</v>
      </c>
      <c r="F209">
        <f t="shared" si="135"/>
        <v>1038059701.4925373</v>
      </c>
      <c r="G209">
        <f t="shared" si="136"/>
        <v>2.98875</v>
      </c>
      <c r="H209">
        <f t="shared" si="137"/>
        <v>1.9175188450628275</v>
      </c>
      <c r="I209">
        <f t="shared" si="138"/>
        <v>1.0397E-3</v>
      </c>
      <c r="J209">
        <f t="shared" si="139"/>
        <v>2.0306640624999998E-11</v>
      </c>
      <c r="K209" s="1">
        <f t="shared" si="197"/>
        <v>5.5607398318557544E-2</v>
      </c>
      <c r="L209">
        <f t="shared" si="140"/>
        <v>5.5607398318557541E-8</v>
      </c>
      <c r="M209">
        <f t="shared" si="141"/>
        <v>0.94439260168144246</v>
      </c>
      <c r="N209">
        <f t="shared" si="142"/>
        <v>9.4439260168144241E-7</v>
      </c>
      <c r="O209">
        <f t="shared" si="143"/>
        <v>490.16795109659938</v>
      </c>
      <c r="P209">
        <f t="shared" si="198"/>
        <v>9.2582983955250453E-4</v>
      </c>
      <c r="Q209">
        <f t="shared" si="144"/>
        <v>1.5170258184157512E-15</v>
      </c>
      <c r="R209">
        <f t="shared" si="199"/>
        <v>7.5847767381620059E-19</v>
      </c>
      <c r="S209">
        <f t="shared" si="200"/>
        <v>1.6605518762946555E-12</v>
      </c>
      <c r="T209">
        <f t="shared" si="201"/>
        <v>9.2252882016369755E-16</v>
      </c>
      <c r="U209">
        <f t="shared" si="145"/>
        <v>3.3967720948172783E-13</v>
      </c>
      <c r="V209">
        <f t="shared" si="146"/>
        <v>2.7158984895432701E-3</v>
      </c>
      <c r="W209">
        <f t="shared" si="202"/>
        <v>4.8886172811778854</v>
      </c>
      <c r="X209">
        <f t="shared" si="203"/>
        <v>7.2474137889140398</v>
      </c>
      <c r="Y209">
        <f t="shared" si="204"/>
        <v>1.2356513108247388E-4</v>
      </c>
      <c r="Z209">
        <f t="shared" si="205"/>
        <v>0.96075294266907485</v>
      </c>
      <c r="AA209">
        <f t="shared" si="206"/>
        <v>2.5383300781249996E-11</v>
      </c>
      <c r="AC209">
        <f t="shared" si="147"/>
        <v>0.93859780641012347</v>
      </c>
      <c r="AD209">
        <f t="shared" si="148"/>
        <v>8.6083256613942432</v>
      </c>
      <c r="AE209">
        <f t="shared" si="149"/>
        <v>4.2136512000662396</v>
      </c>
      <c r="AF209">
        <f t="shared" si="207"/>
        <v>2.936500437475729E-4</v>
      </c>
      <c r="AG209">
        <f t="shared" si="150"/>
        <v>0.90732797110034935</v>
      </c>
      <c r="AH209">
        <f t="shared" si="208"/>
        <v>2.4025912670255965E-4</v>
      </c>
      <c r="AI209">
        <f t="shared" si="151"/>
        <v>16.653604989801309</v>
      </c>
      <c r="AJ209">
        <f t="shared" si="152"/>
        <v>129486.36771421171</v>
      </c>
      <c r="AK209">
        <f t="shared" si="153"/>
        <v>68738.760584300631</v>
      </c>
      <c r="AL209">
        <f t="shared" si="209"/>
        <v>2693.1558833059703</v>
      </c>
      <c r="AM209">
        <f t="shared" si="154"/>
        <v>0.19793832791273472</v>
      </c>
      <c r="AN209">
        <f t="shared" si="155"/>
        <v>1.3854605627350663E+22</v>
      </c>
      <c r="AO209">
        <f t="shared" si="156"/>
        <v>5.2447172896139931E+135</v>
      </c>
      <c r="AP209">
        <f t="shared" si="157"/>
        <v>19136271785.194683</v>
      </c>
      <c r="AQ209">
        <f t="shared" si="158"/>
        <v>2.9394728776850811E+73</v>
      </c>
      <c r="AR209">
        <f t="shared" si="159"/>
        <v>1.4350562374823588</v>
      </c>
      <c r="AS209">
        <f t="shared" si="160"/>
        <v>36.627655957373406</v>
      </c>
      <c r="AT209">
        <f t="shared" si="161"/>
        <v>98643.987133307135</v>
      </c>
      <c r="AU209">
        <f t="shared" si="161"/>
        <v>98643.987133307164</v>
      </c>
      <c r="AW209">
        <f t="shared" si="162"/>
        <v>1.0380597014925372</v>
      </c>
      <c r="AX209">
        <f t="shared" si="163"/>
        <v>0.73614915771124745</v>
      </c>
      <c r="AY209">
        <f t="shared" si="164"/>
        <v>1.6222331627238747E-2</v>
      </c>
      <c r="AZ209">
        <f t="shared" si="164"/>
        <v>-0.1330341804888264</v>
      </c>
      <c r="BA209">
        <f t="shared" si="165"/>
        <v>0.70915878600508386</v>
      </c>
      <c r="BC209">
        <f t="shared" si="166"/>
        <v>368.0745788556236</v>
      </c>
      <c r="BJ209">
        <f t="shared" si="210"/>
        <v>3.5103217301951424E-15</v>
      </c>
      <c r="BK209">
        <f t="shared" si="167"/>
        <v>5.9247968152461923E-2</v>
      </c>
      <c r="BL209" s="4">
        <f t="shared" si="168"/>
        <v>1.0654691631686972</v>
      </c>
      <c r="BM209" s="1">
        <f t="shared" si="211"/>
        <v>5.5607398318557544E-2</v>
      </c>
      <c r="BN209">
        <f t="shared" si="169"/>
        <v>-1.2548674236126467</v>
      </c>
      <c r="BO209">
        <f t="shared" si="170"/>
        <v>-1.2273265387407197</v>
      </c>
      <c r="BP209">
        <f t="shared" si="171"/>
        <v>0.94075203184753808</v>
      </c>
      <c r="BQ209">
        <f t="shared" si="172"/>
        <v>9.40752031847538E-7</v>
      </c>
      <c r="BR209">
        <f t="shared" si="173"/>
        <v>0.52958640214783215</v>
      </c>
      <c r="BS209">
        <f t="shared" si="174"/>
        <v>5.8586448028305517E-14</v>
      </c>
      <c r="BT209">
        <f t="shared" si="175"/>
        <v>5.9362716462672944E-2</v>
      </c>
      <c r="BU209">
        <f t="shared" si="176"/>
        <v>-1.2264862337776152</v>
      </c>
      <c r="BV209">
        <f t="shared" si="177"/>
        <v>5.1433271299920467</v>
      </c>
      <c r="BW209">
        <f t="shared" si="178"/>
        <v>-6.0265248350126468</v>
      </c>
      <c r="BY209">
        <f t="shared" si="179"/>
        <v>-6.5469163168697149</v>
      </c>
      <c r="CE209">
        <f t="shared" si="180"/>
        <v>3.7545666951048075E-16</v>
      </c>
      <c r="CF209">
        <f t="shared" si="181"/>
        <v>4.5516746070551528E-17</v>
      </c>
      <c r="CG209">
        <f t="shared" si="182"/>
        <v>4.2097341558103229E-16</v>
      </c>
      <c r="CH209">
        <f t="shared" si="183"/>
        <v>0.8918773861106436</v>
      </c>
      <c r="CI209">
        <f t="shared" si="184"/>
        <v>0.1081226138893564</v>
      </c>
      <c r="CJ209">
        <f t="shared" si="185"/>
        <v>1.1690499634266846E-2</v>
      </c>
      <c r="CK209">
        <f t="shared" si="186"/>
        <v>0.8918773861106436</v>
      </c>
      <c r="CM209">
        <f t="shared" si="187"/>
        <v>1.7927468076117498E-11</v>
      </c>
      <c r="CN209">
        <f t="shared" si="188"/>
        <v>1.0756480845670499E-6</v>
      </c>
      <c r="CO209">
        <f t="shared" si="189"/>
        <v>55.073181929832955</v>
      </c>
      <c r="CP209">
        <f t="shared" si="190"/>
        <v>1.740940169175073</v>
      </c>
      <c r="CQ209">
        <f t="shared" si="191"/>
        <v>1.7950592943557184</v>
      </c>
      <c r="CR209">
        <f t="shared" si="192"/>
        <v>9.178777555348685E-4</v>
      </c>
      <c r="CS209">
        <f t="shared" si="193"/>
        <v>55.072665332092107</v>
      </c>
      <c r="CT209">
        <f t="shared" si="194"/>
        <v>1.7409360953846618</v>
      </c>
      <c r="CU209">
        <f t="shared" si="195"/>
        <v>11.716229152907959</v>
      </c>
      <c r="CZ209">
        <f t="shared" si="196"/>
        <v>0.88283770847092047</v>
      </c>
    </row>
    <row r="210" spans="1:104">
      <c r="A210">
        <v>1.4132</v>
      </c>
      <c r="B210">
        <v>63.722000000000001</v>
      </c>
      <c r="C210">
        <f t="shared" si="132"/>
        <v>2.4131999999999998</v>
      </c>
      <c r="D210">
        <f t="shared" si="133"/>
        <v>1.4131999999999998</v>
      </c>
      <c r="E210">
        <f t="shared" si="134"/>
        <v>141319.99999999997</v>
      </c>
      <c r="F210">
        <f t="shared" si="135"/>
        <v>1054626865.6716416</v>
      </c>
      <c r="G210">
        <f t="shared" si="136"/>
        <v>3.0164999999999997</v>
      </c>
      <c r="H210">
        <f t="shared" si="137"/>
        <v>1.9300723450216584</v>
      </c>
      <c r="I210">
        <f t="shared" si="138"/>
        <v>1.0620333333333334E-3</v>
      </c>
      <c r="J210">
        <f t="shared" si="139"/>
        <v>2.0742838541666669E-11</v>
      </c>
      <c r="K210" s="1">
        <f t="shared" si="197"/>
        <v>5.4991630794842816E-2</v>
      </c>
      <c r="L210">
        <f t="shared" si="140"/>
        <v>5.4991630794842815E-8</v>
      </c>
      <c r="M210">
        <f t="shared" si="141"/>
        <v>0.94500836920515718</v>
      </c>
      <c r="N210">
        <f t="shared" si="142"/>
        <v>9.4500836920515713E-7</v>
      </c>
      <c r="O210">
        <f t="shared" si="143"/>
        <v>498.31560722415219</v>
      </c>
      <c r="P210">
        <f t="shared" si="198"/>
        <v>9.4183271528476087E-4</v>
      </c>
      <c r="Q210">
        <f t="shared" si="144"/>
        <v>1.4839335548898811E-15</v>
      </c>
      <c r="R210">
        <f t="shared" si="199"/>
        <v>7.540883973635242E-19</v>
      </c>
      <c r="S210">
        <f t="shared" si="200"/>
        <v>1.654122487338154E-12</v>
      </c>
      <c r="T210">
        <f t="shared" si="201"/>
        <v>9.1895693741008544E-16</v>
      </c>
      <c r="U210">
        <f t="shared" si="145"/>
        <v>3.3602218082052187E-13</v>
      </c>
      <c r="V210">
        <f t="shared" si="146"/>
        <v>2.734810348430314E-3</v>
      </c>
      <c r="W210">
        <f t="shared" si="202"/>
        <v>4.9226586271745649</v>
      </c>
      <c r="X210">
        <f t="shared" si="203"/>
        <v>7.3934476937919182</v>
      </c>
      <c r="Y210">
        <f t="shared" si="204"/>
        <v>1.2304773897937792E-4</v>
      </c>
      <c r="Z210">
        <f t="shared" si="205"/>
        <v>0.98075097528269661</v>
      </c>
      <c r="AA210">
        <f t="shared" si="206"/>
        <v>2.5928548177083336E-11</v>
      </c>
      <c r="AC210">
        <f t="shared" si="147"/>
        <v>0.94003037242250143</v>
      </c>
      <c r="AD210">
        <f t="shared" si="148"/>
        <v>8.7798367598369857</v>
      </c>
      <c r="AE210">
        <f t="shared" si="149"/>
        <v>4.2761678029564818</v>
      </c>
      <c r="AF210">
        <f t="shared" si="207"/>
        <v>2.9251307815480879E-4</v>
      </c>
      <c r="AG210">
        <f t="shared" si="150"/>
        <v>0.92681787974826813</v>
      </c>
      <c r="AH210">
        <f t="shared" si="208"/>
        <v>2.3932888212666172E-4</v>
      </c>
      <c r="AI210">
        <f t="shared" si="151"/>
        <v>16.314029150353974</v>
      </c>
      <c r="AJ210">
        <f t="shared" si="152"/>
        <v>130030.83301418085</v>
      </c>
      <c r="AK210">
        <f t="shared" si="153"/>
        <v>69804.100072574642</v>
      </c>
      <c r="AL210">
        <f t="shared" si="209"/>
        <v>2683.5780085013075</v>
      </c>
      <c r="AM210">
        <f t="shared" si="154"/>
        <v>0.19607248175893732</v>
      </c>
      <c r="AN210">
        <f t="shared" si="155"/>
        <v>1.3939836329980917E+22</v>
      </c>
      <c r="AO210">
        <f t="shared" si="156"/>
        <v>5.6089145591568214E+135</v>
      </c>
      <c r="AP210">
        <f t="shared" si="157"/>
        <v>16195652150.374918</v>
      </c>
      <c r="AQ210">
        <f t="shared" si="158"/>
        <v>2.1140587478891135E+73</v>
      </c>
      <c r="AR210">
        <f t="shared" si="159"/>
        <v>1.4305893816209831</v>
      </c>
      <c r="AS210">
        <f t="shared" si="160"/>
        <v>37.211888024526999</v>
      </c>
      <c r="AT210">
        <f t="shared" si="161"/>
        <v>99861.004357433776</v>
      </c>
      <c r="AU210">
        <f t="shared" si="161"/>
        <v>99861.00435743382</v>
      </c>
      <c r="AW210">
        <f t="shared" si="162"/>
        <v>1.0546268656716415</v>
      </c>
      <c r="AX210">
        <f t="shared" si="163"/>
        <v>0.74523137580174492</v>
      </c>
      <c r="AY210">
        <f t="shared" si="164"/>
        <v>2.3098830398000151E-2</v>
      </c>
      <c r="AZ210">
        <f t="shared" si="164"/>
        <v>-0.12770886868359099</v>
      </c>
      <c r="BA210">
        <f t="shared" si="165"/>
        <v>0.70663037331894873</v>
      </c>
      <c r="BC210">
        <f t="shared" si="166"/>
        <v>372.61568790087227</v>
      </c>
      <c r="BJ210">
        <f t="shared" si="210"/>
        <v>3.4541152873401218E-15</v>
      </c>
      <c r="BK210">
        <f t="shared" si="167"/>
        <v>5.8771721834059973E-2</v>
      </c>
      <c r="BL210" s="4">
        <f t="shared" si="168"/>
        <v>1.0687393878773943</v>
      </c>
      <c r="BM210" s="1">
        <f t="shared" si="211"/>
        <v>5.4991630794842816E-2</v>
      </c>
      <c r="BN210">
        <f t="shared" si="169"/>
        <v>-1.2597034009818848</v>
      </c>
      <c r="BO210">
        <f t="shared" si="170"/>
        <v>-1.2308315855817218</v>
      </c>
      <c r="BP210">
        <f t="shared" si="171"/>
        <v>0.94122827816594001</v>
      </c>
      <c r="BQ210">
        <f t="shared" si="172"/>
        <v>9.4122827816593997E-7</v>
      </c>
      <c r="BR210">
        <f t="shared" si="173"/>
        <v>0.5301227335211578</v>
      </c>
      <c r="BS210">
        <f t="shared" si="174"/>
        <v>5.8705173361793208E-14</v>
      </c>
      <c r="BT210">
        <f t="shared" si="175"/>
        <v>5.9483014902772288E-2</v>
      </c>
      <c r="BU210">
        <f t="shared" si="176"/>
        <v>-1.2256070273314132</v>
      </c>
      <c r="BV210">
        <f t="shared" si="177"/>
        <v>5.1502036287628075</v>
      </c>
      <c r="BW210">
        <f t="shared" si="178"/>
        <v>-6.0263050334010959</v>
      </c>
      <c r="BY210">
        <f t="shared" si="179"/>
        <v>-6.8739387877394211</v>
      </c>
      <c r="CE210">
        <f t="shared" si="180"/>
        <v>3.7594644335108233E-16</v>
      </c>
      <c r="CF210">
        <f t="shared" si="181"/>
        <v>4.5026972229949935E-17</v>
      </c>
      <c r="CG210">
        <f t="shared" si="182"/>
        <v>4.2097341558103229E-16</v>
      </c>
      <c r="CH210">
        <f t="shared" si="183"/>
        <v>0.89304081786779055</v>
      </c>
      <c r="CI210">
        <f t="shared" si="184"/>
        <v>0.10695918213220945</v>
      </c>
      <c r="CJ210">
        <f t="shared" si="185"/>
        <v>1.1440266642391153E-2</v>
      </c>
      <c r="CK210">
        <f t="shared" si="186"/>
        <v>0.89304081786779055</v>
      </c>
      <c r="CM210">
        <f t="shared" si="187"/>
        <v>1.8250495626384816E-11</v>
      </c>
      <c r="CN210">
        <f t="shared" si="188"/>
        <v>1.0950297375830889E-6</v>
      </c>
      <c r="CO210">
        <f t="shared" si="189"/>
        <v>56.065522564254152</v>
      </c>
      <c r="CP210">
        <f t="shared" si="190"/>
        <v>1.7486958743920367</v>
      </c>
      <c r="CQ210">
        <f t="shared" si="191"/>
        <v>1.8042893982548434</v>
      </c>
      <c r="CR210">
        <f t="shared" si="192"/>
        <v>9.3441661096924382E-4</v>
      </c>
      <c r="CS210">
        <f t="shared" si="193"/>
        <v>56.064996658154627</v>
      </c>
      <c r="CT210">
        <f t="shared" si="194"/>
        <v>1.7486918006016252</v>
      </c>
      <c r="CU210">
        <f t="shared" si="195"/>
        <v>12.015438052392971</v>
      </c>
      <c r="CZ210">
        <f t="shared" si="196"/>
        <v>0.87984561947607032</v>
      </c>
    </row>
    <row r="211" spans="1:104">
      <c r="A211">
        <v>1.4319999999999999</v>
      </c>
      <c r="B211">
        <v>64.77</v>
      </c>
      <c r="C211">
        <f t="shared" si="132"/>
        <v>2.4319999999999999</v>
      </c>
      <c r="D211">
        <f t="shared" si="133"/>
        <v>1.4319999999999999</v>
      </c>
      <c r="E211">
        <f t="shared" si="134"/>
        <v>143200</v>
      </c>
      <c r="F211">
        <f t="shared" si="135"/>
        <v>1068656716.4179105</v>
      </c>
      <c r="G211">
        <f t="shared" si="136"/>
        <v>3.04</v>
      </c>
      <c r="H211">
        <f t="shared" si="137"/>
        <v>1.9407032368786861</v>
      </c>
      <c r="I211">
        <f t="shared" si="138"/>
        <v>1.0794999999999999E-3</v>
      </c>
      <c r="J211">
        <f t="shared" si="139"/>
        <v>2.1083984375E-11</v>
      </c>
      <c r="K211" s="1">
        <f t="shared" si="197"/>
        <v>5.5096120998194498E-2</v>
      </c>
      <c r="L211">
        <f t="shared" si="140"/>
        <v>5.5096120998194498E-8</v>
      </c>
      <c r="M211">
        <f t="shared" si="141"/>
        <v>0.9449038790018055</v>
      </c>
      <c r="N211">
        <f t="shared" si="142"/>
        <v>9.4490387900180549E-7</v>
      </c>
      <c r="O211">
        <f t="shared" si="143"/>
        <v>504.88893833230799</v>
      </c>
      <c r="P211">
        <f t="shared" si="198"/>
        <v>9.5415090746886607E-4</v>
      </c>
      <c r="Q211">
        <f t="shared" si="144"/>
        <v>1.489523819898479E-15</v>
      </c>
      <c r="R211">
        <f t="shared" si="199"/>
        <v>7.6694414825746527E-19</v>
      </c>
      <c r="S211">
        <f t="shared" si="200"/>
        <v>1.6817737172455226E-12</v>
      </c>
      <c r="T211">
        <f t="shared" si="201"/>
        <v>9.3431873180306801E-16</v>
      </c>
      <c r="U211">
        <f t="shared" si="145"/>
        <v>3.3664257410299082E-13</v>
      </c>
      <c r="V211">
        <f t="shared" si="146"/>
        <v>2.7754027674385209E-3</v>
      </c>
      <c r="W211">
        <f t="shared" si="202"/>
        <v>4.995724981389337</v>
      </c>
      <c r="X211">
        <f t="shared" si="203"/>
        <v>7.5167057443166891</v>
      </c>
      <c r="Y211">
        <f t="shared" si="204"/>
        <v>1.251113945674227E-4</v>
      </c>
      <c r="Z211">
        <f t="shared" si="205"/>
        <v>0.99699107455362068</v>
      </c>
      <c r="AA211">
        <f t="shared" si="206"/>
        <v>2.6354980468749999E-11</v>
      </c>
      <c r="AC211">
        <f t="shared" si="147"/>
        <v>0.94001539172157178</v>
      </c>
      <c r="AD211">
        <f t="shared" si="148"/>
        <v>8.9243760339071514</v>
      </c>
      <c r="AE211">
        <f t="shared" si="149"/>
        <v>4.3226860624380148</v>
      </c>
      <c r="AF211">
        <f t="shared" si="207"/>
        <v>2.9740288917961849E-4</v>
      </c>
      <c r="AG211">
        <f t="shared" si="150"/>
        <v>0.94206073367589405</v>
      </c>
      <c r="AH211">
        <f t="shared" si="208"/>
        <v>2.4332963660150602E-4</v>
      </c>
      <c r="AI211">
        <f t="shared" si="151"/>
        <v>16.04828810244226</v>
      </c>
      <c r="AJ211">
        <f t="shared" si="152"/>
        <v>127886.03352492869</v>
      </c>
      <c r="AK211">
        <f t="shared" si="153"/>
        <v>70555.661204407472</v>
      </c>
      <c r="AL211">
        <f t="shared" si="209"/>
        <v>2728.2916106722901</v>
      </c>
      <c r="AM211">
        <f t="shared" si="154"/>
        <v>0.1966434389750244</v>
      </c>
      <c r="AN211">
        <f t="shared" si="155"/>
        <v>1.3604859209548594E+22</v>
      </c>
      <c r="AO211">
        <f t="shared" si="156"/>
        <v>4.2984035887602259E+135</v>
      </c>
      <c r="AP211">
        <f t="shared" si="157"/>
        <v>14160820033.199905</v>
      </c>
      <c r="AQ211">
        <f t="shared" si="158"/>
        <v>1.6255364222655823E+73</v>
      </c>
      <c r="AR211">
        <f t="shared" si="159"/>
        <v>1.4319555200419731</v>
      </c>
      <c r="AS211">
        <f t="shared" si="160"/>
        <v>37.031440531009324</v>
      </c>
      <c r="AT211">
        <f t="shared" si="161"/>
        <v>101032.56853186258</v>
      </c>
      <c r="AU211">
        <f t="shared" si="161"/>
        <v>101032.56853186255</v>
      </c>
      <c r="AW211">
        <f t="shared" si="162"/>
        <v>1.0686567164179104</v>
      </c>
      <c r="AX211">
        <f t="shared" si="163"/>
        <v>0.75397439202882488</v>
      </c>
      <c r="AY211">
        <f t="shared" si="164"/>
        <v>2.8838219607029099E-2</v>
      </c>
      <c r="AZ211">
        <f t="shared" si="164"/>
        <v>-0.12264340424884063</v>
      </c>
      <c r="BA211">
        <f t="shared" si="165"/>
        <v>0.70553469645155409</v>
      </c>
      <c r="BC211">
        <f t="shared" si="166"/>
        <v>376.98719601441258</v>
      </c>
      <c r="BJ211">
        <f t="shared" si="210"/>
        <v>3.4711330417181954E-15</v>
      </c>
      <c r="BK211">
        <f t="shared" si="167"/>
        <v>5.8916322370954177E-2</v>
      </c>
      <c r="BL211" s="4">
        <f t="shared" si="168"/>
        <v>1.0693370296047677</v>
      </c>
      <c r="BM211" s="1">
        <f t="shared" si="211"/>
        <v>5.5096120998194498E-2</v>
      </c>
      <c r="BN211">
        <f t="shared" si="169"/>
        <v>-1.2588789762549404</v>
      </c>
      <c r="BO211">
        <f t="shared" si="170"/>
        <v>-1.2297643701771466</v>
      </c>
      <c r="BP211">
        <f t="shared" si="171"/>
        <v>0.94108367762904588</v>
      </c>
      <c r="BQ211">
        <f t="shared" si="172"/>
        <v>9.4108367762904579E-7</v>
      </c>
      <c r="BR211">
        <f t="shared" si="173"/>
        <v>0.52995986093148595</v>
      </c>
      <c r="BS211">
        <f t="shared" si="174"/>
        <v>5.8669106261867339E-14</v>
      </c>
      <c r="BT211">
        <f t="shared" si="175"/>
        <v>5.9446469915004879E-2</v>
      </c>
      <c r="BU211">
        <f t="shared" si="176"/>
        <v>-1.2258739298081616</v>
      </c>
      <c r="BV211">
        <f t="shared" si="177"/>
        <v>5.1559430179718371</v>
      </c>
      <c r="BW211">
        <f t="shared" si="178"/>
        <v>-6.0263717590202832</v>
      </c>
      <c r="BY211">
        <f t="shared" si="179"/>
        <v>-6.9337029604767775</v>
      </c>
      <c r="CE211">
        <f t="shared" si="180"/>
        <v>3.758633106512315E-16</v>
      </c>
      <c r="CF211">
        <f t="shared" si="181"/>
        <v>4.5110104929800772E-17</v>
      </c>
      <c r="CG211">
        <f t="shared" si="182"/>
        <v>4.2097341558103229E-16</v>
      </c>
      <c r="CH211">
        <f t="shared" si="183"/>
        <v>0.89284334055265868</v>
      </c>
      <c r="CI211">
        <f t="shared" si="184"/>
        <v>0.10715665944734133</v>
      </c>
      <c r="CJ211">
        <f t="shared" si="185"/>
        <v>1.1482549663913487E-2</v>
      </c>
      <c r="CK211">
        <f t="shared" si="186"/>
        <v>0.89284334055265868</v>
      </c>
      <c r="CM211">
        <f t="shared" si="187"/>
        <v>1.8481922711678858E-11</v>
      </c>
      <c r="CN211">
        <f t="shared" si="188"/>
        <v>1.1089153627007314E-6</v>
      </c>
      <c r="CO211">
        <f t="shared" si="189"/>
        <v>56.776466570277449</v>
      </c>
      <c r="CP211">
        <f t="shared" si="190"/>
        <v>1.7541683611243168</v>
      </c>
      <c r="CQ211">
        <f t="shared" si="191"/>
        <v>1.8113738970538933</v>
      </c>
      <c r="CR211">
        <f t="shared" si="192"/>
        <v>9.4626556658962305E-4</v>
      </c>
      <c r="CS211">
        <f t="shared" si="193"/>
        <v>56.775933995377386</v>
      </c>
      <c r="CT211">
        <f t="shared" si="194"/>
        <v>1.7541642873339056</v>
      </c>
      <c r="CU211">
        <f t="shared" si="195"/>
        <v>12.341413354519911</v>
      </c>
      <c r="CZ211">
        <f t="shared" si="196"/>
        <v>0.87658586645480085</v>
      </c>
    </row>
    <row r="212" spans="1:104">
      <c r="A212">
        <v>1.4522999999999999</v>
      </c>
      <c r="B212">
        <v>66.375</v>
      </c>
      <c r="C212">
        <f t="shared" si="132"/>
        <v>2.4523000000000001</v>
      </c>
      <c r="D212">
        <f t="shared" si="133"/>
        <v>1.4523000000000001</v>
      </c>
      <c r="E212">
        <f t="shared" si="134"/>
        <v>145230.00000000003</v>
      </c>
      <c r="F212">
        <f t="shared" si="135"/>
        <v>1083805970.1492538</v>
      </c>
      <c r="G212">
        <f t="shared" si="136"/>
        <v>3.0653750000000004</v>
      </c>
      <c r="H212">
        <f t="shared" si="137"/>
        <v>1.9521823381923915</v>
      </c>
      <c r="I212">
        <f t="shared" si="138"/>
        <v>1.10625E-3</v>
      </c>
      <c r="J212">
        <f t="shared" si="139"/>
        <v>2.1606445312500001E-11</v>
      </c>
      <c r="K212" s="1">
        <f t="shared" si="197"/>
        <v>5.3428023505925348E-2</v>
      </c>
      <c r="L212">
        <f t="shared" si="140"/>
        <v>5.3428023505925346E-8</v>
      </c>
      <c r="M212">
        <f t="shared" si="141"/>
        <v>0.94657197649407465</v>
      </c>
      <c r="N212">
        <f t="shared" si="142"/>
        <v>9.4657197649407459E-7</v>
      </c>
      <c r="O212">
        <f t="shared" si="143"/>
        <v>512.95017965012858</v>
      </c>
      <c r="P212">
        <f t="shared" si="198"/>
        <v>9.710964334956547E-4</v>
      </c>
      <c r="Q212">
        <f t="shared" si="144"/>
        <v>1.401511011773719E-15</v>
      </c>
      <c r="R212">
        <f t="shared" si="199"/>
        <v>7.3268580099817396E-19</v>
      </c>
      <c r="S212">
        <f t="shared" si="200"/>
        <v>1.6150210681790694E-12</v>
      </c>
      <c r="T212">
        <f t="shared" si="201"/>
        <v>8.9723392676614959E-16</v>
      </c>
      <c r="U212">
        <f t="shared" si="145"/>
        <v>3.2673032736423118E-13</v>
      </c>
      <c r="V212">
        <f t="shared" si="146"/>
        <v>2.7460993107197378E-3</v>
      </c>
      <c r="W212">
        <f t="shared" si="202"/>
        <v>4.9429787592955279</v>
      </c>
      <c r="X212">
        <f t="shared" si="203"/>
        <v>7.675844431607425</v>
      </c>
      <c r="Y212">
        <f t="shared" si="204"/>
        <v>1.2004253879133234E-4</v>
      </c>
      <c r="Z212">
        <f t="shared" si="205"/>
        <v>1.0198960183727788</v>
      </c>
      <c r="AA212">
        <f t="shared" si="206"/>
        <v>2.7008056640625E-11</v>
      </c>
      <c r="AC212">
        <f t="shared" si="147"/>
        <v>0.94357626092450886</v>
      </c>
      <c r="AD212">
        <f t="shared" si="148"/>
        <v>9.1110086077192189</v>
      </c>
      <c r="AE212">
        <f t="shared" si="149"/>
        <v>4.4037543354085358</v>
      </c>
      <c r="AF212">
        <f t="shared" si="207"/>
        <v>2.8559842910916836E-4</v>
      </c>
      <c r="AG212">
        <f t="shared" si="150"/>
        <v>0.96540498992955814</v>
      </c>
      <c r="AH212">
        <f t="shared" si="208"/>
        <v>2.3367144199841047E-4</v>
      </c>
      <c r="AI212">
        <f t="shared" si="151"/>
        <v>15.687873775139982</v>
      </c>
      <c r="AJ212">
        <f t="shared" si="152"/>
        <v>133286.08475877449</v>
      </c>
      <c r="AK212">
        <f t="shared" si="153"/>
        <v>72005.764407237497</v>
      </c>
      <c r="AL212">
        <f t="shared" si="209"/>
        <v>2622.2478802798551</v>
      </c>
      <c r="AM212">
        <f t="shared" si="154"/>
        <v>0.19083289507752055</v>
      </c>
      <c r="AN212">
        <f t="shared" si="155"/>
        <v>1.4452152698516539E+22</v>
      </c>
      <c r="AO212">
        <f t="shared" si="156"/>
        <v>8.330945282295136E+135</v>
      </c>
      <c r="AP212">
        <f t="shared" si="157"/>
        <v>11738911653.700472</v>
      </c>
      <c r="AQ212">
        <f t="shared" si="158"/>
        <v>1.130219222650388E+73</v>
      </c>
      <c r="AR212">
        <f t="shared" si="159"/>
        <v>1.4180829839987088</v>
      </c>
      <c r="AS212">
        <f t="shared" si="160"/>
        <v>38.939930135371426</v>
      </c>
      <c r="AT212">
        <f t="shared" si="161"/>
        <v>102110.14925572337</v>
      </c>
      <c r="AU212">
        <f t="shared" si="161"/>
        <v>102110.14925572337</v>
      </c>
      <c r="AW212">
        <f t="shared" si="162"/>
        <v>1.0838059701492539</v>
      </c>
      <c r="AX212">
        <f t="shared" si="163"/>
        <v>0.76201603922181615</v>
      </c>
      <c r="AY212">
        <f t="shared" si="164"/>
        <v>3.4951538995744567E-2</v>
      </c>
      <c r="AZ212">
        <f t="shared" si="164"/>
        <v>-0.11803588735827437</v>
      </c>
      <c r="BA212">
        <f t="shared" si="165"/>
        <v>0.70309267545082521</v>
      </c>
      <c r="BC212">
        <f t="shared" si="166"/>
        <v>381.00801961090809</v>
      </c>
      <c r="BJ212">
        <f t="shared" si="210"/>
        <v>3.2981801521228766E-15</v>
      </c>
      <c r="BK212">
        <f t="shared" si="167"/>
        <v>5.7429784538363692E-2</v>
      </c>
      <c r="BL212" s="4">
        <f t="shared" si="168"/>
        <v>1.0749000387782366</v>
      </c>
      <c r="BM212" s="1">
        <f t="shared" si="211"/>
        <v>5.3428023505925348E-2</v>
      </c>
      <c r="BN212">
        <f t="shared" si="169"/>
        <v>-1.2722308916293199</v>
      </c>
      <c r="BO212">
        <f t="shared" si="170"/>
        <v>-1.2408628130758812</v>
      </c>
      <c r="BP212">
        <f t="shared" si="171"/>
        <v>0.94257021546163633</v>
      </c>
      <c r="BQ212">
        <f t="shared" si="172"/>
        <v>9.4257021546163628E-7</v>
      </c>
      <c r="BR212">
        <f t="shared" si="173"/>
        <v>0.53163543476476549</v>
      </c>
      <c r="BS212">
        <f t="shared" si="174"/>
        <v>5.9040680907609031E-14</v>
      </c>
      <c r="BT212">
        <f t="shared" si="175"/>
        <v>5.982296791210525E-2</v>
      </c>
      <c r="BU212">
        <f t="shared" si="176"/>
        <v>-1.2231320447337179</v>
      </c>
      <c r="BV212">
        <f t="shared" si="177"/>
        <v>5.1620563373605526</v>
      </c>
      <c r="BW212">
        <f t="shared" si="178"/>
        <v>-6.0256862877516726</v>
      </c>
      <c r="BY212">
        <f t="shared" si="179"/>
        <v>-7.4900038778236562</v>
      </c>
      <c r="CE212">
        <f t="shared" si="180"/>
        <v>3.771915517142253E-16</v>
      </c>
      <c r="CF212">
        <f t="shared" si="181"/>
        <v>4.3781863866806976E-17</v>
      </c>
      <c r="CG212">
        <f t="shared" si="182"/>
        <v>4.2097341558103229E-16</v>
      </c>
      <c r="CH212">
        <f t="shared" si="183"/>
        <v>0.89599850668389891</v>
      </c>
      <c r="CI212">
        <f t="shared" si="184"/>
        <v>0.10400149331610109</v>
      </c>
      <c r="CJ212">
        <f t="shared" si="185"/>
        <v>1.081631061197902E-2</v>
      </c>
      <c r="CK212">
        <f t="shared" si="186"/>
        <v>0.89599850668389891</v>
      </c>
      <c r="CM212">
        <f t="shared" si="187"/>
        <v>1.8862634703998054E-11</v>
      </c>
      <c r="CN212">
        <f t="shared" si="188"/>
        <v>1.1317580822398832E-6</v>
      </c>
      <c r="CO212">
        <f t="shared" si="189"/>
        <v>57.946013810682018</v>
      </c>
      <c r="CP212">
        <f t="shared" si="190"/>
        <v>1.7630235655874762</v>
      </c>
      <c r="CQ212">
        <f t="shared" si="191"/>
        <v>1.8220045340895255</v>
      </c>
      <c r="CR212">
        <f t="shared" si="192"/>
        <v>9.6575783775314954E-4</v>
      </c>
      <c r="CS212">
        <f t="shared" si="193"/>
        <v>57.945470265188973</v>
      </c>
      <c r="CT212">
        <f t="shared" si="194"/>
        <v>1.7630194917970647</v>
      </c>
      <c r="CU212">
        <f t="shared" si="195"/>
        <v>12.699037573360425</v>
      </c>
      <c r="CZ212">
        <f t="shared" si="196"/>
        <v>0.87300962426639572</v>
      </c>
    </row>
    <row r="213" spans="1:104">
      <c r="A213">
        <v>1.4724999999999999</v>
      </c>
      <c r="B213">
        <v>67.61</v>
      </c>
      <c r="C213">
        <f t="shared" si="132"/>
        <v>2.4725000000000001</v>
      </c>
      <c r="D213">
        <f t="shared" si="133"/>
        <v>1.4725000000000001</v>
      </c>
      <c r="E213">
        <f t="shared" si="134"/>
        <v>147250</v>
      </c>
      <c r="F213">
        <f t="shared" si="135"/>
        <v>1098880597.0149252</v>
      </c>
      <c r="G213">
        <f t="shared" si="136"/>
        <v>3.0906250000000002</v>
      </c>
      <c r="H213">
        <f t="shared" si="137"/>
        <v>1.963604892208985</v>
      </c>
      <c r="I213">
        <f t="shared" si="138"/>
        <v>1.1268333333333334E-3</v>
      </c>
      <c r="J213">
        <f t="shared" si="139"/>
        <v>2.2008463541666669E-11</v>
      </c>
      <c r="K213" s="1">
        <f t="shared" si="197"/>
        <v>5.2610422082413066E-2</v>
      </c>
      <c r="L213">
        <f t="shared" si="140"/>
        <v>5.2610422082413065E-8</v>
      </c>
      <c r="M213">
        <f t="shared" si="141"/>
        <v>0.94738957791758693</v>
      </c>
      <c r="N213">
        <f t="shared" si="142"/>
        <v>9.4738957791758689E-7</v>
      </c>
      <c r="O213">
        <f t="shared" si="143"/>
        <v>520.53401249389799</v>
      </c>
      <c r="P213">
        <f t="shared" si="198"/>
        <v>9.8630491314133264E-4</v>
      </c>
      <c r="Q213">
        <f t="shared" si="144"/>
        <v>1.3593324633527002E-15</v>
      </c>
      <c r="R213">
        <f t="shared" si="199"/>
        <v>7.2091946033982122E-19</v>
      </c>
      <c r="S213">
        <f t="shared" si="200"/>
        <v>1.5931220383420799E-12</v>
      </c>
      <c r="T213">
        <f t="shared" si="201"/>
        <v>8.8506779907893331E-16</v>
      </c>
      <c r="U213">
        <f t="shared" si="145"/>
        <v>3.2186555334941947E-13</v>
      </c>
      <c r="V213">
        <f t="shared" si="146"/>
        <v>2.7498059045731357E-3</v>
      </c>
      <c r="W213">
        <f t="shared" si="202"/>
        <v>4.9496506282316446</v>
      </c>
      <c r="X213">
        <f t="shared" si="203"/>
        <v>7.8051750255514127</v>
      </c>
      <c r="Y213">
        <f t="shared" si="204"/>
        <v>1.1836509486897628E-4</v>
      </c>
      <c r="Z213">
        <f t="shared" si="205"/>
        <v>1.0379760630306067</v>
      </c>
      <c r="AA213">
        <f t="shared" si="206"/>
        <v>2.7510579427083337E-11</v>
      </c>
      <c r="AC213">
        <f t="shared" si="147"/>
        <v>0.94526050096292136</v>
      </c>
      <c r="AD213">
        <f t="shared" si="148"/>
        <v>9.2639959009865862</v>
      </c>
      <c r="AE213">
        <f t="shared" si="149"/>
        <v>4.4595984869613172</v>
      </c>
      <c r="AF213">
        <f t="shared" si="207"/>
        <v>2.8172583038975319E-4</v>
      </c>
      <c r="AG213">
        <f t="shared" si="150"/>
        <v>0.98336770424312503</v>
      </c>
      <c r="AH213">
        <f t="shared" si="208"/>
        <v>2.3050295213707076E-4</v>
      </c>
      <c r="AI213">
        <f t="shared" si="151"/>
        <v>15.414613660053359</v>
      </c>
      <c r="AJ213">
        <f t="shared" si="152"/>
        <v>135174.98564683372</v>
      </c>
      <c r="AK213">
        <f t="shared" si="153"/>
        <v>72981.855507241373</v>
      </c>
      <c r="AL213">
        <f t="shared" si="209"/>
        <v>2587.7777289682017</v>
      </c>
      <c r="AM213">
        <f t="shared" si="154"/>
        <v>0.18830247792927918</v>
      </c>
      <c r="AN213">
        <f t="shared" si="155"/>
        <v>1.4751552360186401E+22</v>
      </c>
      <c r="AO213">
        <f t="shared" si="156"/>
        <v>1.0434667677597125E+136</v>
      </c>
      <c r="AP213">
        <f t="shared" si="157"/>
        <v>10137872121.458141</v>
      </c>
      <c r="AQ213">
        <f t="shared" si="158"/>
        <v>8.5321723214045099E+72</v>
      </c>
      <c r="AR213">
        <f t="shared" si="159"/>
        <v>1.4120627790528653</v>
      </c>
      <c r="AS213">
        <f t="shared" si="160"/>
        <v>39.82373005006113</v>
      </c>
      <c r="AT213">
        <f t="shared" si="161"/>
        <v>103054.96170798992</v>
      </c>
      <c r="AU213">
        <f t="shared" si="161"/>
        <v>103054.96170798992</v>
      </c>
      <c r="AW213">
        <f t="shared" si="162"/>
        <v>1.0988805970149254</v>
      </c>
      <c r="AX213">
        <f t="shared" si="163"/>
        <v>0.76906687841783516</v>
      </c>
      <c r="AY213">
        <f t="shared" si="164"/>
        <v>4.095050509433161E-2</v>
      </c>
      <c r="AZ213">
        <f t="shared" si="164"/>
        <v>-0.114035892103761</v>
      </c>
      <c r="BA213">
        <f t="shared" si="165"/>
        <v>0.69986391652285174</v>
      </c>
      <c r="BC213">
        <f t="shared" si="166"/>
        <v>384.53343920891751</v>
      </c>
      <c r="BJ213">
        <f t="shared" si="210"/>
        <v>3.2236303200706593E-15</v>
      </c>
      <c r="BK213">
        <f t="shared" si="167"/>
        <v>5.6777022817955679E-2</v>
      </c>
      <c r="BL213" s="4">
        <f t="shared" si="168"/>
        <v>1.0791972497201359</v>
      </c>
      <c r="BM213" s="1">
        <f t="shared" si="211"/>
        <v>5.2610422082413066E-2</v>
      </c>
      <c r="BN213">
        <f t="shared" si="169"/>
        <v>-1.2789282139350671</v>
      </c>
      <c r="BO213">
        <f t="shared" si="170"/>
        <v>-1.2458273840474339</v>
      </c>
      <c r="BP213">
        <f t="shared" si="171"/>
        <v>0.94322297718204429</v>
      </c>
      <c r="BQ213">
        <f t="shared" si="172"/>
        <v>9.4322297718204427E-7</v>
      </c>
      <c r="BR213">
        <f t="shared" si="173"/>
        <v>0.53237204074014843</v>
      </c>
      <c r="BS213">
        <f t="shared" si="174"/>
        <v>5.9204401547843274E-14</v>
      </c>
      <c r="BT213">
        <f t="shared" si="175"/>
        <v>5.9988857845227964E-2</v>
      </c>
      <c r="BU213">
        <f t="shared" si="176"/>
        <v>-1.2219294067112703</v>
      </c>
      <c r="BV213">
        <f t="shared" si="177"/>
        <v>5.1680553034591394</v>
      </c>
      <c r="BW213">
        <f t="shared" si="178"/>
        <v>-6.0253856282460605</v>
      </c>
      <c r="BY213">
        <f t="shared" si="179"/>
        <v>-7.9197249720135758</v>
      </c>
      <c r="CE213">
        <f t="shared" si="180"/>
        <v>3.7784343143221007E-16</v>
      </c>
      <c r="CF213">
        <f t="shared" si="181"/>
        <v>4.3129984148822208E-17</v>
      </c>
      <c r="CG213">
        <f t="shared" si="182"/>
        <v>4.2097341558103229E-16</v>
      </c>
      <c r="CH213">
        <f t="shared" si="183"/>
        <v>0.89754701234686352</v>
      </c>
      <c r="CI213">
        <f t="shared" si="184"/>
        <v>0.10245298765313651</v>
      </c>
      <c r="CJ213">
        <f t="shared" si="185"/>
        <v>1.0496614679053743E-2</v>
      </c>
      <c r="CK213">
        <f t="shared" si="186"/>
        <v>0.89754701234686352</v>
      </c>
      <c r="CM213">
        <f t="shared" si="187"/>
        <v>1.9178028440932892E-11</v>
      </c>
      <c r="CN213">
        <f t="shared" si="188"/>
        <v>1.1506817064559735E-6</v>
      </c>
      <c r="CO213">
        <f t="shared" si="189"/>
        <v>58.914903370545844</v>
      </c>
      <c r="CP213">
        <f t="shared" si="190"/>
        <v>1.770225169708511</v>
      </c>
      <c r="CQ213">
        <f t="shared" si="191"/>
        <v>1.8300109359361179</v>
      </c>
      <c r="CR213">
        <f t="shared" si="192"/>
        <v>9.8190584561116696E-4</v>
      </c>
      <c r="CS213">
        <f t="shared" si="193"/>
        <v>58.914350736670016</v>
      </c>
      <c r="CT213">
        <f t="shared" si="194"/>
        <v>1.7702210959180995</v>
      </c>
      <c r="CU213">
        <f t="shared" si="195"/>
        <v>12.860666513021974</v>
      </c>
      <c r="CZ213">
        <f t="shared" si="196"/>
        <v>0.87139333486978032</v>
      </c>
    </row>
    <row r="214" spans="1:104">
      <c r="A214">
        <v>1.4923999999999999</v>
      </c>
      <c r="B214">
        <v>69.17</v>
      </c>
      <c r="C214">
        <f t="shared" si="132"/>
        <v>2.4923999999999999</v>
      </c>
      <c r="D214">
        <f t="shared" si="133"/>
        <v>1.4923999999999999</v>
      </c>
      <c r="E214">
        <f t="shared" si="134"/>
        <v>149240</v>
      </c>
      <c r="F214">
        <f t="shared" si="135"/>
        <v>1113731343.283582</v>
      </c>
      <c r="G214">
        <f t="shared" si="136"/>
        <v>3.1154999999999999</v>
      </c>
      <c r="H214">
        <f t="shared" si="137"/>
        <v>1.9748578043342433</v>
      </c>
      <c r="I214">
        <f t="shared" si="138"/>
        <v>1.1528333333333334E-3</v>
      </c>
      <c r="J214">
        <f t="shared" si="139"/>
        <v>2.2516276041666667E-11</v>
      </c>
      <c r="K214" s="1">
        <f t="shared" si="197"/>
        <v>5.1433142904718121E-2</v>
      </c>
      <c r="L214">
        <f t="shared" si="140"/>
        <v>5.1433142904718121E-8</v>
      </c>
      <c r="M214">
        <f t="shared" si="141"/>
        <v>0.94856685709528188</v>
      </c>
      <c r="N214">
        <f t="shared" si="142"/>
        <v>9.4856685709528185E-7</v>
      </c>
      <c r="O214">
        <f t="shared" si="143"/>
        <v>528.22431997350691</v>
      </c>
      <c r="P214">
        <f t="shared" si="198"/>
        <v>1.0021201021286306E-3</v>
      </c>
      <c r="Q214">
        <f t="shared" si="144"/>
        <v>1.2997097545600341E-15</v>
      </c>
      <c r="R214">
        <f t="shared" si="199"/>
        <v>6.9917209649507562E-19</v>
      </c>
      <c r="S214">
        <f t="shared" si="200"/>
        <v>1.5507011520456115E-12</v>
      </c>
      <c r="T214">
        <f t="shared" si="201"/>
        <v>8.6150064002533977E-16</v>
      </c>
      <c r="U214">
        <f t="shared" si="145"/>
        <v>3.1485329853221112E-13</v>
      </c>
      <c r="V214">
        <f t="shared" si="146"/>
        <v>2.7361969655121899E-3</v>
      </c>
      <c r="W214">
        <f t="shared" si="202"/>
        <v>4.9251545379219417</v>
      </c>
      <c r="X214">
        <f t="shared" si="203"/>
        <v>7.9654588603582095</v>
      </c>
      <c r="Y214">
        <f t="shared" si="204"/>
        <v>1.1514371689852734E-4</v>
      </c>
      <c r="Z214">
        <f t="shared" si="205"/>
        <v>1.0606078434154622</v>
      </c>
      <c r="AA214">
        <f t="shared" si="206"/>
        <v>2.8145345052083333E-11</v>
      </c>
      <c r="AC214">
        <f t="shared" si="147"/>
        <v>0.94778088835846419</v>
      </c>
      <c r="AD214">
        <f t="shared" si="148"/>
        <v>9.4525450873448751</v>
      </c>
      <c r="AE214">
        <f t="shared" si="149"/>
        <v>4.5364995699790986</v>
      </c>
      <c r="AF214">
        <f t="shared" si="207"/>
        <v>2.7422417067372938E-4</v>
      </c>
      <c r="AG214">
        <f t="shared" si="150"/>
        <v>1.0060574486392095</v>
      </c>
      <c r="AH214">
        <f t="shared" si="208"/>
        <v>2.243652305512331E-4</v>
      </c>
      <c r="AI214">
        <f t="shared" si="151"/>
        <v>15.085688927658122</v>
      </c>
      <c r="AJ214">
        <f t="shared" si="152"/>
        <v>138956.77880626588</v>
      </c>
      <c r="AK214">
        <f t="shared" si="153"/>
        <v>74332.606010157979</v>
      </c>
      <c r="AL214">
        <f t="shared" si="209"/>
        <v>2520.3943942201076</v>
      </c>
      <c r="AM214">
        <f t="shared" si="154"/>
        <v>0.18413848812823022</v>
      </c>
      <c r="AN214">
        <f t="shared" si="155"/>
        <v>1.5355566963279194E+22</v>
      </c>
      <c r="AO214">
        <f t="shared" si="156"/>
        <v>1.6226061476842096E+136</v>
      </c>
      <c r="AP214">
        <f t="shared" si="157"/>
        <v>8452259351.9605694</v>
      </c>
      <c r="AQ214">
        <f t="shared" si="158"/>
        <v>6.0419855006173638E+72</v>
      </c>
      <c r="AR214">
        <f t="shared" si="159"/>
        <v>1.4021839590666108</v>
      </c>
      <c r="AS214">
        <f t="shared" si="160"/>
        <v>41.353840502931853</v>
      </c>
      <c r="AT214">
        <f t="shared" si="161"/>
        <v>104227.98778306186</v>
      </c>
      <c r="AU214">
        <f t="shared" si="161"/>
        <v>104227.98778306188</v>
      </c>
      <c r="AW214">
        <f t="shared" si="162"/>
        <v>1.1137313432835818</v>
      </c>
      <c r="AX214">
        <f t="shared" si="163"/>
        <v>0.77782080435120793</v>
      </c>
      <c r="AY214">
        <f t="shared" si="164"/>
        <v>4.6780442003983749E-2</v>
      </c>
      <c r="AZ214">
        <f t="shared" si="164"/>
        <v>-0.10912044497089927</v>
      </c>
      <c r="BA214">
        <f t="shared" si="165"/>
        <v>0.69839177018937204</v>
      </c>
      <c r="BC214">
        <f t="shared" si="166"/>
        <v>388.91040217560391</v>
      </c>
      <c r="BJ214">
        <f t="shared" si="210"/>
        <v>3.1024789879999194E-15</v>
      </c>
      <c r="BK214">
        <f t="shared" si="167"/>
        <v>5.5699901148924126E-2</v>
      </c>
      <c r="BL214" s="4">
        <f t="shared" si="168"/>
        <v>1.0829573695721908</v>
      </c>
      <c r="BM214" s="1">
        <f t="shared" si="211"/>
        <v>5.1433142904718121E-2</v>
      </c>
      <c r="BN214">
        <f t="shared" si="169"/>
        <v>-1.2887569366069331</v>
      </c>
      <c r="BO214">
        <f t="shared" si="170"/>
        <v>-1.2541455755716011</v>
      </c>
      <c r="BP214">
        <f t="shared" si="171"/>
        <v>0.94430009885107591</v>
      </c>
      <c r="BQ214">
        <f t="shared" si="172"/>
        <v>9.4430009885107588E-7</v>
      </c>
      <c r="BR214">
        <f t="shared" si="173"/>
        <v>0.53358862873964374</v>
      </c>
      <c r="BS214">
        <f t="shared" si="174"/>
        <v>5.9475301062320993E-14</v>
      </c>
      <c r="BT214">
        <f t="shared" si="175"/>
        <v>6.0263346769015368E-2</v>
      </c>
      <c r="BU214">
        <f t="shared" si="176"/>
        <v>-1.2199467531313855</v>
      </c>
      <c r="BV214">
        <f t="shared" si="177"/>
        <v>5.1738852403687918</v>
      </c>
      <c r="BW214">
        <f t="shared" si="178"/>
        <v>-6.0248899648510896</v>
      </c>
      <c r="BY214">
        <f t="shared" si="179"/>
        <v>-8.2957369572190807</v>
      </c>
      <c r="CE214">
        <f t="shared" si="180"/>
        <v>3.7878307357771599E-16</v>
      </c>
      <c r="CF214">
        <f t="shared" si="181"/>
        <v>4.2190342003316289E-17</v>
      </c>
      <c r="CG214">
        <f t="shared" si="182"/>
        <v>4.2097341558103229E-16</v>
      </c>
      <c r="CH214">
        <f t="shared" si="183"/>
        <v>0.89977908237962079</v>
      </c>
      <c r="CI214">
        <f t="shared" si="184"/>
        <v>0.10022091762037919</v>
      </c>
      <c r="CJ214">
        <f t="shared" si="185"/>
        <v>1.004423232867083E-2</v>
      </c>
      <c r="CK214">
        <f t="shared" si="186"/>
        <v>0.89977908237962079</v>
      </c>
      <c r="CM214">
        <f t="shared" si="187"/>
        <v>1.9526146744760844E-11</v>
      </c>
      <c r="CN214">
        <f t="shared" si="188"/>
        <v>1.1715688046856506E-6</v>
      </c>
      <c r="CO214">
        <f t="shared" si="189"/>
        <v>59.984322799905307</v>
      </c>
      <c r="CP214">
        <f t="shared" si="190"/>
        <v>1.7780377601980479</v>
      </c>
      <c r="CQ214">
        <f t="shared" si="191"/>
        <v>1.8399177756786811</v>
      </c>
      <c r="CR214">
        <f t="shared" si="192"/>
        <v>9.9972933557759868E-4</v>
      </c>
      <c r="CS214">
        <f t="shared" si="193"/>
        <v>59.983760134655924</v>
      </c>
      <c r="CT214">
        <f t="shared" si="194"/>
        <v>1.7780336864076365</v>
      </c>
      <c r="CU214">
        <f t="shared" si="195"/>
        <v>13.279857163647094</v>
      </c>
      <c r="CZ214">
        <f t="shared" si="196"/>
        <v>0.86720142836352909</v>
      </c>
    </row>
    <row r="216" spans="1:104">
      <c r="A216" s="1" t="s">
        <v>122</v>
      </c>
    </row>
    <row r="217" spans="1:104">
      <c r="A217" t="s">
        <v>6</v>
      </c>
      <c r="B217" t="s">
        <v>7</v>
      </c>
      <c r="C217" t="s">
        <v>50</v>
      </c>
      <c r="D217" t="s">
        <v>51</v>
      </c>
      <c r="E217" t="s">
        <v>52</v>
      </c>
      <c r="F217" s="3" t="s">
        <v>53</v>
      </c>
      <c r="G217" t="s">
        <v>54</v>
      </c>
      <c r="H217" t="s">
        <v>55</v>
      </c>
      <c r="I217" t="s">
        <v>56</v>
      </c>
      <c r="J217" t="s">
        <v>57</v>
      </c>
    </row>
    <row r="218" spans="1:104">
      <c r="A218">
        <v>1.2342</v>
      </c>
      <c r="B218">
        <v>67.415000000000006</v>
      </c>
      <c r="C218">
        <f t="shared" ref="C218:C231" si="212">A218+1</f>
        <v>2.2342</v>
      </c>
      <c r="D218">
        <f t="shared" ref="D218:D231" si="213">C218-1</f>
        <v>1.2342</v>
      </c>
      <c r="E218">
        <f t="shared" ref="E218:E231" si="214">D218*100000</f>
        <v>123420</v>
      </c>
      <c r="F218">
        <f t="shared" ref="F218:F231" si="215">E218/(0.000134)</f>
        <v>921044776.119403</v>
      </c>
      <c r="G218">
        <f t="shared" ref="G218:G231" si="216">1.25*C218/1</f>
        <v>2.7927499999999998</v>
      </c>
      <c r="H218">
        <f t="shared" ref="H218:H231" si="217">(((((C218+1)*100000)/2)*28.02)/(8.314*298))/1000</f>
        <v>1.8288526831914471</v>
      </c>
      <c r="I218">
        <f t="shared" ref="I218:I231" si="218">B218/60000</f>
        <v>1.1235833333333334E-3</v>
      </c>
      <c r="J218">
        <f t="shared" ref="J218:J231" si="219">I218/51200000</f>
        <v>2.1944986979166668E-11</v>
      </c>
    </row>
    <row r="219" spans="1:104">
      <c r="A219">
        <v>1.2555000000000001</v>
      </c>
      <c r="B219">
        <v>68.488</v>
      </c>
      <c r="C219">
        <f t="shared" si="212"/>
        <v>2.2555000000000001</v>
      </c>
      <c r="D219">
        <f t="shared" si="213"/>
        <v>1.2555000000000001</v>
      </c>
      <c r="E219">
        <f t="shared" si="214"/>
        <v>125550</v>
      </c>
      <c r="F219">
        <f t="shared" si="215"/>
        <v>936940298.50746262</v>
      </c>
      <c r="G219">
        <f t="shared" si="216"/>
        <v>2.819375</v>
      </c>
      <c r="H219">
        <f t="shared" si="217"/>
        <v>1.840897257476271</v>
      </c>
      <c r="I219">
        <f t="shared" si="218"/>
        <v>1.1414666666666666E-3</v>
      </c>
      <c r="J219">
        <f t="shared" si="219"/>
        <v>2.2294270833333331E-11</v>
      </c>
    </row>
    <row r="220" spans="1:104">
      <c r="A220">
        <v>1.2722</v>
      </c>
      <c r="B220">
        <v>69.978999999999999</v>
      </c>
      <c r="C220">
        <f t="shared" si="212"/>
        <v>2.2721999999999998</v>
      </c>
      <c r="D220">
        <f t="shared" si="213"/>
        <v>1.2721999999999998</v>
      </c>
      <c r="E220">
        <f t="shared" si="214"/>
        <v>127219.99999999997</v>
      </c>
      <c r="F220">
        <f t="shared" si="215"/>
        <v>949402985.07462656</v>
      </c>
      <c r="G220">
        <f t="shared" si="216"/>
        <v>2.8402499999999997</v>
      </c>
      <c r="H220">
        <f t="shared" si="217"/>
        <v>1.8503406560939499</v>
      </c>
      <c r="I220">
        <f t="shared" si="218"/>
        <v>1.1663166666666667E-3</v>
      </c>
      <c r="J220">
        <f t="shared" si="219"/>
        <v>2.2779622395833333E-11</v>
      </c>
    </row>
    <row r="221" spans="1:104">
      <c r="A221">
        <v>1.292</v>
      </c>
      <c r="B221">
        <v>71.337000000000003</v>
      </c>
      <c r="C221">
        <f t="shared" si="212"/>
        <v>2.2919999999999998</v>
      </c>
      <c r="D221">
        <f t="shared" si="213"/>
        <v>1.2919999999999998</v>
      </c>
      <c r="E221">
        <f t="shared" si="214"/>
        <v>129199.99999999999</v>
      </c>
      <c r="F221">
        <f t="shared" si="215"/>
        <v>964179104.47761178</v>
      </c>
      <c r="G221">
        <f t="shared" si="216"/>
        <v>2.8649999999999998</v>
      </c>
      <c r="H221">
        <f t="shared" si="217"/>
        <v>1.8615370209220963</v>
      </c>
      <c r="I221">
        <f t="shared" si="218"/>
        <v>1.18895E-3</v>
      </c>
      <c r="J221">
        <f t="shared" si="219"/>
        <v>2.3221679687500001E-11</v>
      </c>
    </row>
    <row r="222" spans="1:104">
      <c r="A222">
        <v>1.3113999999999999</v>
      </c>
      <c r="B222">
        <v>72.914000000000001</v>
      </c>
      <c r="C222">
        <f t="shared" si="212"/>
        <v>2.3113999999999999</v>
      </c>
      <c r="D222">
        <f t="shared" si="213"/>
        <v>1.3113999999999999</v>
      </c>
      <c r="E222">
        <f t="shared" si="214"/>
        <v>131140</v>
      </c>
      <c r="F222">
        <f t="shared" si="215"/>
        <v>978656716.41791046</v>
      </c>
      <c r="G222">
        <f t="shared" si="216"/>
        <v>2.8892499999999997</v>
      </c>
      <c r="H222">
        <f t="shared" si="217"/>
        <v>1.8725071965617952</v>
      </c>
      <c r="I222">
        <f t="shared" si="218"/>
        <v>1.2152333333333334E-3</v>
      </c>
      <c r="J222">
        <f t="shared" si="219"/>
        <v>2.3735026041666669E-11</v>
      </c>
    </row>
    <row r="223" spans="1:104">
      <c r="A223">
        <v>1.3324</v>
      </c>
      <c r="B223">
        <v>74.209999999999994</v>
      </c>
      <c r="C223">
        <f t="shared" si="212"/>
        <v>2.3323999999999998</v>
      </c>
      <c r="D223">
        <f t="shared" si="213"/>
        <v>1.3323999999999998</v>
      </c>
      <c r="E223">
        <f t="shared" si="214"/>
        <v>133239.99999999997</v>
      </c>
      <c r="F223">
        <f t="shared" si="215"/>
        <v>994328358.20895493</v>
      </c>
      <c r="G223">
        <f t="shared" si="216"/>
        <v>2.9154999999999998</v>
      </c>
      <c r="H223">
        <f t="shared" si="217"/>
        <v>1.8843821289552836</v>
      </c>
      <c r="I223">
        <f t="shared" si="218"/>
        <v>1.2368333333333333E-3</v>
      </c>
      <c r="J223">
        <f t="shared" si="219"/>
        <v>2.4156901041666666E-11</v>
      </c>
    </row>
    <row r="224" spans="1:104">
      <c r="A224">
        <v>1.3512999999999999</v>
      </c>
      <c r="B224">
        <v>75.769000000000005</v>
      </c>
      <c r="C224">
        <f t="shared" si="212"/>
        <v>2.3513000000000002</v>
      </c>
      <c r="D224">
        <f t="shared" si="213"/>
        <v>1.3513000000000002</v>
      </c>
      <c r="E224">
        <f t="shared" si="214"/>
        <v>135130.00000000003</v>
      </c>
      <c r="F224">
        <f t="shared" si="215"/>
        <v>1008432835.8208957</v>
      </c>
      <c r="G224">
        <f t="shared" si="216"/>
        <v>2.9391250000000002</v>
      </c>
      <c r="H224">
        <f t="shared" si="217"/>
        <v>1.895069568109423</v>
      </c>
      <c r="I224">
        <f t="shared" si="218"/>
        <v>1.2628166666666667E-3</v>
      </c>
      <c r="J224">
        <f t="shared" si="219"/>
        <v>2.4664388020833334E-11</v>
      </c>
    </row>
    <row r="225" spans="1:79">
      <c r="A225">
        <v>1.3752</v>
      </c>
      <c r="B225">
        <v>77.006</v>
      </c>
      <c r="C225">
        <f t="shared" si="212"/>
        <v>2.3752</v>
      </c>
      <c r="D225">
        <f t="shared" si="213"/>
        <v>1.3752</v>
      </c>
      <c r="E225">
        <f t="shared" si="214"/>
        <v>137520</v>
      </c>
      <c r="F225">
        <f t="shared" si="215"/>
        <v>1026268656.7164179</v>
      </c>
      <c r="G225">
        <f t="shared" si="216"/>
        <v>2.9689999999999999</v>
      </c>
      <c r="H225">
        <f t="shared" si="217"/>
        <v>1.9085843721191553</v>
      </c>
      <c r="I225">
        <f t="shared" si="218"/>
        <v>1.2834333333333334E-3</v>
      </c>
      <c r="J225">
        <f t="shared" si="219"/>
        <v>2.5067057291666667E-11</v>
      </c>
    </row>
    <row r="226" spans="1:79">
      <c r="A226">
        <v>1.3912</v>
      </c>
      <c r="B226">
        <v>78.424000000000007</v>
      </c>
      <c r="C226">
        <f t="shared" si="212"/>
        <v>2.3912</v>
      </c>
      <c r="D226">
        <f t="shared" si="213"/>
        <v>1.3912</v>
      </c>
      <c r="E226">
        <f t="shared" si="214"/>
        <v>139120</v>
      </c>
      <c r="F226">
        <f t="shared" si="215"/>
        <v>1038208955.2238805</v>
      </c>
      <c r="G226">
        <f t="shared" si="216"/>
        <v>2.9889999999999999</v>
      </c>
      <c r="H226">
        <f t="shared" si="217"/>
        <v>1.9176319396570514</v>
      </c>
      <c r="I226">
        <f t="shared" si="218"/>
        <v>1.3070666666666667E-3</v>
      </c>
      <c r="J226">
        <f t="shared" si="219"/>
        <v>2.5528645833333335E-11</v>
      </c>
    </row>
    <row r="227" spans="1:79">
      <c r="A227">
        <v>1.4136</v>
      </c>
      <c r="B227">
        <v>79.900000000000006</v>
      </c>
      <c r="C227">
        <f t="shared" si="212"/>
        <v>2.4135999999999997</v>
      </c>
      <c r="D227">
        <f t="shared" si="213"/>
        <v>1.4135999999999997</v>
      </c>
      <c r="E227">
        <f t="shared" si="214"/>
        <v>141359.99999999997</v>
      </c>
      <c r="F227">
        <f t="shared" si="215"/>
        <v>1054925373.1343281</v>
      </c>
      <c r="G227">
        <f t="shared" si="216"/>
        <v>3.0169999999999995</v>
      </c>
      <c r="H227">
        <f t="shared" si="217"/>
        <v>1.9302985342101056</v>
      </c>
      <c r="I227">
        <f t="shared" si="218"/>
        <v>1.3316666666666668E-3</v>
      </c>
      <c r="J227">
        <f t="shared" si="219"/>
        <v>2.6009114583333334E-11</v>
      </c>
    </row>
    <row r="228" spans="1:79">
      <c r="A228">
        <v>1.4311</v>
      </c>
      <c r="B228">
        <v>81.25</v>
      </c>
      <c r="C228">
        <f t="shared" si="212"/>
        <v>2.4310999999999998</v>
      </c>
      <c r="D228">
        <f t="shared" si="213"/>
        <v>1.4310999999999998</v>
      </c>
      <c r="E228">
        <f t="shared" si="214"/>
        <v>143109.99999999997</v>
      </c>
      <c r="F228">
        <f t="shared" si="215"/>
        <v>1067985074.6268654</v>
      </c>
      <c r="G228">
        <f t="shared" si="216"/>
        <v>3.038875</v>
      </c>
      <c r="H228">
        <f t="shared" si="217"/>
        <v>1.9401943112046793</v>
      </c>
      <c r="I228">
        <f t="shared" si="218"/>
        <v>1.3541666666666667E-3</v>
      </c>
      <c r="J228">
        <f t="shared" si="219"/>
        <v>2.6448567708333334E-11</v>
      </c>
    </row>
    <row r="229" spans="1:79">
      <c r="A229">
        <v>1.4521999999999999</v>
      </c>
      <c r="B229">
        <v>82.677999999999997</v>
      </c>
      <c r="C229">
        <f t="shared" si="212"/>
        <v>2.4521999999999999</v>
      </c>
      <c r="D229">
        <f t="shared" si="213"/>
        <v>1.4521999999999999</v>
      </c>
      <c r="E229">
        <f t="shared" si="214"/>
        <v>145220</v>
      </c>
      <c r="F229">
        <f t="shared" si="215"/>
        <v>1083731343.283582</v>
      </c>
      <c r="G229">
        <f t="shared" si="216"/>
        <v>3.0652499999999998</v>
      </c>
      <c r="H229">
        <f t="shared" si="217"/>
        <v>1.9521257908952798</v>
      </c>
      <c r="I229">
        <f t="shared" si="218"/>
        <v>1.3779666666666665E-3</v>
      </c>
      <c r="J229">
        <f t="shared" si="219"/>
        <v>2.6913411458333331E-11</v>
      </c>
    </row>
    <row r="230" spans="1:79">
      <c r="A230">
        <v>1.4738</v>
      </c>
      <c r="B230">
        <v>83.926000000000002</v>
      </c>
      <c r="C230">
        <f t="shared" si="212"/>
        <v>2.4737999999999998</v>
      </c>
      <c r="D230">
        <f t="shared" si="213"/>
        <v>1.4737999999999998</v>
      </c>
      <c r="E230">
        <f t="shared" si="214"/>
        <v>147379.99999999997</v>
      </c>
      <c r="F230">
        <f t="shared" si="215"/>
        <v>1099850746.2686565</v>
      </c>
      <c r="G230">
        <f t="shared" si="216"/>
        <v>3.0922499999999999</v>
      </c>
      <c r="H230">
        <f t="shared" si="217"/>
        <v>1.9643400070714392</v>
      </c>
      <c r="I230">
        <f t="shared" si="218"/>
        <v>1.3987666666666666E-3</v>
      </c>
      <c r="J230">
        <f t="shared" si="219"/>
        <v>2.7319661458333333E-11</v>
      </c>
    </row>
    <row r="231" spans="1:79">
      <c r="A231">
        <v>1.4912000000000001</v>
      </c>
      <c r="B231">
        <v>85.436999999999998</v>
      </c>
      <c r="C231">
        <f t="shared" si="212"/>
        <v>2.4912000000000001</v>
      </c>
      <c r="D231">
        <f t="shared" si="213"/>
        <v>1.4912000000000001</v>
      </c>
      <c r="E231">
        <f t="shared" si="214"/>
        <v>149120</v>
      </c>
      <c r="F231">
        <f t="shared" si="215"/>
        <v>1112835820.8955224</v>
      </c>
      <c r="G231">
        <f t="shared" si="216"/>
        <v>3.1139999999999999</v>
      </c>
      <c r="H231">
        <f t="shared" si="217"/>
        <v>1.9741792367689011</v>
      </c>
      <c r="I231">
        <f t="shared" si="218"/>
        <v>1.42395E-3</v>
      </c>
      <c r="J231">
        <f t="shared" si="219"/>
        <v>2.78115234375E-11</v>
      </c>
    </row>
    <row r="233" spans="1:79">
      <c r="A233" s="7" t="s">
        <v>135</v>
      </c>
    </row>
    <row r="234" spans="1:79">
      <c r="A234" s="1" t="s">
        <v>44</v>
      </c>
      <c r="K234" s="8" t="s">
        <v>45</v>
      </c>
      <c r="L234" s="8"/>
      <c r="M234" s="8"/>
      <c r="X234" t="s">
        <v>46</v>
      </c>
      <c r="BM234" s="4"/>
      <c r="BN234" s="9" t="s">
        <v>48</v>
      </c>
      <c r="BS234" s="9" t="s">
        <v>49</v>
      </c>
      <c r="BV234" s="4"/>
      <c r="BW234" s="4"/>
      <c r="BX234" s="4"/>
      <c r="BY234" s="4"/>
      <c r="BZ234" s="4"/>
      <c r="CA234" s="4"/>
    </row>
    <row r="235" spans="1:79">
      <c r="A235" t="s">
        <v>40</v>
      </c>
      <c r="B235" t="s">
        <v>41</v>
      </c>
      <c r="C235" t="s">
        <v>50</v>
      </c>
      <c r="D235" t="s">
        <v>51</v>
      </c>
      <c r="E235" t="s">
        <v>52</v>
      </c>
      <c r="F235" s="3" t="s">
        <v>53</v>
      </c>
      <c r="G235" t="s">
        <v>54</v>
      </c>
      <c r="H235" t="s">
        <v>55</v>
      </c>
      <c r="I235" t="s">
        <v>56</v>
      </c>
      <c r="J235" t="s">
        <v>57</v>
      </c>
      <c r="K235" s="1" t="s">
        <v>58</v>
      </c>
      <c r="L235" t="s">
        <v>59</v>
      </c>
      <c r="M235" t="s">
        <v>60</v>
      </c>
      <c r="N235" t="s">
        <v>61</v>
      </c>
      <c r="O235" t="s">
        <v>62</v>
      </c>
      <c r="P235" s="10" t="s">
        <v>63</v>
      </c>
      <c r="Q235" s="10" t="s">
        <v>64</v>
      </c>
      <c r="R235" s="10" t="s">
        <v>65</v>
      </c>
      <c r="S235" s="10" t="s">
        <v>66</v>
      </c>
      <c r="T235" s="10" t="s">
        <v>67</v>
      </c>
      <c r="U235" s="3" t="s">
        <v>68</v>
      </c>
      <c r="V235" s="10" t="s">
        <v>69</v>
      </c>
      <c r="W235" s="10" t="s">
        <v>70</v>
      </c>
      <c r="X235" s="11" t="s">
        <v>71</v>
      </c>
      <c r="Y235" s="11" t="s">
        <v>72</v>
      </c>
      <c r="Z235" s="11" t="s">
        <v>73</v>
      </c>
      <c r="AA235" s="11" t="s">
        <v>74</v>
      </c>
      <c r="AB235" s="12"/>
      <c r="AC235" s="13" t="s">
        <v>75</v>
      </c>
      <c r="AD235" s="13" t="s">
        <v>76</v>
      </c>
      <c r="AE235" s="12" t="s">
        <v>136</v>
      </c>
      <c r="AF235" s="12" t="s">
        <v>81</v>
      </c>
      <c r="AG235" s="12" t="s">
        <v>83</v>
      </c>
      <c r="AI235" s="14" t="s">
        <v>137</v>
      </c>
      <c r="AJ235" s="14" t="s">
        <v>138</v>
      </c>
      <c r="AK235" s="12" t="s">
        <v>139</v>
      </c>
      <c r="AL235" s="12" t="s">
        <v>140</v>
      </c>
      <c r="AM235" s="15" t="s">
        <v>141</v>
      </c>
      <c r="AN235" s="15" t="s">
        <v>142</v>
      </c>
      <c r="AO235" s="12" t="s">
        <v>143</v>
      </c>
      <c r="AP235" s="12" t="s">
        <v>144</v>
      </c>
      <c r="AQ235" s="3" t="s">
        <v>97</v>
      </c>
      <c r="AV235" s="3" t="s">
        <v>99</v>
      </c>
      <c r="AW235" s="3" t="s">
        <v>100</v>
      </c>
      <c r="AX235" s="3" t="s">
        <v>101</v>
      </c>
      <c r="AY235" s="1" t="s">
        <v>102</v>
      </c>
      <c r="AZ235" s="3" t="s">
        <v>145</v>
      </c>
      <c r="BA235" s="3" t="s">
        <v>103</v>
      </c>
      <c r="BB235" s="3" t="s">
        <v>104</v>
      </c>
      <c r="BC235" s="3" t="s">
        <v>105</v>
      </c>
      <c r="BD235" s="3" t="s">
        <v>106</v>
      </c>
      <c r="BE235" s="3" t="s">
        <v>107</v>
      </c>
      <c r="BF235" s="3" t="s">
        <v>108</v>
      </c>
      <c r="BG235" s="3" t="s">
        <v>109</v>
      </c>
      <c r="BH235" s="3" t="s">
        <v>35</v>
      </c>
      <c r="BI235" s="3" t="s">
        <v>98</v>
      </c>
      <c r="BJ235" s="3" t="s">
        <v>111</v>
      </c>
      <c r="BL235" t="s">
        <v>112</v>
      </c>
      <c r="BM235" s="4"/>
      <c r="BN235" t="s">
        <v>113</v>
      </c>
      <c r="BO235" t="s">
        <v>114</v>
      </c>
      <c r="BP235" t="s">
        <v>115</v>
      </c>
      <c r="BQ235" t="s">
        <v>116</v>
      </c>
      <c r="BR235" t="s">
        <v>117</v>
      </c>
      <c r="BS235" t="s">
        <v>118</v>
      </c>
      <c r="BT235" t="s">
        <v>119</v>
      </c>
      <c r="BU235" t="s">
        <v>116</v>
      </c>
      <c r="BV235" s="4"/>
      <c r="BW235" t="s">
        <v>120</v>
      </c>
      <c r="BX235" s="4"/>
      <c r="BY235" s="4"/>
      <c r="BZ235" s="4"/>
      <c r="CA235" t="s">
        <v>121</v>
      </c>
    </row>
    <row r="236" spans="1:79">
      <c r="A236" s="1">
        <v>1.2337</v>
      </c>
      <c r="B236" s="1">
        <v>51.201999999999998</v>
      </c>
      <c r="C236">
        <f t="shared" ref="C236:C249" si="220">A236+1</f>
        <v>2.2336999999999998</v>
      </c>
      <c r="D236">
        <f t="shared" ref="D236:D249" si="221">C236-1</f>
        <v>1.2336999999999998</v>
      </c>
      <c r="E236">
        <f t="shared" ref="E236:E249" si="222">D236*100000</f>
        <v>123369.99999999999</v>
      </c>
      <c r="F236">
        <f t="shared" ref="F236:F249" si="223">E236/(0.000134)</f>
        <v>920671641.79104459</v>
      </c>
      <c r="G236">
        <f t="shared" ref="G236:G249" si="224">1.25*C236/1</f>
        <v>2.7921249999999995</v>
      </c>
      <c r="H236">
        <f t="shared" ref="H236:H249" si="225">(((((C236+1)*100000)/2)*28.02)/(8.314*298))/1000</f>
        <v>1.8285699467058878</v>
      </c>
      <c r="I236">
        <f t="shared" ref="I236:I249" si="226">B236/60000</f>
        <v>8.5336666666666668E-4</v>
      </c>
      <c r="J236">
        <f t="shared" ref="J236:J249" si="227">I236/51200000</f>
        <v>1.6667317708333333E-11</v>
      </c>
      <c r="K236" s="1">
        <f>1-(((J236/J253)^0.25)*1)</f>
        <v>6.6460719197691032E-2</v>
      </c>
      <c r="L236">
        <f t="shared" ref="L236:L249" si="228">K236*10^-6</f>
        <v>6.6460719197691033E-8</v>
      </c>
      <c r="M236">
        <f t="shared" ref="M236:M249" si="229">1-K236</f>
        <v>0.93353928080230897</v>
      </c>
      <c r="N236">
        <f t="shared" ref="N236:N249" si="230">M236*10^-6</f>
        <v>9.3353928080230888E-7</v>
      </c>
      <c r="O236">
        <f t="shared" ref="O236:O249" si="231">F236*(N236/2)</f>
        <v>429.74157116634638</v>
      </c>
      <c r="P236">
        <f>(((O236*N236)+(0.5*(N236^2)*(17640+F236))))</f>
        <v>8.023689611460637E-4</v>
      </c>
      <c r="Q236">
        <f t="shared" ref="Q236:Q249" si="232">(((0.25*(((1*10^-6)^2)-(N236^2)))-(0.5*(N236^2)*(LN(1/M236)))))</f>
        <v>2.1587518511694479E-15</v>
      </c>
      <c r="R236">
        <f>(0.0625*(17640+F236)*((((1*10^-6)^2)-(N236^2))^2))</f>
        <v>9.5023096103189719E-19</v>
      </c>
      <c r="S236">
        <f>((2*PI()*1800)/(0.0044))*((P236*Q236)-R236)</f>
        <v>2.009751268384066E-12</v>
      </c>
      <c r="T236">
        <f>S236/1800</f>
        <v>1.1165284824355922E-15</v>
      </c>
      <c r="U236">
        <f t="shared" ref="U236:U249" si="233">(PI()*((0.000001)^2))-(PI()*(N236^2))</f>
        <v>4.0370851417699929E-13</v>
      </c>
      <c r="V236">
        <f t="shared" ref="V236:V249" si="234">T236/U236</f>
        <v>2.7656797992277886E-3</v>
      </c>
      <c r="W236">
        <f>(T236*1800)/U236</f>
        <v>4.9782236386100198</v>
      </c>
      <c r="X236">
        <f>(J236)/(PI()*(N236^2))</f>
        <v>6.0876636335341958</v>
      </c>
      <c r="Y236">
        <f>(2*1800*V236*L236)/(0.0044)</f>
        <v>1.5038923788589464E-4</v>
      </c>
      <c r="Z236">
        <f>(1.25*X236*2*N236)/(0.00001781)</f>
        <v>0.79773626196180281</v>
      </c>
      <c r="AA236">
        <f>J236*1.25</f>
        <v>2.0834147135416666E-11</v>
      </c>
      <c r="AC236">
        <f t="shared" ref="AC236:AC249" si="235">AA236/(AA236+S236)</f>
        <v>0.91202240384462196</v>
      </c>
      <c r="AD236">
        <f t="shared" ref="AD236:AD249" si="236">(AA236+S236)/(PI()*(0.000001)^2)</f>
        <v>7.271438700907888</v>
      </c>
      <c r="AE236">
        <f t="shared" ref="AE236:AE249" si="237">J236+T236</f>
        <v>1.6668434236815767E-11</v>
      </c>
      <c r="AF236">
        <f t="shared" ref="AF236:AF249" si="238">16/Z236</f>
        <v>20.056754046321782</v>
      </c>
      <c r="AG236">
        <f t="shared" ref="AG236:AG249" si="239">((((0.000134)/(0.000002))*4*AF236*((AD236*AC236)^2))/(2*1.25))*(2/(1+C236))</f>
        <v>58484.046220111879</v>
      </c>
      <c r="AI236" s="16">
        <f t="shared" ref="AI236:AI249" si="240">J236/AE236</f>
        <v>0.99993301539505319</v>
      </c>
      <c r="AJ236" s="16">
        <f t="shared" ref="AJ236:AJ249" si="241">T236/AE236</f>
        <v>6.6984604946846327E-5</v>
      </c>
      <c r="AK236">
        <f>1/O147</f>
        <v>1.3161143858884086</v>
      </c>
      <c r="AL236">
        <f t="shared" ref="AL236:AL249" si="242">1/AJ236</f>
        <v>14928.803428691126</v>
      </c>
      <c r="AM236">
        <f t="shared" ref="AM236:AM249" si="243">AL236^0.5</f>
        <v>122.18348263448348</v>
      </c>
      <c r="AN236">
        <f t="shared" ref="AN236:AN249" si="244">AK236^0.5</f>
        <v>1.1472202865572108</v>
      </c>
      <c r="AO236">
        <f t="shared" ref="AO236:AO249" si="245">((0.0174*V236)/(0.00001781*X236))^0.5</f>
        <v>0.66622095581462393</v>
      </c>
      <c r="AP236">
        <f t="shared" ref="AP236:AP249" si="246">16/Z236</f>
        <v>20.056754046321782</v>
      </c>
      <c r="AQ236">
        <f t="shared" ref="AQ236:AQ249" si="247">(AG236/0.000134)*(AN236^2)*(0.000002/4)</f>
        <v>287.20781557929797</v>
      </c>
      <c r="AV236">
        <f>((AD236*(1-AC236))*0.000002*0.0044)/(2*1800*AQ236)</f>
        <v>5.4447300996041066E-15</v>
      </c>
      <c r="AW236">
        <f t="shared" ref="AW236:AW249" si="248">(AV236^0.5)*10^6</f>
        <v>7.3788414399579741E-2</v>
      </c>
      <c r="AX236" s="4">
        <f t="shared" ref="AX236:AX249" si="249">AW236/K236</f>
        <v>1.1102560322901724</v>
      </c>
      <c r="AY236" s="1">
        <f>1-(((J236/J253)^0.25)*1)</f>
        <v>6.6460719197691032E-2</v>
      </c>
      <c r="AZ236">
        <f t="shared" ref="AZ236:AZ249" si="250">LOG(AC236)</f>
        <v>-3.9994493089802456E-2</v>
      </c>
      <c r="BA236">
        <f t="shared" ref="BA236:BA249" si="251">LOG(AY236)</f>
        <v>-1.1774349633597663</v>
      </c>
      <c r="BB236">
        <f t="shared" ref="BB236:BB249" si="252">LOG(AW236)</f>
        <v>-1.1320118218804402</v>
      </c>
      <c r="BC236">
        <f t="shared" ref="BC236:BC249" si="253">1-AW236</f>
        <v>0.92621158560042027</v>
      </c>
      <c r="BD236">
        <f t="shared" ref="BD236:BD249" si="254">BC236*10^-6</f>
        <v>9.2621158560042027E-7</v>
      </c>
      <c r="BE236">
        <f t="shared" ref="BE236:BE249" si="255">(51200000*PI()*(BD236^2))/((PI()*((0.0185)^2))/4)</f>
        <v>0.51334213641002502</v>
      </c>
      <c r="BF236">
        <f t="shared" ref="BF236:BF249" si="256">(BE236*(BD236^2))/8</f>
        <v>5.5047467651394336E-14</v>
      </c>
      <c r="BG236">
        <f t="shared" ref="BG236:BG249" si="257">BF236/(0.0000000000009869233)</f>
        <v>5.5776844716701218E-2</v>
      </c>
      <c r="BH236">
        <f t="shared" ref="BH236:BH249" si="258">LOG(BG236)</f>
        <v>-1.2535460573142174</v>
      </c>
      <c r="BI236">
        <f t="shared" ref="BI236:BI249" si="259">LOG(E236)</f>
        <v>5.0912095647341298</v>
      </c>
      <c r="BJ236">
        <f t="shared" ref="BJ236:BJ249" si="260">LOG(BD236)</f>
        <v>-6.0332897908967968</v>
      </c>
      <c r="BL236">
        <f t="shared" ref="BL236:BL249" si="261">((K236-AW236)/K236)*100</f>
        <v>-11.025603229017248</v>
      </c>
      <c r="BM236" s="4"/>
      <c r="BN236">
        <f t="shared" ref="BN236:BN249" si="262">(((BD236^4)*PI())/(8*0.00001781*0.000134))*E236</f>
        <v>1.4939689418653502E-11</v>
      </c>
      <c r="BO236">
        <f t="shared" ref="BO236:BO249" si="263">BN236*60000</f>
        <v>8.9638136511921011E-7</v>
      </c>
      <c r="BP236">
        <f t="shared" ref="BP236:BP249" si="264">BO236*51200000</f>
        <v>45.894725894103559</v>
      </c>
      <c r="BQ236">
        <f t="shared" ref="BQ236:BQ249" si="265">LOG(BP236)</f>
        <v>1.6617627803805541</v>
      </c>
      <c r="BR236">
        <f t="shared" ref="BR236:BR249" si="266">LOG(B236)</f>
        <v>1.7092869252726983</v>
      </c>
      <c r="BS236">
        <f t="shared" ref="BS236:BS249" si="267">((BF236*0.0002688)/(0.00001781*0.000134))*E236</f>
        <v>7.6490492320271041E-4</v>
      </c>
      <c r="BT236">
        <f t="shared" ref="BT236:BT249" si="268">BS236*60000</f>
        <v>45.894295392162626</v>
      </c>
      <c r="BU236">
        <f t="shared" ref="BU236:BU249" si="269">LOG(BT236)</f>
        <v>1.6617587065901427</v>
      </c>
      <c r="BV236" s="4"/>
      <c r="BW236" s="4">
        <f t="shared" ref="BW236:BW249" si="270">((B236-BP236)/(B236))*100</f>
        <v>10.365364841014882</v>
      </c>
      <c r="BX236" s="4"/>
      <c r="BY236" s="4"/>
      <c r="BZ236" s="4"/>
      <c r="CA236" s="4">
        <f t="shared" ref="CA236:CA249" si="271">BP236/B236</f>
        <v>0.89634635158985121</v>
      </c>
    </row>
    <row r="237" spans="1:79">
      <c r="A237">
        <v>1.2525999999999999</v>
      </c>
      <c r="B237">
        <v>52.481999999999999</v>
      </c>
      <c r="C237">
        <f t="shared" si="220"/>
        <v>2.2526000000000002</v>
      </c>
      <c r="D237">
        <f t="shared" si="221"/>
        <v>1.2526000000000002</v>
      </c>
      <c r="E237">
        <f t="shared" si="222"/>
        <v>125260.00000000001</v>
      </c>
      <c r="F237">
        <f t="shared" si="223"/>
        <v>934776119.4029851</v>
      </c>
      <c r="G237">
        <f t="shared" si="224"/>
        <v>2.8157500000000004</v>
      </c>
      <c r="H237">
        <f t="shared" si="225"/>
        <v>1.8392573858600272</v>
      </c>
      <c r="I237">
        <f t="shared" si="226"/>
        <v>8.7469999999999996E-4</v>
      </c>
      <c r="J237">
        <f t="shared" si="227"/>
        <v>1.7083984374999998E-11</v>
      </c>
      <c r="K237" s="1">
        <f t="shared" ref="K237:K249" si="272">1-(((J237/J254)^0.25)*1)</f>
        <v>6.4381127982514386E-2</v>
      </c>
      <c r="L237">
        <f t="shared" si="228"/>
        <v>6.4381127982514382E-8</v>
      </c>
      <c r="M237">
        <f t="shared" si="229"/>
        <v>0.93561887201748561</v>
      </c>
      <c r="N237">
        <f t="shared" si="230"/>
        <v>9.3561887201748556E-7</v>
      </c>
      <c r="O237">
        <f t="shared" si="231"/>
        <v>437.29708921235164</v>
      </c>
      <c r="P237">
        <f t="shared" ref="P237:P249" si="273">(((O237*N237)+(0.5*(N237^2)*(17640+F237))))</f>
        <v>8.1829453956596223E-4</v>
      </c>
      <c r="Q237">
        <f t="shared" si="232"/>
        <v>2.0272540430191166E-15</v>
      </c>
      <c r="R237">
        <f t="shared" ref="R237:R249" si="274">(0.0625*(17640+F237)*((((1*10^-6)^2)-(N237^2))^2))</f>
        <v>9.0730369626152776E-19</v>
      </c>
      <c r="S237">
        <f t="shared" ref="S237:S249" si="275">((2*PI()*1800)/(0.0044))*((P237*Q237)-R237)</f>
        <v>1.9318752661791214E-12</v>
      </c>
      <c r="T237">
        <f t="shared" ref="T237:T249" si="276">S237/1800</f>
        <v>1.0732640367661786E-15</v>
      </c>
      <c r="U237">
        <f t="shared" si="233"/>
        <v>3.9149687689176722E-13</v>
      </c>
      <c r="V237">
        <f t="shared" si="234"/>
        <v>2.7414370333863273E-3</v>
      </c>
      <c r="W237">
        <f t="shared" ref="W237:W249" si="277">(T237*1800)/U237</f>
        <v>4.9345866600953894</v>
      </c>
      <c r="X237">
        <f t="shared" ref="X237:X249" si="278">(J237)/(PI()*(N237^2))</f>
        <v>6.2121415987599997</v>
      </c>
      <c r="Y237">
        <f t="shared" ref="Y237:Y249" si="279">(2*1800*V237*L237)/(0.0044)</f>
        <v>1.4440647968382247E-4</v>
      </c>
      <c r="Z237">
        <f t="shared" ref="Z237:Z249" si="280">(1.25*X237*2*N237)/(0.00001781)</f>
        <v>0.81586144237011926</v>
      </c>
      <c r="AA237">
        <f t="shared" ref="AA237:AA249" si="281">J237*1.25</f>
        <v>2.1354980468749997E-11</v>
      </c>
      <c r="AC237">
        <f t="shared" si="235"/>
        <v>0.91704009814938625</v>
      </c>
      <c r="AD237">
        <f t="shared" si="236"/>
        <v>7.4124363985636412</v>
      </c>
      <c r="AE237">
        <f t="shared" si="237"/>
        <v>1.7085057639036762E-11</v>
      </c>
      <c r="AF237">
        <f t="shared" si="238"/>
        <v>19.611173134397895</v>
      </c>
      <c r="AG237">
        <f t="shared" si="239"/>
        <v>59730.521823930016</v>
      </c>
      <c r="AI237" s="16">
        <f t="shared" si="240"/>
        <v>0.99993718112871255</v>
      </c>
      <c r="AJ237" s="16">
        <f t="shared" si="241"/>
        <v>6.2818871287500556E-5</v>
      </c>
      <c r="AK237">
        <f t="shared" ref="AK237:AK249" si="282">1/O148</f>
        <v>1.3019664628411183</v>
      </c>
      <c r="AL237">
        <f t="shared" si="242"/>
        <v>15918.78331311209</v>
      </c>
      <c r="AM237">
        <f t="shared" si="243"/>
        <v>126.16966082665076</v>
      </c>
      <c r="AN237">
        <f t="shared" si="244"/>
        <v>1.1410374502360201</v>
      </c>
      <c r="AO237">
        <f t="shared" si="245"/>
        <v>0.65661549757979409</v>
      </c>
      <c r="AP237">
        <f t="shared" si="246"/>
        <v>19.611173134397895</v>
      </c>
      <c r="AQ237">
        <f t="shared" si="247"/>
        <v>290.1758814281954</v>
      </c>
      <c r="AV237">
        <f t="shared" ref="AV237:AV249" si="283">((AD237*(1-AC237))*0.000002*0.0044)/(2*1800*AQ237)</f>
        <v>5.1802183817266531E-15</v>
      </c>
      <c r="AW237">
        <f t="shared" si="248"/>
        <v>7.1973733970988704E-2</v>
      </c>
      <c r="AX237" s="4">
        <f t="shared" si="249"/>
        <v>1.1179321678013538</v>
      </c>
      <c r="AY237" s="1">
        <f t="shared" ref="AY237:AY249" si="284">1-(((J237/J254)^0.25)*1)</f>
        <v>6.4381127982514386E-2</v>
      </c>
      <c r="AZ237">
        <f t="shared" si="250"/>
        <v>-3.7611674118114592E-2</v>
      </c>
      <c r="BA237">
        <f t="shared" si="251"/>
        <v>-1.1912414185747568</v>
      </c>
      <c r="BB237">
        <f t="shared" si="252"/>
        <v>-1.1428259656891899</v>
      </c>
      <c r="BC237">
        <f t="shared" si="253"/>
        <v>0.92802626602901128</v>
      </c>
      <c r="BD237">
        <f t="shared" si="254"/>
        <v>9.2802626602901124E-7</v>
      </c>
      <c r="BE237">
        <f t="shared" si="255"/>
        <v>0.5153556385392567</v>
      </c>
      <c r="BF237">
        <f t="shared" si="256"/>
        <v>5.5480144254224651E-14</v>
      </c>
      <c r="BG237">
        <f t="shared" si="257"/>
        <v>5.6215254269733672E-2</v>
      </c>
      <c r="BH237">
        <f t="shared" si="258"/>
        <v>-1.2501458206186922</v>
      </c>
      <c r="BI237">
        <f t="shared" si="259"/>
        <v>5.0978124073652893</v>
      </c>
      <c r="BJ237">
        <f t="shared" si="260"/>
        <v>-6.0324397317229161</v>
      </c>
      <c r="BL237">
        <f t="shared" si="261"/>
        <v>-11.793216780135376</v>
      </c>
      <c r="BM237" s="4"/>
      <c r="BN237">
        <f t="shared" si="262"/>
        <v>1.5287787885285186E-11</v>
      </c>
      <c r="BO237">
        <f t="shared" si="263"/>
        <v>9.1726727311711116E-7</v>
      </c>
      <c r="BP237">
        <f t="shared" si="264"/>
        <v>46.964084383596088</v>
      </c>
      <c r="BQ237">
        <f t="shared" si="265"/>
        <v>1.6717658597072389</v>
      </c>
      <c r="BR237">
        <f t="shared" si="266"/>
        <v>1.7200103769090171</v>
      </c>
      <c r="BS237">
        <f t="shared" si="267"/>
        <v>7.8272739751422031E-4</v>
      </c>
      <c r="BT237">
        <f t="shared" si="268"/>
        <v>46.963643850853217</v>
      </c>
      <c r="BU237">
        <f t="shared" si="269"/>
        <v>1.6717617859168274</v>
      </c>
      <c r="BV237" s="4"/>
      <c r="BW237" s="4">
        <f t="shared" si="270"/>
        <v>10.513920232468106</v>
      </c>
      <c r="BX237" s="4"/>
      <c r="BY237" s="4"/>
      <c r="BZ237" s="4"/>
      <c r="CA237" s="4">
        <f t="shared" si="271"/>
        <v>0.8948607976753189</v>
      </c>
    </row>
    <row r="238" spans="1:79">
      <c r="A238">
        <v>1.2763</v>
      </c>
      <c r="B238">
        <v>53.82</v>
      </c>
      <c r="C238">
        <f t="shared" si="220"/>
        <v>2.2763</v>
      </c>
      <c r="D238">
        <f t="shared" si="221"/>
        <v>1.2763</v>
      </c>
      <c r="E238">
        <f t="shared" si="222"/>
        <v>127630</v>
      </c>
      <c r="F238">
        <f t="shared" si="223"/>
        <v>952462686.56716418</v>
      </c>
      <c r="G238">
        <f t="shared" si="224"/>
        <v>2.8453749999999998</v>
      </c>
      <c r="H238">
        <f t="shared" si="225"/>
        <v>1.8526590952755357</v>
      </c>
      <c r="I238">
        <f t="shared" si="226"/>
        <v>8.9700000000000001E-4</v>
      </c>
      <c r="J238">
        <f t="shared" si="227"/>
        <v>1.751953125E-11</v>
      </c>
      <c r="K238" s="1">
        <f t="shared" si="272"/>
        <v>6.352973886953639E-2</v>
      </c>
      <c r="L238">
        <f t="shared" si="228"/>
        <v>6.3529738869536392E-8</v>
      </c>
      <c r="M238">
        <f t="shared" si="229"/>
        <v>0.93647026113046361</v>
      </c>
      <c r="N238">
        <f t="shared" si="230"/>
        <v>9.3647026113046358E-7</v>
      </c>
      <c r="O238">
        <f t="shared" si="231"/>
        <v>445.97649040328758</v>
      </c>
      <c r="P238">
        <f t="shared" si="273"/>
        <v>8.3529517578519955E-4</v>
      </c>
      <c r="Q238">
        <f t="shared" si="232"/>
        <v>1.9745826828255342E-15</v>
      </c>
      <c r="R238">
        <f t="shared" si="274"/>
        <v>9.0097312262129768E-19</v>
      </c>
      <c r="S238">
        <f t="shared" si="275"/>
        <v>1.9236475611687344E-12</v>
      </c>
      <c r="T238">
        <f t="shared" si="276"/>
        <v>1.0686930895381857E-15</v>
      </c>
      <c r="U238">
        <f t="shared" si="233"/>
        <v>3.864895667965781E-13</v>
      </c>
      <c r="V238">
        <f t="shared" si="234"/>
        <v>2.7651279137909388E-3</v>
      </c>
      <c r="W238">
        <f t="shared" si="277"/>
        <v>4.9772302448236898</v>
      </c>
      <c r="X238">
        <f t="shared" si="278"/>
        <v>6.3589385580456623</v>
      </c>
      <c r="Y238">
        <f t="shared" si="279"/>
        <v>1.4372824443054894E-4</v>
      </c>
      <c r="Z238">
        <f t="shared" si="280"/>
        <v>0.83590073722144786</v>
      </c>
      <c r="AA238">
        <f t="shared" si="281"/>
        <v>2.1899414062500001E-11</v>
      </c>
      <c r="AC238">
        <f t="shared" si="235"/>
        <v>0.91925271438421885</v>
      </c>
      <c r="AD238">
        <f t="shared" si="236"/>
        <v>7.5831160339794268</v>
      </c>
      <c r="AE238">
        <f t="shared" si="237"/>
        <v>1.752059994308954E-11</v>
      </c>
      <c r="AF238">
        <f t="shared" si="238"/>
        <v>19.141028698197285</v>
      </c>
      <c r="AG238">
        <f t="shared" si="239"/>
        <v>60865.562272703006</v>
      </c>
      <c r="AI238" s="16">
        <f t="shared" si="240"/>
        <v>0.999939003624704</v>
      </c>
      <c r="AJ238" s="16">
        <f t="shared" si="241"/>
        <v>6.0996375295909818E-5</v>
      </c>
      <c r="AK238">
        <f t="shared" si="282"/>
        <v>1.304431917170378</v>
      </c>
      <c r="AL238">
        <f t="shared" si="242"/>
        <v>16394.416801797339</v>
      </c>
      <c r="AM238">
        <f t="shared" si="243"/>
        <v>128.04068416639041</v>
      </c>
      <c r="AN238">
        <f t="shared" si="244"/>
        <v>1.1421172957145767</v>
      </c>
      <c r="AO238">
        <f t="shared" si="245"/>
        <v>0.65179040548162503</v>
      </c>
      <c r="AP238">
        <f t="shared" si="246"/>
        <v>19.141028698197285</v>
      </c>
      <c r="AQ238">
        <f t="shared" si="247"/>
        <v>296.24993315311559</v>
      </c>
      <c r="AV238">
        <f t="shared" si="283"/>
        <v>5.0523978761208193E-15</v>
      </c>
      <c r="AW238">
        <f t="shared" si="248"/>
        <v>7.1080221412997996E-2</v>
      </c>
      <c r="AX238" s="4">
        <f t="shared" si="249"/>
        <v>1.118849576242823</v>
      </c>
      <c r="AY238" s="1">
        <f t="shared" si="284"/>
        <v>6.352973886953639E-2</v>
      </c>
      <c r="AZ238">
        <f t="shared" si="250"/>
        <v>-3.6565079065466542E-2</v>
      </c>
      <c r="BA238">
        <f t="shared" si="251"/>
        <v>-1.1970229297702391</v>
      </c>
      <c r="BB238">
        <f t="shared" si="252"/>
        <v>-1.1482512280488761</v>
      </c>
      <c r="BC238">
        <f t="shared" si="253"/>
        <v>0.92891977858700203</v>
      </c>
      <c r="BD238">
        <f t="shared" si="254"/>
        <v>9.2891977858700196E-7</v>
      </c>
      <c r="BE238">
        <f t="shared" si="255"/>
        <v>0.51634849494306956</v>
      </c>
      <c r="BF238">
        <f t="shared" si="256"/>
        <v>5.5694120286076839E-14</v>
      </c>
      <c r="BG238">
        <f t="shared" si="257"/>
        <v>5.6432065476695943E-2</v>
      </c>
      <c r="BH238">
        <f t="shared" si="258"/>
        <v>-1.2484740537754082</v>
      </c>
      <c r="BI238">
        <f t="shared" si="259"/>
        <v>5.1059527692369802</v>
      </c>
      <c r="BJ238">
        <f t="shared" si="260"/>
        <v>-6.0320217900120952</v>
      </c>
      <c r="BL238">
        <f t="shared" si="261"/>
        <v>-11.884957624282308</v>
      </c>
      <c r="BM238" s="4"/>
      <c r="BN238">
        <f t="shared" si="262"/>
        <v>1.5637120291229852E-11</v>
      </c>
      <c r="BO238">
        <f t="shared" si="263"/>
        <v>9.3822721747379108E-7</v>
      </c>
      <c r="BP238">
        <f t="shared" si="264"/>
        <v>48.0372335346581</v>
      </c>
      <c r="BQ238">
        <f t="shared" si="265"/>
        <v>1.6815779884222137</v>
      </c>
      <c r="BR238">
        <f t="shared" si="266"/>
        <v>1.7309436934277358</v>
      </c>
      <c r="BS238">
        <f t="shared" si="267"/>
        <v>8.0061304892593539E-4</v>
      </c>
      <c r="BT238">
        <f t="shared" si="268"/>
        <v>48.036782935556126</v>
      </c>
      <c r="BU238">
        <f t="shared" si="269"/>
        <v>1.6815739146318023</v>
      </c>
      <c r="BV238" s="4"/>
      <c r="BW238" s="4">
        <f t="shared" si="270"/>
        <v>10.744642261876441</v>
      </c>
      <c r="BX238" s="4"/>
      <c r="BY238" s="4"/>
      <c r="BZ238" s="4"/>
      <c r="CA238" s="4">
        <f t="shared" si="271"/>
        <v>0.89255357738123564</v>
      </c>
    </row>
    <row r="239" spans="1:79">
      <c r="A239">
        <v>1.2950999999999999</v>
      </c>
      <c r="B239">
        <v>55.116</v>
      </c>
      <c r="C239">
        <f t="shared" si="220"/>
        <v>2.2950999999999997</v>
      </c>
      <c r="D239">
        <f t="shared" si="221"/>
        <v>1.2950999999999997</v>
      </c>
      <c r="E239">
        <f t="shared" si="222"/>
        <v>129509.99999999997</v>
      </c>
      <c r="F239">
        <f t="shared" si="223"/>
        <v>966492537.31343257</v>
      </c>
      <c r="G239">
        <f t="shared" si="224"/>
        <v>2.8688749999999996</v>
      </c>
      <c r="H239">
        <f t="shared" si="225"/>
        <v>1.863289987132563</v>
      </c>
      <c r="I239">
        <f t="shared" si="226"/>
        <v>9.1859999999999999E-4</v>
      </c>
      <c r="J239">
        <f t="shared" si="227"/>
        <v>1.7941406250000001E-11</v>
      </c>
      <c r="K239" s="1">
        <f t="shared" si="272"/>
        <v>6.2458042940821468E-2</v>
      </c>
      <c r="L239">
        <f t="shared" si="228"/>
        <v>6.245804294082146E-8</v>
      </c>
      <c r="M239">
        <f t="shared" si="229"/>
        <v>0.93754195705917853</v>
      </c>
      <c r="N239">
        <f t="shared" si="230"/>
        <v>9.3754195705917845E-7</v>
      </c>
      <c r="O239">
        <f t="shared" si="231"/>
        <v>453.06365245796331</v>
      </c>
      <c r="P239">
        <f t="shared" si="273"/>
        <v>8.4954011944264217E-4</v>
      </c>
      <c r="Q239">
        <f t="shared" si="232"/>
        <v>1.9092449204784711E-15</v>
      </c>
      <c r="R239">
        <f t="shared" si="274"/>
        <v>8.8463766111651668E-19</v>
      </c>
      <c r="S239">
        <f t="shared" si="275"/>
        <v>1.8952607215017645E-12</v>
      </c>
      <c r="T239">
        <f t="shared" si="276"/>
        <v>1.0529226230565359E-15</v>
      </c>
      <c r="U239">
        <f t="shared" si="233"/>
        <v>3.8018008238604326E-13</v>
      </c>
      <c r="V239">
        <f t="shared" si="234"/>
        <v>2.769536521872219E-3</v>
      </c>
      <c r="W239">
        <f t="shared" si="277"/>
        <v>4.985165739369994</v>
      </c>
      <c r="X239">
        <f t="shared" si="278"/>
        <v>6.4971842444314714</v>
      </c>
      <c r="Y239">
        <f t="shared" si="279"/>
        <v>1.4152895264394683E-4</v>
      </c>
      <c r="Z239">
        <f t="shared" si="280"/>
        <v>0.85505093092340556</v>
      </c>
      <c r="AA239">
        <f t="shared" si="281"/>
        <v>2.2426757812500001E-11</v>
      </c>
      <c r="AC239">
        <f t="shared" si="235"/>
        <v>0.9220763392293192</v>
      </c>
      <c r="AD239">
        <f t="shared" si="236"/>
        <v>7.7419389513181498</v>
      </c>
      <c r="AE239">
        <f t="shared" si="237"/>
        <v>1.7942459172623058E-11</v>
      </c>
      <c r="AF239">
        <f t="shared" si="238"/>
        <v>18.712335629786317</v>
      </c>
      <c r="AG239">
        <f t="shared" si="239"/>
        <v>62046.518993749487</v>
      </c>
      <c r="AI239" s="16">
        <f t="shared" si="240"/>
        <v>0.9999413167050889</v>
      </c>
      <c r="AJ239" s="16">
        <f t="shared" si="241"/>
        <v>5.8683294911051275E-5</v>
      </c>
      <c r="AK239">
        <f t="shared" si="282"/>
        <v>1.2974120877509789</v>
      </c>
      <c r="AL239">
        <f t="shared" si="242"/>
        <v>17040.624619250535</v>
      </c>
      <c r="AM239">
        <f t="shared" si="243"/>
        <v>130.5397434471607</v>
      </c>
      <c r="AN239">
        <f t="shared" si="244"/>
        <v>1.1390399851414255</v>
      </c>
      <c r="AO239">
        <f t="shared" si="245"/>
        <v>0.64533262483524823</v>
      </c>
      <c r="AP239">
        <f t="shared" si="246"/>
        <v>18.712335629786317</v>
      </c>
      <c r="AQ239">
        <f t="shared" si="247"/>
        <v>300.37277516925849</v>
      </c>
      <c r="AV239">
        <f t="shared" si="283"/>
        <v>4.9095161587566172E-15</v>
      </c>
      <c r="AW239">
        <f t="shared" si="248"/>
        <v>7.0067939592631218E-2</v>
      </c>
      <c r="AX239" s="4">
        <f t="shared" si="249"/>
        <v>1.1218401392919095</v>
      </c>
      <c r="AY239" s="1">
        <f t="shared" si="284"/>
        <v>6.2458042940821468E-2</v>
      </c>
      <c r="AZ239">
        <f t="shared" si="250"/>
        <v>-3.5233121968495366E-2</v>
      </c>
      <c r="BA239">
        <f t="shared" si="251"/>
        <v>-1.2044116280680017</v>
      </c>
      <c r="BB239">
        <f t="shared" si="252"/>
        <v>-1.1544806531173439</v>
      </c>
      <c r="BC239">
        <f t="shared" si="253"/>
        <v>0.92993206040736875</v>
      </c>
      <c r="BD239">
        <f t="shared" si="254"/>
        <v>9.2993206040736866E-7</v>
      </c>
      <c r="BE239">
        <f t="shared" si="255"/>
        <v>0.51747448021087383</v>
      </c>
      <c r="BF239">
        <f t="shared" si="256"/>
        <v>5.5937286036615707E-14</v>
      </c>
      <c r="BG239">
        <f t="shared" si="257"/>
        <v>5.6678453165120025E-2</v>
      </c>
      <c r="BH239">
        <f t="shared" si="258"/>
        <v>-1.2465820107714305</v>
      </c>
      <c r="BI239">
        <f t="shared" si="259"/>
        <v>5.1123033033759295</v>
      </c>
      <c r="BJ239">
        <f t="shared" si="260"/>
        <v>-6.0315487792611009</v>
      </c>
      <c r="BL239">
        <f t="shared" si="261"/>
        <v>-12.184013929190945</v>
      </c>
      <c r="BM239" s="4"/>
      <c r="BN239">
        <f t="shared" si="262"/>
        <v>1.5936735112402246E-11</v>
      </c>
      <c r="BO239">
        <f t="shared" si="263"/>
        <v>9.5620410674413487E-7</v>
      </c>
      <c r="BP239">
        <f t="shared" si="264"/>
        <v>48.957650265299705</v>
      </c>
      <c r="BQ239">
        <f t="shared" si="265"/>
        <v>1.6898205655651415</v>
      </c>
      <c r="BR239">
        <f t="shared" si="266"/>
        <v>1.7412776914655483</v>
      </c>
      <c r="BS239">
        <f t="shared" si="267"/>
        <v>8.1595318387500052E-4</v>
      </c>
      <c r="BT239">
        <f t="shared" si="268"/>
        <v>48.957191032500035</v>
      </c>
      <c r="BU239">
        <f t="shared" si="269"/>
        <v>1.68981649177473</v>
      </c>
      <c r="BV239" s="4"/>
      <c r="BW239" s="4">
        <f t="shared" si="270"/>
        <v>11.173433730133347</v>
      </c>
      <c r="BX239" s="4"/>
      <c r="BY239" s="4"/>
      <c r="BZ239" s="4"/>
      <c r="CA239" s="4">
        <f t="shared" si="271"/>
        <v>0.88826566269866658</v>
      </c>
    </row>
    <row r="240" spans="1:79">
      <c r="A240">
        <v>1.3138000000000001</v>
      </c>
      <c r="B240">
        <v>56.277999999999999</v>
      </c>
      <c r="C240">
        <f t="shared" si="220"/>
        <v>2.3138000000000001</v>
      </c>
      <c r="D240">
        <f t="shared" si="221"/>
        <v>1.3138000000000001</v>
      </c>
      <c r="E240">
        <f t="shared" si="222"/>
        <v>131380</v>
      </c>
      <c r="F240">
        <f t="shared" si="223"/>
        <v>980447761.19402981</v>
      </c>
      <c r="G240">
        <f t="shared" si="224"/>
        <v>2.8922500000000002</v>
      </c>
      <c r="H240">
        <f t="shared" si="225"/>
        <v>1.8738643316924795</v>
      </c>
      <c r="I240">
        <f t="shared" si="226"/>
        <v>9.3796666666666668E-4</v>
      </c>
      <c r="J240">
        <f t="shared" si="227"/>
        <v>1.8319661458333332E-11</v>
      </c>
      <c r="K240" s="1">
        <f t="shared" si="272"/>
        <v>6.2692843814058596E-2</v>
      </c>
      <c r="L240">
        <f t="shared" si="228"/>
        <v>6.2692843814058594E-8</v>
      </c>
      <c r="M240">
        <f t="shared" si="229"/>
        <v>0.9373071561859414</v>
      </c>
      <c r="N240">
        <f t="shared" si="230"/>
        <v>9.3730715618594133E-7</v>
      </c>
      <c r="O240">
        <f t="shared" si="231"/>
        <v>459.49035141682452</v>
      </c>
      <c r="P240">
        <f t="shared" si="273"/>
        <v>8.6137493792706364E-4</v>
      </c>
      <c r="Q240">
        <f t="shared" si="232"/>
        <v>1.9234680849153734E-15</v>
      </c>
      <c r="R240">
        <f t="shared" si="274"/>
        <v>9.0395163842946067E-19</v>
      </c>
      <c r="S240">
        <f t="shared" si="275"/>
        <v>1.935186823932295E-12</v>
      </c>
      <c r="T240">
        <f t="shared" si="276"/>
        <v>1.0751037910734973E-15</v>
      </c>
      <c r="U240">
        <f t="shared" si="233"/>
        <v>3.8156306239415884E-13</v>
      </c>
      <c r="V240">
        <f t="shared" si="234"/>
        <v>2.8176306803065314E-3</v>
      </c>
      <c r="W240">
        <f t="shared" si="277"/>
        <v>5.0717352245517562</v>
      </c>
      <c r="X240">
        <f t="shared" si="278"/>
        <v>6.6374873359228461</v>
      </c>
      <c r="Y240">
        <f t="shared" si="279"/>
        <v>1.4452795649958302E-4</v>
      </c>
      <c r="Z240">
        <f t="shared" si="280"/>
        <v>0.87329651586946144</v>
      </c>
      <c r="AA240">
        <f t="shared" si="281"/>
        <v>2.2899576822916665E-11</v>
      </c>
      <c r="AC240">
        <f t="shared" si="235"/>
        <v>0.92207750186590431</v>
      </c>
      <c r="AD240">
        <f t="shared" si="236"/>
        <v>7.9051507898298352</v>
      </c>
      <c r="AE240">
        <f t="shared" si="237"/>
        <v>1.8320736562124404E-11</v>
      </c>
      <c r="AF240">
        <f t="shared" si="238"/>
        <v>18.321383068922774</v>
      </c>
      <c r="AG240">
        <f t="shared" si="239"/>
        <v>62981.342067485137</v>
      </c>
      <c r="AI240" s="16">
        <f t="shared" si="240"/>
        <v>0.99994131765459171</v>
      </c>
      <c r="AJ240" s="16">
        <f t="shared" si="241"/>
        <v>5.868234540832414E-5</v>
      </c>
      <c r="AK240">
        <f t="shared" si="282"/>
        <v>1.2979750576213944</v>
      </c>
      <c r="AL240">
        <f t="shared" si="242"/>
        <v>17040.900343055291</v>
      </c>
      <c r="AM240">
        <f t="shared" si="243"/>
        <v>130.5407995343038</v>
      </c>
      <c r="AN240">
        <f t="shared" si="244"/>
        <v>1.1392870830573805</v>
      </c>
      <c r="AO240">
        <f t="shared" si="245"/>
        <v>0.64399551892707896</v>
      </c>
      <c r="AP240">
        <f t="shared" si="246"/>
        <v>18.321383068922774</v>
      </c>
      <c r="AQ240">
        <f t="shared" si="247"/>
        <v>305.0306384295402</v>
      </c>
      <c r="AV240">
        <f t="shared" si="283"/>
        <v>4.9363930633028241E-15</v>
      </c>
      <c r="AW240">
        <f t="shared" si="248"/>
        <v>7.0259469563204252E-2</v>
      </c>
      <c r="AX240" s="4">
        <f t="shared" si="249"/>
        <v>1.1206936117236537</v>
      </c>
      <c r="AY240" s="1">
        <f t="shared" si="284"/>
        <v>6.2692843814058596E-2</v>
      </c>
      <c r="AZ240">
        <f t="shared" si="250"/>
        <v>-3.5232574371389172E-2</v>
      </c>
      <c r="BA240">
        <f t="shared" si="251"/>
        <v>-1.2027820296547223</v>
      </c>
      <c r="BB240">
        <f t="shared" si="252"/>
        <v>-1.1532951333177335</v>
      </c>
      <c r="BC240">
        <f t="shared" si="253"/>
        <v>0.92974053043679572</v>
      </c>
      <c r="BD240">
        <f t="shared" si="254"/>
        <v>9.2974053043679565E-7</v>
      </c>
      <c r="BE240">
        <f t="shared" si="255"/>
        <v>0.51726134277947677</v>
      </c>
      <c r="BF240">
        <f t="shared" si="256"/>
        <v>5.5891216618176798E-14</v>
      </c>
      <c r="BG240">
        <f t="shared" si="257"/>
        <v>5.6631773328461081E-2</v>
      </c>
      <c r="BH240">
        <f t="shared" si="258"/>
        <v>-1.2469398389613713</v>
      </c>
      <c r="BI240">
        <f t="shared" si="259"/>
        <v>5.1185292575317396</v>
      </c>
      <c r="BJ240">
        <f t="shared" si="260"/>
        <v>-6.0316382363085861</v>
      </c>
      <c r="BL240">
        <f t="shared" si="261"/>
        <v>-12.069361172365374</v>
      </c>
      <c r="BM240" s="4"/>
      <c r="BN240">
        <f t="shared" si="262"/>
        <v>1.6153531398195008E-11</v>
      </c>
      <c r="BO240">
        <f t="shared" si="263"/>
        <v>9.6921188389170058E-7</v>
      </c>
      <c r="BP240">
        <f t="shared" si="264"/>
        <v>49.623648455255072</v>
      </c>
      <c r="BQ240">
        <f t="shared" si="265"/>
        <v>1.6956886915310103</v>
      </c>
      <c r="BR240">
        <f t="shared" si="266"/>
        <v>1.7503386551380187</v>
      </c>
      <c r="BS240">
        <f t="shared" si="267"/>
        <v>8.2705304958759652E-4</v>
      </c>
      <c r="BT240">
        <f t="shared" si="268"/>
        <v>49.623182975255794</v>
      </c>
      <c r="BU240">
        <f t="shared" si="269"/>
        <v>1.6956846177405989</v>
      </c>
      <c r="BV240" s="4"/>
      <c r="BW240" s="4">
        <f t="shared" si="270"/>
        <v>11.82407254121491</v>
      </c>
      <c r="BX240" s="4"/>
      <c r="BY240" s="4"/>
      <c r="BZ240" s="4"/>
      <c r="CA240" s="4">
        <f t="shared" si="271"/>
        <v>0.88175927458785086</v>
      </c>
    </row>
    <row r="241" spans="1:79">
      <c r="A241">
        <v>1.3328</v>
      </c>
      <c r="B241">
        <v>57.767000000000003</v>
      </c>
      <c r="C241">
        <f t="shared" si="220"/>
        <v>2.3327999999999998</v>
      </c>
      <c r="D241">
        <f t="shared" si="221"/>
        <v>1.3327999999999998</v>
      </c>
      <c r="E241">
        <f t="shared" si="222"/>
        <v>133279.99999999997</v>
      </c>
      <c r="F241">
        <f t="shared" si="223"/>
        <v>994626865.67164159</v>
      </c>
      <c r="G241">
        <f t="shared" si="224"/>
        <v>2.9159999999999995</v>
      </c>
      <c r="H241">
        <f t="shared" si="225"/>
        <v>1.884608318143731</v>
      </c>
      <c r="I241">
        <f t="shared" si="226"/>
        <v>9.6278333333333342E-4</v>
      </c>
      <c r="J241">
        <f t="shared" si="227"/>
        <v>1.8804361979166668E-11</v>
      </c>
      <c r="K241" s="1">
        <f t="shared" si="272"/>
        <v>6.0699949671863207E-2</v>
      </c>
      <c r="L241">
        <f t="shared" si="228"/>
        <v>6.0699949671863206E-8</v>
      </c>
      <c r="M241">
        <f t="shared" si="229"/>
        <v>0.93930005032813679</v>
      </c>
      <c r="N241">
        <f t="shared" si="230"/>
        <v>9.3930005032813677E-7</v>
      </c>
      <c r="O241">
        <f t="shared" si="231"/>
        <v>467.12653249154494</v>
      </c>
      <c r="P241">
        <f t="shared" si="273"/>
        <v>8.7755173270786808E-4</v>
      </c>
      <c r="Q241">
        <f t="shared" si="232"/>
        <v>1.8043874724297324E-15</v>
      </c>
      <c r="R241">
        <f t="shared" si="274"/>
        <v>8.6141927400634509E-19</v>
      </c>
      <c r="S241">
        <f t="shared" si="275"/>
        <v>1.8558863525368575E-12</v>
      </c>
      <c r="T241">
        <f t="shared" si="276"/>
        <v>1.0310479736315875E-15</v>
      </c>
      <c r="U241">
        <f t="shared" si="233"/>
        <v>3.6981388440317335E-13</v>
      </c>
      <c r="V241">
        <f t="shared" si="234"/>
        <v>2.7880185604592734E-3</v>
      </c>
      <c r="W241">
        <f t="shared" si="277"/>
        <v>5.0184334088266924</v>
      </c>
      <c r="X241">
        <f t="shared" si="278"/>
        <v>6.7842218102726939</v>
      </c>
      <c r="Y241">
        <f t="shared" si="279"/>
        <v>1.3846302515789868E-4</v>
      </c>
      <c r="Z241">
        <f t="shared" si="280"/>
        <v>0.89450026499528135</v>
      </c>
      <c r="AA241">
        <f t="shared" si="281"/>
        <v>2.3505452473958335E-11</v>
      </c>
      <c r="AC241">
        <f t="shared" si="235"/>
        <v>0.9268222247558161</v>
      </c>
      <c r="AD241">
        <f t="shared" si="236"/>
        <v>8.0727648753302361</v>
      </c>
      <c r="AE241">
        <f t="shared" si="237"/>
        <v>1.8805393027140301E-11</v>
      </c>
      <c r="AF241">
        <f t="shared" si="238"/>
        <v>17.887082459483008</v>
      </c>
      <c r="AG241">
        <f t="shared" si="239"/>
        <v>64415.817597941743</v>
      </c>
      <c r="AI241" s="16">
        <f t="shared" si="240"/>
        <v>0.99994517275059636</v>
      </c>
      <c r="AJ241" s="16">
        <f t="shared" si="241"/>
        <v>5.4827249403591802E-5</v>
      </c>
      <c r="AK241">
        <f t="shared" si="282"/>
        <v>1.285029144581102</v>
      </c>
      <c r="AL241">
        <f t="shared" si="242"/>
        <v>18239.105752667736</v>
      </c>
      <c r="AM241">
        <f t="shared" si="243"/>
        <v>135.05223342347114</v>
      </c>
      <c r="AN241">
        <f t="shared" si="244"/>
        <v>1.1335912599262143</v>
      </c>
      <c r="AO241">
        <f t="shared" si="245"/>
        <v>0.63363692157518747</v>
      </c>
      <c r="AP241">
        <f t="shared" si="246"/>
        <v>17.887082459483008</v>
      </c>
      <c r="AQ241">
        <f t="shared" si="247"/>
        <v>308.86642904990811</v>
      </c>
      <c r="AV241">
        <f t="shared" si="283"/>
        <v>4.6753160006526305E-15</v>
      </c>
      <c r="AW241">
        <f t="shared" si="248"/>
        <v>6.8376282442471459E-2</v>
      </c>
      <c r="AX241" s="4">
        <f t="shared" si="249"/>
        <v>1.1264635771875529</v>
      </c>
      <c r="AY241" s="1">
        <f t="shared" si="284"/>
        <v>6.0699949671863207E-2</v>
      </c>
      <c r="AZ241">
        <f t="shared" si="250"/>
        <v>-3.3003560582228843E-2</v>
      </c>
      <c r="BA241">
        <f t="shared" si="251"/>
        <v>-1.2168116690110877</v>
      </c>
      <c r="BB241">
        <f t="shared" si="252"/>
        <v>-1.1650945151014287</v>
      </c>
      <c r="BC241">
        <f t="shared" si="253"/>
        <v>0.9316237175575286</v>
      </c>
      <c r="BD241">
        <f t="shared" si="254"/>
        <v>9.3162371755752858E-7</v>
      </c>
      <c r="BE241">
        <f t="shared" si="255"/>
        <v>0.51935888803067165</v>
      </c>
      <c r="BF241">
        <f t="shared" si="256"/>
        <v>5.6345424364497054E-14</v>
      </c>
      <c r="BG241">
        <f t="shared" si="257"/>
        <v>5.7091999311898955E-2</v>
      </c>
      <c r="BH241">
        <f t="shared" si="258"/>
        <v>-1.2434247481139729</v>
      </c>
      <c r="BI241">
        <f t="shared" si="259"/>
        <v>5.1247649840627121</v>
      </c>
      <c r="BJ241">
        <f t="shared" si="260"/>
        <v>-6.0307594635967359</v>
      </c>
      <c r="BL241">
        <f t="shared" si="261"/>
        <v>-12.646357718755294</v>
      </c>
      <c r="BM241" s="4"/>
      <c r="BN241">
        <f t="shared" si="262"/>
        <v>1.652031399597372E-11</v>
      </c>
      <c r="BO241">
        <f t="shared" si="263"/>
        <v>9.9121883975842311E-7</v>
      </c>
      <c r="BP241">
        <f t="shared" si="264"/>
        <v>50.750404595631267</v>
      </c>
      <c r="BQ241">
        <f t="shared" si="265"/>
        <v>1.7054395089093815</v>
      </c>
      <c r="BR241">
        <f t="shared" si="266"/>
        <v>1.7616798140140404</v>
      </c>
      <c r="BS241">
        <f t="shared" si="267"/>
        <v>8.4583214244047199E-4</v>
      </c>
      <c r="BT241">
        <f t="shared" si="268"/>
        <v>50.749928546428322</v>
      </c>
      <c r="BU241">
        <f t="shared" si="269"/>
        <v>1.70543543511897</v>
      </c>
      <c r="BV241" s="4"/>
      <c r="BW241" s="4">
        <f t="shared" si="270"/>
        <v>12.146373196407527</v>
      </c>
      <c r="BX241" s="4"/>
      <c r="BY241" s="4"/>
      <c r="BZ241" s="4"/>
      <c r="CA241" s="4">
        <f t="shared" si="271"/>
        <v>0.87853626803592477</v>
      </c>
    </row>
    <row r="242" spans="1:79">
      <c r="A242">
        <v>1.3514999999999999</v>
      </c>
      <c r="B242">
        <v>59.406999999999996</v>
      </c>
      <c r="C242">
        <f t="shared" si="220"/>
        <v>2.3514999999999997</v>
      </c>
      <c r="D242">
        <f t="shared" si="221"/>
        <v>1.3514999999999997</v>
      </c>
      <c r="E242">
        <f t="shared" si="222"/>
        <v>135149.99999999997</v>
      </c>
      <c r="F242">
        <f t="shared" si="223"/>
        <v>1008582089.5522386</v>
      </c>
      <c r="G242">
        <f t="shared" si="224"/>
        <v>2.9393749999999996</v>
      </c>
      <c r="H242">
        <f t="shared" si="225"/>
        <v>1.8951826627036463</v>
      </c>
      <c r="I242">
        <f t="shared" si="226"/>
        <v>9.9011666666666662E-4</v>
      </c>
      <c r="J242">
        <f t="shared" si="227"/>
        <v>1.9338216145833333E-11</v>
      </c>
      <c r="K242" s="1">
        <f t="shared" si="272"/>
        <v>5.9006731864125306E-2</v>
      </c>
      <c r="L242">
        <f t="shared" si="228"/>
        <v>5.9006731864125302E-8</v>
      </c>
      <c r="M242">
        <f t="shared" si="229"/>
        <v>0.94099326813587469</v>
      </c>
      <c r="N242">
        <f t="shared" si="230"/>
        <v>9.4099326813587468E-7</v>
      </c>
      <c r="O242">
        <f t="shared" si="231"/>
        <v>474.53447831553518</v>
      </c>
      <c r="P242">
        <f t="shared" si="273"/>
        <v>8.9307530901725223E-4</v>
      </c>
      <c r="Q242">
        <f t="shared" si="232"/>
        <v>1.7061382443859823E-15</v>
      </c>
      <c r="R242">
        <f t="shared" si="274"/>
        <v>8.2689439115598618E-19</v>
      </c>
      <c r="S242">
        <f t="shared" si="275"/>
        <v>1.7910904979659724E-12</v>
      </c>
      <c r="T242">
        <f t="shared" si="276"/>
        <v>9.9505027664776242E-16</v>
      </c>
      <c r="U242">
        <f t="shared" si="233"/>
        <v>3.598118509484051E-13</v>
      </c>
      <c r="V242">
        <f t="shared" si="234"/>
        <v>2.765473883155802E-3</v>
      </c>
      <c r="W242">
        <f t="shared" si="277"/>
        <v>4.9778529896804438</v>
      </c>
      <c r="X242">
        <f t="shared" si="278"/>
        <v>6.9517397371752265</v>
      </c>
      <c r="Y242">
        <f t="shared" si="279"/>
        <v>1.3351219846414019E-4</v>
      </c>
      <c r="Z242">
        <f t="shared" si="280"/>
        <v>0.91823979428895874</v>
      </c>
      <c r="AA242">
        <f t="shared" si="281"/>
        <v>2.4172770182291668E-11</v>
      </c>
      <c r="AC242">
        <f t="shared" si="235"/>
        <v>0.93101601799427769</v>
      </c>
      <c r="AD242">
        <f t="shared" si="236"/>
        <v>8.2645535380246073</v>
      </c>
      <c r="AE242">
        <f t="shared" si="237"/>
        <v>1.9339211196109981E-11</v>
      </c>
      <c r="AF242">
        <f t="shared" si="238"/>
        <v>17.424642342352023</v>
      </c>
      <c r="AG242">
        <f t="shared" si="239"/>
        <v>65993.707972596254</v>
      </c>
      <c r="AI242" s="16">
        <f t="shared" si="240"/>
        <v>0.99994854752520368</v>
      </c>
      <c r="AJ242" s="16">
        <f t="shared" si="241"/>
        <v>5.1452474796278846E-5</v>
      </c>
      <c r="AK242">
        <f t="shared" si="282"/>
        <v>1.2756108579484071</v>
      </c>
      <c r="AL242">
        <f t="shared" si="242"/>
        <v>19435.411104313338</v>
      </c>
      <c r="AM242">
        <f t="shared" si="243"/>
        <v>139.41094327316395</v>
      </c>
      <c r="AN242">
        <f t="shared" si="244"/>
        <v>1.1294294391188886</v>
      </c>
      <c r="AO242">
        <f t="shared" si="245"/>
        <v>0.62341994558815417</v>
      </c>
      <c r="AP242">
        <f t="shared" si="246"/>
        <v>17.424642342352023</v>
      </c>
      <c r="AQ242">
        <f t="shared" si="247"/>
        <v>314.11302405268714</v>
      </c>
      <c r="AV242">
        <f t="shared" si="283"/>
        <v>4.4367186032903809E-15</v>
      </c>
      <c r="AW242">
        <f t="shared" si="248"/>
        <v>6.66086976549638E-2</v>
      </c>
      <c r="AX242" s="4">
        <f t="shared" si="249"/>
        <v>1.1288321781376323</v>
      </c>
      <c r="AY242" s="1">
        <f t="shared" si="284"/>
        <v>5.9006731864125306E-2</v>
      </c>
      <c r="AZ242">
        <f t="shared" si="250"/>
        <v>-3.1042846981404311E-2</v>
      </c>
      <c r="BA242">
        <f t="shared" si="251"/>
        <v>-1.229098438448295</v>
      </c>
      <c r="BB242">
        <f t="shared" si="252"/>
        <v>-1.176469057662644</v>
      </c>
      <c r="BC242">
        <f t="shared" si="253"/>
        <v>0.9333913023450362</v>
      </c>
      <c r="BD242">
        <f t="shared" si="254"/>
        <v>9.3339130234503615E-7</v>
      </c>
      <c r="BE242">
        <f t="shared" si="255"/>
        <v>0.52133153370483765</v>
      </c>
      <c r="BF242">
        <f t="shared" si="256"/>
        <v>5.6774263250727445E-14</v>
      </c>
      <c r="BG242">
        <f t="shared" si="257"/>
        <v>5.752652029871768E-2</v>
      </c>
      <c r="BH242">
        <f t="shared" si="258"/>
        <v>-1.2401318950648943</v>
      </c>
      <c r="BI242">
        <f t="shared" si="259"/>
        <v>5.1308160500347437</v>
      </c>
      <c r="BJ242">
        <f t="shared" si="260"/>
        <v>-6.0299362503344662</v>
      </c>
      <c r="BL242">
        <f t="shared" si="261"/>
        <v>-12.883217813763229</v>
      </c>
      <c r="BM242" s="4"/>
      <c r="BN242">
        <f t="shared" si="262"/>
        <v>1.6879602555166162E-11</v>
      </c>
      <c r="BO242">
        <f t="shared" si="263"/>
        <v>1.0127761533099697E-6</v>
      </c>
      <c r="BP242">
        <f t="shared" si="264"/>
        <v>51.854139049470447</v>
      </c>
      <c r="BQ242">
        <f t="shared" si="265"/>
        <v>1.7147834279304919</v>
      </c>
      <c r="BR242">
        <f t="shared" si="266"/>
        <v>1.7738376214502036</v>
      </c>
      <c r="BS242">
        <f t="shared" si="267"/>
        <v>8.6422754411686622E-4</v>
      </c>
      <c r="BT242">
        <f t="shared" si="268"/>
        <v>51.85365264701197</v>
      </c>
      <c r="BU242">
        <f t="shared" si="269"/>
        <v>1.7147793541400804</v>
      </c>
      <c r="BV242" s="4"/>
      <c r="BW242" s="4">
        <f t="shared" si="270"/>
        <v>12.713755871411703</v>
      </c>
      <c r="BX242" s="4"/>
      <c r="BY242" s="4"/>
      <c r="BZ242" s="4"/>
      <c r="CA242" s="4">
        <f t="shared" si="271"/>
        <v>0.87286244128588297</v>
      </c>
    </row>
    <row r="243" spans="1:79">
      <c r="A243">
        <v>1.3711</v>
      </c>
      <c r="B243">
        <v>60.786999999999999</v>
      </c>
      <c r="C243">
        <f t="shared" si="220"/>
        <v>2.3711000000000002</v>
      </c>
      <c r="D243">
        <f t="shared" si="221"/>
        <v>1.3711000000000002</v>
      </c>
      <c r="E243">
        <f t="shared" si="222"/>
        <v>137110.00000000003</v>
      </c>
      <c r="F243">
        <f t="shared" si="223"/>
        <v>1023208955.2238808</v>
      </c>
      <c r="G243">
        <f t="shared" si="224"/>
        <v>2.9638750000000003</v>
      </c>
      <c r="H243">
        <f t="shared" si="225"/>
        <v>1.9062659329375693</v>
      </c>
      <c r="I243">
        <f t="shared" si="226"/>
        <v>1.0131166666666666E-3</v>
      </c>
      <c r="J243">
        <f t="shared" si="227"/>
        <v>1.9787434895833332E-11</v>
      </c>
      <c r="K243" s="1">
        <f t="shared" si="272"/>
        <v>5.7412803391417411E-2</v>
      </c>
      <c r="L243">
        <f t="shared" si="228"/>
        <v>5.7412803391417405E-8</v>
      </c>
      <c r="M243">
        <f t="shared" si="229"/>
        <v>0.94258719660858259</v>
      </c>
      <c r="N243">
        <f t="shared" si="230"/>
        <v>9.425871966085825E-7</v>
      </c>
      <c r="O243">
        <f t="shared" si="231"/>
        <v>482.2318303246372</v>
      </c>
      <c r="P243">
        <f t="shared" si="273"/>
        <v>9.0909893443314751E-4</v>
      </c>
      <c r="Q243">
        <f t="shared" si="232"/>
        <v>1.6161106101330225E-15</v>
      </c>
      <c r="R243">
        <f t="shared" si="274"/>
        <v>7.9548205647322952E-19</v>
      </c>
      <c r="S243">
        <f t="shared" si="275"/>
        <v>1.7317319486190051E-12</v>
      </c>
      <c r="T243">
        <f t="shared" si="276"/>
        <v>9.6207330478833606E-16</v>
      </c>
      <c r="U243">
        <f t="shared" si="233"/>
        <v>3.5037987078157183E-13</v>
      </c>
      <c r="V243">
        <f t="shared" si="234"/>
        <v>2.7458007294833904E-3</v>
      </c>
      <c r="W243">
        <f t="shared" si="277"/>
        <v>4.9424413130701028</v>
      </c>
      <c r="X243">
        <f t="shared" si="278"/>
        <v>7.0891889782495623</v>
      </c>
      <c r="Y243">
        <f t="shared" si="279"/>
        <v>1.2898155062768759E-4</v>
      </c>
      <c r="Z243">
        <f t="shared" si="280"/>
        <v>0.93798129775922456</v>
      </c>
      <c r="AA243">
        <f t="shared" si="281"/>
        <v>2.4734293619791665E-11</v>
      </c>
      <c r="AC243">
        <f t="shared" si="235"/>
        <v>0.93456773688430317</v>
      </c>
      <c r="AD243">
        <f t="shared" si="236"/>
        <v>8.4243975864180953</v>
      </c>
      <c r="AE243">
        <f t="shared" si="237"/>
        <v>1.978839696913812E-11</v>
      </c>
      <c r="AF243">
        <f t="shared" si="238"/>
        <v>17.057909404188489</v>
      </c>
      <c r="AG243">
        <f t="shared" si="239"/>
        <v>67247.822680017489</v>
      </c>
      <c r="AI243" s="16">
        <f t="shared" si="240"/>
        <v>0.99995138194840705</v>
      </c>
      <c r="AJ243" s="16">
        <f t="shared" si="241"/>
        <v>4.8618051593000713E-5</v>
      </c>
      <c r="AK243">
        <f t="shared" si="282"/>
        <v>1.2630400497343111</v>
      </c>
      <c r="AL243">
        <f t="shared" si="242"/>
        <v>20568.491892093116</v>
      </c>
      <c r="AM243">
        <f t="shared" si="243"/>
        <v>143.41719524552528</v>
      </c>
      <c r="AN243">
        <f t="shared" si="244"/>
        <v>1.1238505459954677</v>
      </c>
      <c r="AO243">
        <f t="shared" si="245"/>
        <v>0.6151469791752765</v>
      </c>
      <c r="AP243">
        <f t="shared" si="246"/>
        <v>17.057909404188489</v>
      </c>
      <c r="AQ243">
        <f t="shared" si="247"/>
        <v>316.92796008318436</v>
      </c>
      <c r="AV243">
        <f t="shared" si="283"/>
        <v>4.2515805607556572E-15</v>
      </c>
      <c r="AW243">
        <f t="shared" si="248"/>
        <v>6.5204145272794251E-2</v>
      </c>
      <c r="AX243" s="4">
        <f t="shared" si="249"/>
        <v>1.135707393144672</v>
      </c>
      <c r="AY243" s="1">
        <f t="shared" si="284"/>
        <v>5.7412803391417411E-2</v>
      </c>
      <c r="AZ243">
        <f t="shared" si="250"/>
        <v>-2.9389215752288582E-2</v>
      </c>
      <c r="BA243">
        <f t="shared" si="251"/>
        <v>-1.240991246588254</v>
      </c>
      <c r="BB243">
        <f t="shared" si="252"/>
        <v>-1.1857247936565096</v>
      </c>
      <c r="BC243">
        <f t="shared" si="253"/>
        <v>0.93479585472720572</v>
      </c>
      <c r="BD243">
        <f t="shared" si="254"/>
        <v>9.3479585472720566E-7</v>
      </c>
      <c r="BE243">
        <f t="shared" si="255"/>
        <v>0.52290169699081424</v>
      </c>
      <c r="BF243">
        <f t="shared" si="256"/>
        <v>5.7116767406620886E-14</v>
      </c>
      <c r="BG243">
        <f t="shared" si="257"/>
        <v>5.7873562622972712E-2</v>
      </c>
      <c r="BH243">
        <f t="shared" si="258"/>
        <v>-1.2375197821971149</v>
      </c>
      <c r="BI243">
        <f t="shared" si="259"/>
        <v>5.1370691308394081</v>
      </c>
      <c r="BJ243">
        <f t="shared" si="260"/>
        <v>-6.0292832221175212</v>
      </c>
      <c r="BL243">
        <f t="shared" si="261"/>
        <v>-13.570739314467199</v>
      </c>
      <c r="BM243" s="4"/>
      <c r="BN243">
        <f t="shared" si="262"/>
        <v>1.7227704356022207E-11</v>
      </c>
      <c r="BO243">
        <f t="shared" si="263"/>
        <v>1.0336622613613323E-6</v>
      </c>
      <c r="BP243">
        <f t="shared" si="264"/>
        <v>52.923507781700216</v>
      </c>
      <c r="BQ243">
        <f t="shared" si="265"/>
        <v>1.7236486216029356</v>
      </c>
      <c r="BR243">
        <f t="shared" si="266"/>
        <v>1.7838107103264453</v>
      </c>
      <c r="BS243">
        <f t="shared" si="267"/>
        <v>8.8205018913906194E-4</v>
      </c>
      <c r="BT243">
        <f t="shared" si="268"/>
        <v>52.923011348343714</v>
      </c>
      <c r="BU243">
        <f t="shared" si="269"/>
        <v>1.723644547812524</v>
      </c>
      <c r="BV243" s="4"/>
      <c r="BW243" s="4">
        <f t="shared" si="270"/>
        <v>12.936141310312705</v>
      </c>
      <c r="BX243" s="4"/>
      <c r="BY243" s="4"/>
      <c r="BZ243" s="4"/>
      <c r="CA243" s="4">
        <f t="shared" si="271"/>
        <v>0.87063858689687301</v>
      </c>
    </row>
    <row r="244" spans="1:79">
      <c r="A244">
        <v>1.391</v>
      </c>
      <c r="B244">
        <v>62.381999999999998</v>
      </c>
      <c r="C244">
        <f t="shared" si="220"/>
        <v>2.391</v>
      </c>
      <c r="D244">
        <f t="shared" si="221"/>
        <v>1.391</v>
      </c>
      <c r="E244">
        <f t="shared" si="222"/>
        <v>139100</v>
      </c>
      <c r="F244">
        <f t="shared" si="223"/>
        <v>1038059701.4925373</v>
      </c>
      <c r="G244">
        <f t="shared" si="224"/>
        <v>2.98875</v>
      </c>
      <c r="H244">
        <f t="shared" si="225"/>
        <v>1.9175188450628275</v>
      </c>
      <c r="I244">
        <f t="shared" si="226"/>
        <v>1.0397E-3</v>
      </c>
      <c r="J244">
        <f t="shared" si="227"/>
        <v>2.0306640624999998E-11</v>
      </c>
      <c r="K244" s="1">
        <f t="shared" si="272"/>
        <v>5.5607398318557544E-2</v>
      </c>
      <c r="L244">
        <f t="shared" si="228"/>
        <v>5.5607398318557541E-8</v>
      </c>
      <c r="M244">
        <f t="shared" si="229"/>
        <v>0.94439260168144246</v>
      </c>
      <c r="N244">
        <f t="shared" si="230"/>
        <v>9.4439260168144241E-7</v>
      </c>
      <c r="O244">
        <f t="shared" si="231"/>
        <v>490.16795109659938</v>
      </c>
      <c r="P244">
        <f t="shared" si="273"/>
        <v>9.2582983955250453E-4</v>
      </c>
      <c r="Q244">
        <f t="shared" si="232"/>
        <v>1.5170258184157512E-15</v>
      </c>
      <c r="R244">
        <f t="shared" si="274"/>
        <v>7.5847767381620059E-19</v>
      </c>
      <c r="S244">
        <f t="shared" si="275"/>
        <v>1.6605518762946555E-12</v>
      </c>
      <c r="T244">
        <f t="shared" si="276"/>
        <v>9.2252882016369755E-16</v>
      </c>
      <c r="U244">
        <f t="shared" si="233"/>
        <v>3.3967720948172783E-13</v>
      </c>
      <c r="V244">
        <f t="shared" si="234"/>
        <v>2.7158984895432701E-3</v>
      </c>
      <c r="W244">
        <f t="shared" si="277"/>
        <v>4.8886172811778854</v>
      </c>
      <c r="X244">
        <f t="shared" si="278"/>
        <v>7.2474137889140398</v>
      </c>
      <c r="Y244">
        <f t="shared" si="279"/>
        <v>1.2356513108247388E-4</v>
      </c>
      <c r="Z244">
        <f t="shared" si="280"/>
        <v>0.96075294266907485</v>
      </c>
      <c r="AA244">
        <f t="shared" si="281"/>
        <v>2.5383300781249996E-11</v>
      </c>
      <c r="AC244">
        <f t="shared" si="235"/>
        <v>0.93859780641012347</v>
      </c>
      <c r="AD244">
        <f t="shared" si="236"/>
        <v>8.6083256613942432</v>
      </c>
      <c r="AE244">
        <f t="shared" si="237"/>
        <v>2.0307563153820162E-11</v>
      </c>
      <c r="AF244">
        <f t="shared" si="238"/>
        <v>16.653604989801313</v>
      </c>
      <c r="AG244">
        <f t="shared" si="239"/>
        <v>68738.760584300646</v>
      </c>
      <c r="AI244" s="16">
        <f t="shared" si="240"/>
        <v>0.99995457215554739</v>
      </c>
      <c r="AJ244" s="16">
        <f t="shared" si="241"/>
        <v>4.5427844452629748E-5</v>
      </c>
      <c r="AK244">
        <f t="shared" si="282"/>
        <v>1.2569767834379764</v>
      </c>
      <c r="AL244">
        <f t="shared" si="242"/>
        <v>22012.930880811615</v>
      </c>
      <c r="AM244">
        <f t="shared" si="243"/>
        <v>148.36755332892571</v>
      </c>
      <c r="AN244">
        <f t="shared" si="244"/>
        <v>1.1211497595941304</v>
      </c>
      <c r="AO244">
        <f t="shared" si="245"/>
        <v>0.6050731786848863</v>
      </c>
      <c r="AP244">
        <f t="shared" si="246"/>
        <v>16.653604989801313</v>
      </c>
      <c r="AQ244">
        <f t="shared" si="247"/>
        <v>322.39935140584845</v>
      </c>
      <c r="AV244">
        <f t="shared" si="283"/>
        <v>4.0076389324457007E-15</v>
      </c>
      <c r="AW244">
        <f t="shared" si="248"/>
        <v>6.3305915461714157E-2</v>
      </c>
      <c r="AX244" s="4">
        <f t="shared" si="249"/>
        <v>1.1384441167172432</v>
      </c>
      <c r="AY244" s="1">
        <f t="shared" si="284"/>
        <v>5.5607398318557544E-2</v>
      </c>
      <c r="AZ244">
        <f t="shared" si="250"/>
        <v>-2.7520465108706475E-2</v>
      </c>
      <c r="BA244">
        <f t="shared" si="251"/>
        <v>-1.2548674236126467</v>
      </c>
      <c r="BB244">
        <f t="shared" si="252"/>
        <v>-1.1985557065332402</v>
      </c>
      <c r="BC244">
        <f t="shared" si="253"/>
        <v>0.93669408453828584</v>
      </c>
      <c r="BD244">
        <f t="shared" si="254"/>
        <v>9.3669408453828583E-7</v>
      </c>
      <c r="BE244">
        <f t="shared" si="255"/>
        <v>0.52502749884659394</v>
      </c>
      <c r="BF244">
        <f t="shared" si="256"/>
        <v>5.7582115822182589E-14</v>
      </c>
      <c r="BG244">
        <f t="shared" si="257"/>
        <v>5.8345076889138786E-2</v>
      </c>
      <c r="BH244">
        <f t="shared" si="258"/>
        <v>-1.2339957834932129</v>
      </c>
      <c r="BI244">
        <f t="shared" si="259"/>
        <v>5.1433271299920467</v>
      </c>
      <c r="BJ244">
        <f t="shared" si="260"/>
        <v>-6.0284022224415459</v>
      </c>
      <c r="BL244">
        <f t="shared" si="261"/>
        <v>-13.844411671724318</v>
      </c>
      <c r="BM244" s="4"/>
      <c r="BN244">
        <f t="shared" si="262"/>
        <v>1.7620142164254974E-11</v>
      </c>
      <c r="BO244">
        <f t="shared" si="263"/>
        <v>1.0572085298552984E-6</v>
      </c>
      <c r="BP244">
        <f t="shared" si="264"/>
        <v>54.129076728591279</v>
      </c>
      <c r="BQ244">
        <f t="shared" si="265"/>
        <v>1.7334306194594755</v>
      </c>
      <c r="BR244">
        <f t="shared" si="266"/>
        <v>1.7950592943557184</v>
      </c>
      <c r="BS244">
        <f t="shared" si="267"/>
        <v>9.0214281644584722E-4</v>
      </c>
      <c r="BT244">
        <f t="shared" si="268"/>
        <v>54.128568986750835</v>
      </c>
      <c r="BU244">
        <f t="shared" si="269"/>
        <v>1.7334265456690641</v>
      </c>
      <c r="BV244" s="4"/>
      <c r="BW244" s="4">
        <f t="shared" si="270"/>
        <v>13.229654822558942</v>
      </c>
      <c r="BX244" s="4"/>
      <c r="BY244" s="4"/>
      <c r="BZ244" s="4"/>
      <c r="CA244" s="4">
        <f t="shared" si="271"/>
        <v>0.86770345177441055</v>
      </c>
    </row>
    <row r="245" spans="1:79">
      <c r="A245">
        <v>1.4132</v>
      </c>
      <c r="B245">
        <v>63.722000000000001</v>
      </c>
      <c r="C245">
        <f t="shared" si="220"/>
        <v>2.4131999999999998</v>
      </c>
      <c r="D245">
        <f t="shared" si="221"/>
        <v>1.4131999999999998</v>
      </c>
      <c r="E245">
        <f t="shared" si="222"/>
        <v>141319.99999999997</v>
      </c>
      <c r="F245">
        <f t="shared" si="223"/>
        <v>1054626865.6716416</v>
      </c>
      <c r="G245">
        <f t="shared" si="224"/>
        <v>3.0164999999999997</v>
      </c>
      <c r="H245">
        <f t="shared" si="225"/>
        <v>1.9300723450216584</v>
      </c>
      <c r="I245">
        <f t="shared" si="226"/>
        <v>1.0620333333333334E-3</v>
      </c>
      <c r="J245">
        <f t="shared" si="227"/>
        <v>2.0742838541666669E-11</v>
      </c>
      <c r="K245" s="1">
        <f t="shared" si="272"/>
        <v>5.4991630794842816E-2</v>
      </c>
      <c r="L245">
        <f t="shared" si="228"/>
        <v>5.4991630794842815E-8</v>
      </c>
      <c r="M245">
        <f t="shared" si="229"/>
        <v>0.94500836920515718</v>
      </c>
      <c r="N245">
        <f t="shared" si="230"/>
        <v>9.4500836920515713E-7</v>
      </c>
      <c r="O245">
        <f t="shared" si="231"/>
        <v>498.31560722415219</v>
      </c>
      <c r="P245">
        <f t="shared" si="273"/>
        <v>9.4183271528476087E-4</v>
      </c>
      <c r="Q245">
        <f t="shared" si="232"/>
        <v>1.4839335548898811E-15</v>
      </c>
      <c r="R245">
        <f t="shared" si="274"/>
        <v>7.540883973635242E-19</v>
      </c>
      <c r="S245">
        <f t="shared" si="275"/>
        <v>1.654122487338154E-12</v>
      </c>
      <c r="T245">
        <f t="shared" si="276"/>
        <v>9.1895693741008544E-16</v>
      </c>
      <c r="U245">
        <f t="shared" si="233"/>
        <v>3.3602218082052187E-13</v>
      </c>
      <c r="V245">
        <f t="shared" si="234"/>
        <v>2.734810348430314E-3</v>
      </c>
      <c r="W245">
        <f t="shared" si="277"/>
        <v>4.9226586271745649</v>
      </c>
      <c r="X245">
        <f t="shared" si="278"/>
        <v>7.3934476937919182</v>
      </c>
      <c r="Y245">
        <f t="shared" si="279"/>
        <v>1.2304773897937792E-4</v>
      </c>
      <c r="Z245">
        <f t="shared" si="280"/>
        <v>0.98075097528269661</v>
      </c>
      <c r="AA245">
        <f t="shared" si="281"/>
        <v>2.5928548177083336E-11</v>
      </c>
      <c r="AC245">
        <f t="shared" si="235"/>
        <v>0.94003037242250143</v>
      </c>
      <c r="AD245">
        <f t="shared" si="236"/>
        <v>8.7798367598369857</v>
      </c>
      <c r="AE245">
        <f t="shared" si="237"/>
        <v>2.074375749860408E-11</v>
      </c>
      <c r="AF245">
        <f t="shared" si="238"/>
        <v>16.314029150353971</v>
      </c>
      <c r="AG245">
        <f t="shared" si="239"/>
        <v>69804.100072574642</v>
      </c>
      <c r="AI245" s="16">
        <f t="shared" si="240"/>
        <v>0.99995569959119157</v>
      </c>
      <c r="AJ245" s="16">
        <f t="shared" si="241"/>
        <v>4.4300408808381284E-5</v>
      </c>
      <c r="AK245">
        <f t="shared" si="282"/>
        <v>1.2535292529784201</v>
      </c>
      <c r="AL245">
        <f t="shared" si="242"/>
        <v>22573.155122008895</v>
      </c>
      <c r="AM245">
        <f t="shared" si="243"/>
        <v>150.24365251819756</v>
      </c>
      <c r="AN245">
        <f t="shared" si="244"/>
        <v>1.1196112061686503</v>
      </c>
      <c r="AO245">
        <f t="shared" si="245"/>
        <v>0.60114988634859556</v>
      </c>
      <c r="AP245">
        <f t="shared" si="246"/>
        <v>16.314029150353971</v>
      </c>
      <c r="AQ245">
        <f t="shared" si="247"/>
        <v>326.49806499554234</v>
      </c>
      <c r="AV245">
        <f t="shared" si="283"/>
        <v>3.942006651398473E-15</v>
      </c>
      <c r="AW245">
        <f t="shared" si="248"/>
        <v>6.2785401578698802E-2</v>
      </c>
      <c r="AX245" s="4">
        <f t="shared" si="249"/>
        <v>1.1417264894895043</v>
      </c>
      <c r="AY245" s="1">
        <f t="shared" si="284"/>
        <v>5.4991630794842816E-2</v>
      </c>
      <c r="AZ245">
        <f t="shared" si="250"/>
        <v>-2.6858114099877858E-2</v>
      </c>
      <c r="BA245">
        <f t="shared" si="251"/>
        <v>-1.2597034009818848</v>
      </c>
      <c r="BB245">
        <f t="shared" si="252"/>
        <v>-1.2021413236326488</v>
      </c>
      <c r="BC245">
        <f t="shared" si="253"/>
        <v>0.93721459842130117</v>
      </c>
      <c r="BD245">
        <f t="shared" si="254"/>
        <v>9.3721459842130118E-7</v>
      </c>
      <c r="BE245">
        <f t="shared" si="255"/>
        <v>0.5256111686649273</v>
      </c>
      <c r="BF245">
        <f t="shared" si="256"/>
        <v>5.771021434876255E-14</v>
      </c>
      <c r="BG245">
        <f t="shared" si="257"/>
        <v>5.8474872716818567E-2</v>
      </c>
      <c r="BH245">
        <f t="shared" si="258"/>
        <v>-1.2330307148534565</v>
      </c>
      <c r="BI245">
        <f t="shared" si="259"/>
        <v>5.1502036287628075</v>
      </c>
      <c r="BJ245">
        <f t="shared" si="260"/>
        <v>-6.0281609552816073</v>
      </c>
      <c r="BL245">
        <f t="shared" si="261"/>
        <v>-14.172648948950419</v>
      </c>
      <c r="BM245" s="4"/>
      <c r="BN245">
        <f t="shared" si="262"/>
        <v>1.7941178847711161E-11</v>
      </c>
      <c r="BO245">
        <f t="shared" si="263"/>
        <v>1.0764707308626697E-6</v>
      </c>
      <c r="BP245">
        <f t="shared" si="264"/>
        <v>55.115301420168691</v>
      </c>
      <c r="BQ245">
        <f t="shared" si="265"/>
        <v>1.7412721868699932</v>
      </c>
      <c r="BR245">
        <f t="shared" si="266"/>
        <v>1.8042893982548434</v>
      </c>
      <c r="BS245">
        <f t="shared" si="267"/>
        <v>9.185797404556395E-4</v>
      </c>
      <c r="BT245">
        <f t="shared" si="268"/>
        <v>55.114784427338371</v>
      </c>
      <c r="BU245">
        <f t="shared" si="269"/>
        <v>1.7412681130795817</v>
      </c>
      <c r="BV245" s="4"/>
      <c r="BW245" s="4">
        <f t="shared" si="270"/>
        <v>13.506635981029017</v>
      </c>
      <c r="BX245" s="4"/>
      <c r="BY245" s="4"/>
      <c r="BZ245" s="4"/>
      <c r="CA245" s="4">
        <f t="shared" si="271"/>
        <v>0.86493364018970986</v>
      </c>
    </row>
    <row r="246" spans="1:79">
      <c r="A246">
        <v>1.4319999999999999</v>
      </c>
      <c r="B246">
        <v>64.77</v>
      </c>
      <c r="C246">
        <f t="shared" si="220"/>
        <v>2.4319999999999999</v>
      </c>
      <c r="D246">
        <f t="shared" si="221"/>
        <v>1.4319999999999999</v>
      </c>
      <c r="E246">
        <f t="shared" si="222"/>
        <v>143200</v>
      </c>
      <c r="F246">
        <f t="shared" si="223"/>
        <v>1068656716.4179105</v>
      </c>
      <c r="G246">
        <f t="shared" si="224"/>
        <v>3.04</v>
      </c>
      <c r="H246">
        <f t="shared" si="225"/>
        <v>1.9407032368786861</v>
      </c>
      <c r="I246">
        <f t="shared" si="226"/>
        <v>1.0794999999999999E-3</v>
      </c>
      <c r="J246">
        <f t="shared" si="227"/>
        <v>2.1083984375E-11</v>
      </c>
      <c r="K246" s="1">
        <f t="shared" si="272"/>
        <v>5.5096120998194498E-2</v>
      </c>
      <c r="L246">
        <f t="shared" si="228"/>
        <v>5.5096120998194498E-8</v>
      </c>
      <c r="M246">
        <f t="shared" si="229"/>
        <v>0.9449038790018055</v>
      </c>
      <c r="N246">
        <f t="shared" si="230"/>
        <v>9.4490387900180549E-7</v>
      </c>
      <c r="O246">
        <f t="shared" si="231"/>
        <v>504.88893833230799</v>
      </c>
      <c r="P246">
        <f t="shared" si="273"/>
        <v>9.5415090746886607E-4</v>
      </c>
      <c r="Q246">
        <f t="shared" si="232"/>
        <v>1.489523819898479E-15</v>
      </c>
      <c r="R246">
        <f t="shared" si="274"/>
        <v>7.6694414825746527E-19</v>
      </c>
      <c r="S246">
        <f t="shared" si="275"/>
        <v>1.6817737172455226E-12</v>
      </c>
      <c r="T246">
        <f t="shared" si="276"/>
        <v>9.3431873180306801E-16</v>
      </c>
      <c r="U246">
        <f t="shared" si="233"/>
        <v>3.3664257410299082E-13</v>
      </c>
      <c r="V246">
        <f t="shared" si="234"/>
        <v>2.7754027674385209E-3</v>
      </c>
      <c r="W246">
        <f t="shared" si="277"/>
        <v>4.995724981389337</v>
      </c>
      <c r="X246">
        <f t="shared" si="278"/>
        <v>7.5167057443166891</v>
      </c>
      <c r="Y246">
        <f t="shared" si="279"/>
        <v>1.251113945674227E-4</v>
      </c>
      <c r="Z246">
        <f t="shared" si="280"/>
        <v>0.99699107455362068</v>
      </c>
      <c r="AA246">
        <f t="shared" si="281"/>
        <v>2.6354980468749999E-11</v>
      </c>
      <c r="AC246">
        <f t="shared" si="235"/>
        <v>0.94001539172157178</v>
      </c>
      <c r="AD246">
        <f t="shared" si="236"/>
        <v>8.9243760339071514</v>
      </c>
      <c r="AE246">
        <f t="shared" si="237"/>
        <v>2.1084918693731802E-11</v>
      </c>
      <c r="AF246">
        <f t="shared" si="238"/>
        <v>16.048288102442264</v>
      </c>
      <c r="AG246">
        <f t="shared" si="239"/>
        <v>70555.661204407472</v>
      </c>
      <c r="AI246" s="16">
        <f t="shared" si="240"/>
        <v>0.99995568781908184</v>
      </c>
      <c r="AJ246" s="16">
        <f t="shared" si="241"/>
        <v>4.4312180918242076E-5</v>
      </c>
      <c r="AK246">
        <f t="shared" si="282"/>
        <v>1.2552276834677631</v>
      </c>
      <c r="AL246">
        <f t="shared" si="242"/>
        <v>22567.158268401279</v>
      </c>
      <c r="AM246">
        <f t="shared" si="243"/>
        <v>150.22369409783957</v>
      </c>
      <c r="AN246">
        <f t="shared" si="244"/>
        <v>1.1203694406166937</v>
      </c>
      <c r="AO246">
        <f t="shared" si="245"/>
        <v>0.60060908648694633</v>
      </c>
      <c r="AP246">
        <f t="shared" si="246"/>
        <v>16.048288102442264</v>
      </c>
      <c r="AQ246">
        <f t="shared" si="247"/>
        <v>330.4605192878534</v>
      </c>
      <c r="AV246">
        <f t="shared" si="283"/>
        <v>3.9598458394071164E-15</v>
      </c>
      <c r="AW246">
        <f t="shared" si="248"/>
        <v>6.2927305991970744E-2</v>
      </c>
      <c r="AX246" s="4">
        <f t="shared" si="249"/>
        <v>1.1421367757275123</v>
      </c>
      <c r="AY246" s="1">
        <f t="shared" si="284"/>
        <v>5.5096120998194498E-2</v>
      </c>
      <c r="AZ246">
        <f t="shared" si="250"/>
        <v>-2.6865035246025477E-2</v>
      </c>
      <c r="BA246">
        <f t="shared" si="251"/>
        <v>-1.2588789762549404</v>
      </c>
      <c r="BB246">
        <f t="shared" si="252"/>
        <v>-1.2011608606228543</v>
      </c>
      <c r="BC246">
        <f t="shared" si="253"/>
        <v>0.93707269400802928</v>
      </c>
      <c r="BD246">
        <f t="shared" si="254"/>
        <v>9.3707269400802928E-7</v>
      </c>
      <c r="BE246">
        <f t="shared" si="255"/>
        <v>0.52545201429831812</v>
      </c>
      <c r="BF246">
        <f t="shared" si="256"/>
        <v>5.7675270486906262E-14</v>
      </c>
      <c r="BG246">
        <f t="shared" si="257"/>
        <v>5.8439465849986778E-2</v>
      </c>
      <c r="BH246">
        <f t="shared" si="258"/>
        <v>-1.2332937622699691</v>
      </c>
      <c r="BI246">
        <f t="shared" si="259"/>
        <v>5.1559430179718371</v>
      </c>
      <c r="BJ246">
        <f t="shared" si="260"/>
        <v>-6.0282267171357349</v>
      </c>
      <c r="BL246">
        <f t="shared" si="261"/>
        <v>-14.213677572751221</v>
      </c>
      <c r="BM246" s="4"/>
      <c r="BN246">
        <f t="shared" si="262"/>
        <v>1.8168844890125779E-11</v>
      </c>
      <c r="BO246">
        <f t="shared" si="263"/>
        <v>1.0901306934075467E-6</v>
      </c>
      <c r="BP246">
        <f t="shared" si="264"/>
        <v>55.814691502466395</v>
      </c>
      <c r="BQ246">
        <f t="shared" si="265"/>
        <v>1.7467485286625097</v>
      </c>
      <c r="BR246">
        <f t="shared" si="266"/>
        <v>1.8113738970538933</v>
      </c>
      <c r="BS246">
        <f t="shared" si="267"/>
        <v>9.3023613248689448E-4</v>
      </c>
      <c r="BT246">
        <f t="shared" si="268"/>
        <v>55.814167949213669</v>
      </c>
      <c r="BU246">
        <f t="shared" si="269"/>
        <v>1.7467444548720983</v>
      </c>
      <c r="BV246" s="4"/>
      <c r="BW246" s="4">
        <f t="shared" si="270"/>
        <v>13.82632159569801</v>
      </c>
      <c r="BX246" s="4"/>
      <c r="BY246" s="4"/>
      <c r="BZ246" s="4"/>
      <c r="CA246" s="4">
        <f t="shared" si="271"/>
        <v>0.8617367840430199</v>
      </c>
    </row>
    <row r="247" spans="1:79">
      <c r="A247">
        <v>1.4522999999999999</v>
      </c>
      <c r="B247">
        <v>66.375</v>
      </c>
      <c r="C247">
        <f t="shared" si="220"/>
        <v>2.4523000000000001</v>
      </c>
      <c r="D247">
        <f t="shared" si="221"/>
        <v>1.4523000000000001</v>
      </c>
      <c r="E247">
        <f t="shared" si="222"/>
        <v>145230.00000000003</v>
      </c>
      <c r="F247">
        <f t="shared" si="223"/>
        <v>1083805970.1492538</v>
      </c>
      <c r="G247">
        <f t="shared" si="224"/>
        <v>3.0653750000000004</v>
      </c>
      <c r="H247">
        <f t="shared" si="225"/>
        <v>1.9521823381923915</v>
      </c>
      <c r="I247">
        <f t="shared" si="226"/>
        <v>1.10625E-3</v>
      </c>
      <c r="J247">
        <f t="shared" si="227"/>
        <v>2.1606445312500001E-11</v>
      </c>
      <c r="K247" s="1">
        <f t="shared" si="272"/>
        <v>5.3428023505925348E-2</v>
      </c>
      <c r="L247">
        <f t="shared" si="228"/>
        <v>5.3428023505925346E-8</v>
      </c>
      <c r="M247">
        <f t="shared" si="229"/>
        <v>0.94657197649407465</v>
      </c>
      <c r="N247">
        <f t="shared" si="230"/>
        <v>9.4657197649407459E-7</v>
      </c>
      <c r="O247">
        <f t="shared" si="231"/>
        <v>512.95017965012858</v>
      </c>
      <c r="P247">
        <f t="shared" si="273"/>
        <v>9.710964334956547E-4</v>
      </c>
      <c r="Q247">
        <f t="shared" si="232"/>
        <v>1.401511011773719E-15</v>
      </c>
      <c r="R247">
        <f t="shared" si="274"/>
        <v>7.3268580099817396E-19</v>
      </c>
      <c r="S247">
        <f t="shared" si="275"/>
        <v>1.6150210681790694E-12</v>
      </c>
      <c r="T247">
        <f t="shared" si="276"/>
        <v>8.9723392676614959E-16</v>
      </c>
      <c r="U247">
        <f t="shared" si="233"/>
        <v>3.2673032736423118E-13</v>
      </c>
      <c r="V247">
        <f t="shared" si="234"/>
        <v>2.7460993107197378E-3</v>
      </c>
      <c r="W247">
        <f t="shared" si="277"/>
        <v>4.9429787592955279</v>
      </c>
      <c r="X247">
        <f t="shared" si="278"/>
        <v>7.675844431607425</v>
      </c>
      <c r="Y247">
        <f t="shared" si="279"/>
        <v>1.2004253879133234E-4</v>
      </c>
      <c r="Z247">
        <f t="shared" si="280"/>
        <v>1.0198960183727788</v>
      </c>
      <c r="AA247">
        <f t="shared" si="281"/>
        <v>2.7008056640625E-11</v>
      </c>
      <c r="AC247">
        <f t="shared" si="235"/>
        <v>0.94357626092450886</v>
      </c>
      <c r="AD247">
        <f t="shared" si="236"/>
        <v>9.1110086077192189</v>
      </c>
      <c r="AE247">
        <f t="shared" si="237"/>
        <v>2.1607342546426767E-11</v>
      </c>
      <c r="AF247">
        <f t="shared" si="238"/>
        <v>15.68787377513998</v>
      </c>
      <c r="AG247">
        <f t="shared" si="239"/>
        <v>72005.764407237482</v>
      </c>
      <c r="AI247" s="16">
        <f t="shared" si="240"/>
        <v>0.99995847550781236</v>
      </c>
      <c r="AJ247" s="16">
        <f t="shared" si="241"/>
        <v>4.1524492187704327E-5</v>
      </c>
      <c r="AK247">
        <f t="shared" si="282"/>
        <v>1.245705360345535</v>
      </c>
      <c r="AL247">
        <f t="shared" si="242"/>
        <v>24082.172889187226</v>
      </c>
      <c r="AM247">
        <f t="shared" si="243"/>
        <v>155.1843190827837</v>
      </c>
      <c r="AN247">
        <f t="shared" si="244"/>
        <v>1.1161117149934119</v>
      </c>
      <c r="AO247">
        <f t="shared" si="245"/>
        <v>0.59120446027119267</v>
      </c>
      <c r="AP247">
        <f t="shared" si="246"/>
        <v>15.68787377513998</v>
      </c>
      <c r="AQ247">
        <f t="shared" si="247"/>
        <v>334.69390558908009</v>
      </c>
      <c r="AV247">
        <f t="shared" si="283"/>
        <v>3.754574155954815E-15</v>
      </c>
      <c r="AW247">
        <f t="shared" si="248"/>
        <v>6.1274580014511852E-2</v>
      </c>
      <c r="AX247" s="4">
        <f t="shared" si="249"/>
        <v>1.1468621894223037</v>
      </c>
      <c r="AY247" s="1">
        <f t="shared" si="284"/>
        <v>5.3428023505925348E-2</v>
      </c>
      <c r="AZ247">
        <f t="shared" si="250"/>
        <v>-2.5222993898332498E-2</v>
      </c>
      <c r="BA247">
        <f t="shared" si="251"/>
        <v>-1.2722308916293199</v>
      </c>
      <c r="BB247">
        <f t="shared" si="252"/>
        <v>-1.2127196567875136</v>
      </c>
      <c r="BC247">
        <f t="shared" si="253"/>
        <v>0.9387254199854882</v>
      </c>
      <c r="BD247">
        <f t="shared" si="254"/>
        <v>9.3872541998548821E-7</v>
      </c>
      <c r="BE247">
        <f t="shared" si="255"/>
        <v>0.52730714043300375</v>
      </c>
      <c r="BF247">
        <f t="shared" si="256"/>
        <v>5.8083238382169119E-14</v>
      </c>
      <c r="BG247">
        <f t="shared" si="257"/>
        <v>5.8852839305920848E-2</v>
      </c>
      <c r="BH247">
        <f t="shared" si="258"/>
        <v>-1.2302325801417264</v>
      </c>
      <c r="BI247">
        <f t="shared" si="259"/>
        <v>5.1620563373605526</v>
      </c>
      <c r="BJ247">
        <f t="shared" si="260"/>
        <v>-6.0274614216036744</v>
      </c>
      <c r="BL247">
        <f t="shared" si="261"/>
        <v>-14.686218942230372</v>
      </c>
      <c r="BM247" s="4"/>
      <c r="BN247">
        <f t="shared" si="262"/>
        <v>1.8556745809598142E-11</v>
      </c>
      <c r="BO247">
        <f t="shared" si="263"/>
        <v>1.1134047485758885E-6</v>
      </c>
      <c r="BP247">
        <f t="shared" si="264"/>
        <v>57.006323127085487</v>
      </c>
      <c r="BQ247">
        <f t="shared" si="265"/>
        <v>1.7559230301794677</v>
      </c>
      <c r="BR247">
        <f t="shared" si="266"/>
        <v>1.8220045340895255</v>
      </c>
      <c r="BS247">
        <f t="shared" si="267"/>
        <v>9.5009647326806275E-4</v>
      </c>
      <c r="BT247">
        <f t="shared" si="268"/>
        <v>57.005788396083766</v>
      </c>
      <c r="BU247">
        <f t="shared" si="269"/>
        <v>1.7559189563890563</v>
      </c>
      <c r="BV247" s="4"/>
      <c r="BW247" s="4">
        <f t="shared" si="270"/>
        <v>14.114767416820358</v>
      </c>
      <c r="BX247" s="4"/>
      <c r="BY247" s="4"/>
      <c r="BZ247" s="4"/>
      <c r="CA247" s="4">
        <f t="shared" si="271"/>
        <v>0.85885232583179638</v>
      </c>
    </row>
    <row r="248" spans="1:79">
      <c r="A248">
        <v>1.4724999999999999</v>
      </c>
      <c r="B248">
        <v>67.61</v>
      </c>
      <c r="C248">
        <f t="shared" si="220"/>
        <v>2.4725000000000001</v>
      </c>
      <c r="D248">
        <f t="shared" si="221"/>
        <v>1.4725000000000001</v>
      </c>
      <c r="E248">
        <f t="shared" si="222"/>
        <v>147250</v>
      </c>
      <c r="F248">
        <f t="shared" si="223"/>
        <v>1098880597.0149252</v>
      </c>
      <c r="G248">
        <f t="shared" si="224"/>
        <v>3.0906250000000002</v>
      </c>
      <c r="H248">
        <f t="shared" si="225"/>
        <v>1.963604892208985</v>
      </c>
      <c r="I248">
        <f t="shared" si="226"/>
        <v>1.1268333333333334E-3</v>
      </c>
      <c r="J248">
        <f t="shared" si="227"/>
        <v>2.2008463541666669E-11</v>
      </c>
      <c r="K248" s="1">
        <f t="shared" si="272"/>
        <v>5.2610422082413066E-2</v>
      </c>
      <c r="L248">
        <f t="shared" si="228"/>
        <v>5.2610422082413065E-8</v>
      </c>
      <c r="M248">
        <f t="shared" si="229"/>
        <v>0.94738957791758693</v>
      </c>
      <c r="N248">
        <f t="shared" si="230"/>
        <v>9.4738957791758689E-7</v>
      </c>
      <c r="O248">
        <f t="shared" si="231"/>
        <v>520.53401249389799</v>
      </c>
      <c r="P248">
        <f t="shared" si="273"/>
        <v>9.8630491314133264E-4</v>
      </c>
      <c r="Q248">
        <f t="shared" si="232"/>
        <v>1.3593324633527002E-15</v>
      </c>
      <c r="R248">
        <f t="shared" si="274"/>
        <v>7.2091946033982122E-19</v>
      </c>
      <c r="S248">
        <f t="shared" si="275"/>
        <v>1.5931220383420799E-12</v>
      </c>
      <c r="T248">
        <f t="shared" si="276"/>
        <v>8.8506779907893331E-16</v>
      </c>
      <c r="U248">
        <f t="shared" si="233"/>
        <v>3.2186555334941947E-13</v>
      </c>
      <c r="V248">
        <f t="shared" si="234"/>
        <v>2.7498059045731357E-3</v>
      </c>
      <c r="W248">
        <f t="shared" si="277"/>
        <v>4.9496506282316446</v>
      </c>
      <c r="X248">
        <f t="shared" si="278"/>
        <v>7.8051750255514127</v>
      </c>
      <c r="Y248">
        <f t="shared" si="279"/>
        <v>1.1836509486897628E-4</v>
      </c>
      <c r="Z248">
        <f t="shared" si="280"/>
        <v>1.0379760630306067</v>
      </c>
      <c r="AA248">
        <f t="shared" si="281"/>
        <v>2.7510579427083337E-11</v>
      </c>
      <c r="AC248">
        <f t="shared" si="235"/>
        <v>0.94526050096292136</v>
      </c>
      <c r="AD248">
        <f t="shared" si="236"/>
        <v>9.2639959009865862</v>
      </c>
      <c r="AE248">
        <f t="shared" si="237"/>
        <v>2.2009348609465747E-11</v>
      </c>
      <c r="AF248">
        <f t="shared" si="238"/>
        <v>15.414613660053362</v>
      </c>
      <c r="AG248">
        <f t="shared" si="239"/>
        <v>72981.855507241387</v>
      </c>
      <c r="AI248" s="16">
        <f t="shared" si="240"/>
        <v>0.99995978673359298</v>
      </c>
      <c r="AJ248" s="16">
        <f t="shared" si="241"/>
        <v>4.02132664070887E-5</v>
      </c>
      <c r="AK248">
        <f t="shared" si="282"/>
        <v>1.2402303075747412</v>
      </c>
      <c r="AL248">
        <f t="shared" si="242"/>
        <v>24867.415391646035</v>
      </c>
      <c r="AM248">
        <f t="shared" si="243"/>
        <v>157.69405629777563</v>
      </c>
      <c r="AN248">
        <f t="shared" si="244"/>
        <v>1.1136562789185633</v>
      </c>
      <c r="AO248">
        <f t="shared" si="245"/>
        <v>0.58668145633050428</v>
      </c>
      <c r="AP248">
        <f t="shared" si="246"/>
        <v>15.414613660053362</v>
      </c>
      <c r="AQ248">
        <f t="shared" si="247"/>
        <v>337.73995934000476</v>
      </c>
      <c r="AV248">
        <f t="shared" si="283"/>
        <v>3.6702605641845534E-15</v>
      </c>
      <c r="AW248">
        <f t="shared" si="248"/>
        <v>6.0582675445910721E-2</v>
      </c>
      <c r="AX248" s="4">
        <f t="shared" si="249"/>
        <v>1.1515337275000246</v>
      </c>
      <c r="AY248" s="1">
        <f t="shared" si="284"/>
        <v>5.2610422082413066E-2</v>
      </c>
      <c r="AZ248">
        <f t="shared" si="250"/>
        <v>-2.4448489331816821E-2</v>
      </c>
      <c r="BA248">
        <f t="shared" si="251"/>
        <v>-1.2789282139350671</v>
      </c>
      <c r="BB248">
        <f t="shared" si="252"/>
        <v>-1.2176515513112065</v>
      </c>
      <c r="BC248">
        <f t="shared" si="253"/>
        <v>0.93941732455408933</v>
      </c>
      <c r="BD248">
        <f t="shared" si="254"/>
        <v>9.3941732455408926E-7</v>
      </c>
      <c r="BE248">
        <f t="shared" si="255"/>
        <v>0.52808474945478445</v>
      </c>
      <c r="BF248">
        <f t="shared" si="256"/>
        <v>5.8254673014618377E-14</v>
      </c>
      <c r="BG248">
        <f t="shared" si="257"/>
        <v>5.9026545441391819E-2</v>
      </c>
      <c r="BH248">
        <f t="shared" si="258"/>
        <v>-1.2289526333406022</v>
      </c>
      <c r="BI248">
        <f t="shared" si="259"/>
        <v>5.1680553034591394</v>
      </c>
      <c r="BJ248">
        <f t="shared" si="260"/>
        <v>-6.0271414349033936</v>
      </c>
      <c r="BL248">
        <f t="shared" si="261"/>
        <v>-15.153372750002452</v>
      </c>
      <c r="BM248" s="4"/>
      <c r="BN248">
        <f t="shared" si="262"/>
        <v>1.8870383733019852E-11</v>
      </c>
      <c r="BO248">
        <f t="shared" si="263"/>
        <v>1.132223023981191E-6</v>
      </c>
      <c r="BP248">
        <f t="shared" si="264"/>
        <v>57.969818827836981</v>
      </c>
      <c r="BQ248">
        <f t="shared" si="265"/>
        <v>1.763201943079179</v>
      </c>
      <c r="BR248">
        <f t="shared" si="266"/>
        <v>1.8300109359361179</v>
      </c>
      <c r="BS248">
        <f t="shared" si="267"/>
        <v>9.6615458431746648E-4</v>
      </c>
      <c r="BT248">
        <f t="shared" si="268"/>
        <v>57.969275059047987</v>
      </c>
      <c r="BU248">
        <f t="shared" si="269"/>
        <v>1.7631978692887675</v>
      </c>
      <c r="BV248" s="4"/>
      <c r="BW248" s="4">
        <f t="shared" si="270"/>
        <v>14.258513788142313</v>
      </c>
      <c r="BX248" s="4"/>
      <c r="BY248" s="4"/>
      <c r="BZ248" s="4"/>
      <c r="CA248" s="4">
        <f t="shared" si="271"/>
        <v>0.85741486211857687</v>
      </c>
    </row>
    <row r="249" spans="1:79">
      <c r="A249">
        <v>1.4923999999999999</v>
      </c>
      <c r="B249">
        <v>69.17</v>
      </c>
      <c r="C249">
        <f t="shared" si="220"/>
        <v>2.4923999999999999</v>
      </c>
      <c r="D249">
        <f t="shared" si="221"/>
        <v>1.4923999999999999</v>
      </c>
      <c r="E249">
        <f t="shared" si="222"/>
        <v>149240</v>
      </c>
      <c r="F249">
        <f t="shared" si="223"/>
        <v>1113731343.283582</v>
      </c>
      <c r="G249">
        <f t="shared" si="224"/>
        <v>3.1154999999999999</v>
      </c>
      <c r="H249">
        <f t="shared" si="225"/>
        <v>1.9748578043342433</v>
      </c>
      <c r="I249">
        <f t="shared" si="226"/>
        <v>1.1528333333333334E-3</v>
      </c>
      <c r="J249">
        <f t="shared" si="227"/>
        <v>2.2516276041666667E-11</v>
      </c>
      <c r="K249" s="1">
        <f t="shared" si="272"/>
        <v>5.1433142904718121E-2</v>
      </c>
      <c r="L249">
        <f t="shared" si="228"/>
        <v>5.1433142904718121E-8</v>
      </c>
      <c r="M249">
        <f t="shared" si="229"/>
        <v>0.94856685709528188</v>
      </c>
      <c r="N249">
        <f t="shared" si="230"/>
        <v>9.4856685709528185E-7</v>
      </c>
      <c r="O249">
        <f t="shared" si="231"/>
        <v>528.22431997350691</v>
      </c>
      <c r="P249">
        <f t="shared" si="273"/>
        <v>1.0021201021286306E-3</v>
      </c>
      <c r="Q249">
        <f t="shared" si="232"/>
        <v>1.2997097545600341E-15</v>
      </c>
      <c r="R249">
        <f t="shared" si="274"/>
        <v>6.9917209649507562E-19</v>
      </c>
      <c r="S249">
        <f t="shared" si="275"/>
        <v>1.5507011520456115E-12</v>
      </c>
      <c r="T249">
        <f t="shared" si="276"/>
        <v>8.6150064002533977E-16</v>
      </c>
      <c r="U249">
        <f t="shared" si="233"/>
        <v>3.1485329853221112E-13</v>
      </c>
      <c r="V249">
        <f t="shared" si="234"/>
        <v>2.7361969655121899E-3</v>
      </c>
      <c r="W249">
        <f t="shared" si="277"/>
        <v>4.9251545379219417</v>
      </c>
      <c r="X249">
        <f t="shared" si="278"/>
        <v>7.9654588603582095</v>
      </c>
      <c r="Y249">
        <f t="shared" si="279"/>
        <v>1.1514371689852734E-4</v>
      </c>
      <c r="Z249">
        <f t="shared" si="280"/>
        <v>1.0606078434154622</v>
      </c>
      <c r="AA249">
        <f t="shared" si="281"/>
        <v>2.8145345052083333E-11</v>
      </c>
      <c r="AC249">
        <f t="shared" si="235"/>
        <v>0.94778088835846419</v>
      </c>
      <c r="AD249">
        <f t="shared" si="236"/>
        <v>9.4525450873448751</v>
      </c>
      <c r="AE249">
        <f t="shared" si="237"/>
        <v>2.2517137542306691E-11</v>
      </c>
      <c r="AF249">
        <f t="shared" si="238"/>
        <v>15.085688927658124</v>
      </c>
      <c r="AG249">
        <f t="shared" si="239"/>
        <v>74332.606010157993</v>
      </c>
      <c r="AI249" s="16">
        <f t="shared" si="240"/>
        <v>0.99996174022393358</v>
      </c>
      <c r="AJ249" s="16">
        <f t="shared" si="241"/>
        <v>3.8259776066415871E-5</v>
      </c>
      <c r="AK249">
        <f t="shared" si="282"/>
        <v>1.2361681791332044</v>
      </c>
      <c r="AL249">
        <f t="shared" si="242"/>
        <v>26137.110637137055</v>
      </c>
      <c r="AM249">
        <f t="shared" si="243"/>
        <v>161.66975795471785</v>
      </c>
      <c r="AN249">
        <f t="shared" si="244"/>
        <v>1.1118310029555771</v>
      </c>
      <c r="AO249">
        <f t="shared" si="245"/>
        <v>0.57930989072723471</v>
      </c>
      <c r="AP249">
        <f t="shared" si="246"/>
        <v>15.085688927658124</v>
      </c>
      <c r="AQ249">
        <f t="shared" si="247"/>
        <v>342.86418739478694</v>
      </c>
      <c r="AV249">
        <f t="shared" si="283"/>
        <v>3.5191378841065707E-15</v>
      </c>
      <c r="AW249">
        <f t="shared" si="248"/>
        <v>5.9322321971637039E-2</v>
      </c>
      <c r="AX249" s="4">
        <f t="shared" si="249"/>
        <v>1.1533870695309039</v>
      </c>
      <c r="AY249" s="1">
        <f t="shared" si="284"/>
        <v>5.1433142904718121E-2</v>
      </c>
      <c r="AZ249">
        <f t="shared" si="250"/>
        <v>-2.3292052931555975E-2</v>
      </c>
      <c r="BA249">
        <f t="shared" si="251"/>
        <v>-1.2887569366069331</v>
      </c>
      <c r="BB249">
        <f t="shared" si="252"/>
        <v>-1.226781858322461</v>
      </c>
      <c r="BC249">
        <f t="shared" si="253"/>
        <v>0.940677678028363</v>
      </c>
      <c r="BD249">
        <f t="shared" si="254"/>
        <v>9.4067767802836298E-7</v>
      </c>
      <c r="BE249">
        <f t="shared" si="255"/>
        <v>0.52950269206452161</v>
      </c>
      <c r="BF249">
        <f t="shared" si="256"/>
        <v>5.8567928335112761E-14</v>
      </c>
      <c r="BG249">
        <f t="shared" si="257"/>
        <v>5.9343951384178237E-2</v>
      </c>
      <c r="BH249">
        <f t="shared" si="258"/>
        <v>-1.2266235397985565</v>
      </c>
      <c r="BI249">
        <f t="shared" si="259"/>
        <v>5.1738852403687918</v>
      </c>
      <c r="BJ249">
        <f t="shared" si="260"/>
        <v>-6.0265591615178824</v>
      </c>
      <c r="BL249">
        <f t="shared" si="261"/>
        <v>-15.338706953090394</v>
      </c>
      <c r="BM249" s="4"/>
      <c r="BN249">
        <f t="shared" si="262"/>
        <v>1.9228250093424912E-11</v>
      </c>
      <c r="BO249">
        <f t="shared" si="263"/>
        <v>1.1536950056054948E-6</v>
      </c>
      <c r="BP249">
        <f t="shared" si="264"/>
        <v>59.069184287001335</v>
      </c>
      <c r="BQ249">
        <f t="shared" si="265"/>
        <v>1.7713609735308771</v>
      </c>
      <c r="BR249">
        <f t="shared" si="266"/>
        <v>1.8399177756786811</v>
      </c>
      <c r="BS249">
        <f t="shared" si="267"/>
        <v>9.8447717009898122E-4</v>
      </c>
      <c r="BT249">
        <f t="shared" si="268"/>
        <v>59.068630205938874</v>
      </c>
      <c r="BU249">
        <f t="shared" si="269"/>
        <v>1.7713568997404656</v>
      </c>
      <c r="BV249" s="4"/>
      <c r="BW249" s="4">
        <f t="shared" si="270"/>
        <v>14.602885229143656</v>
      </c>
      <c r="BX249" s="4"/>
      <c r="BY249" s="4"/>
      <c r="BZ249" s="4"/>
      <c r="CA249" s="4">
        <f t="shared" si="271"/>
        <v>0.85397114770856342</v>
      </c>
    </row>
    <row r="251" spans="1:79">
      <c r="A251" s="1" t="s">
        <v>122</v>
      </c>
    </row>
    <row r="252" spans="1:79">
      <c r="A252" t="s">
        <v>6</v>
      </c>
      <c r="B252" t="s">
        <v>7</v>
      </c>
      <c r="C252" t="s">
        <v>50</v>
      </c>
      <c r="D252" t="s">
        <v>51</v>
      </c>
      <c r="E252" t="s">
        <v>52</v>
      </c>
      <c r="F252" s="3" t="s">
        <v>53</v>
      </c>
      <c r="G252" t="s">
        <v>54</v>
      </c>
      <c r="H252" t="s">
        <v>55</v>
      </c>
      <c r="I252" t="s">
        <v>56</v>
      </c>
      <c r="J252" t="s">
        <v>57</v>
      </c>
    </row>
    <row r="253" spans="1:79">
      <c r="A253">
        <v>1.2342</v>
      </c>
      <c r="B253">
        <v>67.415000000000006</v>
      </c>
      <c r="C253">
        <f t="shared" ref="C253:C266" si="285">A253+1</f>
        <v>2.2342</v>
      </c>
      <c r="D253">
        <f t="shared" ref="D253:D266" si="286">C253-1</f>
        <v>1.2342</v>
      </c>
      <c r="E253">
        <f t="shared" ref="E253:E266" si="287">D253*100000</f>
        <v>123420</v>
      </c>
      <c r="F253">
        <f t="shared" ref="F253:F266" si="288">E253/(0.000134)</f>
        <v>921044776.119403</v>
      </c>
      <c r="G253">
        <f t="shared" ref="G253:G266" si="289">1.25*C253/1</f>
        <v>2.7927499999999998</v>
      </c>
      <c r="H253">
        <f t="shared" ref="H253:H266" si="290">(((((C253+1)*100000)/2)*28.02)/(8.314*298))/1000</f>
        <v>1.8288526831914471</v>
      </c>
      <c r="I253">
        <f t="shared" ref="I253:I266" si="291">B253/60000</f>
        <v>1.1235833333333334E-3</v>
      </c>
      <c r="J253">
        <f t="shared" ref="J253:J266" si="292">I253/51200000</f>
        <v>2.1944986979166668E-11</v>
      </c>
    </row>
    <row r="254" spans="1:79">
      <c r="A254">
        <v>1.2555000000000001</v>
      </c>
      <c r="B254">
        <v>68.488</v>
      </c>
      <c r="C254">
        <f t="shared" si="285"/>
        <v>2.2555000000000001</v>
      </c>
      <c r="D254">
        <f t="shared" si="286"/>
        <v>1.2555000000000001</v>
      </c>
      <c r="E254">
        <f t="shared" si="287"/>
        <v>125550</v>
      </c>
      <c r="F254">
        <f t="shared" si="288"/>
        <v>936940298.50746262</v>
      </c>
      <c r="G254">
        <f t="shared" si="289"/>
        <v>2.819375</v>
      </c>
      <c r="H254">
        <f t="shared" si="290"/>
        <v>1.840897257476271</v>
      </c>
      <c r="I254">
        <f t="shared" si="291"/>
        <v>1.1414666666666666E-3</v>
      </c>
      <c r="J254">
        <f t="shared" si="292"/>
        <v>2.2294270833333331E-11</v>
      </c>
    </row>
    <row r="255" spans="1:79">
      <c r="A255">
        <v>1.2722</v>
      </c>
      <c r="B255">
        <v>69.978999999999999</v>
      </c>
      <c r="C255">
        <f t="shared" si="285"/>
        <v>2.2721999999999998</v>
      </c>
      <c r="D255">
        <f t="shared" si="286"/>
        <v>1.2721999999999998</v>
      </c>
      <c r="E255">
        <f t="shared" si="287"/>
        <v>127219.99999999997</v>
      </c>
      <c r="F255">
        <f t="shared" si="288"/>
        <v>949402985.07462656</v>
      </c>
      <c r="G255">
        <f t="shared" si="289"/>
        <v>2.8402499999999997</v>
      </c>
      <c r="H255">
        <f t="shared" si="290"/>
        <v>1.8503406560939499</v>
      </c>
      <c r="I255">
        <f t="shared" si="291"/>
        <v>1.1663166666666667E-3</v>
      </c>
      <c r="J255">
        <f t="shared" si="292"/>
        <v>2.2779622395833333E-11</v>
      </c>
    </row>
    <row r="256" spans="1:79">
      <c r="A256">
        <v>1.292</v>
      </c>
      <c r="B256">
        <v>71.337000000000003</v>
      </c>
      <c r="C256">
        <f t="shared" si="285"/>
        <v>2.2919999999999998</v>
      </c>
      <c r="D256">
        <f t="shared" si="286"/>
        <v>1.2919999999999998</v>
      </c>
      <c r="E256">
        <f t="shared" si="287"/>
        <v>129199.99999999999</v>
      </c>
      <c r="F256">
        <f t="shared" si="288"/>
        <v>964179104.47761178</v>
      </c>
      <c r="G256">
        <f t="shared" si="289"/>
        <v>2.8649999999999998</v>
      </c>
      <c r="H256">
        <f t="shared" si="290"/>
        <v>1.8615370209220963</v>
      </c>
      <c r="I256">
        <f t="shared" si="291"/>
        <v>1.18895E-3</v>
      </c>
      <c r="J256">
        <f t="shared" si="292"/>
        <v>2.3221679687500001E-11</v>
      </c>
    </row>
    <row r="257" spans="1:48">
      <c r="A257">
        <v>1.3113999999999999</v>
      </c>
      <c r="B257">
        <v>72.914000000000001</v>
      </c>
      <c r="C257">
        <f t="shared" si="285"/>
        <v>2.3113999999999999</v>
      </c>
      <c r="D257">
        <f t="shared" si="286"/>
        <v>1.3113999999999999</v>
      </c>
      <c r="E257">
        <f t="shared" si="287"/>
        <v>131140</v>
      </c>
      <c r="F257">
        <f t="shared" si="288"/>
        <v>978656716.41791046</v>
      </c>
      <c r="G257">
        <f t="shared" si="289"/>
        <v>2.8892499999999997</v>
      </c>
      <c r="H257">
        <f t="shared" si="290"/>
        <v>1.8725071965617952</v>
      </c>
      <c r="I257">
        <f t="shared" si="291"/>
        <v>1.2152333333333334E-3</v>
      </c>
      <c r="J257">
        <f t="shared" si="292"/>
        <v>2.3735026041666669E-11</v>
      </c>
    </row>
    <row r="258" spans="1:48">
      <c r="A258">
        <v>1.3324</v>
      </c>
      <c r="B258">
        <v>74.209999999999994</v>
      </c>
      <c r="C258">
        <f t="shared" si="285"/>
        <v>2.3323999999999998</v>
      </c>
      <c r="D258">
        <f t="shared" si="286"/>
        <v>1.3323999999999998</v>
      </c>
      <c r="E258">
        <f t="shared" si="287"/>
        <v>133239.99999999997</v>
      </c>
      <c r="F258">
        <f t="shared" si="288"/>
        <v>994328358.20895493</v>
      </c>
      <c r="G258">
        <f t="shared" si="289"/>
        <v>2.9154999999999998</v>
      </c>
      <c r="H258">
        <f t="shared" si="290"/>
        <v>1.8843821289552836</v>
      </c>
      <c r="I258">
        <f t="shared" si="291"/>
        <v>1.2368333333333333E-3</v>
      </c>
      <c r="J258">
        <f t="shared" si="292"/>
        <v>2.4156901041666666E-11</v>
      </c>
    </row>
    <row r="259" spans="1:48">
      <c r="A259">
        <v>1.3512999999999999</v>
      </c>
      <c r="B259">
        <v>75.769000000000005</v>
      </c>
      <c r="C259">
        <f t="shared" si="285"/>
        <v>2.3513000000000002</v>
      </c>
      <c r="D259">
        <f t="shared" si="286"/>
        <v>1.3513000000000002</v>
      </c>
      <c r="E259">
        <f t="shared" si="287"/>
        <v>135130.00000000003</v>
      </c>
      <c r="F259">
        <f t="shared" si="288"/>
        <v>1008432835.8208957</v>
      </c>
      <c r="G259">
        <f t="shared" si="289"/>
        <v>2.9391250000000002</v>
      </c>
      <c r="H259">
        <f t="shared" si="290"/>
        <v>1.895069568109423</v>
      </c>
      <c r="I259">
        <f t="shared" si="291"/>
        <v>1.2628166666666667E-3</v>
      </c>
      <c r="J259">
        <f t="shared" si="292"/>
        <v>2.4664388020833334E-11</v>
      </c>
    </row>
    <row r="260" spans="1:48">
      <c r="A260">
        <v>1.3752</v>
      </c>
      <c r="B260">
        <v>77.006</v>
      </c>
      <c r="C260">
        <f t="shared" si="285"/>
        <v>2.3752</v>
      </c>
      <c r="D260">
        <f t="shared" si="286"/>
        <v>1.3752</v>
      </c>
      <c r="E260">
        <f t="shared" si="287"/>
        <v>137520</v>
      </c>
      <c r="F260">
        <f t="shared" si="288"/>
        <v>1026268656.7164179</v>
      </c>
      <c r="G260">
        <f t="shared" si="289"/>
        <v>2.9689999999999999</v>
      </c>
      <c r="H260">
        <f t="shared" si="290"/>
        <v>1.9085843721191553</v>
      </c>
      <c r="I260">
        <f t="shared" si="291"/>
        <v>1.2834333333333334E-3</v>
      </c>
      <c r="J260">
        <f t="shared" si="292"/>
        <v>2.5067057291666667E-11</v>
      </c>
    </row>
    <row r="261" spans="1:48">
      <c r="A261">
        <v>1.3912</v>
      </c>
      <c r="B261">
        <v>78.424000000000007</v>
      </c>
      <c r="C261">
        <f t="shared" si="285"/>
        <v>2.3912</v>
      </c>
      <c r="D261">
        <f t="shared" si="286"/>
        <v>1.3912</v>
      </c>
      <c r="E261">
        <f t="shared" si="287"/>
        <v>139120</v>
      </c>
      <c r="F261">
        <f t="shared" si="288"/>
        <v>1038208955.2238805</v>
      </c>
      <c r="G261">
        <f t="shared" si="289"/>
        <v>2.9889999999999999</v>
      </c>
      <c r="H261">
        <f t="shared" si="290"/>
        <v>1.9176319396570514</v>
      </c>
      <c r="I261">
        <f t="shared" si="291"/>
        <v>1.3070666666666667E-3</v>
      </c>
      <c r="J261">
        <f t="shared" si="292"/>
        <v>2.5528645833333335E-11</v>
      </c>
    </row>
    <row r="262" spans="1:48">
      <c r="A262">
        <v>1.4136</v>
      </c>
      <c r="B262">
        <v>79.900000000000006</v>
      </c>
      <c r="C262">
        <f t="shared" si="285"/>
        <v>2.4135999999999997</v>
      </c>
      <c r="D262">
        <f t="shared" si="286"/>
        <v>1.4135999999999997</v>
      </c>
      <c r="E262">
        <f t="shared" si="287"/>
        <v>141359.99999999997</v>
      </c>
      <c r="F262">
        <f t="shared" si="288"/>
        <v>1054925373.1343281</v>
      </c>
      <c r="G262">
        <f t="shared" si="289"/>
        <v>3.0169999999999995</v>
      </c>
      <c r="H262">
        <f t="shared" si="290"/>
        <v>1.9302985342101056</v>
      </c>
      <c r="I262">
        <f t="shared" si="291"/>
        <v>1.3316666666666668E-3</v>
      </c>
      <c r="J262">
        <f t="shared" si="292"/>
        <v>2.6009114583333334E-11</v>
      </c>
    </row>
    <row r="263" spans="1:48">
      <c r="A263">
        <v>1.4311</v>
      </c>
      <c r="B263">
        <v>81.25</v>
      </c>
      <c r="C263">
        <f t="shared" si="285"/>
        <v>2.4310999999999998</v>
      </c>
      <c r="D263">
        <f t="shared" si="286"/>
        <v>1.4310999999999998</v>
      </c>
      <c r="E263">
        <f t="shared" si="287"/>
        <v>143109.99999999997</v>
      </c>
      <c r="F263">
        <f t="shared" si="288"/>
        <v>1067985074.6268654</v>
      </c>
      <c r="G263">
        <f t="shared" si="289"/>
        <v>3.038875</v>
      </c>
      <c r="H263">
        <f t="shared" si="290"/>
        <v>1.9401943112046793</v>
      </c>
      <c r="I263">
        <f t="shared" si="291"/>
        <v>1.3541666666666667E-3</v>
      </c>
      <c r="J263">
        <f t="shared" si="292"/>
        <v>2.6448567708333334E-11</v>
      </c>
    </row>
    <row r="264" spans="1:48">
      <c r="A264">
        <v>1.4521999999999999</v>
      </c>
      <c r="B264">
        <v>82.677999999999997</v>
      </c>
      <c r="C264">
        <f t="shared" si="285"/>
        <v>2.4521999999999999</v>
      </c>
      <c r="D264">
        <f t="shared" si="286"/>
        <v>1.4521999999999999</v>
      </c>
      <c r="E264">
        <f t="shared" si="287"/>
        <v>145220</v>
      </c>
      <c r="F264">
        <f t="shared" si="288"/>
        <v>1083731343.283582</v>
      </c>
      <c r="G264">
        <f t="shared" si="289"/>
        <v>3.0652499999999998</v>
      </c>
      <c r="H264">
        <f t="shared" si="290"/>
        <v>1.9521257908952798</v>
      </c>
      <c r="I264">
        <f t="shared" si="291"/>
        <v>1.3779666666666665E-3</v>
      </c>
      <c r="J264">
        <f t="shared" si="292"/>
        <v>2.6913411458333331E-11</v>
      </c>
    </row>
    <row r="265" spans="1:48">
      <c r="A265">
        <v>1.4738</v>
      </c>
      <c r="B265">
        <v>83.926000000000002</v>
      </c>
      <c r="C265">
        <f t="shared" si="285"/>
        <v>2.4737999999999998</v>
      </c>
      <c r="D265">
        <f t="shared" si="286"/>
        <v>1.4737999999999998</v>
      </c>
      <c r="E265">
        <f t="shared" si="287"/>
        <v>147379.99999999997</v>
      </c>
      <c r="F265">
        <f t="shared" si="288"/>
        <v>1099850746.2686565</v>
      </c>
      <c r="G265">
        <f t="shared" si="289"/>
        <v>3.0922499999999999</v>
      </c>
      <c r="H265">
        <f t="shared" si="290"/>
        <v>1.9643400070714392</v>
      </c>
      <c r="I265">
        <f t="shared" si="291"/>
        <v>1.3987666666666666E-3</v>
      </c>
      <c r="J265">
        <f t="shared" si="292"/>
        <v>2.7319661458333333E-11</v>
      </c>
    </row>
    <row r="266" spans="1:48">
      <c r="A266">
        <v>1.4912000000000001</v>
      </c>
      <c r="B266">
        <v>85.436999999999998</v>
      </c>
      <c r="C266">
        <f t="shared" si="285"/>
        <v>2.4912000000000001</v>
      </c>
      <c r="D266">
        <f t="shared" si="286"/>
        <v>1.4912000000000001</v>
      </c>
      <c r="E266">
        <f t="shared" si="287"/>
        <v>149120</v>
      </c>
      <c r="F266">
        <f t="shared" si="288"/>
        <v>1112835820.8955224</v>
      </c>
      <c r="G266">
        <f t="shared" si="289"/>
        <v>3.1139999999999999</v>
      </c>
      <c r="H266">
        <f t="shared" si="290"/>
        <v>1.9741792367689011</v>
      </c>
      <c r="I266">
        <f t="shared" si="291"/>
        <v>1.42395E-3</v>
      </c>
      <c r="J266">
        <f t="shared" si="292"/>
        <v>2.78115234375E-11</v>
      </c>
    </row>
    <row r="268" spans="1:48">
      <c r="A268" s="7" t="s">
        <v>146</v>
      </c>
    </row>
    <row r="269" spans="1:48">
      <c r="A269" s="1" t="s">
        <v>44</v>
      </c>
      <c r="K269" s="8" t="s">
        <v>45</v>
      </c>
      <c r="L269" s="8"/>
      <c r="M269" s="8"/>
      <c r="AK269" s="9" t="s">
        <v>48</v>
      </c>
      <c r="AP269" s="9" t="s">
        <v>49</v>
      </c>
    </row>
    <row r="270" spans="1:48">
      <c r="A270" t="s">
        <v>40</v>
      </c>
      <c r="B270" t="s">
        <v>41</v>
      </c>
      <c r="C270" t="s">
        <v>50</v>
      </c>
      <c r="D270" t="s">
        <v>51</v>
      </c>
      <c r="E270" t="s">
        <v>52</v>
      </c>
      <c r="F270" s="3" t="s">
        <v>53</v>
      </c>
      <c r="G270" t="s">
        <v>54</v>
      </c>
      <c r="H270" t="s">
        <v>55</v>
      </c>
      <c r="I270" t="s">
        <v>56</v>
      </c>
      <c r="J270" t="s">
        <v>57</v>
      </c>
      <c r="K270" s="1" t="s">
        <v>58</v>
      </c>
      <c r="L270" t="s">
        <v>59</v>
      </c>
      <c r="M270" t="s">
        <v>60</v>
      </c>
      <c r="N270" t="s">
        <v>61</v>
      </c>
      <c r="O270" t="s">
        <v>147</v>
      </c>
      <c r="P270" t="s">
        <v>148</v>
      </c>
      <c r="Q270" s="1" t="s">
        <v>149</v>
      </c>
      <c r="R270" s="1" t="s">
        <v>58</v>
      </c>
      <c r="S270" t="s">
        <v>34</v>
      </c>
      <c r="T270" t="s">
        <v>150</v>
      </c>
      <c r="U270" t="s">
        <v>151</v>
      </c>
      <c r="V270" s="3" t="s">
        <v>107</v>
      </c>
      <c r="W270" s="3" t="s">
        <v>108</v>
      </c>
      <c r="X270" s="3" t="s">
        <v>109</v>
      </c>
      <c r="Y270" s="3" t="s">
        <v>35</v>
      </c>
      <c r="AA270" t="s">
        <v>112</v>
      </c>
      <c r="AD270" t="s">
        <v>51</v>
      </c>
      <c r="AE270" t="s">
        <v>101</v>
      </c>
      <c r="AG270" t="s">
        <v>152</v>
      </c>
      <c r="AK270" t="s">
        <v>113</v>
      </c>
      <c r="AL270" t="s">
        <v>114</v>
      </c>
      <c r="AM270" t="s">
        <v>115</v>
      </c>
      <c r="AN270" t="s">
        <v>116</v>
      </c>
      <c r="AO270" t="s">
        <v>117</v>
      </c>
      <c r="AP270" t="s">
        <v>118</v>
      </c>
      <c r="AQ270" t="s">
        <v>119</v>
      </c>
      <c r="AR270" t="s">
        <v>116</v>
      </c>
      <c r="AT270" t="s">
        <v>120</v>
      </c>
      <c r="AV270" t="s">
        <v>121</v>
      </c>
    </row>
    <row r="271" spans="1:48">
      <c r="A271" s="1">
        <v>1.2337</v>
      </c>
      <c r="B271" s="1">
        <v>51.201999999999998</v>
      </c>
      <c r="C271">
        <f t="shared" ref="C271:C284" si="293">A271+1</f>
        <v>2.2336999999999998</v>
      </c>
      <c r="D271">
        <f t="shared" ref="D271:D284" si="294">C271-1</f>
        <v>1.2336999999999998</v>
      </c>
      <c r="E271">
        <f t="shared" ref="E271:E284" si="295">D271*100000</f>
        <v>123369.99999999999</v>
      </c>
      <c r="F271">
        <f t="shared" ref="F271:F284" si="296">E271/(0.000134)</f>
        <v>920671641.79104459</v>
      </c>
      <c r="G271">
        <f t="shared" ref="G271:G284" si="297">1.25*C271/1</f>
        <v>2.7921249999999995</v>
      </c>
      <c r="H271">
        <f t="shared" ref="H271:H284" si="298">(((((C271+1)*100000)/2)*28.02)/(8.314*298))/1000</f>
        <v>1.8285699467058878</v>
      </c>
      <c r="I271">
        <f t="shared" ref="I271:I284" si="299">B271/60000</f>
        <v>8.5336666666666668E-4</v>
      </c>
      <c r="J271">
        <f t="shared" ref="J271:J284" si="300">I271/51200000</f>
        <v>1.6667317708333333E-11</v>
      </c>
      <c r="K271" s="1">
        <f>1-(((J271/J288)^0.25)*1)</f>
        <v>6.6460719197691032E-2</v>
      </c>
      <c r="L271">
        <f t="shared" ref="L271:L284" si="301">K271*10^-6</f>
        <v>6.6460719197691033E-8</v>
      </c>
      <c r="M271">
        <f t="shared" ref="M271:M284" si="302">1-K271</f>
        <v>0.93353928080230897</v>
      </c>
      <c r="N271">
        <f t="shared" ref="N271:N284" si="303">M271*10^-6</f>
        <v>9.3353928080230888E-7</v>
      </c>
      <c r="O271">
        <f t="shared" ref="O271:O284" si="304">(128*1.25*0.000134*J271*0.00001781)/(PI()*H271*E271)</f>
        <v>8.9801460364590979E-24</v>
      </c>
      <c r="P271">
        <f t="shared" ref="P271:P284" si="305">(O271^0.25)/2</f>
        <v>8.655473960382052E-7</v>
      </c>
      <c r="Q271" s="1">
        <f t="shared" ref="Q271:Q284" si="306">P271*10^6</f>
        <v>0.86554739603820519</v>
      </c>
      <c r="R271" s="1">
        <f t="shared" ref="R271:R284" si="307">1-Q271</f>
        <v>0.13445260396179481</v>
      </c>
      <c r="S271">
        <f t="shared" ref="S271:S284" si="308">LOG(E271)</f>
        <v>5.0912095647341298</v>
      </c>
      <c r="T271">
        <f t="shared" ref="T271:T284" si="309">LOG(N271)</f>
        <v>-6.0298674033959152</v>
      </c>
      <c r="U271">
        <f t="shared" ref="U271:U284" si="310">LOG(P271)</f>
        <v>-6.0627091458425717</v>
      </c>
      <c r="V271">
        <f t="shared" ref="V271:V284" si="311">(51200000*PI()*(P271^2))/((PI()*((0.0185)^2))/4)</f>
        <v>0.44829944769229629</v>
      </c>
      <c r="W271">
        <f t="shared" ref="W271:W284" si="312">(V271*(P271^2))/8</f>
        <v>4.1981690747507832E-14</v>
      </c>
      <c r="X271">
        <f t="shared" ref="X271:X284" si="313">W271/(0.0000000000009869233)</f>
        <v>4.2537946715320053E-2</v>
      </c>
      <c r="Y271">
        <f t="shared" ref="Y271:Y284" si="314">LOG(X271)</f>
        <v>-1.3712234770973144</v>
      </c>
      <c r="AA271">
        <f t="shared" ref="AA271:AA284" si="315">((K271-R271)/K271)*100</f>
        <v>-102.30386547858174</v>
      </c>
      <c r="AD271">
        <f t="shared" ref="AD271:AD284" si="316">C271-1</f>
        <v>1.2336999999999998</v>
      </c>
      <c r="AE271">
        <f t="shared" ref="AE271:AE284" si="317">R271/K271</f>
        <v>2.0230386547858172</v>
      </c>
      <c r="AG271">
        <f t="shared" ref="AG271:AG284" si="318">LOG(R271)</f>
        <v>-0.87143078231916604</v>
      </c>
      <c r="AK271">
        <f t="shared" ref="AK271:AK284" si="319">(((P271^4)*PI())/(8*0.00001781*0.000134))*F271</f>
        <v>8.5027488418414656E-8</v>
      </c>
      <c r="AL271">
        <f t="shared" ref="AL271:AL284" si="320">AK271*60000</f>
        <v>5.1016493051048795E-3</v>
      </c>
      <c r="AM271">
        <f t="shared" ref="AM271:AM284" si="321">AL271*51200000</f>
        <v>261204.44442136984</v>
      </c>
      <c r="AN271">
        <f t="shared" ref="AN271:AN284" si="322">LOG(AM271)</f>
        <v>5.4169805622326495</v>
      </c>
      <c r="AO271">
        <f t="shared" ref="AO271:AO284" si="323">LOG(B271)</f>
        <v>1.7092869252726983</v>
      </c>
      <c r="AP271">
        <f t="shared" ref="AP271:AP284" si="324">((W271*0.0002688)/(0.00001781*0.000134))*F271</f>
        <v>4.3533665711685599</v>
      </c>
      <c r="AQ271">
        <f t="shared" ref="AQ271:AQ284" si="325">AP271*60000</f>
        <v>261201.99427011359</v>
      </c>
      <c r="AR271">
        <f t="shared" ref="AR271:AR284" si="326">LOG(AQ271)</f>
        <v>5.4169764884422378</v>
      </c>
      <c r="AT271">
        <f t="shared" ref="AT271:AT284" si="327">((B271-AM271)/(B271))*100</f>
        <v>-510045.00297130947</v>
      </c>
      <c r="AV271">
        <f t="shared" ref="AV271:AV284" si="328">AM271/B271</f>
        <v>5101.4500297130944</v>
      </c>
    </row>
    <row r="272" spans="1:48">
      <c r="A272">
        <v>1.2525999999999999</v>
      </c>
      <c r="B272">
        <v>52.481999999999999</v>
      </c>
      <c r="C272">
        <f t="shared" si="293"/>
        <v>2.2526000000000002</v>
      </c>
      <c r="D272">
        <f t="shared" si="294"/>
        <v>1.2526000000000002</v>
      </c>
      <c r="E272">
        <f t="shared" si="295"/>
        <v>125260.00000000001</v>
      </c>
      <c r="F272">
        <f t="shared" si="296"/>
        <v>934776119.4029851</v>
      </c>
      <c r="G272">
        <f t="shared" si="297"/>
        <v>2.8157500000000004</v>
      </c>
      <c r="H272">
        <f t="shared" si="298"/>
        <v>1.8392573858600272</v>
      </c>
      <c r="I272">
        <f t="shared" si="299"/>
        <v>8.7469999999999996E-4</v>
      </c>
      <c r="J272">
        <f t="shared" si="300"/>
        <v>1.7083984374999998E-11</v>
      </c>
      <c r="K272" s="1">
        <f t="shared" ref="K272:K284" si="329">1-(((J272/J289)^0.25)*1)</f>
        <v>6.4381127982514386E-2</v>
      </c>
      <c r="L272">
        <f t="shared" si="301"/>
        <v>6.4381127982514382E-8</v>
      </c>
      <c r="M272">
        <f t="shared" si="302"/>
        <v>0.93561887201748561</v>
      </c>
      <c r="N272">
        <f t="shared" si="303"/>
        <v>9.3561887201748556E-7</v>
      </c>
      <c r="O272">
        <f t="shared" si="304"/>
        <v>9.0130769159201517E-24</v>
      </c>
      <c r="P272">
        <f t="shared" si="305"/>
        <v>8.6633981422824708E-7</v>
      </c>
      <c r="Q272" s="1">
        <f t="shared" si="306"/>
        <v>0.86633981422824713</v>
      </c>
      <c r="R272" s="1">
        <f t="shared" si="307"/>
        <v>0.13366018577175287</v>
      </c>
      <c r="S272">
        <f t="shared" si="308"/>
        <v>5.0978124073652893</v>
      </c>
      <c r="T272">
        <f t="shared" si="309"/>
        <v>-6.0289010267833669</v>
      </c>
      <c r="U272">
        <f t="shared" si="310"/>
        <v>-6.0623117263463477</v>
      </c>
      <c r="V272">
        <f t="shared" si="311"/>
        <v>0.44912066961942587</v>
      </c>
      <c r="W272">
        <f t="shared" si="312"/>
        <v>4.2135640804885958E-14</v>
      </c>
      <c r="X272">
        <f t="shared" si="313"/>
        <v>4.2693936605697681E-2</v>
      </c>
      <c r="Y272">
        <f t="shared" si="314"/>
        <v>-1.3696337991124194</v>
      </c>
      <c r="AA272">
        <f t="shared" si="315"/>
        <v>-107.6077104583417</v>
      </c>
      <c r="AD272">
        <f t="shared" si="316"/>
        <v>1.2526000000000002</v>
      </c>
      <c r="AE272">
        <f t="shared" si="317"/>
        <v>2.0760771045834168</v>
      </c>
      <c r="AG272">
        <f t="shared" si="318"/>
        <v>-0.87399793959425653</v>
      </c>
      <c r="AK272">
        <f t="shared" si="319"/>
        <v>8.6646668982479175E-8</v>
      </c>
      <c r="AL272">
        <f t="shared" si="320"/>
        <v>5.1988001389487509E-3</v>
      </c>
      <c r="AM272">
        <f t="shared" si="321"/>
        <v>266178.56711417605</v>
      </c>
      <c r="AN272">
        <f t="shared" si="322"/>
        <v>5.4251730828487039</v>
      </c>
      <c r="AO272">
        <f t="shared" si="323"/>
        <v>1.7200103769090171</v>
      </c>
      <c r="AP272">
        <f t="shared" si="324"/>
        <v>4.4362678384104806</v>
      </c>
      <c r="AQ272">
        <f t="shared" si="325"/>
        <v>266176.07030462881</v>
      </c>
      <c r="AR272">
        <f t="shared" si="326"/>
        <v>5.4251690090582922</v>
      </c>
      <c r="AT272">
        <f t="shared" si="327"/>
        <v>-507080.68502377201</v>
      </c>
      <c r="AV272">
        <f t="shared" si="328"/>
        <v>5071.8068502377209</v>
      </c>
    </row>
    <row r="273" spans="1:48">
      <c r="A273">
        <v>1.2763</v>
      </c>
      <c r="B273">
        <v>53.82</v>
      </c>
      <c r="C273">
        <f t="shared" si="293"/>
        <v>2.2763</v>
      </c>
      <c r="D273">
        <f t="shared" si="294"/>
        <v>1.2763</v>
      </c>
      <c r="E273">
        <f t="shared" si="295"/>
        <v>127630</v>
      </c>
      <c r="F273">
        <f t="shared" si="296"/>
        <v>952462686.56716418</v>
      </c>
      <c r="G273">
        <f t="shared" si="297"/>
        <v>2.8453749999999998</v>
      </c>
      <c r="H273">
        <f t="shared" si="298"/>
        <v>1.8526590952755357</v>
      </c>
      <c r="I273">
        <f t="shared" si="299"/>
        <v>8.9700000000000001E-4</v>
      </c>
      <c r="J273">
        <f t="shared" si="300"/>
        <v>1.751953125E-11</v>
      </c>
      <c r="K273" s="1">
        <f t="shared" si="329"/>
        <v>6.352973886953639E-2</v>
      </c>
      <c r="L273">
        <f t="shared" si="301"/>
        <v>6.3529738869536392E-8</v>
      </c>
      <c r="M273">
        <f t="shared" si="302"/>
        <v>0.93647026113046361</v>
      </c>
      <c r="N273">
        <f t="shared" si="303"/>
        <v>9.3647026113046358E-7</v>
      </c>
      <c r="O273">
        <f t="shared" si="304"/>
        <v>9.0056077693527364E-24</v>
      </c>
      <c r="P273">
        <f t="shared" si="305"/>
        <v>8.6616027423948412E-7</v>
      </c>
      <c r="Q273" s="1">
        <f t="shared" si="306"/>
        <v>0.86616027423948416</v>
      </c>
      <c r="R273" s="1">
        <f t="shared" si="307"/>
        <v>0.13383972576051584</v>
      </c>
      <c r="S273">
        <f t="shared" si="308"/>
        <v>5.1059527692369802</v>
      </c>
      <c r="T273">
        <f t="shared" si="309"/>
        <v>-6.0285060096736975</v>
      </c>
      <c r="U273">
        <f t="shared" si="310"/>
        <v>-6.0624017387246427</v>
      </c>
      <c r="V273">
        <f t="shared" si="311"/>
        <v>0.44893453765768487</v>
      </c>
      <c r="W273">
        <f t="shared" si="312"/>
        <v>4.2100722953876875E-14</v>
      </c>
      <c r="X273">
        <f t="shared" si="313"/>
        <v>4.2658556094355933E-2</v>
      </c>
      <c r="Y273">
        <f t="shared" si="314"/>
        <v>-1.3699938486256005</v>
      </c>
      <c r="AA273">
        <f t="shared" si="315"/>
        <v>-110.67255767470863</v>
      </c>
      <c r="AD273">
        <f t="shared" si="316"/>
        <v>1.2763</v>
      </c>
      <c r="AE273">
        <f t="shared" si="317"/>
        <v>2.1067255767470865</v>
      </c>
      <c r="AG273">
        <f t="shared" si="318"/>
        <v>-0.8734149619202638</v>
      </c>
      <c r="AK273">
        <f t="shared" si="319"/>
        <v>8.8212917082124596E-8</v>
      </c>
      <c r="AL273">
        <f t="shared" si="320"/>
        <v>5.2927750249274754E-3</v>
      </c>
      <c r="AM273">
        <f t="shared" si="321"/>
        <v>270990.08127628674</v>
      </c>
      <c r="AN273">
        <f t="shared" si="322"/>
        <v>5.432953395207214</v>
      </c>
      <c r="AO273">
        <f t="shared" si="323"/>
        <v>1.7309436934277358</v>
      </c>
      <c r="AP273">
        <f t="shared" si="324"/>
        <v>4.5164589888958346</v>
      </c>
      <c r="AQ273">
        <f t="shared" si="325"/>
        <v>270987.53933375009</v>
      </c>
      <c r="AR273">
        <f t="shared" si="326"/>
        <v>5.4329493214168023</v>
      </c>
      <c r="AT273">
        <f t="shared" si="327"/>
        <v>-503411.85670064425</v>
      </c>
      <c r="AV273">
        <f t="shared" si="328"/>
        <v>5035.1185670064424</v>
      </c>
    </row>
    <row r="274" spans="1:48">
      <c r="A274">
        <v>1.2950999999999999</v>
      </c>
      <c r="B274">
        <v>55.116</v>
      </c>
      <c r="C274">
        <f t="shared" si="293"/>
        <v>2.2950999999999997</v>
      </c>
      <c r="D274">
        <f t="shared" si="294"/>
        <v>1.2950999999999997</v>
      </c>
      <c r="E274">
        <f t="shared" si="295"/>
        <v>129509.99999999997</v>
      </c>
      <c r="F274">
        <f t="shared" si="296"/>
        <v>966492537.31343257</v>
      </c>
      <c r="G274">
        <f t="shared" si="297"/>
        <v>2.8688749999999996</v>
      </c>
      <c r="H274">
        <f t="shared" si="298"/>
        <v>1.863289987132563</v>
      </c>
      <c r="I274">
        <f t="shared" si="299"/>
        <v>9.1859999999999999E-4</v>
      </c>
      <c r="J274">
        <f t="shared" si="300"/>
        <v>1.7941406250000001E-11</v>
      </c>
      <c r="K274" s="1">
        <f t="shared" si="329"/>
        <v>6.2458042940821468E-2</v>
      </c>
      <c r="L274">
        <f t="shared" si="301"/>
        <v>6.245804294082146E-8</v>
      </c>
      <c r="M274">
        <f t="shared" si="302"/>
        <v>0.93754195705917853</v>
      </c>
      <c r="N274">
        <f t="shared" si="303"/>
        <v>9.3754195705917845E-7</v>
      </c>
      <c r="O274">
        <f t="shared" si="304"/>
        <v>9.0367351550482446E-24</v>
      </c>
      <c r="P274">
        <f t="shared" si="305"/>
        <v>8.6690776484661717E-7</v>
      </c>
      <c r="Q274" s="1">
        <f t="shared" si="306"/>
        <v>0.86690776484661713</v>
      </c>
      <c r="R274" s="1">
        <f t="shared" si="307"/>
        <v>0.13309223515338287</v>
      </c>
      <c r="S274">
        <f t="shared" si="308"/>
        <v>5.1123033033759295</v>
      </c>
      <c r="T274">
        <f t="shared" si="309"/>
        <v>-6.0280092875345996</v>
      </c>
      <c r="U274">
        <f t="shared" si="310"/>
        <v>-6.0620271070786131</v>
      </c>
      <c r="V274">
        <f t="shared" si="311"/>
        <v>0.44970972709854801</v>
      </c>
      <c r="W274">
        <f t="shared" si="312"/>
        <v>4.2246241776704734E-14</v>
      </c>
      <c r="X274">
        <f t="shared" si="313"/>
        <v>4.2806003036613617E-2</v>
      </c>
      <c r="Y274">
        <f t="shared" si="314"/>
        <v>-1.3684953220414795</v>
      </c>
      <c r="AA274">
        <f t="shared" si="315"/>
        <v>-113.09062674199825</v>
      </c>
      <c r="AD274">
        <f t="shared" si="316"/>
        <v>1.2950999999999997</v>
      </c>
      <c r="AE274">
        <f t="shared" si="317"/>
        <v>2.1309062674199826</v>
      </c>
      <c r="AG274">
        <f t="shared" si="318"/>
        <v>-0.87584728132778766</v>
      </c>
      <c r="AK274">
        <f t="shared" si="319"/>
        <v>8.982169465202039E-8</v>
      </c>
      <c r="AL274">
        <f t="shared" si="320"/>
        <v>5.3893016791212237E-3</v>
      </c>
      <c r="AM274">
        <f t="shared" si="321"/>
        <v>275932.24597100663</v>
      </c>
      <c r="AN274">
        <f t="shared" si="322"/>
        <v>5.4408024559302852</v>
      </c>
      <c r="AO274">
        <f t="shared" si="323"/>
        <v>1.7412776914655483</v>
      </c>
      <c r="AP274">
        <f t="shared" si="324"/>
        <v>4.5988276278325246</v>
      </c>
      <c r="AQ274">
        <f t="shared" si="325"/>
        <v>275929.6576699515</v>
      </c>
      <c r="AR274">
        <f t="shared" si="326"/>
        <v>5.4407983821398735</v>
      </c>
      <c r="AT274">
        <f t="shared" si="327"/>
        <v>-500539.09930148529</v>
      </c>
      <c r="AV274">
        <f t="shared" si="328"/>
        <v>5006.3909930148529</v>
      </c>
    </row>
    <row r="275" spans="1:48">
      <c r="A275">
        <v>1.3138000000000001</v>
      </c>
      <c r="B275">
        <v>56.277999999999999</v>
      </c>
      <c r="C275">
        <f t="shared" si="293"/>
        <v>2.3138000000000001</v>
      </c>
      <c r="D275">
        <f t="shared" si="294"/>
        <v>1.3138000000000001</v>
      </c>
      <c r="E275">
        <f t="shared" si="295"/>
        <v>131380</v>
      </c>
      <c r="F275">
        <f t="shared" si="296"/>
        <v>980447761.19402981</v>
      </c>
      <c r="G275">
        <f t="shared" si="297"/>
        <v>2.8922500000000002</v>
      </c>
      <c r="H275">
        <f t="shared" si="298"/>
        <v>1.8738643316924795</v>
      </c>
      <c r="I275">
        <f t="shared" si="299"/>
        <v>9.3796666666666668E-4</v>
      </c>
      <c r="J275">
        <f t="shared" si="300"/>
        <v>1.8319661458333332E-11</v>
      </c>
      <c r="K275" s="1">
        <f t="shared" si="329"/>
        <v>6.2692843814058596E-2</v>
      </c>
      <c r="L275">
        <f t="shared" si="301"/>
        <v>6.2692843814058594E-8</v>
      </c>
      <c r="M275">
        <f t="shared" si="302"/>
        <v>0.9373071561859414</v>
      </c>
      <c r="N275">
        <f t="shared" si="303"/>
        <v>9.3730715618594133E-7</v>
      </c>
      <c r="O275">
        <f t="shared" si="304"/>
        <v>9.0445896821186452E-24</v>
      </c>
      <c r="P275">
        <f t="shared" si="305"/>
        <v>8.6709607766449638E-7</v>
      </c>
      <c r="Q275" s="1">
        <f t="shared" si="306"/>
        <v>0.86709607766449637</v>
      </c>
      <c r="R275" s="1">
        <f t="shared" si="307"/>
        <v>0.13290392233550363</v>
      </c>
      <c r="S275">
        <f t="shared" si="308"/>
        <v>5.1185292575317396</v>
      </c>
      <c r="T275">
        <f t="shared" si="309"/>
        <v>-6.0281180671941526</v>
      </c>
      <c r="U275">
        <f t="shared" si="310"/>
        <v>-6.0619327783164811</v>
      </c>
      <c r="V275">
        <f t="shared" si="311"/>
        <v>0.44990512344238542</v>
      </c>
      <c r="W275">
        <f t="shared" si="312"/>
        <v>4.2282961260452324E-14</v>
      </c>
      <c r="X275">
        <f t="shared" si="313"/>
        <v>4.2843209052266087E-2</v>
      </c>
      <c r="Y275">
        <f t="shared" si="314"/>
        <v>-1.3681180069929515</v>
      </c>
      <c r="AA275">
        <f t="shared" si="315"/>
        <v>-111.99217366767546</v>
      </c>
      <c r="AD275">
        <f t="shared" si="316"/>
        <v>1.3138000000000001</v>
      </c>
      <c r="AE275">
        <f t="shared" si="317"/>
        <v>2.1199217366767544</v>
      </c>
      <c r="AG275">
        <f t="shared" si="318"/>
        <v>-0.87646220172447198</v>
      </c>
      <c r="AK275">
        <f t="shared" si="319"/>
        <v>9.1197831913356067E-8</v>
      </c>
      <c r="AL275">
        <f t="shared" si="320"/>
        <v>5.4718699148013639E-3</v>
      </c>
      <c r="AM275">
        <f t="shared" si="321"/>
        <v>280159.73963782983</v>
      </c>
      <c r="AN275">
        <f t="shared" si="322"/>
        <v>5.4474057251346224</v>
      </c>
      <c r="AO275">
        <f t="shared" si="323"/>
        <v>1.7503386551380187</v>
      </c>
      <c r="AP275">
        <f t="shared" si="324"/>
        <v>4.6692851947002865</v>
      </c>
      <c r="AQ275">
        <f t="shared" si="325"/>
        <v>280157.11168201716</v>
      </c>
      <c r="AR275">
        <f t="shared" si="326"/>
        <v>5.4474016513442107</v>
      </c>
      <c r="AT275">
        <f t="shared" si="327"/>
        <v>-497713.95863006829</v>
      </c>
      <c r="AV275">
        <f t="shared" si="328"/>
        <v>4978.1395863006828</v>
      </c>
    </row>
    <row r="276" spans="1:48">
      <c r="A276">
        <v>1.3328</v>
      </c>
      <c r="B276">
        <v>57.767000000000003</v>
      </c>
      <c r="C276">
        <f t="shared" si="293"/>
        <v>2.3327999999999998</v>
      </c>
      <c r="D276">
        <f t="shared" si="294"/>
        <v>1.3327999999999998</v>
      </c>
      <c r="E276">
        <f t="shared" si="295"/>
        <v>133279.99999999997</v>
      </c>
      <c r="F276">
        <f t="shared" si="296"/>
        <v>994626865.67164159</v>
      </c>
      <c r="G276">
        <f t="shared" si="297"/>
        <v>2.9159999999999995</v>
      </c>
      <c r="H276">
        <f t="shared" si="298"/>
        <v>1.884608318143731</v>
      </c>
      <c r="I276">
        <f t="shared" si="299"/>
        <v>9.6278333333333342E-4</v>
      </c>
      <c r="J276">
        <f t="shared" si="300"/>
        <v>1.8804361979166668E-11</v>
      </c>
      <c r="K276" s="1">
        <f t="shared" si="329"/>
        <v>6.0699949671863207E-2</v>
      </c>
      <c r="L276">
        <f t="shared" si="301"/>
        <v>6.0699949671863206E-8</v>
      </c>
      <c r="M276">
        <f t="shared" si="302"/>
        <v>0.93930005032813679</v>
      </c>
      <c r="N276">
        <f t="shared" si="303"/>
        <v>9.3930005032813677E-7</v>
      </c>
      <c r="O276">
        <f t="shared" si="304"/>
        <v>9.0993703771263578E-24</v>
      </c>
      <c r="P276">
        <f t="shared" si="305"/>
        <v>8.6840604918139575E-7</v>
      </c>
      <c r="Q276" s="1">
        <f t="shared" si="306"/>
        <v>0.86840604918139574</v>
      </c>
      <c r="R276" s="1">
        <f t="shared" si="307"/>
        <v>0.13159395081860426</v>
      </c>
      <c r="S276">
        <f t="shared" si="308"/>
        <v>5.1247649840627121</v>
      </c>
      <c r="T276">
        <f t="shared" si="309"/>
        <v>-6.0271956543937195</v>
      </c>
      <c r="U276">
        <f t="shared" si="310"/>
        <v>-6.0612771599793058</v>
      </c>
      <c r="V276">
        <f t="shared" si="311"/>
        <v>0.45126554497879146</v>
      </c>
      <c r="W276">
        <f t="shared" si="312"/>
        <v>4.2539058008479725E-14</v>
      </c>
      <c r="X276">
        <f t="shared" si="313"/>
        <v>4.310269907345355E-2</v>
      </c>
      <c r="Y276">
        <f t="shared" si="314"/>
        <v>-1.3654955336442511</v>
      </c>
      <c r="AA276">
        <f t="shared" si="315"/>
        <v>-116.79416791938986</v>
      </c>
      <c r="AD276">
        <f t="shared" si="316"/>
        <v>1.3327999999999998</v>
      </c>
      <c r="AE276">
        <f t="shared" si="317"/>
        <v>2.1679416791938988</v>
      </c>
      <c r="AG276">
        <f t="shared" si="318"/>
        <v>-0.88076407414517766</v>
      </c>
      <c r="AK276">
        <f t="shared" si="319"/>
        <v>9.3077072166009077E-8</v>
      </c>
      <c r="AL276">
        <f t="shared" si="320"/>
        <v>5.5846243299605448E-3</v>
      </c>
      <c r="AM276">
        <f t="shared" si="321"/>
        <v>285932.76569397992</v>
      </c>
      <c r="AN276">
        <f t="shared" si="322"/>
        <v>5.4562639250142952</v>
      </c>
      <c r="AO276">
        <f t="shared" si="323"/>
        <v>1.7616798140140404</v>
      </c>
      <c r="AP276">
        <f t="shared" si="324"/>
        <v>4.7655013930999814</v>
      </c>
      <c r="AQ276">
        <f t="shared" si="325"/>
        <v>285930.08358599886</v>
      </c>
      <c r="AR276">
        <f t="shared" si="326"/>
        <v>5.4562598512238845</v>
      </c>
      <c r="AT276">
        <f t="shared" si="327"/>
        <v>-494875.96498689544</v>
      </c>
      <c r="AV276">
        <f t="shared" si="328"/>
        <v>4949.7596498689545</v>
      </c>
    </row>
    <row r="277" spans="1:48">
      <c r="A277">
        <v>1.3514999999999999</v>
      </c>
      <c r="B277">
        <v>59.406999999999996</v>
      </c>
      <c r="C277">
        <f t="shared" si="293"/>
        <v>2.3514999999999997</v>
      </c>
      <c r="D277">
        <f t="shared" si="294"/>
        <v>1.3514999999999997</v>
      </c>
      <c r="E277">
        <f t="shared" si="295"/>
        <v>135149.99999999997</v>
      </c>
      <c r="F277">
        <f t="shared" si="296"/>
        <v>1008582089.5522386</v>
      </c>
      <c r="G277">
        <f t="shared" si="297"/>
        <v>2.9393749999999996</v>
      </c>
      <c r="H277">
        <f t="shared" si="298"/>
        <v>1.8951826627036463</v>
      </c>
      <c r="I277">
        <f t="shared" si="299"/>
        <v>9.9011666666666662E-4</v>
      </c>
      <c r="J277">
        <f t="shared" si="300"/>
        <v>1.9338216145833333E-11</v>
      </c>
      <c r="K277" s="1">
        <f t="shared" si="329"/>
        <v>5.9006731864125306E-2</v>
      </c>
      <c r="L277">
        <f t="shared" si="301"/>
        <v>5.9006731864125302E-8</v>
      </c>
      <c r="M277">
        <f t="shared" si="302"/>
        <v>0.94099326813587469</v>
      </c>
      <c r="N277">
        <f t="shared" si="303"/>
        <v>9.4099326813587468E-7</v>
      </c>
      <c r="O277">
        <f t="shared" si="304"/>
        <v>9.1767333618826968E-24</v>
      </c>
      <c r="P277">
        <f t="shared" si="305"/>
        <v>8.7024599366011398E-7</v>
      </c>
      <c r="Q277" s="1">
        <f t="shared" si="306"/>
        <v>0.87024599366011401</v>
      </c>
      <c r="R277" s="1">
        <f t="shared" si="307"/>
        <v>0.12975400633988599</v>
      </c>
      <c r="S277">
        <f t="shared" si="308"/>
        <v>5.1308160500347437</v>
      </c>
      <c r="T277">
        <f t="shared" si="309"/>
        <v>-6.0264134835035614</v>
      </c>
      <c r="U277">
        <f t="shared" si="310"/>
        <v>-6.0603579673947916</v>
      </c>
      <c r="V277">
        <f t="shared" si="311"/>
        <v>0.4531798180447244</v>
      </c>
      <c r="W277">
        <f t="shared" si="312"/>
        <v>4.2900725723921933E-14</v>
      </c>
      <c r="X277">
        <f t="shared" si="313"/>
        <v>4.3469158873766511E-2</v>
      </c>
      <c r="Y277">
        <f t="shared" si="314"/>
        <v>-1.3618187633061953</v>
      </c>
      <c r="AA277">
        <f t="shared" si="315"/>
        <v>-119.8969545350695</v>
      </c>
      <c r="AD277">
        <f t="shared" si="316"/>
        <v>1.3514999999999997</v>
      </c>
      <c r="AE277">
        <f t="shared" si="317"/>
        <v>2.1989695453506948</v>
      </c>
      <c r="AG277">
        <f t="shared" si="318"/>
        <v>-0.88687922381134732</v>
      </c>
      <c r="AK277">
        <f t="shared" si="319"/>
        <v>9.518544617392533E-8</v>
      </c>
      <c r="AL277">
        <f t="shared" si="320"/>
        <v>5.7111267704355196E-3</v>
      </c>
      <c r="AM277">
        <f t="shared" si="321"/>
        <v>292409.69064629858</v>
      </c>
      <c r="AN277">
        <f t="shared" si="322"/>
        <v>5.4659917613243829</v>
      </c>
      <c r="AO277">
        <f t="shared" si="323"/>
        <v>1.7738376214502036</v>
      </c>
      <c r="AP277">
        <f t="shared" si="324"/>
        <v>4.8734491297238876</v>
      </c>
      <c r="AQ277">
        <f t="shared" si="325"/>
        <v>292406.94778343325</v>
      </c>
      <c r="AR277">
        <f t="shared" si="326"/>
        <v>5.4659876875339712</v>
      </c>
      <c r="AT277">
        <f t="shared" si="327"/>
        <v>-492114.20143467706</v>
      </c>
      <c r="AV277">
        <f t="shared" si="328"/>
        <v>4922.1420143467703</v>
      </c>
    </row>
    <row r="278" spans="1:48">
      <c r="A278">
        <v>1.3711</v>
      </c>
      <c r="B278">
        <v>60.786999999999999</v>
      </c>
      <c r="C278">
        <f t="shared" si="293"/>
        <v>2.3711000000000002</v>
      </c>
      <c r="D278">
        <f t="shared" si="294"/>
        <v>1.3711000000000002</v>
      </c>
      <c r="E278">
        <f t="shared" si="295"/>
        <v>137110.00000000003</v>
      </c>
      <c r="F278">
        <f t="shared" si="296"/>
        <v>1023208955.2238808</v>
      </c>
      <c r="G278">
        <f t="shared" si="297"/>
        <v>2.9638750000000003</v>
      </c>
      <c r="H278">
        <f t="shared" si="298"/>
        <v>1.9062659329375693</v>
      </c>
      <c r="I278">
        <f t="shared" si="299"/>
        <v>1.0131166666666666E-3</v>
      </c>
      <c r="J278">
        <f t="shared" si="300"/>
        <v>1.9787434895833332E-11</v>
      </c>
      <c r="K278" s="1">
        <f t="shared" si="329"/>
        <v>5.7412803391417411E-2</v>
      </c>
      <c r="L278">
        <f t="shared" si="301"/>
        <v>5.7412803391417405E-8</v>
      </c>
      <c r="M278">
        <f t="shared" si="302"/>
        <v>0.94258719660858259</v>
      </c>
      <c r="N278">
        <f t="shared" si="303"/>
        <v>9.425871966085825E-7</v>
      </c>
      <c r="O278">
        <f t="shared" si="304"/>
        <v>9.2018618604961224E-24</v>
      </c>
      <c r="P278">
        <f t="shared" si="305"/>
        <v>8.7084112797739576E-7</v>
      </c>
      <c r="Q278" s="1">
        <f t="shared" si="306"/>
        <v>0.87084112797739577</v>
      </c>
      <c r="R278" s="1">
        <f t="shared" si="307"/>
        <v>0.12915887202260423</v>
      </c>
      <c r="S278">
        <f t="shared" si="308"/>
        <v>5.1370691308394081</v>
      </c>
      <c r="T278">
        <f t="shared" si="309"/>
        <v>-6.0256784636640202</v>
      </c>
      <c r="U278">
        <f t="shared" si="310"/>
        <v>-6.0600610683403549</v>
      </c>
      <c r="V278">
        <f t="shared" si="311"/>
        <v>0.45379986130675798</v>
      </c>
      <c r="W278">
        <f t="shared" si="312"/>
        <v>4.3018200078287179E-14</v>
      </c>
      <c r="X278">
        <f t="shared" si="313"/>
        <v>4.3588189759312779E-2</v>
      </c>
      <c r="Y278">
        <f t="shared" si="314"/>
        <v>-1.360631167088449</v>
      </c>
      <c r="AA278">
        <f t="shared" si="315"/>
        <v>-124.96527672068368</v>
      </c>
      <c r="AD278">
        <f t="shared" si="316"/>
        <v>1.3711000000000002</v>
      </c>
      <c r="AE278">
        <f t="shared" si="317"/>
        <v>2.2496527672068365</v>
      </c>
      <c r="AG278">
        <f t="shared" si="318"/>
        <v>-0.88887575644287364</v>
      </c>
      <c r="AK278">
        <f t="shared" si="319"/>
        <v>9.6830288762632467E-8</v>
      </c>
      <c r="AL278">
        <f t="shared" si="320"/>
        <v>5.8098173257579476E-3</v>
      </c>
      <c r="AM278">
        <f t="shared" si="321"/>
        <v>297462.64707880694</v>
      </c>
      <c r="AN278">
        <f t="shared" si="322"/>
        <v>5.4734324383467943</v>
      </c>
      <c r="AO278">
        <f t="shared" si="323"/>
        <v>1.7838107103264453</v>
      </c>
      <c r="AP278">
        <f t="shared" si="324"/>
        <v>4.9576642803028994</v>
      </c>
      <c r="AQ278">
        <f t="shared" si="325"/>
        <v>297459.85681817395</v>
      </c>
      <c r="AR278">
        <f t="shared" si="326"/>
        <v>5.4734283645563826</v>
      </c>
      <c r="AT278">
        <f t="shared" si="327"/>
        <v>-489252.40607170435</v>
      </c>
      <c r="AV278">
        <f t="shared" si="328"/>
        <v>4893.5240607170435</v>
      </c>
    </row>
    <row r="279" spans="1:48">
      <c r="A279">
        <v>1.391</v>
      </c>
      <c r="B279">
        <v>62.381999999999998</v>
      </c>
      <c r="C279">
        <f t="shared" si="293"/>
        <v>2.391</v>
      </c>
      <c r="D279">
        <f t="shared" si="294"/>
        <v>1.391</v>
      </c>
      <c r="E279">
        <f t="shared" si="295"/>
        <v>139100</v>
      </c>
      <c r="F279">
        <f t="shared" si="296"/>
        <v>1038059701.4925373</v>
      </c>
      <c r="G279">
        <f t="shared" si="297"/>
        <v>2.98875</v>
      </c>
      <c r="H279">
        <f t="shared" si="298"/>
        <v>1.9175188450628275</v>
      </c>
      <c r="I279">
        <f t="shared" si="299"/>
        <v>1.0397E-3</v>
      </c>
      <c r="J279">
        <f t="shared" si="300"/>
        <v>2.0306640624999998E-11</v>
      </c>
      <c r="K279" s="1">
        <f t="shared" si="329"/>
        <v>5.5607398318557544E-2</v>
      </c>
      <c r="L279">
        <f t="shared" si="301"/>
        <v>5.5607398318557541E-8</v>
      </c>
      <c r="M279">
        <f t="shared" si="302"/>
        <v>0.94439260168144246</v>
      </c>
      <c r="N279">
        <f t="shared" si="303"/>
        <v>9.4439260168144241E-7</v>
      </c>
      <c r="O279">
        <f t="shared" si="304"/>
        <v>9.2535875864901394E-24</v>
      </c>
      <c r="P279">
        <f t="shared" si="305"/>
        <v>8.7206235493203218E-7</v>
      </c>
      <c r="Q279" s="1">
        <f t="shared" si="306"/>
        <v>0.87206235493203221</v>
      </c>
      <c r="R279" s="1">
        <f t="shared" si="307"/>
        <v>0.12793764506796779</v>
      </c>
      <c r="S279">
        <f t="shared" si="308"/>
        <v>5.1433271299920467</v>
      </c>
      <c r="T279">
        <f t="shared" si="309"/>
        <v>-6.0248474238185441</v>
      </c>
      <c r="U279">
        <f t="shared" si="310"/>
        <v>-6.0594524606698235</v>
      </c>
      <c r="V279">
        <f t="shared" si="311"/>
        <v>0.45507352923941685</v>
      </c>
      <c r="W279">
        <f t="shared" si="312"/>
        <v>4.3260015013540463E-14</v>
      </c>
      <c r="X279">
        <f t="shared" si="313"/>
        <v>4.3833208734194905E-2</v>
      </c>
      <c r="Y279">
        <f t="shared" si="314"/>
        <v>-1.3581967364063232</v>
      </c>
      <c r="AA279">
        <f t="shared" si="315"/>
        <v>-130.07306390249133</v>
      </c>
      <c r="AD279">
        <f t="shared" si="316"/>
        <v>1.391</v>
      </c>
      <c r="AE279">
        <f t="shared" si="317"/>
        <v>2.3007306390249131</v>
      </c>
      <c r="AG279">
        <f t="shared" si="318"/>
        <v>-0.89300164754841904</v>
      </c>
      <c r="AK279">
        <f t="shared" si="319"/>
        <v>9.8787878021775435E-8</v>
      </c>
      <c r="AL279">
        <f t="shared" si="320"/>
        <v>5.9272726813065259E-3</v>
      </c>
      <c r="AM279">
        <f t="shared" si="321"/>
        <v>303476.3612828941</v>
      </c>
      <c r="AN279">
        <f t="shared" si="322"/>
        <v>5.4821248681815575</v>
      </c>
      <c r="AO279">
        <f t="shared" si="323"/>
        <v>1.7950592943557184</v>
      </c>
      <c r="AP279">
        <f t="shared" si="324"/>
        <v>5.0578919102064779</v>
      </c>
      <c r="AQ279">
        <f t="shared" si="325"/>
        <v>303473.51461238868</v>
      </c>
      <c r="AR279">
        <f t="shared" si="326"/>
        <v>5.4821207943911459</v>
      </c>
      <c r="AT279">
        <f t="shared" si="327"/>
        <v>-486380.65352648863</v>
      </c>
      <c r="AV279">
        <f t="shared" si="328"/>
        <v>4864.8065352648855</v>
      </c>
    </row>
    <row r="280" spans="1:48">
      <c r="A280">
        <v>1.4132</v>
      </c>
      <c r="B280">
        <v>63.722000000000001</v>
      </c>
      <c r="C280">
        <f t="shared" si="293"/>
        <v>2.4131999999999998</v>
      </c>
      <c r="D280">
        <f t="shared" si="294"/>
        <v>1.4131999999999998</v>
      </c>
      <c r="E280">
        <f t="shared" si="295"/>
        <v>141319.99999999997</v>
      </c>
      <c r="F280">
        <f t="shared" si="296"/>
        <v>1054626865.6716416</v>
      </c>
      <c r="G280">
        <f t="shared" si="297"/>
        <v>3.0164999999999997</v>
      </c>
      <c r="H280">
        <f t="shared" si="298"/>
        <v>1.9300723450216584</v>
      </c>
      <c r="I280">
        <f t="shared" si="299"/>
        <v>1.0620333333333334E-3</v>
      </c>
      <c r="J280">
        <f t="shared" si="300"/>
        <v>2.0742838541666669E-11</v>
      </c>
      <c r="K280" s="1">
        <f t="shared" si="329"/>
        <v>5.4991630794842816E-2</v>
      </c>
      <c r="L280">
        <f t="shared" si="301"/>
        <v>5.4991630794842815E-8</v>
      </c>
      <c r="M280">
        <f t="shared" si="302"/>
        <v>0.94500836920515718</v>
      </c>
      <c r="N280">
        <f t="shared" si="303"/>
        <v>9.4500836920515713E-7</v>
      </c>
      <c r="O280">
        <f t="shared" si="304"/>
        <v>9.2433585131890323E-24</v>
      </c>
      <c r="P280">
        <f t="shared" si="305"/>
        <v>8.7182125682180998E-7</v>
      </c>
      <c r="Q280" s="1">
        <f t="shared" si="306"/>
        <v>0.87182125682181</v>
      </c>
      <c r="R280" s="1">
        <f t="shared" si="307"/>
        <v>0.12817874317819</v>
      </c>
      <c r="S280">
        <f t="shared" si="308"/>
        <v>5.1502036287628075</v>
      </c>
      <c r="T280">
        <f t="shared" si="309"/>
        <v>-6.0245643452647872</v>
      </c>
      <c r="U280">
        <f t="shared" si="310"/>
        <v>-6.0595725461833618</v>
      </c>
      <c r="V280">
        <f t="shared" si="311"/>
        <v>0.45482193667709164</v>
      </c>
      <c r="W280">
        <f t="shared" si="312"/>
        <v>4.3212194656252563E-14</v>
      </c>
      <c r="X280">
        <f t="shared" si="313"/>
        <v>4.3784754758807054E-2</v>
      </c>
      <c r="Y280">
        <f t="shared" si="314"/>
        <v>-1.3586770784604749</v>
      </c>
      <c r="AA280">
        <f t="shared" si="315"/>
        <v>-133.08772866981565</v>
      </c>
      <c r="AD280">
        <f t="shared" si="316"/>
        <v>1.4131999999999998</v>
      </c>
      <c r="AE280">
        <f t="shared" si="317"/>
        <v>2.3308772866981564</v>
      </c>
      <c r="AG280">
        <f t="shared" si="318"/>
        <v>-0.89218399108751767</v>
      </c>
      <c r="AK280">
        <f t="shared" si="319"/>
        <v>1.002535623528752E-7</v>
      </c>
      <c r="AL280">
        <f t="shared" si="320"/>
        <v>6.0152137411725124E-3</v>
      </c>
      <c r="AM280">
        <f t="shared" si="321"/>
        <v>307978.94354803261</v>
      </c>
      <c r="AN280">
        <f t="shared" si="322"/>
        <v>5.4885210248981675</v>
      </c>
      <c r="AO280">
        <f t="shared" si="323"/>
        <v>1.8042893982548434</v>
      </c>
      <c r="AP280">
        <f t="shared" si="324"/>
        <v>5.1329342440397028</v>
      </c>
      <c r="AQ280">
        <f t="shared" si="325"/>
        <v>307976.05464238219</v>
      </c>
      <c r="AR280">
        <f t="shared" si="326"/>
        <v>5.4885169511077558</v>
      </c>
      <c r="AT280">
        <f t="shared" si="327"/>
        <v>-483216.50536397565</v>
      </c>
      <c r="AV280">
        <f t="shared" si="328"/>
        <v>4833.1650536397574</v>
      </c>
    </row>
    <row r="281" spans="1:48">
      <c r="A281">
        <v>1.4319999999999999</v>
      </c>
      <c r="B281">
        <v>64.77</v>
      </c>
      <c r="C281">
        <f t="shared" si="293"/>
        <v>2.4319999999999999</v>
      </c>
      <c r="D281">
        <f t="shared" si="294"/>
        <v>1.4319999999999999</v>
      </c>
      <c r="E281">
        <f t="shared" si="295"/>
        <v>143200</v>
      </c>
      <c r="F281">
        <f t="shared" si="296"/>
        <v>1068656716.4179105</v>
      </c>
      <c r="G281">
        <f t="shared" si="297"/>
        <v>3.04</v>
      </c>
      <c r="H281">
        <f t="shared" si="298"/>
        <v>1.9407032368786861</v>
      </c>
      <c r="I281">
        <f t="shared" si="299"/>
        <v>1.0794999999999999E-3</v>
      </c>
      <c r="J281">
        <f t="shared" si="300"/>
        <v>2.1083984375E-11</v>
      </c>
      <c r="K281" s="1">
        <f t="shared" si="329"/>
        <v>5.5096120998194498E-2</v>
      </c>
      <c r="L281">
        <f t="shared" si="301"/>
        <v>5.5096120998194498E-8</v>
      </c>
      <c r="M281">
        <f t="shared" si="302"/>
        <v>0.9449038790018055</v>
      </c>
      <c r="N281">
        <f t="shared" si="303"/>
        <v>9.4490387900180549E-7</v>
      </c>
      <c r="O281">
        <f t="shared" si="304"/>
        <v>9.2212408450957069E-24</v>
      </c>
      <c r="P281">
        <f t="shared" si="305"/>
        <v>8.7129926095288262E-7</v>
      </c>
      <c r="Q281" s="1">
        <f t="shared" si="306"/>
        <v>0.87129926095288257</v>
      </c>
      <c r="R281" s="1">
        <f t="shared" si="307"/>
        <v>0.12870073904711743</v>
      </c>
      <c r="S281">
        <f t="shared" si="308"/>
        <v>5.1559430179718371</v>
      </c>
      <c r="T281">
        <f t="shared" si="309"/>
        <v>-6.0246123681492545</v>
      </c>
      <c r="U281">
        <f t="shared" si="310"/>
        <v>-6.0598326543398731</v>
      </c>
      <c r="V281">
        <f t="shared" si="311"/>
        <v>0.45427745787484497</v>
      </c>
      <c r="W281">
        <f t="shared" si="312"/>
        <v>4.3108795769621883E-14</v>
      </c>
      <c r="X281">
        <f t="shared" si="313"/>
        <v>4.3679985840461844E-2</v>
      </c>
      <c r="Y281">
        <f t="shared" si="314"/>
        <v>-1.3597175110865216</v>
      </c>
      <c r="AA281">
        <f t="shared" si="315"/>
        <v>-133.59310368026627</v>
      </c>
      <c r="AD281">
        <f t="shared" si="316"/>
        <v>1.4319999999999999</v>
      </c>
      <c r="AE281">
        <f t="shared" si="317"/>
        <v>2.3359310368026627</v>
      </c>
      <c r="AG281">
        <f t="shared" si="318"/>
        <v>-0.89041895920933967</v>
      </c>
      <c r="AK281">
        <f t="shared" si="319"/>
        <v>1.0134416998156877E-7</v>
      </c>
      <c r="AL281">
        <f t="shared" si="320"/>
        <v>6.0806501988941259E-3</v>
      </c>
      <c r="AM281">
        <f t="shared" si="321"/>
        <v>311329.29018337926</v>
      </c>
      <c r="AN281">
        <f t="shared" si="322"/>
        <v>5.4932199814811495</v>
      </c>
      <c r="AO281">
        <f t="shared" si="323"/>
        <v>1.8113738970538933</v>
      </c>
      <c r="AP281">
        <f t="shared" si="324"/>
        <v>5.1887728308465064</v>
      </c>
      <c r="AQ281">
        <f t="shared" si="325"/>
        <v>311326.36985079036</v>
      </c>
      <c r="AR281">
        <f t="shared" si="326"/>
        <v>5.4932159076907379</v>
      </c>
      <c r="AT281">
        <f t="shared" si="327"/>
        <v>-480568.96739752858</v>
      </c>
      <c r="AV281">
        <f t="shared" si="328"/>
        <v>4806.6896739752856</v>
      </c>
    </row>
    <row r="282" spans="1:48">
      <c r="A282">
        <v>1.4522999999999999</v>
      </c>
      <c r="B282">
        <v>66.375</v>
      </c>
      <c r="C282">
        <f t="shared" si="293"/>
        <v>2.4523000000000001</v>
      </c>
      <c r="D282">
        <f t="shared" si="294"/>
        <v>1.4523000000000001</v>
      </c>
      <c r="E282">
        <f t="shared" si="295"/>
        <v>145230.00000000003</v>
      </c>
      <c r="F282">
        <f t="shared" si="296"/>
        <v>1083805970.1492538</v>
      </c>
      <c r="G282">
        <f t="shared" si="297"/>
        <v>3.0653750000000004</v>
      </c>
      <c r="H282">
        <f t="shared" si="298"/>
        <v>1.9521823381923915</v>
      </c>
      <c r="I282">
        <f t="shared" si="299"/>
        <v>1.10625E-3</v>
      </c>
      <c r="J282">
        <f t="shared" si="300"/>
        <v>2.1606445312500001E-11</v>
      </c>
      <c r="K282" s="1">
        <f t="shared" si="329"/>
        <v>5.3428023505925348E-2</v>
      </c>
      <c r="L282">
        <f t="shared" si="301"/>
        <v>5.3428023505925346E-8</v>
      </c>
      <c r="M282">
        <f t="shared" si="302"/>
        <v>0.94657197649407465</v>
      </c>
      <c r="N282">
        <f t="shared" si="303"/>
        <v>9.4657197649407459E-7</v>
      </c>
      <c r="O282">
        <f t="shared" si="304"/>
        <v>9.262867118144413E-24</v>
      </c>
      <c r="P282">
        <f t="shared" si="305"/>
        <v>8.7228089959912594E-7</v>
      </c>
      <c r="Q282" s="1">
        <f t="shared" si="306"/>
        <v>0.87228089959912591</v>
      </c>
      <c r="R282" s="1">
        <f t="shared" si="307"/>
        <v>0.12771910040087409</v>
      </c>
      <c r="S282">
        <f t="shared" si="308"/>
        <v>5.1620563373605526</v>
      </c>
      <c r="T282">
        <f t="shared" si="309"/>
        <v>-6.0238463570771312</v>
      </c>
      <c r="U282">
        <f t="shared" si="310"/>
        <v>-6.0593436371991931</v>
      </c>
      <c r="V282">
        <f t="shared" si="311"/>
        <v>0.45530164676861445</v>
      </c>
      <c r="W282">
        <f t="shared" si="312"/>
        <v>4.3303396315649486E-14</v>
      </c>
      <c r="X282">
        <f t="shared" si="313"/>
        <v>4.3877164837074455E-2</v>
      </c>
      <c r="Y282">
        <f t="shared" si="314"/>
        <v>-1.3577614425237998</v>
      </c>
      <c r="AA282">
        <f t="shared" si="315"/>
        <v>-139.04889610357682</v>
      </c>
      <c r="AD282">
        <f t="shared" si="316"/>
        <v>1.4523000000000001</v>
      </c>
      <c r="AE282">
        <f t="shared" si="317"/>
        <v>2.3904889610357682</v>
      </c>
      <c r="AG282">
        <f t="shared" si="318"/>
        <v>-0.89374414910779032</v>
      </c>
      <c r="AK282">
        <f t="shared" si="319"/>
        <v>1.0324479304726589E-7</v>
      </c>
      <c r="AL282">
        <f t="shared" si="320"/>
        <v>6.1946875828359539E-3</v>
      </c>
      <c r="AM282">
        <f t="shared" si="321"/>
        <v>317168.00424120086</v>
      </c>
      <c r="AN282">
        <f t="shared" si="322"/>
        <v>5.5012893694325866</v>
      </c>
      <c r="AO282">
        <f t="shared" si="323"/>
        <v>1.8220045340895255</v>
      </c>
      <c r="AP282">
        <f t="shared" si="324"/>
        <v>5.2860838190046087</v>
      </c>
      <c r="AQ282">
        <f t="shared" si="325"/>
        <v>317165.02914027654</v>
      </c>
      <c r="AR282">
        <f t="shared" si="326"/>
        <v>5.5012852956421749</v>
      </c>
      <c r="AT282">
        <f t="shared" si="327"/>
        <v>-477742.56759502948</v>
      </c>
      <c r="AV282">
        <f t="shared" si="328"/>
        <v>4778.425675950295</v>
      </c>
    </row>
    <row r="283" spans="1:48">
      <c r="A283">
        <v>1.4724999999999999</v>
      </c>
      <c r="B283">
        <v>67.61</v>
      </c>
      <c r="C283">
        <f t="shared" si="293"/>
        <v>2.4725000000000001</v>
      </c>
      <c r="D283">
        <f t="shared" si="294"/>
        <v>1.4725000000000001</v>
      </c>
      <c r="E283">
        <f t="shared" si="295"/>
        <v>147250</v>
      </c>
      <c r="F283">
        <f t="shared" si="296"/>
        <v>1098880597.0149252</v>
      </c>
      <c r="G283">
        <f t="shared" si="297"/>
        <v>3.0906250000000002</v>
      </c>
      <c r="H283">
        <f t="shared" si="298"/>
        <v>1.963604892208985</v>
      </c>
      <c r="I283">
        <f t="shared" si="299"/>
        <v>1.1268333333333334E-3</v>
      </c>
      <c r="J283">
        <f t="shared" si="300"/>
        <v>2.2008463541666669E-11</v>
      </c>
      <c r="K283" s="1">
        <f t="shared" si="329"/>
        <v>5.2610422082413066E-2</v>
      </c>
      <c r="L283">
        <f t="shared" si="301"/>
        <v>5.2610422082413065E-8</v>
      </c>
      <c r="M283">
        <f t="shared" si="302"/>
        <v>0.94738957791758693</v>
      </c>
      <c r="N283">
        <f t="shared" si="303"/>
        <v>9.4738957791758689E-7</v>
      </c>
      <c r="O283">
        <f t="shared" si="304"/>
        <v>9.2516489110580716E-24</v>
      </c>
      <c r="P283">
        <f t="shared" si="305"/>
        <v>8.7201667592678481E-7</v>
      </c>
      <c r="Q283" s="1">
        <f t="shared" si="306"/>
        <v>0.87201667592678478</v>
      </c>
      <c r="R283" s="1">
        <f t="shared" si="307"/>
        <v>0.12798332407321522</v>
      </c>
      <c r="S283">
        <f t="shared" si="308"/>
        <v>5.1680553034591394</v>
      </c>
      <c r="T283">
        <f t="shared" si="309"/>
        <v>-6.023471397186464</v>
      </c>
      <c r="U283">
        <f t="shared" si="310"/>
        <v>-6.0594752097993885</v>
      </c>
      <c r="V283">
        <f t="shared" si="311"/>
        <v>0.45502585658943162</v>
      </c>
      <c r="W283">
        <f t="shared" si="312"/>
        <v>4.3250951812104961E-14</v>
      </c>
      <c r="X283">
        <f t="shared" si="313"/>
        <v>4.3824025445650089E-2</v>
      </c>
      <c r="Y283">
        <f t="shared" si="314"/>
        <v>-1.3582877329245833</v>
      </c>
      <c r="AA283">
        <f t="shared" si="315"/>
        <v>-143.26610395319042</v>
      </c>
      <c r="AD283">
        <f t="shared" si="316"/>
        <v>1.4725000000000001</v>
      </c>
      <c r="AE283">
        <f t="shared" si="317"/>
        <v>2.4326610395319044</v>
      </c>
      <c r="AG283">
        <f t="shared" si="318"/>
        <v>-0.89284661421766054</v>
      </c>
      <c r="AK283">
        <f t="shared" si="319"/>
        <v>1.0455404361640177E-7</v>
      </c>
      <c r="AL283">
        <f t="shared" si="320"/>
        <v>6.2732426169841062E-3</v>
      </c>
      <c r="AM283">
        <f t="shared" si="321"/>
        <v>321190.02198958624</v>
      </c>
      <c r="AN283">
        <f t="shared" si="322"/>
        <v>5.5067620451303902</v>
      </c>
      <c r="AO283">
        <f t="shared" si="323"/>
        <v>1.8300109359361179</v>
      </c>
      <c r="AP283">
        <f t="shared" si="324"/>
        <v>5.3531168193551784</v>
      </c>
      <c r="AQ283">
        <f t="shared" si="325"/>
        <v>321187.00916131068</v>
      </c>
      <c r="AR283">
        <f t="shared" si="326"/>
        <v>5.5067579713399786</v>
      </c>
      <c r="AT283">
        <f t="shared" si="327"/>
        <v>-474962.89304775366</v>
      </c>
      <c r="AV283">
        <f t="shared" si="328"/>
        <v>4750.6289304775364</v>
      </c>
    </row>
    <row r="284" spans="1:48">
      <c r="A284">
        <v>1.4923999999999999</v>
      </c>
      <c r="B284">
        <v>69.17</v>
      </c>
      <c r="C284">
        <f t="shared" si="293"/>
        <v>2.4923999999999999</v>
      </c>
      <c r="D284">
        <f t="shared" si="294"/>
        <v>1.4923999999999999</v>
      </c>
      <c r="E284">
        <f t="shared" si="295"/>
        <v>149240</v>
      </c>
      <c r="F284">
        <f t="shared" si="296"/>
        <v>1113731343.283582</v>
      </c>
      <c r="G284">
        <f t="shared" si="297"/>
        <v>3.1154999999999999</v>
      </c>
      <c r="H284">
        <f t="shared" si="298"/>
        <v>1.9748578043342433</v>
      </c>
      <c r="I284">
        <f t="shared" si="299"/>
        <v>1.1528333333333334E-3</v>
      </c>
      <c r="J284">
        <f t="shared" si="300"/>
        <v>2.2516276041666667E-11</v>
      </c>
      <c r="K284" s="1">
        <f t="shared" si="329"/>
        <v>5.1433142904718121E-2</v>
      </c>
      <c r="L284">
        <f t="shared" si="301"/>
        <v>5.1433142904718121E-8</v>
      </c>
      <c r="M284">
        <f t="shared" si="302"/>
        <v>0.94856685709528188</v>
      </c>
      <c r="N284">
        <f t="shared" si="303"/>
        <v>9.4856685709528185E-7</v>
      </c>
      <c r="O284">
        <f t="shared" si="304"/>
        <v>9.2856930013297623E-24</v>
      </c>
      <c r="P284">
        <f t="shared" si="305"/>
        <v>8.7281778005241985E-7</v>
      </c>
      <c r="Q284" s="1">
        <f t="shared" si="306"/>
        <v>0.87281778005241983</v>
      </c>
      <c r="R284" s="1">
        <f t="shared" si="307"/>
        <v>0.12718221994758017</v>
      </c>
      <c r="S284">
        <f t="shared" si="308"/>
        <v>5.1738852403687918</v>
      </c>
      <c r="T284">
        <f t="shared" si="309"/>
        <v>-6.0229320536585194</v>
      </c>
      <c r="U284">
        <f t="shared" si="310"/>
        <v>-6.0590764153757144</v>
      </c>
      <c r="V284">
        <f t="shared" si="311"/>
        <v>0.45586228676572654</v>
      </c>
      <c r="W284">
        <f t="shared" si="312"/>
        <v>4.3410106069036084E-14</v>
      </c>
      <c r="X284">
        <f t="shared" si="313"/>
        <v>4.3985288491046957E-2</v>
      </c>
      <c r="Y284">
        <f t="shared" si="314"/>
        <v>-1.3566925552298845</v>
      </c>
      <c r="AA284">
        <f t="shared" si="315"/>
        <v>-147.27678062215668</v>
      </c>
      <c r="AD284">
        <f t="shared" si="316"/>
        <v>1.4923999999999999</v>
      </c>
      <c r="AE284">
        <f t="shared" si="317"/>
        <v>2.4727678062215666</v>
      </c>
      <c r="AG284">
        <f t="shared" si="318"/>
        <v>-0.89557359873776532</v>
      </c>
      <c r="AK284">
        <f t="shared" si="319"/>
        <v>1.0635696807507144E-7</v>
      </c>
      <c r="AL284">
        <f t="shared" si="320"/>
        <v>6.3814180845042862E-3</v>
      </c>
      <c r="AM284">
        <f t="shared" si="321"/>
        <v>326728.60592661944</v>
      </c>
      <c r="AN284">
        <f t="shared" si="322"/>
        <v>5.5141871597347416</v>
      </c>
      <c r="AO284">
        <f t="shared" si="323"/>
        <v>1.8399177756786811</v>
      </c>
      <c r="AP284">
        <f t="shared" si="324"/>
        <v>5.4454256857548451</v>
      </c>
      <c r="AQ284">
        <f t="shared" si="325"/>
        <v>326725.54114529071</v>
      </c>
      <c r="AR284">
        <f t="shared" si="326"/>
        <v>5.5141830859443299</v>
      </c>
      <c r="AT284">
        <f t="shared" si="327"/>
        <v>-472255.94322194508</v>
      </c>
      <c r="AV284">
        <f t="shared" si="328"/>
        <v>4723.5594322194511</v>
      </c>
    </row>
    <row r="286" spans="1:48">
      <c r="A286" s="1" t="s">
        <v>122</v>
      </c>
    </row>
    <row r="287" spans="1:48">
      <c r="A287" t="s">
        <v>6</v>
      </c>
      <c r="B287" t="s">
        <v>7</v>
      </c>
      <c r="C287" t="s">
        <v>50</v>
      </c>
      <c r="D287" t="s">
        <v>51</v>
      </c>
      <c r="E287" t="s">
        <v>52</v>
      </c>
      <c r="F287" s="3" t="s">
        <v>53</v>
      </c>
      <c r="G287" t="s">
        <v>54</v>
      </c>
      <c r="H287" t="s">
        <v>55</v>
      </c>
      <c r="I287" t="s">
        <v>56</v>
      </c>
      <c r="J287" t="s">
        <v>57</v>
      </c>
    </row>
    <row r="288" spans="1:48">
      <c r="A288">
        <v>1.2342</v>
      </c>
      <c r="B288">
        <v>67.415000000000006</v>
      </c>
      <c r="C288">
        <f t="shared" ref="C288:C301" si="330">A288+1</f>
        <v>2.2342</v>
      </c>
      <c r="D288">
        <f t="shared" ref="D288:D301" si="331">C288-1</f>
        <v>1.2342</v>
      </c>
      <c r="E288">
        <f t="shared" ref="E288:E301" si="332">D288*100000</f>
        <v>123420</v>
      </c>
      <c r="F288">
        <f t="shared" ref="F288:F301" si="333">E288/(0.000134)</f>
        <v>921044776.119403</v>
      </c>
      <c r="G288">
        <f t="shared" ref="G288:G301" si="334">1.25*C288/1</f>
        <v>2.7927499999999998</v>
      </c>
      <c r="H288">
        <f t="shared" ref="H288:H301" si="335">(((((C288+1)*100000)/2)*28.02)/(8.314*298))/1000</f>
        <v>1.8288526831914471</v>
      </c>
      <c r="I288">
        <f t="shared" ref="I288:I301" si="336">B288/60000</f>
        <v>1.1235833333333334E-3</v>
      </c>
      <c r="J288">
        <f t="shared" ref="J288:J301" si="337">I288/51200000</f>
        <v>2.1944986979166668E-11</v>
      </c>
    </row>
    <row r="289" spans="1:10">
      <c r="A289">
        <v>1.2555000000000001</v>
      </c>
      <c r="B289">
        <v>68.488</v>
      </c>
      <c r="C289">
        <f t="shared" si="330"/>
        <v>2.2555000000000001</v>
      </c>
      <c r="D289">
        <f t="shared" si="331"/>
        <v>1.2555000000000001</v>
      </c>
      <c r="E289">
        <f t="shared" si="332"/>
        <v>125550</v>
      </c>
      <c r="F289">
        <f t="shared" si="333"/>
        <v>936940298.50746262</v>
      </c>
      <c r="G289">
        <f t="shared" si="334"/>
        <v>2.819375</v>
      </c>
      <c r="H289">
        <f t="shared" si="335"/>
        <v>1.840897257476271</v>
      </c>
      <c r="I289">
        <f t="shared" si="336"/>
        <v>1.1414666666666666E-3</v>
      </c>
      <c r="J289">
        <f t="shared" si="337"/>
        <v>2.2294270833333331E-11</v>
      </c>
    </row>
    <row r="290" spans="1:10">
      <c r="A290">
        <v>1.2722</v>
      </c>
      <c r="B290">
        <v>69.978999999999999</v>
      </c>
      <c r="C290">
        <f t="shared" si="330"/>
        <v>2.2721999999999998</v>
      </c>
      <c r="D290">
        <f t="shared" si="331"/>
        <v>1.2721999999999998</v>
      </c>
      <c r="E290">
        <f t="shared" si="332"/>
        <v>127219.99999999997</v>
      </c>
      <c r="F290">
        <f t="shared" si="333"/>
        <v>949402985.07462656</v>
      </c>
      <c r="G290">
        <f t="shared" si="334"/>
        <v>2.8402499999999997</v>
      </c>
      <c r="H290">
        <f t="shared" si="335"/>
        <v>1.8503406560939499</v>
      </c>
      <c r="I290">
        <f t="shared" si="336"/>
        <v>1.1663166666666667E-3</v>
      </c>
      <c r="J290">
        <f t="shared" si="337"/>
        <v>2.2779622395833333E-11</v>
      </c>
    </row>
    <row r="291" spans="1:10">
      <c r="A291">
        <v>1.292</v>
      </c>
      <c r="B291">
        <v>71.337000000000003</v>
      </c>
      <c r="C291">
        <f t="shared" si="330"/>
        <v>2.2919999999999998</v>
      </c>
      <c r="D291">
        <f t="shared" si="331"/>
        <v>1.2919999999999998</v>
      </c>
      <c r="E291">
        <f t="shared" si="332"/>
        <v>129199.99999999999</v>
      </c>
      <c r="F291">
        <f t="shared" si="333"/>
        <v>964179104.47761178</v>
      </c>
      <c r="G291">
        <f t="shared" si="334"/>
        <v>2.8649999999999998</v>
      </c>
      <c r="H291">
        <f t="shared" si="335"/>
        <v>1.8615370209220963</v>
      </c>
      <c r="I291">
        <f t="shared" si="336"/>
        <v>1.18895E-3</v>
      </c>
      <c r="J291">
        <f t="shared" si="337"/>
        <v>2.3221679687500001E-11</v>
      </c>
    </row>
    <row r="292" spans="1:10">
      <c r="A292">
        <v>1.3113999999999999</v>
      </c>
      <c r="B292">
        <v>72.914000000000001</v>
      </c>
      <c r="C292">
        <f t="shared" si="330"/>
        <v>2.3113999999999999</v>
      </c>
      <c r="D292">
        <f t="shared" si="331"/>
        <v>1.3113999999999999</v>
      </c>
      <c r="E292">
        <f t="shared" si="332"/>
        <v>131140</v>
      </c>
      <c r="F292">
        <f t="shared" si="333"/>
        <v>978656716.41791046</v>
      </c>
      <c r="G292">
        <f t="shared" si="334"/>
        <v>2.8892499999999997</v>
      </c>
      <c r="H292">
        <f t="shared" si="335"/>
        <v>1.8725071965617952</v>
      </c>
      <c r="I292">
        <f t="shared" si="336"/>
        <v>1.2152333333333334E-3</v>
      </c>
      <c r="J292">
        <f t="shared" si="337"/>
        <v>2.3735026041666669E-11</v>
      </c>
    </row>
    <row r="293" spans="1:10">
      <c r="A293">
        <v>1.3324</v>
      </c>
      <c r="B293">
        <v>74.209999999999994</v>
      </c>
      <c r="C293">
        <f t="shared" si="330"/>
        <v>2.3323999999999998</v>
      </c>
      <c r="D293">
        <f t="shared" si="331"/>
        <v>1.3323999999999998</v>
      </c>
      <c r="E293">
        <f t="shared" si="332"/>
        <v>133239.99999999997</v>
      </c>
      <c r="F293">
        <f t="shared" si="333"/>
        <v>994328358.20895493</v>
      </c>
      <c r="G293">
        <f t="shared" si="334"/>
        <v>2.9154999999999998</v>
      </c>
      <c r="H293">
        <f t="shared" si="335"/>
        <v>1.8843821289552836</v>
      </c>
      <c r="I293">
        <f t="shared" si="336"/>
        <v>1.2368333333333333E-3</v>
      </c>
      <c r="J293">
        <f t="shared" si="337"/>
        <v>2.4156901041666666E-11</v>
      </c>
    </row>
    <row r="294" spans="1:10">
      <c r="A294">
        <v>1.3512999999999999</v>
      </c>
      <c r="B294">
        <v>75.769000000000005</v>
      </c>
      <c r="C294">
        <f t="shared" si="330"/>
        <v>2.3513000000000002</v>
      </c>
      <c r="D294">
        <f t="shared" si="331"/>
        <v>1.3513000000000002</v>
      </c>
      <c r="E294">
        <f t="shared" si="332"/>
        <v>135130.00000000003</v>
      </c>
      <c r="F294">
        <f t="shared" si="333"/>
        <v>1008432835.8208957</v>
      </c>
      <c r="G294">
        <f t="shared" si="334"/>
        <v>2.9391250000000002</v>
      </c>
      <c r="H294">
        <f t="shared" si="335"/>
        <v>1.895069568109423</v>
      </c>
      <c r="I294">
        <f t="shared" si="336"/>
        <v>1.2628166666666667E-3</v>
      </c>
      <c r="J294">
        <f t="shared" si="337"/>
        <v>2.4664388020833334E-11</v>
      </c>
    </row>
    <row r="295" spans="1:10">
      <c r="A295">
        <v>1.3752</v>
      </c>
      <c r="B295">
        <v>77.006</v>
      </c>
      <c r="C295">
        <f t="shared" si="330"/>
        <v>2.3752</v>
      </c>
      <c r="D295">
        <f t="shared" si="331"/>
        <v>1.3752</v>
      </c>
      <c r="E295">
        <f t="shared" si="332"/>
        <v>137520</v>
      </c>
      <c r="F295">
        <f t="shared" si="333"/>
        <v>1026268656.7164179</v>
      </c>
      <c r="G295">
        <f t="shared" si="334"/>
        <v>2.9689999999999999</v>
      </c>
      <c r="H295">
        <f t="shared" si="335"/>
        <v>1.9085843721191553</v>
      </c>
      <c r="I295">
        <f t="shared" si="336"/>
        <v>1.2834333333333334E-3</v>
      </c>
      <c r="J295">
        <f t="shared" si="337"/>
        <v>2.5067057291666667E-11</v>
      </c>
    </row>
    <row r="296" spans="1:10">
      <c r="A296">
        <v>1.3912</v>
      </c>
      <c r="B296">
        <v>78.424000000000007</v>
      </c>
      <c r="C296">
        <f t="shared" si="330"/>
        <v>2.3912</v>
      </c>
      <c r="D296">
        <f t="shared" si="331"/>
        <v>1.3912</v>
      </c>
      <c r="E296">
        <f t="shared" si="332"/>
        <v>139120</v>
      </c>
      <c r="F296">
        <f t="shared" si="333"/>
        <v>1038208955.2238805</v>
      </c>
      <c r="G296">
        <f t="shared" si="334"/>
        <v>2.9889999999999999</v>
      </c>
      <c r="H296">
        <f t="shared" si="335"/>
        <v>1.9176319396570514</v>
      </c>
      <c r="I296">
        <f t="shared" si="336"/>
        <v>1.3070666666666667E-3</v>
      </c>
      <c r="J296">
        <f t="shared" si="337"/>
        <v>2.5528645833333335E-11</v>
      </c>
    </row>
    <row r="297" spans="1:10">
      <c r="A297">
        <v>1.4136</v>
      </c>
      <c r="B297">
        <v>79.900000000000006</v>
      </c>
      <c r="C297">
        <f t="shared" si="330"/>
        <v>2.4135999999999997</v>
      </c>
      <c r="D297">
        <f t="shared" si="331"/>
        <v>1.4135999999999997</v>
      </c>
      <c r="E297">
        <f t="shared" si="332"/>
        <v>141359.99999999997</v>
      </c>
      <c r="F297">
        <f t="shared" si="333"/>
        <v>1054925373.1343281</v>
      </c>
      <c r="G297">
        <f t="shared" si="334"/>
        <v>3.0169999999999995</v>
      </c>
      <c r="H297">
        <f t="shared" si="335"/>
        <v>1.9302985342101056</v>
      </c>
      <c r="I297">
        <f t="shared" si="336"/>
        <v>1.3316666666666668E-3</v>
      </c>
      <c r="J297">
        <f t="shared" si="337"/>
        <v>2.6009114583333334E-11</v>
      </c>
    </row>
    <row r="298" spans="1:10">
      <c r="A298">
        <v>1.4311</v>
      </c>
      <c r="B298">
        <v>81.25</v>
      </c>
      <c r="C298">
        <f t="shared" si="330"/>
        <v>2.4310999999999998</v>
      </c>
      <c r="D298">
        <f t="shared" si="331"/>
        <v>1.4310999999999998</v>
      </c>
      <c r="E298">
        <f t="shared" si="332"/>
        <v>143109.99999999997</v>
      </c>
      <c r="F298">
        <f t="shared" si="333"/>
        <v>1067985074.6268654</v>
      </c>
      <c r="G298">
        <f t="shared" si="334"/>
        <v>3.038875</v>
      </c>
      <c r="H298">
        <f t="shared" si="335"/>
        <v>1.9401943112046793</v>
      </c>
      <c r="I298">
        <f t="shared" si="336"/>
        <v>1.3541666666666667E-3</v>
      </c>
      <c r="J298">
        <f t="shared" si="337"/>
        <v>2.6448567708333334E-11</v>
      </c>
    </row>
    <row r="299" spans="1:10">
      <c r="A299">
        <v>1.4521999999999999</v>
      </c>
      <c r="B299">
        <v>82.677999999999997</v>
      </c>
      <c r="C299">
        <f t="shared" si="330"/>
        <v>2.4521999999999999</v>
      </c>
      <c r="D299">
        <f t="shared" si="331"/>
        <v>1.4521999999999999</v>
      </c>
      <c r="E299">
        <f t="shared" si="332"/>
        <v>145220</v>
      </c>
      <c r="F299">
        <f t="shared" si="333"/>
        <v>1083731343.283582</v>
      </c>
      <c r="G299">
        <f t="shared" si="334"/>
        <v>3.0652499999999998</v>
      </c>
      <c r="H299">
        <f t="shared" si="335"/>
        <v>1.9521257908952798</v>
      </c>
      <c r="I299">
        <f t="shared" si="336"/>
        <v>1.3779666666666665E-3</v>
      </c>
      <c r="J299">
        <f t="shared" si="337"/>
        <v>2.6913411458333331E-11</v>
      </c>
    </row>
    <row r="300" spans="1:10">
      <c r="A300">
        <v>1.4738</v>
      </c>
      <c r="B300">
        <v>83.926000000000002</v>
      </c>
      <c r="C300">
        <f t="shared" si="330"/>
        <v>2.4737999999999998</v>
      </c>
      <c r="D300">
        <f t="shared" si="331"/>
        <v>1.4737999999999998</v>
      </c>
      <c r="E300">
        <f t="shared" si="332"/>
        <v>147379.99999999997</v>
      </c>
      <c r="F300">
        <f t="shared" si="333"/>
        <v>1099850746.2686565</v>
      </c>
      <c r="G300">
        <f t="shared" si="334"/>
        <v>3.0922499999999999</v>
      </c>
      <c r="H300">
        <f t="shared" si="335"/>
        <v>1.9643400070714392</v>
      </c>
      <c r="I300">
        <f t="shared" si="336"/>
        <v>1.3987666666666666E-3</v>
      </c>
      <c r="J300">
        <f t="shared" si="337"/>
        <v>2.7319661458333333E-11</v>
      </c>
    </row>
    <row r="301" spans="1:10">
      <c r="A301">
        <v>1.4912000000000001</v>
      </c>
      <c r="B301">
        <v>85.436999999999998</v>
      </c>
      <c r="C301">
        <f t="shared" si="330"/>
        <v>2.4912000000000001</v>
      </c>
      <c r="D301">
        <f t="shared" si="331"/>
        <v>1.4912000000000001</v>
      </c>
      <c r="E301">
        <f t="shared" si="332"/>
        <v>149120</v>
      </c>
      <c r="F301">
        <f t="shared" si="333"/>
        <v>1112835820.8955224</v>
      </c>
      <c r="G301">
        <f t="shared" si="334"/>
        <v>3.1139999999999999</v>
      </c>
      <c r="H301">
        <f t="shared" si="335"/>
        <v>1.9741792367689011</v>
      </c>
      <c r="I301">
        <f t="shared" si="336"/>
        <v>1.42395E-3</v>
      </c>
      <c r="J301">
        <f t="shared" si="337"/>
        <v>2.78115234375E-11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lvtemporary_37117</vt:lpstr>
      <vt:lpstr>film thickness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Local.la</dc:creator>
  <cp:lastModifiedBy>hanieh</cp:lastModifiedBy>
  <dcterms:created xsi:type="dcterms:W3CDTF">2015-11-30T10:10:10Z</dcterms:created>
  <dcterms:modified xsi:type="dcterms:W3CDTF">2015-12-03T16:16:42Z</dcterms:modified>
</cp:coreProperties>
</file>