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7. Reports/3. Papers/5. Validation chapter/Assets/3. EXcel tools/20240802_chapter_validation_v3.0/"/>
    </mc:Choice>
  </mc:AlternateContent>
  <xr:revisionPtr revIDLastSave="73" documentId="8_{0E2442B4-9916-44E2-90FF-E6FA625CA8E2}" xr6:coauthVersionLast="47" xr6:coauthVersionMax="47" xr10:uidLastSave="{BC45AF19-0FA7-4C61-AEAA-F4BDB01D2BF9}"/>
  <bookViews>
    <workbookView xWindow="-108" yWindow="-108" windowWidth="23256" windowHeight="12576" tabRatio="867" xr2:uid="{00000000-000D-0000-FFFF-FFFF00000000}"/>
  </bookViews>
  <sheets>
    <sheet name="Readme" sheetId="18" r:id="rId1"/>
    <sheet name="1. Decision_making_criteria" sheetId="7" r:id="rId2"/>
    <sheet name="2. Combined_criteria_weights" sheetId="11" r:id="rId3"/>
    <sheet name="3. Performance_quantification" sheetId="13" r:id="rId4"/>
    <sheet name="4. TOPSIS_original" sheetId="2" r:id="rId5"/>
    <sheet name="5. TOPSIS_all" sheetId="1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6" l="1"/>
  <c r="E6" i="16"/>
  <c r="F6" i="16"/>
  <c r="H6" i="16"/>
  <c r="J6" i="16"/>
  <c r="L6" i="16"/>
  <c r="M6" i="16"/>
  <c r="N6" i="16"/>
  <c r="O6" i="16"/>
  <c r="D7" i="16"/>
  <c r="E7" i="16"/>
  <c r="F7" i="16"/>
  <c r="H7" i="16"/>
  <c r="J7" i="16"/>
  <c r="L7" i="16"/>
  <c r="M7" i="16"/>
  <c r="N7" i="16"/>
  <c r="O7" i="16"/>
  <c r="D8" i="16"/>
  <c r="E8" i="16"/>
  <c r="F8" i="16"/>
  <c r="H8" i="16"/>
  <c r="J8" i="16"/>
  <c r="L8" i="16"/>
  <c r="M8" i="16"/>
  <c r="N8" i="16"/>
  <c r="O8" i="16"/>
  <c r="D9" i="16"/>
  <c r="E9" i="16"/>
  <c r="F9" i="16"/>
  <c r="H9" i="16"/>
  <c r="J9" i="16"/>
  <c r="L9" i="16"/>
  <c r="M9" i="16"/>
  <c r="N9" i="16"/>
  <c r="O9" i="16"/>
  <c r="D10" i="16"/>
  <c r="E10" i="16"/>
  <c r="F10" i="16"/>
  <c r="H10" i="16"/>
  <c r="J10" i="16"/>
  <c r="L10" i="16"/>
  <c r="M10" i="16"/>
  <c r="N10" i="16"/>
  <c r="O10" i="16"/>
  <c r="D11" i="16"/>
  <c r="E11" i="16"/>
  <c r="F11" i="16"/>
  <c r="H11" i="16"/>
  <c r="J11" i="16"/>
  <c r="L11" i="16"/>
  <c r="M11" i="16"/>
  <c r="N11" i="16"/>
  <c r="O11" i="16"/>
  <c r="C7" i="16"/>
  <c r="C8" i="16"/>
  <c r="C9" i="16"/>
  <c r="C10" i="16"/>
  <c r="C11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C6" i="16"/>
  <c r="O5" i="16"/>
  <c r="N5" i="16"/>
  <c r="M5" i="16"/>
  <c r="L5" i="16"/>
  <c r="J5" i="16"/>
  <c r="H5" i="16"/>
  <c r="F5" i="16"/>
  <c r="E5" i="16"/>
  <c r="D5" i="16"/>
  <c r="C5" i="16"/>
  <c r="O4" i="16"/>
  <c r="N4" i="16"/>
  <c r="M4" i="16"/>
  <c r="L4" i="16"/>
  <c r="J4" i="16"/>
  <c r="H4" i="16"/>
  <c r="F4" i="16"/>
  <c r="E4" i="16"/>
  <c r="D4" i="16"/>
  <c r="C4" i="16"/>
  <c r="O3" i="16"/>
  <c r="N3" i="16"/>
  <c r="M3" i="16"/>
  <c r="L3" i="16"/>
  <c r="J3" i="16"/>
  <c r="H3" i="16"/>
  <c r="F3" i="16"/>
  <c r="E3" i="16"/>
  <c r="D3" i="16"/>
  <c r="C3" i="16"/>
  <c r="O18" i="2"/>
  <c r="N18" i="2"/>
  <c r="M18" i="2"/>
  <c r="L18" i="2"/>
  <c r="L4" i="2"/>
  <c r="M4" i="2"/>
  <c r="N4" i="2"/>
  <c r="O4" i="2"/>
  <c r="L5" i="2"/>
  <c r="M5" i="2"/>
  <c r="N5" i="2"/>
  <c r="O5" i="2"/>
  <c r="L6" i="2"/>
  <c r="M6" i="2"/>
  <c r="N6" i="2"/>
  <c r="O6" i="2"/>
  <c r="L3" i="2"/>
  <c r="M3" i="2"/>
  <c r="N3" i="2"/>
  <c r="O3" i="2"/>
  <c r="D3" i="2"/>
  <c r="E3" i="2"/>
  <c r="F3" i="2"/>
  <c r="H3" i="2"/>
  <c r="J3" i="2"/>
  <c r="D4" i="2"/>
  <c r="E4" i="2"/>
  <c r="F4" i="2"/>
  <c r="H4" i="2"/>
  <c r="J4" i="2"/>
  <c r="D5" i="2"/>
  <c r="E5" i="2"/>
  <c r="F5" i="2"/>
  <c r="H5" i="2"/>
  <c r="J5" i="2"/>
  <c r="D6" i="2"/>
  <c r="E6" i="2"/>
  <c r="F6" i="2"/>
  <c r="H6" i="2"/>
  <c r="J6" i="2"/>
  <c r="C4" i="2"/>
  <c r="C5" i="2"/>
  <c r="C6" i="2"/>
  <c r="C3" i="2"/>
  <c r="I3" i="16"/>
  <c r="L12" i="16" l="1"/>
  <c r="D12" i="16"/>
  <c r="F12" i="16"/>
  <c r="F24" i="16" s="1"/>
  <c r="C12" i="16"/>
  <c r="C20" i="16" s="1"/>
  <c r="O12" i="16"/>
  <c r="O23" i="16" s="1"/>
  <c r="N12" i="16"/>
  <c r="N22" i="16" s="1"/>
  <c r="M12" i="16"/>
  <c r="E12" i="16"/>
  <c r="E21" i="16" s="1"/>
  <c r="J12" i="16"/>
  <c r="H12" i="16"/>
  <c r="H23" i="16" s="1"/>
  <c r="I3" i="2"/>
  <c r="I4" i="16"/>
  <c r="I5" i="16"/>
  <c r="I6" i="16"/>
  <c r="I7" i="16"/>
  <c r="I8" i="16"/>
  <c r="I9" i="16"/>
  <c r="I10" i="16"/>
  <c r="I11" i="16"/>
  <c r="I12" i="16" l="1"/>
  <c r="I23" i="16" s="1"/>
  <c r="O22" i="16"/>
  <c r="O21" i="16"/>
  <c r="C23" i="16"/>
  <c r="C22" i="16"/>
  <c r="F23" i="16"/>
  <c r="H19" i="16"/>
  <c r="H24" i="16"/>
  <c r="H21" i="16"/>
  <c r="L21" i="16"/>
  <c r="L19" i="16"/>
  <c r="L20" i="16"/>
  <c r="H22" i="16"/>
  <c r="F19" i="16"/>
  <c r="L22" i="16"/>
  <c r="L23" i="16"/>
  <c r="L18" i="16"/>
  <c r="L24" i="16"/>
  <c r="M20" i="16"/>
  <c r="M19" i="16"/>
  <c r="M21" i="16"/>
  <c r="E20" i="16"/>
  <c r="C24" i="16"/>
  <c r="J18" i="16"/>
  <c r="J23" i="16"/>
  <c r="N16" i="16"/>
  <c r="N24" i="16"/>
  <c r="N23" i="16"/>
  <c r="N19" i="16"/>
  <c r="E23" i="16"/>
  <c r="M23" i="16"/>
  <c r="E19" i="16"/>
  <c r="C19" i="16"/>
  <c r="F17" i="16"/>
  <c r="F22" i="16"/>
  <c r="F20" i="16"/>
  <c r="F21" i="16"/>
  <c r="N20" i="16"/>
  <c r="E24" i="16"/>
  <c r="J21" i="16"/>
  <c r="J19" i="16"/>
  <c r="O24" i="16"/>
  <c r="M22" i="16"/>
  <c r="D17" i="16"/>
  <c r="D23" i="16"/>
  <c r="D21" i="16"/>
  <c r="D22" i="16"/>
  <c r="D24" i="16"/>
  <c r="D19" i="16"/>
  <c r="C21" i="16"/>
  <c r="E16" i="16"/>
  <c r="E22" i="16"/>
  <c r="O19" i="16"/>
  <c r="D20" i="16"/>
  <c r="J24" i="16"/>
  <c r="J20" i="16"/>
  <c r="N21" i="16"/>
  <c r="J22" i="16"/>
  <c r="H16" i="16"/>
  <c r="H20" i="16"/>
  <c r="O20" i="16"/>
  <c r="M24" i="16"/>
  <c r="D18" i="16"/>
  <c r="F16" i="16"/>
  <c r="E18" i="16"/>
  <c r="H18" i="16"/>
  <c r="H17" i="16"/>
  <c r="E17" i="16"/>
  <c r="F18" i="16"/>
  <c r="D16" i="16"/>
  <c r="M16" i="16"/>
  <c r="J17" i="16"/>
  <c r="L16" i="16"/>
  <c r="C17" i="16"/>
  <c r="C18" i="16"/>
  <c r="O17" i="16"/>
  <c r="O18" i="16"/>
  <c r="M17" i="16"/>
  <c r="C16" i="16"/>
  <c r="N18" i="16"/>
  <c r="L17" i="16"/>
  <c r="M18" i="16"/>
  <c r="N17" i="16"/>
  <c r="J16" i="16"/>
  <c r="O16" i="16"/>
  <c r="I6" i="2"/>
  <c r="I5" i="2"/>
  <c r="I4" i="2"/>
  <c r="I17" i="16" l="1"/>
  <c r="I20" i="16"/>
  <c r="I19" i="16"/>
  <c r="I21" i="16"/>
  <c r="I24" i="16"/>
  <c r="I18" i="16"/>
  <c r="I22" i="16"/>
  <c r="I16" i="16"/>
  <c r="G10" i="16" l="1"/>
  <c r="K18" i="2"/>
  <c r="J18" i="2"/>
  <c r="I18" i="2"/>
  <c r="H18" i="2"/>
  <c r="G18" i="2"/>
  <c r="F18" i="2"/>
  <c r="E18" i="2"/>
  <c r="D18" i="2"/>
  <c r="C18" i="2"/>
  <c r="O5" i="13"/>
  <c r="N5" i="13"/>
  <c r="M5" i="13"/>
  <c r="L5" i="13"/>
  <c r="K5" i="13"/>
  <c r="J5" i="13"/>
  <c r="I5" i="13"/>
  <c r="H5" i="13"/>
  <c r="G5" i="13"/>
  <c r="F5" i="13"/>
  <c r="E5" i="13"/>
  <c r="D5" i="13"/>
  <c r="C5" i="13"/>
  <c r="J4" i="13"/>
  <c r="O4" i="13"/>
  <c r="N4" i="13"/>
  <c r="M4" i="13"/>
  <c r="L4" i="13"/>
  <c r="K4" i="13"/>
  <c r="I4" i="13"/>
  <c r="H4" i="13"/>
  <c r="G4" i="13"/>
  <c r="F4" i="13"/>
  <c r="E4" i="13"/>
  <c r="D4" i="13"/>
  <c r="C4" i="13"/>
  <c r="C7" i="2"/>
  <c r="C11" i="2" s="1"/>
  <c r="F7" i="2"/>
  <c r="J7" i="2"/>
  <c r="L7" i="2"/>
  <c r="M7" i="2"/>
  <c r="N7" i="2"/>
  <c r="K10" i="16" l="1"/>
  <c r="N14" i="2"/>
  <c r="N12" i="2"/>
  <c r="N13" i="2"/>
  <c r="N11" i="2"/>
  <c r="M13" i="2"/>
  <c r="M14" i="2"/>
  <c r="M12" i="2"/>
  <c r="M11" i="2"/>
  <c r="L13" i="2"/>
  <c r="L11" i="2"/>
  <c r="L14" i="2"/>
  <c r="L12" i="2"/>
  <c r="G3" i="16"/>
  <c r="G9" i="16"/>
  <c r="G4" i="16"/>
  <c r="G7" i="16"/>
  <c r="G11" i="16"/>
  <c r="G8" i="16"/>
  <c r="G5" i="16"/>
  <c r="G6" i="16"/>
  <c r="O7" i="2"/>
  <c r="I7" i="2"/>
  <c r="I13" i="2" s="1"/>
  <c r="H7" i="2"/>
  <c r="E7" i="2"/>
  <c r="E11" i="2" s="1"/>
  <c r="D7" i="2"/>
  <c r="D11" i="2" s="1"/>
  <c r="F13" i="2"/>
  <c r="J12" i="2"/>
  <c r="C12" i="2"/>
  <c r="K9" i="16" l="1"/>
  <c r="K8" i="16"/>
  <c r="K11" i="16"/>
  <c r="K3" i="16"/>
  <c r="K7" i="16"/>
  <c r="K6" i="16"/>
  <c r="K5" i="16"/>
  <c r="K4" i="16"/>
  <c r="O12" i="2"/>
  <c r="O13" i="2"/>
  <c r="O14" i="2"/>
  <c r="O11" i="2"/>
  <c r="G3" i="2"/>
  <c r="K3" i="2"/>
  <c r="G12" i="16"/>
  <c r="G20" i="16" s="1"/>
  <c r="G5" i="2"/>
  <c r="K4" i="2"/>
  <c r="G6" i="2"/>
  <c r="K6" i="2"/>
  <c r="G4" i="2"/>
  <c r="K5" i="2"/>
  <c r="H13" i="2"/>
  <c r="H11" i="2"/>
  <c r="E14" i="2"/>
  <c r="D13" i="2"/>
  <c r="E13" i="2"/>
  <c r="J13" i="2"/>
  <c r="C13" i="2"/>
  <c r="I14" i="2"/>
  <c r="I12" i="2"/>
  <c r="J14" i="2"/>
  <c r="J11" i="2"/>
  <c r="H14" i="2"/>
  <c r="H12" i="2"/>
  <c r="I11" i="2"/>
  <c r="F14" i="2"/>
  <c r="F12" i="2"/>
  <c r="C14" i="2"/>
  <c r="E12" i="2"/>
  <c r="D12" i="2"/>
  <c r="F11" i="2"/>
  <c r="D14" i="2"/>
  <c r="K12" i="16" l="1"/>
  <c r="K23" i="16" s="1"/>
  <c r="G7" i="2"/>
  <c r="G11" i="2" s="1"/>
  <c r="G21" i="16"/>
  <c r="G16" i="16"/>
  <c r="G19" i="16"/>
  <c r="G17" i="16"/>
  <c r="G24" i="16"/>
  <c r="G22" i="16"/>
  <c r="G23" i="16"/>
  <c r="G18" i="16"/>
  <c r="K7" i="2"/>
  <c r="K13" i="2" s="1"/>
  <c r="K19" i="16" l="1"/>
  <c r="K21" i="16"/>
  <c r="K22" i="16"/>
  <c r="K16" i="16"/>
  <c r="K20" i="16"/>
  <c r="K17" i="16"/>
  <c r="K24" i="16"/>
  <c r="K18" i="16"/>
  <c r="G12" i="2"/>
  <c r="G14" i="2"/>
  <c r="G13" i="2"/>
  <c r="K11" i="2"/>
  <c r="K12" i="2"/>
  <c r="K14" i="2"/>
  <c r="O10" i="11" l="1"/>
  <c r="L10" i="11"/>
  <c r="N10" i="11"/>
  <c r="M10" i="11"/>
  <c r="E10" i="11" l="1"/>
  <c r="D10" i="11"/>
  <c r="C10" i="11"/>
  <c r="K10" i="11"/>
  <c r="H10" i="11"/>
  <c r="I10" i="11" l="1"/>
  <c r="J10" i="11"/>
  <c r="F10" i="11"/>
  <c r="G10" i="11"/>
  <c r="R10" i="11" l="1"/>
  <c r="L11" i="11"/>
  <c r="M11" i="11"/>
  <c r="O11" i="11"/>
  <c r="N11" i="11"/>
  <c r="K11" i="11"/>
  <c r="H11" i="11"/>
  <c r="D11" i="11"/>
  <c r="D19" i="2" s="1"/>
  <c r="D23" i="2" s="1"/>
  <c r="E11" i="11"/>
  <c r="C11" i="11"/>
  <c r="C29" i="16" s="1"/>
  <c r="C33" i="16" s="1"/>
  <c r="J11" i="11"/>
  <c r="J29" i="16" s="1"/>
  <c r="I11" i="11"/>
  <c r="I29" i="16" s="1"/>
  <c r="G11" i="11"/>
  <c r="G29" i="16" s="1"/>
  <c r="F11" i="11"/>
  <c r="F29" i="16" s="1"/>
  <c r="J19" i="2"/>
  <c r="J21" i="2" s="1"/>
  <c r="F19" i="2" l="1"/>
  <c r="F23" i="2" s="1"/>
  <c r="C31" i="16"/>
  <c r="C38" i="16"/>
  <c r="C37" i="16"/>
  <c r="C30" i="16"/>
  <c r="C35" i="16"/>
  <c r="C19" i="2"/>
  <c r="C32" i="16"/>
  <c r="C36" i="16"/>
  <c r="C34" i="16"/>
  <c r="D29" i="16"/>
  <c r="D36" i="16" s="1"/>
  <c r="J33" i="16"/>
  <c r="J30" i="16"/>
  <c r="J34" i="16"/>
  <c r="J35" i="16"/>
  <c r="J31" i="16"/>
  <c r="J32" i="16"/>
  <c r="J37" i="16"/>
  <c r="J36" i="16"/>
  <c r="J38" i="16"/>
  <c r="F36" i="16"/>
  <c r="F35" i="16"/>
  <c r="F38" i="16"/>
  <c r="F31" i="16"/>
  <c r="F30" i="16"/>
  <c r="F32" i="16"/>
  <c r="F34" i="16"/>
  <c r="F37" i="16"/>
  <c r="F33" i="16"/>
  <c r="I19" i="2"/>
  <c r="I21" i="2" s="1"/>
  <c r="I37" i="16"/>
  <c r="I33" i="16"/>
  <c r="I32" i="16"/>
  <c r="I38" i="16"/>
  <c r="I36" i="16"/>
  <c r="I35" i="16"/>
  <c r="I34" i="16"/>
  <c r="I31" i="16"/>
  <c r="I30" i="16"/>
  <c r="E29" i="16"/>
  <c r="E19" i="2"/>
  <c r="N29" i="16"/>
  <c r="N19" i="2"/>
  <c r="O29" i="16"/>
  <c r="O19" i="2"/>
  <c r="R11" i="11"/>
  <c r="H29" i="16"/>
  <c r="H19" i="2"/>
  <c r="K29" i="16"/>
  <c r="K19" i="2"/>
  <c r="M29" i="16"/>
  <c r="M19" i="2"/>
  <c r="L19" i="2"/>
  <c r="L29" i="16"/>
  <c r="D21" i="2"/>
  <c r="D20" i="2"/>
  <c r="D22" i="2"/>
  <c r="G38" i="16"/>
  <c r="G37" i="16"/>
  <c r="G32" i="16"/>
  <c r="G30" i="16"/>
  <c r="G35" i="16"/>
  <c r="G36" i="16"/>
  <c r="G34" i="16"/>
  <c r="G33" i="16"/>
  <c r="G31" i="16"/>
  <c r="J22" i="2"/>
  <c r="J20" i="2"/>
  <c r="J23" i="2"/>
  <c r="F21" i="2"/>
  <c r="F20" i="2"/>
  <c r="F22" i="2"/>
  <c r="C20" i="2"/>
  <c r="C23" i="2"/>
  <c r="C22" i="2"/>
  <c r="C21" i="2"/>
  <c r="G19" i="2"/>
  <c r="C42" i="16" l="1"/>
  <c r="C41" i="16"/>
  <c r="D35" i="16"/>
  <c r="D32" i="16"/>
  <c r="D33" i="16"/>
  <c r="I41" i="16"/>
  <c r="F41" i="16"/>
  <c r="D37" i="16"/>
  <c r="D34" i="16"/>
  <c r="I23" i="2"/>
  <c r="D30" i="16"/>
  <c r="D31" i="16"/>
  <c r="D38" i="16"/>
  <c r="I20" i="2"/>
  <c r="F42" i="16"/>
  <c r="I22" i="2"/>
  <c r="J41" i="16"/>
  <c r="I42" i="16"/>
  <c r="J42" i="16"/>
  <c r="P19" i="2"/>
  <c r="L21" i="2"/>
  <c r="L20" i="2"/>
  <c r="L23" i="2"/>
  <c r="L22" i="2"/>
  <c r="O21" i="2"/>
  <c r="O22" i="2"/>
  <c r="O20" i="2"/>
  <c r="O23" i="2"/>
  <c r="M22" i="2"/>
  <c r="M23" i="2"/>
  <c r="M20" i="2"/>
  <c r="M21" i="2"/>
  <c r="O34" i="16"/>
  <c r="O33" i="16"/>
  <c r="O35" i="16"/>
  <c r="O38" i="16"/>
  <c r="O37" i="16"/>
  <c r="O36" i="16"/>
  <c r="O31" i="16"/>
  <c r="O30" i="16"/>
  <c r="O32" i="16"/>
  <c r="M35" i="16"/>
  <c r="M32" i="16"/>
  <c r="M37" i="16"/>
  <c r="M33" i="16"/>
  <c r="M38" i="16"/>
  <c r="M34" i="16"/>
  <c r="M30" i="16"/>
  <c r="M31" i="16"/>
  <c r="M36" i="16"/>
  <c r="N20" i="2"/>
  <c r="N22" i="2"/>
  <c r="N23" i="2"/>
  <c r="N21" i="2"/>
  <c r="K23" i="2"/>
  <c r="K21" i="2"/>
  <c r="K20" i="2"/>
  <c r="K22" i="2"/>
  <c r="N31" i="16"/>
  <c r="N30" i="16"/>
  <c r="N33" i="16"/>
  <c r="N38" i="16"/>
  <c r="N37" i="16"/>
  <c r="N36" i="16"/>
  <c r="N32" i="16"/>
  <c r="N34" i="16"/>
  <c r="N35" i="16"/>
  <c r="E20" i="2"/>
  <c r="E21" i="2"/>
  <c r="E22" i="2"/>
  <c r="E23" i="2"/>
  <c r="K35" i="16"/>
  <c r="K30" i="16"/>
  <c r="K32" i="16"/>
  <c r="K36" i="16"/>
  <c r="K38" i="16"/>
  <c r="K31" i="16"/>
  <c r="K34" i="16"/>
  <c r="K37" i="16"/>
  <c r="K33" i="16"/>
  <c r="H21" i="2"/>
  <c r="H20" i="2"/>
  <c r="H22" i="2"/>
  <c r="H23" i="2"/>
  <c r="E31" i="16"/>
  <c r="E35" i="16"/>
  <c r="E36" i="16"/>
  <c r="E38" i="16"/>
  <c r="E32" i="16"/>
  <c r="E33" i="16"/>
  <c r="E37" i="16"/>
  <c r="E34" i="16"/>
  <c r="E30" i="16"/>
  <c r="P29" i="16"/>
  <c r="L33" i="16"/>
  <c r="L38" i="16"/>
  <c r="L31" i="16"/>
  <c r="L36" i="16"/>
  <c r="L35" i="16"/>
  <c r="L30" i="16"/>
  <c r="L34" i="16"/>
  <c r="L32" i="16"/>
  <c r="L37" i="16"/>
  <c r="H38" i="16"/>
  <c r="H35" i="16"/>
  <c r="H36" i="16"/>
  <c r="H32" i="16"/>
  <c r="H31" i="16"/>
  <c r="H33" i="16"/>
  <c r="H34" i="16"/>
  <c r="H30" i="16"/>
  <c r="H37" i="16"/>
  <c r="D26" i="2"/>
  <c r="D25" i="2"/>
  <c r="G42" i="16"/>
  <c r="G41" i="16"/>
  <c r="J26" i="2"/>
  <c r="J25" i="2"/>
  <c r="F25" i="2"/>
  <c r="F26" i="2"/>
  <c r="C25" i="2"/>
  <c r="C26" i="2"/>
  <c r="G23" i="2"/>
  <c r="G21" i="2"/>
  <c r="G22" i="2"/>
  <c r="G20" i="2"/>
  <c r="D41" i="16" l="1"/>
  <c r="I26" i="2"/>
  <c r="I25" i="2"/>
  <c r="D42" i="16"/>
  <c r="N26" i="2"/>
  <c r="N25" i="2"/>
  <c r="O26" i="2"/>
  <c r="O25" i="2"/>
  <c r="H25" i="2"/>
  <c r="H26" i="2"/>
  <c r="K41" i="16"/>
  <c r="K42" i="16"/>
  <c r="K26" i="2"/>
  <c r="K25" i="2"/>
  <c r="M42" i="16"/>
  <c r="M41" i="16"/>
  <c r="O41" i="16"/>
  <c r="O42" i="16"/>
  <c r="M25" i="2"/>
  <c r="M26" i="2"/>
  <c r="L26" i="2"/>
  <c r="L25" i="2"/>
  <c r="H42" i="16"/>
  <c r="H41" i="16"/>
  <c r="E42" i="16"/>
  <c r="E41" i="16"/>
  <c r="L41" i="16"/>
  <c r="L42" i="16"/>
  <c r="E26" i="2"/>
  <c r="E25" i="2"/>
  <c r="N41" i="16"/>
  <c r="N42" i="16"/>
  <c r="G25" i="2"/>
  <c r="G26" i="2"/>
  <c r="S36" i="16" l="1"/>
  <c r="D52" i="16" s="1"/>
  <c r="R38" i="16"/>
  <c r="C54" i="16" s="1"/>
  <c r="S21" i="2"/>
  <c r="D31" i="2" s="1"/>
  <c r="R33" i="16"/>
  <c r="C49" i="16" s="1"/>
  <c r="S35" i="16"/>
  <c r="D51" i="16" s="1"/>
  <c r="R32" i="16"/>
  <c r="C48" i="16" s="1"/>
  <c r="S30" i="16"/>
  <c r="D46" i="16" s="1"/>
  <c r="R31" i="16"/>
  <c r="C47" i="16" s="1"/>
  <c r="R35" i="16"/>
  <c r="C51" i="16" s="1"/>
  <c r="S33" i="16"/>
  <c r="D49" i="16" s="1"/>
  <c r="R37" i="16"/>
  <c r="C53" i="16" s="1"/>
  <c r="R23" i="2"/>
  <c r="C33" i="2" s="1"/>
  <c r="S37" i="16"/>
  <c r="D53" i="16" s="1"/>
  <c r="S31" i="16"/>
  <c r="D47" i="16" s="1"/>
  <c r="S34" i="16"/>
  <c r="D50" i="16" s="1"/>
  <c r="R34" i="16"/>
  <c r="C50" i="16" s="1"/>
  <c r="R30" i="16"/>
  <c r="C46" i="16" s="1"/>
  <c r="S32" i="16"/>
  <c r="D48" i="16" s="1"/>
  <c r="R36" i="16"/>
  <c r="C52" i="16" s="1"/>
  <c r="S38" i="16"/>
  <c r="D54" i="16" s="1"/>
  <c r="S23" i="2"/>
  <c r="D33" i="2" s="1"/>
  <c r="R22" i="2"/>
  <c r="C32" i="2" s="1"/>
  <c r="S20" i="2"/>
  <c r="D30" i="2" s="1"/>
  <c r="S22" i="2"/>
  <c r="D32" i="2" s="1"/>
  <c r="R20" i="2"/>
  <c r="C30" i="2" s="1"/>
  <c r="R21" i="2"/>
  <c r="C31" i="2" s="1"/>
  <c r="E52" i="16" l="1"/>
  <c r="E47" i="16"/>
  <c r="E54" i="16"/>
  <c r="E51" i="16"/>
  <c r="E49" i="16"/>
  <c r="E48" i="16"/>
  <c r="E46" i="16"/>
  <c r="E50" i="16"/>
  <c r="E53" i="16"/>
  <c r="E30" i="2"/>
  <c r="E32" i="2"/>
  <c r="E33" i="2"/>
  <c r="E31" i="2"/>
  <c r="F46" i="16" l="1"/>
  <c r="F53" i="16"/>
  <c r="F50" i="16"/>
  <c r="F52" i="16"/>
  <c r="F47" i="16"/>
  <c r="F51" i="16"/>
  <c r="F54" i="16"/>
  <c r="F49" i="16"/>
  <c r="F48" i="16"/>
  <c r="F30" i="2"/>
  <c r="F33" i="2"/>
  <c r="F32" i="2"/>
  <c r="F31" i="2"/>
</calcChain>
</file>

<file path=xl/sharedStrings.xml><?xml version="1.0" encoding="utf-8"?>
<sst xmlns="http://schemas.openxmlformats.org/spreadsheetml/2006/main" count="325" uniqueCount="126">
  <si>
    <t>C1</t>
  </si>
  <si>
    <t>C2</t>
  </si>
  <si>
    <t>C3</t>
  </si>
  <si>
    <t>C4</t>
  </si>
  <si>
    <t>C5</t>
  </si>
  <si>
    <t>S1</t>
  </si>
  <si>
    <t>O1</t>
  </si>
  <si>
    <t>O2</t>
  </si>
  <si>
    <t>S2</t>
  </si>
  <si>
    <t>O3</t>
  </si>
  <si>
    <t>C6</t>
  </si>
  <si>
    <t>€</t>
  </si>
  <si>
    <t>O4</t>
  </si>
  <si>
    <t>C7</t>
  </si>
  <si>
    <t>C8</t>
  </si>
  <si>
    <t>C9</t>
  </si>
  <si>
    <t>C10</t>
  </si>
  <si>
    <t>S3</t>
  </si>
  <si>
    <t>O5</t>
  </si>
  <si>
    <t>C11</t>
  </si>
  <si>
    <t>C12</t>
  </si>
  <si>
    <t>O6</t>
  </si>
  <si>
    <t>C13</t>
  </si>
  <si>
    <t>O7</t>
  </si>
  <si>
    <t>Decision Matrix</t>
  </si>
  <si>
    <t>A1</t>
  </si>
  <si>
    <t>A2</t>
  </si>
  <si>
    <t>A3</t>
  </si>
  <si>
    <t>A4</t>
  </si>
  <si>
    <t>Normalized Decision Matrix</t>
  </si>
  <si>
    <t>Weighted Normalized Decision Matrix</t>
  </si>
  <si>
    <t>Criteria weights</t>
  </si>
  <si>
    <t>Si+</t>
  </si>
  <si>
    <t>Si-</t>
  </si>
  <si>
    <t>Ranking</t>
  </si>
  <si>
    <t>Pi</t>
  </si>
  <si>
    <t>RANK</t>
  </si>
  <si>
    <t>Max</t>
  </si>
  <si>
    <t>Min</t>
  </si>
  <si>
    <t>Benefical value</t>
  </si>
  <si>
    <r>
      <t xml:space="preserve">A+ </t>
    </r>
    <r>
      <rPr>
        <sz val="11"/>
        <color theme="1"/>
        <rFont val="Calibri"/>
        <family val="2"/>
        <scheme val="minor"/>
      </rPr>
      <t>(PIS)</t>
    </r>
  </si>
  <si>
    <r>
      <t xml:space="preserve">A- </t>
    </r>
    <r>
      <rPr>
        <sz val="11"/>
        <color theme="1"/>
        <rFont val="Calibri"/>
        <family val="2"/>
        <scheme val="minor"/>
      </rPr>
      <t>(NIS)</t>
    </r>
  </si>
  <si>
    <t>=most optimal alternative</t>
  </si>
  <si>
    <t>=worst alternative</t>
  </si>
  <si>
    <t>Benchmark</t>
  </si>
  <si>
    <t>&lt;€7.000</t>
  </si>
  <si>
    <t>%</t>
  </si>
  <si>
    <t>[-]</t>
  </si>
  <si>
    <t>&gt; 0</t>
  </si>
  <si>
    <t>≤ 1,40</t>
  </si>
  <si>
    <t>&lt;€26,50</t>
  </si>
  <si>
    <t>A9</t>
  </si>
  <si>
    <t>A6R</t>
  </si>
  <si>
    <t>A7R</t>
  </si>
  <si>
    <t>A11</t>
  </si>
  <si>
    <t>A12</t>
  </si>
  <si>
    <t>A10</t>
  </si>
  <si>
    <r>
      <t xml:space="preserve">This Excel tool for pairwise comparison was created by </t>
    </r>
    <r>
      <rPr>
        <b/>
        <sz val="11"/>
        <color theme="1"/>
        <rFont val="Ariaal"/>
      </rPr>
      <t xml:space="preserve">Vera Koster </t>
    </r>
    <r>
      <rPr>
        <sz val="11"/>
        <color theme="1"/>
        <rFont val="Ariaal"/>
      </rPr>
      <t xml:space="preserve">as part of their master thesis titled </t>
    </r>
  </si>
  <si>
    <t>"Decision Support for Low Temperature Renovations"</t>
  </si>
  <si>
    <t xml:space="preserve">The master thesis was supervised by </t>
  </si>
  <si>
    <t xml:space="preserve">Thaleia Konstantinou </t>
  </si>
  <si>
    <t xml:space="preserve">Architectural Technology, Architecture and the Built Environment, TU Delft </t>
  </si>
  <si>
    <t xml:space="preserve">Eric van den Ham </t>
  </si>
  <si>
    <t>Environmental &amp; Cliamte Design, Architecture and the Built Environment, TU Delft</t>
  </si>
  <si>
    <t xml:space="preserve">Prateek Wahi </t>
  </si>
  <si>
    <t xml:space="preserve">For detailed information on tool development, please refer to the thesis report </t>
  </si>
  <si>
    <t xml:space="preserve">https://repository.tudelft.nl/record/uuid:c29ef83d-8b31-4a5d-93bb-9b76798e6eb3 </t>
  </si>
  <si>
    <t xml:space="preserve">Tabs Description </t>
  </si>
  <si>
    <t xml:space="preserve">1. Decision_making_criteira </t>
  </si>
  <si>
    <t>Decision making crietria extracted form project report / literature for preference elicitation</t>
  </si>
  <si>
    <t>Ranking Evaluation Excel Tool</t>
  </si>
  <si>
    <t>Environmental</t>
  </si>
  <si>
    <t>Economic</t>
  </si>
  <si>
    <t>Social</t>
  </si>
  <si>
    <t>Sustainability Pillars</t>
  </si>
  <si>
    <t>Objectives</t>
  </si>
  <si>
    <t>Decision-Making Crietria</t>
  </si>
  <si>
    <t>Key Performance Indicators</t>
  </si>
  <si>
    <t>Optimal</t>
  </si>
  <si>
    <t>To upgrade the apartment complex to energy label B</t>
  </si>
  <si>
    <t>To reduce environmental impact</t>
  </si>
  <si>
    <t>To reduce investment costs</t>
  </si>
  <si>
    <t>To optimise cost-benefits</t>
  </si>
  <si>
    <t>To improve indoor comfort</t>
  </si>
  <si>
    <t>To minimise inconvenience for tenants</t>
  </si>
  <si>
    <t>To optimise living costs for tenants</t>
  </si>
  <si>
    <t>Space Heating Demand</t>
  </si>
  <si>
    <t>Average kWh/m2 per year</t>
  </si>
  <si>
    <t>Lower than the existing HT supply</t>
  </si>
  <si>
    <t>Energy Label</t>
  </si>
  <si>
    <t>A++ to G</t>
  </si>
  <si>
    <t>Label B or better</t>
  </si>
  <si>
    <t>Energy Index</t>
  </si>
  <si>
    <t>Share of Renewable Energy Generation</t>
  </si>
  <si>
    <t>Energy Savings (gas)</t>
  </si>
  <si>
    <t>Average m3 per year</t>
  </si>
  <si>
    <t>Investment Costs</t>
  </si>
  <si>
    <t>-</t>
  </si>
  <si>
    <t>Investment per Label Step per Unit</t>
  </si>
  <si>
    <t>Life Cycle Costs (30 years)</t>
  </si>
  <si>
    <t>Payback Period</t>
  </si>
  <si>
    <t>Year</t>
  </si>
  <si>
    <t>&lt;20 years</t>
  </si>
  <si>
    <t>Thermal Comfort</t>
  </si>
  <si>
    <t>Average occupied cold hours (underheated hours)</t>
  </si>
  <si>
    <t>Renovation Nuisance</t>
  </si>
  <si>
    <t>Subjective rating 1(minimum) to 5(maximum)</t>
  </si>
  <si>
    <t>Energy Cost Savings</t>
  </si>
  <si>
    <t xml:space="preserve">Average €/month </t>
  </si>
  <si>
    <t>Rent Increment</t>
  </si>
  <si>
    <t>€/month</t>
  </si>
  <si>
    <t>Combined Criteria Weights</t>
  </si>
  <si>
    <t>Participant 1</t>
  </si>
  <si>
    <t>Participant 2</t>
  </si>
  <si>
    <t>Participant 3</t>
  </si>
  <si>
    <t>Participant 4</t>
  </si>
  <si>
    <t>Average Criteria Weights</t>
  </si>
  <si>
    <t>Balanced Criteria Weights</t>
  </si>
  <si>
    <t>2. Combined_criteria_weights</t>
  </si>
  <si>
    <t>Aggregated criteria weights from each participant</t>
  </si>
  <si>
    <t>3. Performance_quantification</t>
  </si>
  <si>
    <t>Quantification of the decision-making criteria. Details can be found in paper [Add Doi]</t>
  </si>
  <si>
    <t>4. TOPISI_original</t>
  </si>
  <si>
    <t>Ranking of originally proposed solutions (A1-A4) after including preferences</t>
  </si>
  <si>
    <t>5. TOPSIS_all</t>
  </si>
  <si>
    <t>Ranking of all solutions original (A1-A4) and proposed solutions (A7R, A9-A12) after including preferences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</si>
</sst>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&quot;€&quot;\ * #,##0.00_ ;_ &quot;€&quot;\ * \-#,##0.00_ ;_ &quot;€&quot;\ * &quot;-&quot;??_ ;_ @_ "/>
    <numFmt numFmtId="164" formatCode="0.000"/>
    <numFmt numFmtId="166" formatCode="0.0%"/>
    <numFmt numFmtId="167" formatCode="0.0"/>
    <numFmt numFmtId="168" formatCode="&quot;€&quot;\ #,##0"/>
    <numFmt numFmtId="169" formatCode="_ &quot;€&quot;\ * #,##0_ ;_ &quot;€&quot;\ * \-#,##0_ ;_ &quot;€&quot;\ * &quot;-&quot;??_ ;_ @_ 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Aptos Narrow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Ariaal"/>
    </font>
    <font>
      <sz val="11"/>
      <color theme="1"/>
      <name val="Ariaal"/>
    </font>
    <font>
      <b/>
      <sz val="11"/>
      <color theme="1"/>
      <name val="Ariaal"/>
    </font>
    <font>
      <u/>
      <sz val="11"/>
      <color theme="10"/>
      <name val="Ariaal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33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34" xfId="0" applyFont="1" applyBorder="1"/>
    <xf numFmtId="2" fontId="0" fillId="0" borderId="18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6" fillId="0" borderId="0" xfId="0" applyFont="1"/>
    <xf numFmtId="9" fontId="0" fillId="0" borderId="0" xfId="0" applyNumberFormat="1"/>
    <xf numFmtId="0" fontId="0" fillId="0" borderId="34" xfId="0" applyBorder="1" applyAlignment="1">
      <alignment horizontal="right"/>
    </xf>
    <xf numFmtId="0" fontId="0" fillId="0" borderId="36" xfId="0" applyBorder="1" applyAlignment="1">
      <alignment horizontal="right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9" fontId="6" fillId="0" borderId="0" xfId="0" applyNumberFormat="1" applyFont="1"/>
    <xf numFmtId="0" fontId="0" fillId="0" borderId="44" xfId="0" applyBorder="1" applyAlignment="1">
      <alignment horizontal="right"/>
    </xf>
    <xf numFmtId="9" fontId="0" fillId="7" borderId="1" xfId="0" applyNumberFormat="1" applyFill="1" applyBorder="1" applyAlignment="1">
      <alignment horizontal="center" vertical="center"/>
    </xf>
    <xf numFmtId="9" fontId="0" fillId="7" borderId="40" xfId="0" applyNumberFormat="1" applyFill="1" applyBorder="1" applyAlignment="1">
      <alignment horizontal="center" vertical="center"/>
    </xf>
    <xf numFmtId="9" fontId="0" fillId="2" borderId="27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2" borderId="17" xfId="1" applyFont="1" applyFill="1" applyBorder="1" applyAlignment="1">
      <alignment horizontal="center" vertical="center"/>
    </xf>
    <xf numFmtId="166" fontId="0" fillId="8" borderId="19" xfId="0" applyNumberForma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6" fontId="0" fillId="8" borderId="19" xfId="1" applyNumberFormat="1" applyFont="1" applyFill="1" applyBorder="1" applyAlignment="1">
      <alignment horizontal="center" vertical="center"/>
    </xf>
    <xf numFmtId="166" fontId="0" fillId="8" borderId="20" xfId="1" applyNumberFormat="1" applyFont="1" applyFill="1" applyBorder="1" applyAlignment="1">
      <alignment horizontal="center" vertical="center"/>
    </xf>
    <xf numFmtId="166" fontId="0" fillId="8" borderId="21" xfId="1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7" borderId="43" xfId="0" applyFont="1" applyFill="1" applyBorder="1" applyAlignment="1">
      <alignment horizontal="center" vertical="center"/>
    </xf>
    <xf numFmtId="164" fontId="0" fillId="0" borderId="14" xfId="0" applyNumberFormat="1" applyBorder="1"/>
    <xf numFmtId="164" fontId="0" fillId="0" borderId="15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16" xfId="0" applyNumberFormat="1" applyBorder="1"/>
    <xf numFmtId="164" fontId="0" fillId="0" borderId="21" xfId="0" applyNumberFormat="1" applyBorder="1"/>
    <xf numFmtId="0" fontId="0" fillId="0" borderId="0" xfId="0" quotePrefix="1"/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15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16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 vertical="center"/>
    </xf>
    <xf numFmtId="0" fontId="1" fillId="9" borderId="30" xfId="0" applyFont="1" applyFill="1" applyBorder="1" applyAlignment="1">
      <alignment horizontal="center" vertical="center"/>
    </xf>
    <xf numFmtId="0" fontId="1" fillId="9" borderId="4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5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168" fontId="0" fillId="0" borderId="6" xfId="0" applyNumberFormat="1" applyBorder="1" applyAlignment="1">
      <alignment horizontal="center" vertical="center"/>
    </xf>
    <xf numFmtId="44" fontId="0" fillId="0" borderId="6" xfId="2" applyFont="1" applyBorder="1" applyAlignment="1">
      <alignment horizontal="center" vertical="center"/>
    </xf>
    <xf numFmtId="44" fontId="0" fillId="0" borderId="6" xfId="2" applyFont="1" applyBorder="1"/>
    <xf numFmtId="0" fontId="1" fillId="2" borderId="54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66" fontId="0" fillId="0" borderId="6" xfId="1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2" borderId="52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9" borderId="50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20" xfId="2" applyFont="1" applyBorder="1"/>
    <xf numFmtId="49" fontId="0" fillId="0" borderId="0" xfId="0" applyNumberFormat="1"/>
    <xf numFmtId="44" fontId="0" fillId="0" borderId="0" xfId="0" applyNumberFormat="1"/>
    <xf numFmtId="2" fontId="0" fillId="0" borderId="14" xfId="0" applyNumberFormat="1" applyBorder="1" applyAlignment="1">
      <alignment horizontal="center" vertical="center"/>
    </xf>
    <xf numFmtId="166" fontId="0" fillId="0" borderId="15" xfId="1" applyNumberFormat="1" applyFont="1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1" fillId="0" borderId="5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 wrapText="1"/>
    </xf>
    <xf numFmtId="0" fontId="1" fillId="7" borderId="53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9" fontId="0" fillId="2" borderId="28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1" fillId="0" borderId="38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3" fillId="0" borderId="0" xfId="0" applyFont="1"/>
    <xf numFmtId="0" fontId="7" fillId="2" borderId="6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9" borderId="20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168" fontId="0" fillId="0" borderId="15" xfId="0" applyNumberFormat="1" applyBorder="1" applyAlignment="1">
      <alignment horizontal="center" vertical="center"/>
    </xf>
    <xf numFmtId="169" fontId="0" fillId="0" borderId="16" xfId="2" applyNumberFormat="1" applyFont="1" applyBorder="1" applyAlignment="1">
      <alignment horizontal="left" vertical="center"/>
    </xf>
    <xf numFmtId="169" fontId="0" fillId="0" borderId="18" xfId="2" applyNumberFormat="1" applyFont="1" applyBorder="1" applyAlignment="1">
      <alignment horizontal="left" vertical="center"/>
    </xf>
    <xf numFmtId="166" fontId="0" fillId="0" borderId="20" xfId="1" applyNumberFormat="1" applyFont="1" applyBorder="1" applyAlignment="1">
      <alignment horizontal="center" vertical="center"/>
    </xf>
    <xf numFmtId="168" fontId="0" fillId="0" borderId="20" xfId="0" applyNumberFormat="1" applyBorder="1" applyAlignment="1">
      <alignment horizontal="center" vertical="center"/>
    </xf>
    <xf numFmtId="44" fontId="0" fillId="0" borderId="20" xfId="2" applyFont="1" applyBorder="1" applyAlignment="1">
      <alignment horizontal="center" vertical="center"/>
    </xf>
    <xf numFmtId="169" fontId="0" fillId="0" borderId="21" xfId="2" applyNumberFormat="1" applyFont="1" applyBorder="1" applyAlignment="1">
      <alignment horizontal="left" vertical="center"/>
    </xf>
    <xf numFmtId="0" fontId="1" fillId="2" borderId="3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1" fontId="0" fillId="0" borderId="32" xfId="0" applyNumberForma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7" fillId="9" borderId="17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vertical="center" wrapText="1"/>
    </xf>
    <xf numFmtId="44" fontId="0" fillId="0" borderId="14" xfId="2" applyFont="1" applyBorder="1" applyAlignment="1">
      <alignment horizontal="center" vertical="center"/>
    </xf>
    <xf numFmtId="1" fontId="0" fillId="0" borderId="16" xfId="2" applyNumberFormat="1" applyFont="1" applyBorder="1" applyAlignment="1">
      <alignment horizontal="center" vertical="center"/>
    </xf>
    <xf numFmtId="44" fontId="0" fillId="0" borderId="17" xfId="2" applyFont="1" applyBorder="1" applyAlignment="1">
      <alignment horizontal="center" vertical="center"/>
    </xf>
    <xf numFmtId="1" fontId="0" fillId="0" borderId="18" xfId="2" applyNumberFormat="1" applyFont="1" applyBorder="1" applyAlignment="1">
      <alignment horizontal="center" vertical="center"/>
    </xf>
    <xf numFmtId="44" fontId="0" fillId="0" borderId="17" xfId="2" applyFont="1" applyBorder="1"/>
    <xf numFmtId="44" fontId="0" fillId="0" borderId="19" xfId="2" applyFont="1" applyBorder="1"/>
    <xf numFmtId="1" fontId="0" fillId="0" borderId="21" xfId="2" applyNumberFormat="1" applyFont="1" applyBorder="1" applyAlignment="1">
      <alignment horizontal="center" vertical="center"/>
    </xf>
    <xf numFmtId="0" fontId="1" fillId="9" borderId="52" xfId="0" applyFont="1" applyFill="1" applyBorder="1" applyAlignment="1">
      <alignment horizontal="center" vertical="center"/>
    </xf>
    <xf numFmtId="0" fontId="1" fillId="7" borderId="49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  <xf numFmtId="2" fontId="0" fillId="0" borderId="5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0" fillId="0" borderId="22" xfId="0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55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51" xfId="0" applyBorder="1" applyAlignment="1">
      <alignment horizontal="righ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9" fontId="0" fillId="7" borderId="51" xfId="0" applyNumberFormat="1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9" fontId="0" fillId="9" borderId="14" xfId="0" applyNumberFormat="1" applyFill="1" applyBorder="1" applyAlignment="1">
      <alignment horizontal="center" vertical="center"/>
    </xf>
    <xf numFmtId="9" fontId="0" fillId="9" borderId="15" xfId="0" applyNumberFormat="1" applyFill="1" applyBorder="1" applyAlignment="1">
      <alignment horizontal="center" vertical="center"/>
    </xf>
    <xf numFmtId="9" fontId="0" fillId="9" borderId="16" xfId="0" applyNumberFormat="1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0" borderId="34" xfId="0" applyBorder="1"/>
    <xf numFmtId="0" fontId="0" fillId="0" borderId="38" xfId="0" applyBorder="1"/>
    <xf numFmtId="0" fontId="1" fillId="0" borderId="48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6" fontId="0" fillId="8" borderId="25" xfId="1" applyNumberFormat="1" applyFont="1" applyFill="1" applyBorder="1" applyAlignment="1">
      <alignment horizontal="center" vertical="center"/>
    </xf>
    <xf numFmtId="166" fontId="0" fillId="8" borderId="23" xfId="1" applyNumberFormat="1" applyFont="1" applyFill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9" borderId="49" xfId="0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44" xfId="0" applyBorder="1"/>
    <xf numFmtId="166" fontId="0" fillId="8" borderId="45" xfId="1" applyNumberFormat="1" applyFont="1" applyFill="1" applyBorder="1" applyAlignment="1">
      <alignment horizontal="center" vertical="center"/>
    </xf>
    <xf numFmtId="166" fontId="0" fillId="8" borderId="33" xfId="1" applyNumberFormat="1" applyFont="1" applyFill="1" applyBorder="1" applyAlignment="1">
      <alignment horizontal="center" vertical="center"/>
    </xf>
    <xf numFmtId="166" fontId="0" fillId="8" borderId="47" xfId="1" applyNumberFormat="1" applyFont="1" applyFill="1" applyBorder="1" applyAlignment="1">
      <alignment horizontal="center" vertical="center"/>
    </xf>
    <xf numFmtId="166" fontId="0" fillId="8" borderId="46" xfId="1" applyNumberFormat="1" applyFont="1" applyFill="1" applyBorder="1" applyAlignment="1">
      <alignment horizontal="center" vertical="center"/>
    </xf>
    <xf numFmtId="166" fontId="0" fillId="8" borderId="55" xfId="1" applyNumberFormat="1" applyFont="1" applyFill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1" fontId="0" fillId="0" borderId="0" xfId="0" applyNumberFormat="1"/>
    <xf numFmtId="9" fontId="0" fillId="2" borderId="6" xfId="0" applyNumberFormat="1" applyFill="1" applyBorder="1" applyAlignment="1">
      <alignment horizontal="center" vertical="center"/>
    </xf>
    <xf numFmtId="9" fontId="0" fillId="2" borderId="24" xfId="0" applyNumberFormat="1" applyFill="1" applyBorder="1" applyAlignment="1">
      <alignment horizontal="center" vertical="center"/>
    </xf>
    <xf numFmtId="9" fontId="0" fillId="9" borderId="17" xfId="0" applyNumberFormat="1" applyFill="1" applyBorder="1" applyAlignment="1">
      <alignment horizontal="center" vertical="center"/>
    </xf>
    <xf numFmtId="9" fontId="0" fillId="9" borderId="6" xfId="0" applyNumberFormat="1" applyFill="1" applyBorder="1" applyAlignment="1">
      <alignment horizontal="center" vertical="center"/>
    </xf>
    <xf numFmtId="9" fontId="0" fillId="9" borderId="18" xfId="0" applyNumberFormat="1" applyFill="1" applyBorder="1" applyAlignment="1">
      <alignment horizontal="center" vertical="center"/>
    </xf>
    <xf numFmtId="9" fontId="0" fillId="7" borderId="10" xfId="0" applyNumberFormat="1" applyFill="1" applyBorder="1" applyAlignment="1">
      <alignment horizontal="center" vertical="center"/>
    </xf>
    <xf numFmtId="9" fontId="0" fillId="7" borderId="6" xfId="0" applyNumberFormat="1" applyFill="1" applyBorder="1" applyAlignment="1">
      <alignment horizontal="center" vertical="center"/>
    </xf>
    <xf numFmtId="9" fontId="0" fillId="7" borderId="18" xfId="0" applyNumberFormat="1" applyFill="1" applyBorder="1" applyAlignment="1">
      <alignment horizontal="center" vertical="center"/>
    </xf>
    <xf numFmtId="9" fontId="0" fillId="2" borderId="17" xfId="0" applyNumberFormat="1" applyFill="1" applyBorder="1" applyAlignment="1">
      <alignment horizontal="center" vertical="center"/>
    </xf>
    <xf numFmtId="166" fontId="0" fillId="6" borderId="14" xfId="0" applyNumberFormat="1" applyFill="1" applyBorder="1" applyAlignment="1">
      <alignment horizontal="center" vertical="center"/>
    </xf>
    <xf numFmtId="166" fontId="0" fillId="6" borderId="15" xfId="0" applyNumberFormat="1" applyFill="1" applyBorder="1" applyAlignment="1">
      <alignment horizontal="center" vertical="center"/>
    </xf>
    <xf numFmtId="166" fontId="0" fillId="6" borderId="16" xfId="0" applyNumberFormat="1" applyFill="1" applyBorder="1" applyAlignment="1">
      <alignment horizontal="center" vertical="center"/>
    </xf>
    <xf numFmtId="10" fontId="0" fillId="0" borderId="0" xfId="0" applyNumberFormat="1"/>
    <xf numFmtId="167" fontId="0" fillId="0" borderId="0" xfId="0" applyNumberFormat="1"/>
    <xf numFmtId="0" fontId="5" fillId="4" borderId="41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7" fillId="0" borderId="0" xfId="3" applyFont="1" applyFill="1"/>
    <xf numFmtId="0" fontId="16" fillId="0" borderId="0" xfId="0" applyFont="1"/>
    <xf numFmtId="0" fontId="13" fillId="0" borderId="0" xfId="3" applyFill="1"/>
    <xf numFmtId="0" fontId="0" fillId="0" borderId="0" xfId="0" applyFill="1"/>
    <xf numFmtId="2" fontId="0" fillId="0" borderId="0" xfId="0" applyNumberFormat="1" applyFill="1"/>
    <xf numFmtId="9" fontId="0" fillId="0" borderId="0" xfId="1" applyFont="1" applyFill="1"/>
    <xf numFmtId="44" fontId="0" fillId="0" borderId="0" xfId="2" applyFont="1" applyFill="1"/>
    <xf numFmtId="164" fontId="0" fillId="0" borderId="0" xfId="0" applyNumberFormat="1" applyFill="1"/>
    <xf numFmtId="44" fontId="0" fillId="0" borderId="0" xfId="0" applyNumberFormat="1" applyFill="1"/>
  </cellXfs>
  <cellStyles count="4">
    <cellStyle name="Currency" xfId="2" builtinId="4"/>
    <cellStyle name="Hyperlink" xfId="3" builtinId="8"/>
    <cellStyle name="Normal" xfId="0" builtinId="0"/>
    <cellStyle name="Percent" xfId="1" builtinId="5"/>
  </cellStyles>
  <dxfs count="6">
    <dxf>
      <fill>
        <patternFill>
          <bgColor theme="9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CFE7F5"/>
      <color rgb="FFFFD9D9"/>
      <color rgb="FFECDFF5"/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Alternatives Ranking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4BD-455B-B3FA-FC9449BC7BC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4BD-455B-B3FA-FC9449BC7BC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4BD-455B-B3FA-FC9449BC7BC7}"/>
              </c:ext>
            </c:extLst>
          </c:dPt>
          <c:cat>
            <c:strRef>
              <c:f>'4. TOPSIS_original'!$B$30:$B$33</c:f>
              <c:strCache>
                <c:ptCount val="4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</c:strCache>
            </c:strRef>
          </c:cat>
          <c:val>
            <c:numRef>
              <c:f>'4. TOPSIS_original'!$E$30:$E$33</c:f>
              <c:numCache>
                <c:formatCode>0.000</c:formatCode>
                <c:ptCount val="4"/>
                <c:pt idx="0">
                  <c:v>0.40011748127522051</c:v>
                </c:pt>
                <c:pt idx="1">
                  <c:v>0.65481888279032296</c:v>
                </c:pt>
                <c:pt idx="2">
                  <c:v>0.52569153005253666</c:v>
                </c:pt>
                <c:pt idx="3">
                  <c:v>0.58993122194462111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BD-455B-B3FA-FC9449BC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4973199"/>
        <c:axId val="1304976079"/>
      </c:barChart>
      <c:catAx>
        <c:axId val="1304973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4976079"/>
        <c:crosses val="autoZero"/>
        <c:auto val="1"/>
        <c:lblAlgn val="ctr"/>
        <c:lblOffset val="100"/>
        <c:noMultiLvlLbl val="0"/>
      </c:catAx>
      <c:valAx>
        <c:axId val="13049760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crossAx val="1304973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Alternatives Ranking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FED-4BB5-9A45-F711FCDFC3B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FED-4BB5-9A45-F711FCDFC3B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FED-4BB5-9A45-F711FCDFC3B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FED-4BB5-9A45-F711FCDFC3B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FED-4BB5-9A45-F711FCDFC3B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FED-4BB5-9A45-F711FCDFC3B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FED-4BB5-9A45-F711FCDFC3B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FED-4BB5-9A45-F711FCDFC3B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FED-4BB5-9A45-F711FCDFC3BD}"/>
              </c:ext>
            </c:extLst>
          </c:dPt>
          <c:cat>
            <c:strRef>
              <c:f>'5. TOPSIS_all'!$B$46:$B$54</c:f>
              <c:strCache>
                <c:ptCount val="9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A7R</c:v>
                </c:pt>
                <c:pt idx="5">
                  <c:v>A9</c:v>
                </c:pt>
                <c:pt idx="6">
                  <c:v>A10</c:v>
                </c:pt>
                <c:pt idx="7">
                  <c:v>A11</c:v>
                </c:pt>
                <c:pt idx="8">
                  <c:v>A12</c:v>
                </c:pt>
              </c:strCache>
            </c:strRef>
          </c:cat>
          <c:val>
            <c:numRef>
              <c:f>'5. TOPSIS_all'!$E$46:$E$54</c:f>
              <c:numCache>
                <c:formatCode>0.000</c:formatCode>
                <c:ptCount val="9"/>
                <c:pt idx="0">
                  <c:v>0.45588438115927638</c:v>
                </c:pt>
                <c:pt idx="1">
                  <c:v>0.588177187795631</c:v>
                </c:pt>
                <c:pt idx="2">
                  <c:v>0.38341672863256426</c:v>
                </c:pt>
                <c:pt idx="3">
                  <c:v>0.43358078003788941</c:v>
                </c:pt>
                <c:pt idx="4">
                  <c:v>0.64160360196555177</c:v>
                </c:pt>
                <c:pt idx="5">
                  <c:v>0.69872953571732166</c:v>
                </c:pt>
                <c:pt idx="6">
                  <c:v>0.71802045907202594</c:v>
                </c:pt>
                <c:pt idx="7">
                  <c:v>0.76772609092866784</c:v>
                </c:pt>
                <c:pt idx="8">
                  <c:v>0.75146669909000297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ED-4BB5-9A45-F711FCDF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4973199"/>
        <c:axId val="1304976079"/>
      </c:barChart>
      <c:catAx>
        <c:axId val="1304973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4976079"/>
        <c:crosses val="autoZero"/>
        <c:auto val="1"/>
        <c:lblAlgn val="ctr"/>
        <c:lblOffset val="100"/>
        <c:noMultiLvlLbl val="0"/>
      </c:catAx>
      <c:valAx>
        <c:axId val="13049760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crossAx val="1304973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2424953</xdr:colOff>
      <xdr:row>35</xdr:row>
      <xdr:rowOff>107576</xdr:rowOff>
    </xdr:from>
    <xdr:to>
      <xdr:col>7</xdr:col>
      <xdr:colOff>219635</xdr:colOff>
      <xdr:row>50</xdr:row>
      <xdr:rowOff>161364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403411</xdr:colOff>
      <xdr:row>47</xdr:row>
      <xdr:rowOff>35859</xdr:rowOff>
    </xdr:from>
    <xdr:to>
      <xdr:col>20</xdr:col>
      <xdr:colOff>546847</xdr:colOff>
      <xdr:row>68</xdr:row>
      <xdr:rowOff>161365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y.tudelft.nl/record/uuid:c29ef83d-8b31-4a5d-93bb-9b76798e6eb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3C387-29DF-44AE-ACFF-151571BF9A3D}">
  <dimension ref="A1:F24"/>
  <sheetViews>
    <sheetView tabSelected="1" workbookViewId="0">
      <selection activeCell="P14" sqref="P14"/>
    </sheetView>
  </sheetViews>
  <sheetFormatPr defaultRowHeight="13.8"/>
  <cols>
    <col min="1" max="16384" width="8.88671875" style="320"/>
  </cols>
  <sheetData>
    <row r="1" spans="1:6" ht="30">
      <c r="A1" s="319" t="s">
        <v>70</v>
      </c>
    </row>
    <row r="3" spans="1:6">
      <c r="A3" s="320" t="s">
        <v>57</v>
      </c>
      <c r="F3" s="321"/>
    </row>
    <row r="4" spans="1:6">
      <c r="A4" s="322" t="s">
        <v>58</v>
      </c>
    </row>
    <row r="6" spans="1:6">
      <c r="A6" s="320" t="s">
        <v>59</v>
      </c>
    </row>
    <row r="8" spans="1:6">
      <c r="A8" s="322" t="s">
        <v>60</v>
      </c>
      <c r="D8" s="320" t="s">
        <v>61</v>
      </c>
    </row>
    <row r="9" spans="1:6">
      <c r="A9" s="322"/>
    </row>
    <row r="10" spans="1:6">
      <c r="A10" s="322" t="s">
        <v>62</v>
      </c>
      <c r="D10" s="320" t="s">
        <v>63</v>
      </c>
    </row>
    <row r="11" spans="1:6">
      <c r="A11" s="322"/>
    </row>
    <row r="12" spans="1:6">
      <c r="A12" s="322" t="s">
        <v>64</v>
      </c>
      <c r="D12" s="320" t="s">
        <v>63</v>
      </c>
    </row>
    <row r="14" spans="1:6">
      <c r="A14" s="320" t="s">
        <v>65</v>
      </c>
    </row>
    <row r="15" spans="1:6" ht="14.4">
      <c r="A15" s="323" t="s">
        <v>66</v>
      </c>
    </row>
    <row r="18" spans="1:5">
      <c r="A18" s="320" t="s">
        <v>67</v>
      </c>
    </row>
    <row r="20" spans="1:5">
      <c r="A20" s="320" t="s">
        <v>68</v>
      </c>
      <c r="E20" s="320" t="s">
        <v>69</v>
      </c>
    </row>
    <row r="21" spans="1:5">
      <c r="A21" s="320" t="s">
        <v>118</v>
      </c>
      <c r="E21" s="320" t="s">
        <v>119</v>
      </c>
    </row>
    <row r="22" spans="1:5">
      <c r="A22" s="320" t="s">
        <v>120</v>
      </c>
      <c r="E22" s="320" t="s">
        <v>121</v>
      </c>
    </row>
    <row r="23" spans="1:5">
      <c r="A23" s="320" t="s">
        <v>122</v>
      </c>
      <c r="E23" s="320" t="s">
        <v>123</v>
      </c>
    </row>
    <row r="24" spans="1:5">
      <c r="A24" s="320" t="s">
        <v>124</v>
      </c>
      <c r="E24" s="320" t="s">
        <v>125</v>
      </c>
    </row>
  </sheetData>
  <hyperlinks>
    <hyperlink ref="A15" r:id="rId1" xr:uid="{5A61C8BD-47ED-4596-891E-5FEF4F3D75C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9DAC-49FF-4175-A345-CD12F0C8FBAF}">
  <sheetPr codeName="Blad6"/>
  <dimension ref="B1:M48"/>
  <sheetViews>
    <sheetView zoomScale="85" zoomScaleNormal="85" workbookViewId="0">
      <selection activeCell="E23" sqref="E23"/>
    </sheetView>
  </sheetViews>
  <sheetFormatPr defaultRowHeight="14.4"/>
  <cols>
    <col min="2" max="2" width="5.77734375" customWidth="1"/>
    <col min="3" max="3" width="18.33203125" customWidth="1"/>
    <col min="4" max="4" width="5.77734375" customWidth="1"/>
    <col min="5" max="5" width="45.77734375" customWidth="1"/>
    <col min="6" max="6" width="5.77734375" customWidth="1"/>
    <col min="7" max="7" width="45.77734375" style="3" customWidth="1"/>
    <col min="8" max="8" width="28.33203125" style="3" customWidth="1"/>
    <col min="9" max="9" width="30.5546875" style="2" bestFit="1" customWidth="1"/>
    <col min="10" max="10" width="24.5546875" bestFit="1" customWidth="1"/>
    <col min="11" max="11" width="10.44140625" bestFit="1" customWidth="1"/>
    <col min="13" max="13" width="8.88671875" hidden="1" customWidth="1"/>
  </cols>
  <sheetData>
    <row r="1" spans="2:11" ht="15" thickBot="1"/>
    <row r="2" spans="2:11" ht="29.4" customHeight="1" thickBot="1">
      <c r="B2" s="286" t="s">
        <v>74</v>
      </c>
      <c r="C2" s="287"/>
      <c r="D2" s="290" t="s">
        <v>75</v>
      </c>
      <c r="E2" s="290"/>
      <c r="F2" s="299" t="s">
        <v>76</v>
      </c>
      <c r="G2" s="300"/>
      <c r="H2" s="100" t="s">
        <v>77</v>
      </c>
      <c r="I2" s="82" t="s">
        <v>44</v>
      </c>
      <c r="J2" s="101" t="s">
        <v>78</v>
      </c>
    </row>
    <row r="3" spans="2:11" ht="28.8" customHeight="1">
      <c r="B3" s="288" t="s">
        <v>5</v>
      </c>
      <c r="C3" s="301" t="s">
        <v>71</v>
      </c>
      <c r="D3" s="305" t="s">
        <v>6</v>
      </c>
      <c r="E3" s="291" t="s">
        <v>79</v>
      </c>
      <c r="F3" s="98" t="s">
        <v>0</v>
      </c>
      <c r="G3" s="216" t="s">
        <v>86</v>
      </c>
      <c r="H3" s="211" t="s">
        <v>87</v>
      </c>
      <c r="I3" s="70" t="s">
        <v>88</v>
      </c>
      <c r="J3" s="6" t="s">
        <v>38</v>
      </c>
      <c r="K3" s="88"/>
    </row>
    <row r="4" spans="2:11" ht="30" customHeight="1">
      <c r="B4" s="289"/>
      <c r="C4" s="302"/>
      <c r="D4" s="306"/>
      <c r="E4" s="279"/>
      <c r="F4" s="99" t="s">
        <v>1</v>
      </c>
      <c r="G4" s="217" t="s">
        <v>89</v>
      </c>
      <c r="H4" s="212" t="s">
        <v>90</v>
      </c>
      <c r="I4" s="4" t="s">
        <v>91</v>
      </c>
      <c r="J4" s="7" t="s">
        <v>38</v>
      </c>
      <c r="K4" s="89"/>
    </row>
    <row r="5" spans="2:11" ht="30" customHeight="1">
      <c r="B5" s="289"/>
      <c r="C5" s="302"/>
      <c r="D5" s="306"/>
      <c r="E5" s="279"/>
      <c r="F5" s="99" t="s">
        <v>2</v>
      </c>
      <c r="G5" s="217" t="s">
        <v>92</v>
      </c>
      <c r="H5" s="212" t="s">
        <v>47</v>
      </c>
      <c r="I5" s="85" t="s">
        <v>49</v>
      </c>
      <c r="J5" s="7" t="s">
        <v>38</v>
      </c>
      <c r="K5" s="89"/>
    </row>
    <row r="6" spans="2:11" ht="28.8" customHeight="1">
      <c r="B6" s="289"/>
      <c r="C6" s="302"/>
      <c r="D6" s="307" t="s">
        <v>7</v>
      </c>
      <c r="E6" s="279" t="s">
        <v>80</v>
      </c>
      <c r="F6" s="99" t="s">
        <v>3</v>
      </c>
      <c r="G6" s="217" t="s">
        <v>93</v>
      </c>
      <c r="H6" s="212" t="s">
        <v>46</v>
      </c>
      <c r="I6" s="4" t="s">
        <v>48</v>
      </c>
      <c r="J6" s="7" t="s">
        <v>37</v>
      </c>
      <c r="K6" s="88"/>
    </row>
    <row r="7" spans="2:11" ht="15" thickBot="1">
      <c r="B7" s="289"/>
      <c r="C7" s="303"/>
      <c r="D7" s="308"/>
      <c r="E7" s="304"/>
      <c r="F7" s="105" t="s">
        <v>4</v>
      </c>
      <c r="G7" s="218" t="s">
        <v>94</v>
      </c>
      <c r="H7" s="213" t="s">
        <v>95</v>
      </c>
      <c r="I7" s="106" t="s">
        <v>48</v>
      </c>
      <c r="J7" s="107" t="s">
        <v>37</v>
      </c>
      <c r="K7" s="88"/>
    </row>
    <row r="8" spans="2:11" ht="14.4" customHeight="1">
      <c r="B8" s="295" t="s">
        <v>8</v>
      </c>
      <c r="C8" s="296" t="s">
        <v>72</v>
      </c>
      <c r="D8" s="294" t="s">
        <v>9</v>
      </c>
      <c r="E8" s="291" t="s">
        <v>81</v>
      </c>
      <c r="F8" s="199" t="s">
        <v>10</v>
      </c>
      <c r="G8" s="216" t="s">
        <v>96</v>
      </c>
      <c r="H8" s="211" t="s">
        <v>11</v>
      </c>
      <c r="I8" s="210" t="s">
        <v>97</v>
      </c>
      <c r="J8" s="6" t="s">
        <v>38</v>
      </c>
      <c r="K8" s="89"/>
    </row>
    <row r="9" spans="2:11">
      <c r="B9" s="284"/>
      <c r="C9" s="297"/>
      <c r="D9" s="292"/>
      <c r="E9" s="279"/>
      <c r="F9" s="200" t="s">
        <v>13</v>
      </c>
      <c r="G9" s="217" t="s">
        <v>98</v>
      </c>
      <c r="H9" s="212" t="s">
        <v>11</v>
      </c>
      <c r="I9" s="4" t="s">
        <v>45</v>
      </c>
      <c r="J9" s="7" t="s">
        <v>38</v>
      </c>
      <c r="K9" s="89"/>
    </row>
    <row r="10" spans="2:11">
      <c r="B10" s="284"/>
      <c r="C10" s="297"/>
      <c r="D10" s="292" t="s">
        <v>12</v>
      </c>
      <c r="E10" s="279" t="s">
        <v>82</v>
      </c>
      <c r="F10" s="200" t="s">
        <v>14</v>
      </c>
      <c r="G10" s="217" t="s">
        <v>99</v>
      </c>
      <c r="H10" s="212" t="s">
        <v>11</v>
      </c>
      <c r="I10" s="4" t="s">
        <v>97</v>
      </c>
      <c r="J10" s="7" t="s">
        <v>37</v>
      </c>
      <c r="K10" s="90"/>
    </row>
    <row r="11" spans="2:11" ht="15" thickBot="1">
      <c r="B11" s="285"/>
      <c r="C11" s="298"/>
      <c r="D11" s="293"/>
      <c r="E11" s="280"/>
      <c r="F11" s="201" t="s">
        <v>15</v>
      </c>
      <c r="G11" s="219" t="s">
        <v>100</v>
      </c>
      <c r="H11" s="214" t="s">
        <v>101</v>
      </c>
      <c r="I11" s="209" t="s">
        <v>102</v>
      </c>
      <c r="J11" s="8" t="s">
        <v>38</v>
      </c>
      <c r="K11" s="90"/>
    </row>
    <row r="12" spans="2:11" ht="28.8">
      <c r="B12" s="283" t="s">
        <v>17</v>
      </c>
      <c r="C12" s="276" t="s">
        <v>73</v>
      </c>
      <c r="D12" s="202" t="s">
        <v>18</v>
      </c>
      <c r="E12" s="205" t="s">
        <v>83</v>
      </c>
      <c r="F12" s="202" t="s">
        <v>16</v>
      </c>
      <c r="G12" s="220" t="s">
        <v>103</v>
      </c>
      <c r="H12" s="215" t="s">
        <v>104</v>
      </c>
      <c r="I12" s="50" t="s">
        <v>88</v>
      </c>
      <c r="J12" s="49" t="s">
        <v>38</v>
      </c>
      <c r="K12" s="90"/>
    </row>
    <row r="13" spans="2:11" ht="28.8">
      <c r="B13" s="284"/>
      <c r="C13" s="277"/>
      <c r="D13" s="203" t="s">
        <v>21</v>
      </c>
      <c r="E13" s="206" t="s">
        <v>84</v>
      </c>
      <c r="F13" s="203" t="s">
        <v>19</v>
      </c>
      <c r="G13" s="217" t="s">
        <v>105</v>
      </c>
      <c r="H13" s="212" t="s">
        <v>106</v>
      </c>
      <c r="I13" s="208" t="s">
        <v>97</v>
      </c>
      <c r="J13" s="7" t="s">
        <v>38</v>
      </c>
      <c r="K13" s="90"/>
    </row>
    <row r="14" spans="2:11">
      <c r="B14" s="284"/>
      <c r="C14" s="277"/>
      <c r="D14" s="281" t="s">
        <v>23</v>
      </c>
      <c r="E14" s="279" t="s">
        <v>85</v>
      </c>
      <c r="F14" s="203" t="s">
        <v>20</v>
      </c>
      <c r="G14" s="217" t="s">
        <v>107</v>
      </c>
      <c r="H14" s="212" t="s">
        <v>108</v>
      </c>
      <c r="I14" s="208" t="s">
        <v>97</v>
      </c>
      <c r="J14" s="7" t="s">
        <v>37</v>
      </c>
      <c r="K14" s="89"/>
    </row>
    <row r="15" spans="2:11" ht="31.8" customHeight="1" thickBot="1">
      <c r="B15" s="285"/>
      <c r="C15" s="278"/>
      <c r="D15" s="282"/>
      <c r="E15" s="280"/>
      <c r="F15" s="204" t="s">
        <v>22</v>
      </c>
      <c r="G15" s="219" t="s">
        <v>109</v>
      </c>
      <c r="H15" s="214" t="s">
        <v>110</v>
      </c>
      <c r="I15" s="19" t="s">
        <v>50</v>
      </c>
      <c r="J15" s="8" t="s">
        <v>38</v>
      </c>
      <c r="K15" s="89"/>
    </row>
    <row r="16" spans="2:11">
      <c r="B16" s="86"/>
      <c r="C16" s="87"/>
      <c r="F16" s="2"/>
    </row>
    <row r="17" spans="2:11">
      <c r="F17" s="2"/>
    </row>
    <row r="18" spans="2:11">
      <c r="B18" s="86"/>
      <c r="C18" s="87"/>
    </row>
    <row r="19" spans="2:11">
      <c r="B19" s="86"/>
      <c r="C19" s="87"/>
      <c r="D19" s="86"/>
      <c r="E19" s="97"/>
      <c r="F19" s="92"/>
      <c r="G19" s="94"/>
      <c r="H19" s="95"/>
      <c r="I19" s="84"/>
      <c r="J19" s="84"/>
      <c r="K19" s="84"/>
    </row>
    <row r="20" spans="2:11">
      <c r="B20" s="86"/>
      <c r="C20" s="87"/>
      <c r="D20" s="86"/>
      <c r="E20" s="97"/>
      <c r="F20" s="92"/>
      <c r="G20" s="81"/>
      <c r="H20" s="93"/>
      <c r="J20" s="2"/>
      <c r="K20" s="84"/>
    </row>
    <row r="21" spans="2:11">
      <c r="B21" s="86"/>
      <c r="C21" s="87"/>
      <c r="D21" s="92"/>
      <c r="E21" s="96"/>
      <c r="F21" s="92"/>
      <c r="G21" s="81"/>
      <c r="H21" s="93"/>
      <c r="J21" s="2"/>
      <c r="K21" s="91"/>
    </row>
    <row r="23" spans="2:11">
      <c r="J23" s="2"/>
    </row>
    <row r="26" spans="2:11">
      <c r="E26" s="2"/>
      <c r="F26" s="2"/>
      <c r="H26" s="81"/>
      <c r="J26" s="2"/>
    </row>
    <row r="37" spans="2:3" ht="57.6" customHeight="1"/>
    <row r="46" spans="2:3">
      <c r="B46" s="86"/>
      <c r="C46" s="87"/>
    </row>
    <row r="47" spans="2:3">
      <c r="B47" s="86"/>
      <c r="C47" s="87"/>
    </row>
    <row r="48" spans="2:3">
      <c r="B48" s="86"/>
      <c r="C48" s="87"/>
    </row>
  </sheetData>
  <mergeCells count="19">
    <mergeCell ref="F2:G2"/>
    <mergeCell ref="C3:C7"/>
    <mergeCell ref="E3:E5"/>
    <mergeCell ref="E6:E7"/>
    <mergeCell ref="D3:D5"/>
    <mergeCell ref="D6:D7"/>
    <mergeCell ref="C12:C15"/>
    <mergeCell ref="E14:E15"/>
    <mergeCell ref="D14:D15"/>
    <mergeCell ref="B12:B15"/>
    <mergeCell ref="B2:C2"/>
    <mergeCell ref="B3:B7"/>
    <mergeCell ref="D2:E2"/>
    <mergeCell ref="E8:E9"/>
    <mergeCell ref="D10:D11"/>
    <mergeCell ref="D8:D9"/>
    <mergeCell ref="E10:E11"/>
    <mergeCell ref="B8:B11"/>
    <mergeCell ref="C8:C11"/>
  </mergeCells>
  <phoneticPr fontId="2" type="noConversion"/>
  <dataValidations count="1">
    <dataValidation type="list" allowBlank="1" showInputMessage="1" showErrorMessage="1" sqref="J19:J21 J3:J15" xr:uid="{6B5A53EC-BACE-4B66-80C0-1D4F98AF72E6}">
      <formula1>$M$3:$M$4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70BF5-6EB2-42A5-94AD-EA8C98CA0A28}">
  <dimension ref="B1:S18"/>
  <sheetViews>
    <sheetView workbookViewId="0">
      <selection activeCell="C19" sqref="C19"/>
    </sheetView>
  </sheetViews>
  <sheetFormatPr defaultRowHeight="14.4"/>
  <cols>
    <col min="2" max="2" width="26.5546875" bestFit="1" customWidth="1"/>
  </cols>
  <sheetData>
    <row r="1" spans="2:18" ht="15" thickBot="1"/>
    <row r="2" spans="2:18" ht="15" thickBot="1">
      <c r="C2" s="316" t="s">
        <v>111</v>
      </c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8"/>
      <c r="P2" s="1"/>
      <c r="Q2" s="1"/>
    </row>
    <row r="3" spans="2:18" ht="15" thickBot="1">
      <c r="C3" s="309" t="s">
        <v>71</v>
      </c>
      <c r="D3" s="310"/>
      <c r="E3" s="310"/>
      <c r="F3" s="310"/>
      <c r="G3" s="310"/>
      <c r="H3" s="311" t="s">
        <v>72</v>
      </c>
      <c r="I3" s="312"/>
      <c r="J3" s="312"/>
      <c r="K3" s="313"/>
      <c r="L3" s="314" t="s">
        <v>73</v>
      </c>
      <c r="M3" s="314"/>
      <c r="N3" s="314"/>
      <c r="O3" s="315"/>
    </row>
    <row r="4" spans="2:18" ht="15" thickBot="1">
      <c r="C4" s="16" t="s">
        <v>0</v>
      </c>
      <c r="D4" s="17" t="s">
        <v>1</v>
      </c>
      <c r="E4" s="17" t="s">
        <v>2</v>
      </c>
      <c r="F4" s="17" t="s">
        <v>3</v>
      </c>
      <c r="G4" s="68" t="s">
        <v>4</v>
      </c>
      <c r="H4" s="227" t="s">
        <v>10</v>
      </c>
      <c r="I4" s="228" t="s">
        <v>13</v>
      </c>
      <c r="J4" s="228" t="s">
        <v>14</v>
      </c>
      <c r="K4" s="83" t="s">
        <v>15</v>
      </c>
      <c r="L4" s="229" t="s">
        <v>16</v>
      </c>
      <c r="M4" s="228" t="s">
        <v>19</v>
      </c>
      <c r="N4" s="228" t="s">
        <v>20</v>
      </c>
      <c r="O4" s="83" t="s">
        <v>22</v>
      </c>
      <c r="P4" s="92"/>
      <c r="Q4" s="92"/>
    </row>
    <row r="5" spans="2:18">
      <c r="B5" s="14" t="s">
        <v>112</v>
      </c>
      <c r="C5" s="24">
        <v>0.34</v>
      </c>
      <c r="D5" s="25">
        <v>0.18</v>
      </c>
      <c r="E5" s="25">
        <v>0.14000000000000001</v>
      </c>
      <c r="F5" s="25">
        <v>0.1</v>
      </c>
      <c r="G5" s="133">
        <v>0.25</v>
      </c>
      <c r="H5" s="233">
        <v>0.46</v>
      </c>
      <c r="I5" s="234">
        <v>0.23</v>
      </c>
      <c r="J5" s="234">
        <v>0.16</v>
      </c>
      <c r="K5" s="235">
        <v>0.16</v>
      </c>
      <c r="L5" s="231">
        <v>0.42</v>
      </c>
      <c r="M5" s="22">
        <v>0.1</v>
      </c>
      <c r="N5" s="22">
        <v>0.41</v>
      </c>
      <c r="O5" s="23">
        <v>7.0000000000000007E-2</v>
      </c>
      <c r="P5" s="134"/>
      <c r="Q5" s="134"/>
    </row>
    <row r="6" spans="2:18">
      <c r="B6" s="15" t="s">
        <v>113</v>
      </c>
      <c r="C6" s="26">
        <v>0.31</v>
      </c>
      <c r="D6" s="262">
        <v>0.03</v>
      </c>
      <c r="E6" s="262">
        <v>0.03</v>
      </c>
      <c r="F6" s="262">
        <v>0.22</v>
      </c>
      <c r="G6" s="263">
        <v>0.4</v>
      </c>
      <c r="H6" s="264">
        <v>0.28999999999999998</v>
      </c>
      <c r="I6" s="265">
        <v>0.1</v>
      </c>
      <c r="J6" s="265">
        <v>0.56000000000000005</v>
      </c>
      <c r="K6" s="266">
        <v>0.05</v>
      </c>
      <c r="L6" s="267">
        <v>0.26</v>
      </c>
      <c r="M6" s="268">
        <v>0.1</v>
      </c>
      <c r="N6" s="268">
        <v>0.57999999999999996</v>
      </c>
      <c r="O6" s="269">
        <v>0.06</v>
      </c>
      <c r="P6" s="2"/>
      <c r="Q6" s="2"/>
    </row>
    <row r="7" spans="2:18">
      <c r="B7" s="15" t="s">
        <v>114</v>
      </c>
      <c r="C7" s="270">
        <v>0.44</v>
      </c>
      <c r="D7" s="262">
        <v>7.0000000000000007E-2</v>
      </c>
      <c r="E7" s="262">
        <v>0.04</v>
      </c>
      <c r="F7" s="262">
        <v>0.12</v>
      </c>
      <c r="G7" s="263">
        <v>0.33</v>
      </c>
      <c r="H7" s="264">
        <v>0.15</v>
      </c>
      <c r="I7" s="265">
        <v>0.08</v>
      </c>
      <c r="J7" s="265">
        <v>0.39</v>
      </c>
      <c r="K7" s="266">
        <v>0.39</v>
      </c>
      <c r="L7" s="267">
        <v>0.37</v>
      </c>
      <c r="M7" s="268">
        <v>0.12</v>
      </c>
      <c r="N7" s="268">
        <v>0.32</v>
      </c>
      <c r="O7" s="269">
        <v>0.2</v>
      </c>
      <c r="P7" s="2"/>
      <c r="Q7" s="2"/>
    </row>
    <row r="8" spans="2:18">
      <c r="B8" s="15" t="s">
        <v>115</v>
      </c>
      <c r="C8" s="270">
        <v>0.45</v>
      </c>
      <c r="D8" s="262">
        <v>7.0000000000000007E-2</v>
      </c>
      <c r="E8" s="262">
        <v>0.03</v>
      </c>
      <c r="F8" s="262">
        <v>0.15</v>
      </c>
      <c r="G8" s="263">
        <v>0.3</v>
      </c>
      <c r="H8" s="264">
        <v>0.41</v>
      </c>
      <c r="I8" s="265">
        <v>0.04</v>
      </c>
      <c r="J8" s="265">
        <v>0.45</v>
      </c>
      <c r="K8" s="266">
        <v>0.11</v>
      </c>
      <c r="L8" s="267">
        <v>0.35</v>
      </c>
      <c r="M8" s="268">
        <v>0.06</v>
      </c>
      <c r="N8" s="268">
        <v>0.41</v>
      </c>
      <c r="O8" s="269">
        <v>0.17</v>
      </c>
      <c r="P8" s="2"/>
      <c r="Q8" s="2"/>
    </row>
    <row r="9" spans="2:18" ht="15" thickBot="1">
      <c r="B9" s="21"/>
      <c r="C9" s="221"/>
      <c r="D9" s="222"/>
      <c r="E9" s="222"/>
      <c r="F9" s="222"/>
      <c r="G9" s="223"/>
      <c r="H9" s="236"/>
      <c r="I9" s="224"/>
      <c r="J9" s="224"/>
      <c r="K9" s="237"/>
      <c r="L9" s="232"/>
      <c r="M9" s="225"/>
      <c r="N9" s="225"/>
      <c r="O9" s="226"/>
      <c r="P9" s="2"/>
      <c r="Q9" s="2"/>
    </row>
    <row r="10" spans="2:18">
      <c r="B10" s="9" t="s">
        <v>116</v>
      </c>
      <c r="C10" s="271">
        <f>AVERAGE(C5:C9)</f>
        <v>0.38500000000000001</v>
      </c>
      <c r="D10" s="272">
        <f t="shared" ref="D10:J10" si="0">AVERAGE(D5:D9)</f>
        <v>8.7500000000000008E-2</v>
      </c>
      <c r="E10" s="272">
        <f t="shared" si="0"/>
        <v>6.0000000000000005E-2</v>
      </c>
      <c r="F10" s="272">
        <f t="shared" si="0"/>
        <v>0.14749999999999999</v>
      </c>
      <c r="G10" s="272">
        <f t="shared" si="0"/>
        <v>0.32</v>
      </c>
      <c r="H10" s="272">
        <f t="shared" si="0"/>
        <v>0.32750000000000001</v>
      </c>
      <c r="I10" s="272">
        <f t="shared" si="0"/>
        <v>0.1125</v>
      </c>
      <c r="J10" s="272">
        <f t="shared" si="0"/>
        <v>0.39</v>
      </c>
      <c r="K10" s="272">
        <f>AVERAGE(K5:K9)</f>
        <v>0.17750000000000002</v>
      </c>
      <c r="L10" s="272">
        <f t="shared" ref="L10:O10" si="1">AVERAGE(L5:L9)</f>
        <v>0.35</v>
      </c>
      <c r="M10" s="272">
        <f t="shared" si="1"/>
        <v>9.5000000000000001E-2</v>
      </c>
      <c r="N10" s="272">
        <f t="shared" si="1"/>
        <v>0.43</v>
      </c>
      <c r="O10" s="273">
        <f t="shared" si="1"/>
        <v>0.125</v>
      </c>
      <c r="P10" s="134"/>
      <c r="Q10" s="134"/>
      <c r="R10" s="13">
        <f>SUM(C10:O10)</f>
        <v>3.0075000000000007</v>
      </c>
    </row>
    <row r="11" spans="2:18" ht="15" thickBot="1">
      <c r="B11" s="136" t="s">
        <v>117</v>
      </c>
      <c r="C11" s="27">
        <f>(C10/$R$10)</f>
        <v>0.1280133000831255</v>
      </c>
      <c r="D11" s="27">
        <f t="shared" ref="D11:O11" si="2">(D10/$R$10)</f>
        <v>2.9093931837073976E-2</v>
      </c>
      <c r="E11" s="27">
        <f t="shared" si="2"/>
        <v>1.9950124688279298E-2</v>
      </c>
      <c r="F11" s="27">
        <f t="shared" si="2"/>
        <v>4.904405652535327E-2</v>
      </c>
      <c r="G11" s="27">
        <f t="shared" si="2"/>
        <v>0.10640066500415625</v>
      </c>
      <c r="H11" s="27">
        <f t="shared" si="2"/>
        <v>0.10889443059019116</v>
      </c>
      <c r="I11" s="27">
        <f t="shared" si="2"/>
        <v>3.7406483790523685E-2</v>
      </c>
      <c r="J11" s="27">
        <f t="shared" si="2"/>
        <v>0.12967581047381543</v>
      </c>
      <c r="K11" s="27">
        <f t="shared" si="2"/>
        <v>5.9019118869492924E-2</v>
      </c>
      <c r="L11" s="27">
        <f t="shared" si="2"/>
        <v>0.11637572734829589</v>
      </c>
      <c r="M11" s="27">
        <f t="shared" si="2"/>
        <v>3.1587697423108886E-2</v>
      </c>
      <c r="N11" s="27">
        <f t="shared" si="2"/>
        <v>0.14297589359933496</v>
      </c>
      <c r="O11" s="27">
        <f t="shared" si="2"/>
        <v>4.1562759767248533E-2</v>
      </c>
      <c r="P11" s="135"/>
      <c r="Q11" s="135"/>
      <c r="R11" s="20">
        <f>SUM(C11:Q11)</f>
        <v>0.99999999999999978</v>
      </c>
    </row>
    <row r="13" spans="2:18">
      <c r="G13" s="13"/>
      <c r="M13" s="13"/>
    </row>
    <row r="14" spans="2:18"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</row>
    <row r="15" spans="2:18"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</row>
    <row r="18" spans="6:19"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</sheetData>
  <mergeCells count="4">
    <mergeCell ref="C3:G3"/>
    <mergeCell ref="H3:K3"/>
    <mergeCell ref="L3:O3"/>
    <mergeCell ref="C2:O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BF36D-5118-4C47-951F-8BFD2411F3A6}">
  <dimension ref="B2:U29"/>
  <sheetViews>
    <sheetView zoomScale="70" zoomScaleNormal="70" workbookViewId="0">
      <selection activeCell="F24" sqref="F24"/>
    </sheetView>
  </sheetViews>
  <sheetFormatPr defaultRowHeight="14.4"/>
  <cols>
    <col min="3" max="17" width="15.77734375" customWidth="1"/>
    <col min="20" max="20" width="11.6640625" bestFit="1" customWidth="1"/>
  </cols>
  <sheetData>
    <row r="2" spans="2:21" ht="15" thickBot="1">
      <c r="C2" s="69"/>
    </row>
    <row r="3" spans="2:21">
      <c r="C3" s="31" t="s">
        <v>0</v>
      </c>
      <c r="D3" s="32" t="s">
        <v>1</v>
      </c>
      <c r="E3" s="32" t="s">
        <v>2</v>
      </c>
      <c r="F3" s="32" t="s">
        <v>3</v>
      </c>
      <c r="G3" s="156" t="s">
        <v>4</v>
      </c>
      <c r="H3" s="76" t="s">
        <v>10</v>
      </c>
      <c r="I3" s="75" t="s">
        <v>13</v>
      </c>
      <c r="J3" s="75" t="s">
        <v>14</v>
      </c>
      <c r="K3" s="77" t="s">
        <v>15</v>
      </c>
      <c r="L3" s="162" t="s">
        <v>16</v>
      </c>
      <c r="M3" s="33" t="s">
        <v>19</v>
      </c>
      <c r="N3" s="33" t="s">
        <v>20</v>
      </c>
      <c r="O3" s="34" t="s">
        <v>22</v>
      </c>
      <c r="Q3" s="92"/>
    </row>
    <row r="4" spans="2:21" ht="36">
      <c r="C4" s="142" t="str">
        <f>'1. Decision_making_criteria'!G3</f>
        <v>Space Heating Demand</v>
      </c>
      <c r="D4" s="139" t="str">
        <f>'1. Decision_making_criteria'!G4</f>
        <v>Energy Label</v>
      </c>
      <c r="E4" s="139" t="str">
        <f>'1. Decision_making_criteria'!G5</f>
        <v>Energy Index</v>
      </c>
      <c r="F4" s="139" t="str">
        <f>'1. Decision_making_criteria'!G6</f>
        <v>Share of Renewable Energy Generation</v>
      </c>
      <c r="G4" s="157" t="str">
        <f>'1. Decision_making_criteria'!G7</f>
        <v>Energy Savings (gas)</v>
      </c>
      <c r="H4" s="169" t="str">
        <f>'1. Decision_making_criteria'!G8</f>
        <v>Investment Costs</v>
      </c>
      <c r="I4" s="132" t="str">
        <f>'1. Decision_making_criteria'!G9</f>
        <v>Investment per Label Step per Unit</v>
      </c>
      <c r="J4" s="132" t="str">
        <f>'1. Decision_making_criteria'!G10</f>
        <v>Life Cycle Costs (30 years)</v>
      </c>
      <c r="K4" s="170" t="str">
        <f>'1. Decision_making_criteria'!G11</f>
        <v>Payback Period</v>
      </c>
      <c r="L4" s="163" t="str">
        <f>'1. Decision_making_criteria'!G12</f>
        <v>Thermal Comfort</v>
      </c>
      <c r="M4" s="130" t="str">
        <f>'1. Decision_making_criteria'!G13</f>
        <v>Renovation Nuisance</v>
      </c>
      <c r="N4" s="130" t="str">
        <f>'1. Decision_making_criteria'!G14</f>
        <v>Energy Cost Savings</v>
      </c>
      <c r="O4" s="143" t="str">
        <f>'1. Decision_making_criteria'!G15</f>
        <v>Rent Increment</v>
      </c>
      <c r="Q4" s="137"/>
    </row>
    <row r="5" spans="2:21" ht="48.6" thickBot="1">
      <c r="C5" s="144" t="str">
        <f>'1. Decision_making_criteria'!H3</f>
        <v>Average kWh/m2 per year</v>
      </c>
      <c r="D5" s="145" t="str">
        <f>'1. Decision_making_criteria'!H4</f>
        <v>A++ to G</v>
      </c>
      <c r="E5" s="145" t="str">
        <f>'1. Decision_making_criteria'!H5</f>
        <v>[-]</v>
      </c>
      <c r="F5" s="145" t="str">
        <f>'1. Decision_making_criteria'!H6</f>
        <v>%</v>
      </c>
      <c r="G5" s="158" t="str">
        <f>'1. Decision_making_criteria'!H7</f>
        <v>Average m3 per year</v>
      </c>
      <c r="H5" s="171" t="str">
        <f>'1. Decision_making_criteria'!H8</f>
        <v>€</v>
      </c>
      <c r="I5" s="146" t="str">
        <f>'1. Decision_making_criteria'!H9</f>
        <v>€</v>
      </c>
      <c r="J5" s="146" t="str">
        <f>'1. Decision_making_criteria'!H10</f>
        <v>€</v>
      </c>
      <c r="K5" s="172" t="str">
        <f>'1. Decision_making_criteria'!H11</f>
        <v>Year</v>
      </c>
      <c r="L5" s="164" t="str">
        <f>'1. Decision_making_criteria'!H12</f>
        <v>Average occupied cold hours (underheated hours)</v>
      </c>
      <c r="M5" s="147" t="str">
        <f>'1. Decision_making_criteria'!H13</f>
        <v>Subjective rating 1(minimum) to 5(maximum)</v>
      </c>
      <c r="N5" s="147" t="str">
        <f>'1. Decision_making_criteria'!H14</f>
        <v xml:space="preserve">Average €/month </v>
      </c>
      <c r="O5" s="148" t="str">
        <f>'1. Decision_making_criteria'!H15</f>
        <v>€/month</v>
      </c>
    </row>
    <row r="6" spans="2:21">
      <c r="B6" s="109" t="s">
        <v>25</v>
      </c>
      <c r="C6" s="124">
        <v>174.34</v>
      </c>
      <c r="D6" s="70">
        <v>5</v>
      </c>
      <c r="E6" s="70">
        <v>1.46</v>
      </c>
      <c r="F6" s="125">
        <v>0</v>
      </c>
      <c r="G6" s="159">
        <v>331.28241978609617</v>
      </c>
      <c r="H6" s="173">
        <v>1285788.9887999999</v>
      </c>
      <c r="I6" s="149">
        <v>12363.393702749852</v>
      </c>
      <c r="J6" s="126">
        <v>123690.54466272429</v>
      </c>
      <c r="K6" s="174">
        <v>18</v>
      </c>
      <c r="L6" s="165">
        <v>263.277777777778</v>
      </c>
      <c r="M6" s="210">
        <v>1</v>
      </c>
      <c r="N6" s="126">
        <v>5.13</v>
      </c>
      <c r="O6" s="150">
        <v>7</v>
      </c>
      <c r="Q6" s="138"/>
    </row>
    <row r="7" spans="2:21">
      <c r="B7" s="110" t="s">
        <v>26</v>
      </c>
      <c r="C7" s="117">
        <v>153.76</v>
      </c>
      <c r="D7" s="4">
        <v>3</v>
      </c>
      <c r="E7" s="4">
        <v>1.18</v>
      </c>
      <c r="F7" s="230">
        <v>0.15</v>
      </c>
      <c r="G7" s="160">
        <v>498.42613636363632</v>
      </c>
      <c r="H7" s="175">
        <v>1832012.6508000004</v>
      </c>
      <c r="I7" s="102">
        <v>8641.582151444758</v>
      </c>
      <c r="J7" s="103">
        <v>119051.02657269759</v>
      </c>
      <c r="K7" s="176">
        <v>17</v>
      </c>
      <c r="L7" s="166">
        <v>229.722222222222</v>
      </c>
      <c r="M7" s="208">
        <v>1</v>
      </c>
      <c r="N7" s="103">
        <v>20.83</v>
      </c>
      <c r="O7" s="151">
        <v>9</v>
      </c>
      <c r="Q7" s="138"/>
    </row>
    <row r="8" spans="2:21">
      <c r="B8" s="110" t="s">
        <v>27</v>
      </c>
      <c r="C8" s="117">
        <v>122.8</v>
      </c>
      <c r="D8" s="4">
        <v>3</v>
      </c>
      <c r="E8" s="4">
        <v>1.01</v>
      </c>
      <c r="F8" s="230">
        <v>0.25</v>
      </c>
      <c r="G8" s="160">
        <v>749.87266042780743</v>
      </c>
      <c r="H8" s="175">
        <v>1970163.7236000001</v>
      </c>
      <c r="I8" s="102">
        <v>7756.5562004379535</v>
      </c>
      <c r="J8" s="103">
        <v>118194.46602385811</v>
      </c>
      <c r="K8" s="176">
        <v>12</v>
      </c>
      <c r="L8" s="166">
        <v>919.38888888888903</v>
      </c>
      <c r="M8" s="208">
        <v>1</v>
      </c>
      <c r="N8" s="103">
        <v>20.83</v>
      </c>
      <c r="O8" s="151">
        <v>19</v>
      </c>
      <c r="Q8" s="138"/>
    </row>
    <row r="9" spans="2:21">
      <c r="B9" s="110" t="s">
        <v>28</v>
      </c>
      <c r="C9" s="117">
        <v>122.8</v>
      </c>
      <c r="D9" s="4">
        <v>1</v>
      </c>
      <c r="E9" s="4">
        <v>0.49</v>
      </c>
      <c r="F9" s="108">
        <v>0.38200000000000001</v>
      </c>
      <c r="G9" s="160">
        <v>749.87266042780743</v>
      </c>
      <c r="H9" s="175">
        <v>2279301.9948000005</v>
      </c>
      <c r="I9" s="102">
        <v>4849.5807759918207</v>
      </c>
      <c r="J9" s="103">
        <v>121056.85742385812</v>
      </c>
      <c r="K9" s="176">
        <v>14</v>
      </c>
      <c r="L9" s="166">
        <v>919.38888888888903</v>
      </c>
      <c r="M9" s="208">
        <v>1</v>
      </c>
      <c r="N9" s="103">
        <v>26.53</v>
      </c>
      <c r="O9" s="151">
        <v>22</v>
      </c>
      <c r="Q9" s="138"/>
    </row>
    <row r="10" spans="2:21">
      <c r="B10" s="110" t="s">
        <v>53</v>
      </c>
      <c r="C10" s="117">
        <v>124.5</v>
      </c>
      <c r="D10" s="4">
        <v>1</v>
      </c>
      <c r="E10" s="4">
        <v>0.49</v>
      </c>
      <c r="F10" s="108">
        <v>0.38200000000000001</v>
      </c>
      <c r="G10" s="160">
        <v>736.06584224598919</v>
      </c>
      <c r="H10" s="175">
        <v>2933433.9108000007</v>
      </c>
      <c r="I10" s="102">
        <v>6241.3514022771942</v>
      </c>
      <c r="J10" s="103">
        <v>127965.8777792504</v>
      </c>
      <c r="K10" s="176">
        <v>18</v>
      </c>
      <c r="L10" s="166">
        <v>271</v>
      </c>
      <c r="M10" s="208">
        <v>3</v>
      </c>
      <c r="N10" s="103">
        <v>26.53</v>
      </c>
      <c r="O10" s="151">
        <v>22</v>
      </c>
      <c r="Q10" s="138"/>
      <c r="T10" s="123"/>
      <c r="U10" s="261"/>
    </row>
    <row r="11" spans="2:21">
      <c r="B11" s="110" t="s">
        <v>51</v>
      </c>
      <c r="C11" s="117">
        <v>118.45</v>
      </c>
      <c r="D11" s="4">
        <v>1</v>
      </c>
      <c r="E11" s="4">
        <v>0.47</v>
      </c>
      <c r="F11" s="108">
        <v>0.38200000000000001</v>
      </c>
      <c r="G11" s="160">
        <v>785.20187165775405</v>
      </c>
      <c r="H11" s="175">
        <v>2607011.6220000004</v>
      </c>
      <c r="I11" s="102">
        <v>5546.835598653448</v>
      </c>
      <c r="J11" s="103">
        <v>121910.30710079669</v>
      </c>
      <c r="K11" s="176">
        <v>15</v>
      </c>
      <c r="L11" s="166">
        <v>209.722222222222</v>
      </c>
      <c r="M11" s="208">
        <v>2</v>
      </c>
      <c r="N11" s="103">
        <v>26.53</v>
      </c>
      <c r="O11" s="151">
        <v>22</v>
      </c>
      <c r="Q11" s="138"/>
      <c r="T11" s="123"/>
      <c r="U11" s="261"/>
    </row>
    <row r="12" spans="2:21">
      <c r="B12" s="110" t="s">
        <v>56</v>
      </c>
      <c r="C12" s="118">
        <v>92.32</v>
      </c>
      <c r="D12" s="120">
        <v>1</v>
      </c>
      <c r="E12" s="120">
        <v>0.35</v>
      </c>
      <c r="F12" s="108">
        <v>0.38200000000000001</v>
      </c>
      <c r="G12" s="160">
        <v>997.42078877005349</v>
      </c>
      <c r="H12" s="177">
        <v>3161464.1820000005</v>
      </c>
      <c r="I12" s="102">
        <v>6726.522398520171</v>
      </c>
      <c r="J12" s="104">
        <v>123734.87403737548</v>
      </c>
      <c r="K12" s="176">
        <v>15</v>
      </c>
      <c r="L12" s="167">
        <v>169</v>
      </c>
      <c r="M12" s="208">
        <v>4</v>
      </c>
      <c r="N12" s="103">
        <v>26.53</v>
      </c>
      <c r="O12" s="151">
        <v>22</v>
      </c>
      <c r="Q12" s="138"/>
      <c r="T12" s="123"/>
      <c r="U12" s="261"/>
    </row>
    <row r="13" spans="2:21">
      <c r="B13" s="111" t="s">
        <v>54</v>
      </c>
      <c r="C13" s="118">
        <v>94.62</v>
      </c>
      <c r="D13" s="120">
        <v>1</v>
      </c>
      <c r="E13" s="120">
        <v>0.37</v>
      </c>
      <c r="F13" s="108">
        <v>0.38200000000000001</v>
      </c>
      <c r="G13" s="160">
        <v>978.74097593582871</v>
      </c>
      <c r="H13" s="177">
        <v>2807778.2220000005</v>
      </c>
      <c r="I13" s="102">
        <v>5973.9987591484096</v>
      </c>
      <c r="J13" s="104">
        <v>111806.38319673388</v>
      </c>
      <c r="K13" s="176">
        <v>13</v>
      </c>
      <c r="L13" s="167">
        <v>63.4444444444444</v>
      </c>
      <c r="M13" s="208">
        <v>3</v>
      </c>
      <c r="N13" s="103">
        <v>26.53</v>
      </c>
      <c r="O13" s="151">
        <v>22</v>
      </c>
      <c r="Q13" s="138"/>
      <c r="T13" s="123"/>
      <c r="U13" s="261"/>
    </row>
    <row r="14" spans="2:21" ht="15" thickBot="1">
      <c r="B14" s="112" t="s">
        <v>55</v>
      </c>
      <c r="C14" s="119">
        <v>68.8</v>
      </c>
      <c r="D14" s="127">
        <v>1</v>
      </c>
      <c r="E14" s="127">
        <v>0.25</v>
      </c>
      <c r="F14" s="152">
        <v>0.38200000000000001</v>
      </c>
      <c r="G14" s="161">
        <v>1188.4421791443849</v>
      </c>
      <c r="H14" s="178">
        <v>3362230.7820000006</v>
      </c>
      <c r="I14" s="153">
        <v>7153.6855590151326</v>
      </c>
      <c r="J14" s="121">
        <v>113788.51833917659</v>
      </c>
      <c r="K14" s="179">
        <v>13</v>
      </c>
      <c r="L14" s="168">
        <v>35</v>
      </c>
      <c r="M14" s="209">
        <v>4</v>
      </c>
      <c r="N14" s="154">
        <v>26.53</v>
      </c>
      <c r="O14" s="155">
        <v>22</v>
      </c>
      <c r="Q14" s="138"/>
      <c r="T14" s="123"/>
      <c r="U14" s="261"/>
    </row>
    <row r="15" spans="2:21">
      <c r="T15" s="123"/>
      <c r="U15" s="261"/>
    </row>
    <row r="16" spans="2:21"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T16" s="123"/>
      <c r="U16" s="261"/>
    </row>
    <row r="17" spans="5:21">
      <c r="E17" s="122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T17" s="123"/>
      <c r="U17" s="261"/>
    </row>
    <row r="18" spans="5:21">
      <c r="E18" s="122"/>
      <c r="H18" s="325"/>
      <c r="I18" s="324"/>
      <c r="J18" s="326"/>
      <c r="K18" s="327"/>
      <c r="L18" s="324"/>
      <c r="M18" s="324"/>
      <c r="N18" s="324"/>
      <c r="O18" s="324"/>
      <c r="P18" s="324"/>
      <c r="Q18" s="324"/>
      <c r="T18" s="123"/>
      <c r="U18" s="261"/>
    </row>
    <row r="19" spans="5:21">
      <c r="E19" s="122"/>
      <c r="H19" s="324"/>
      <c r="I19" s="324"/>
      <c r="J19" s="324"/>
      <c r="K19" s="324"/>
      <c r="L19" s="324"/>
      <c r="M19" s="324"/>
      <c r="N19" s="324"/>
      <c r="O19" s="324"/>
      <c r="P19" s="324"/>
      <c r="Q19" s="324"/>
    </row>
    <row r="20" spans="5:21">
      <c r="E20" s="122"/>
      <c r="H20" s="324"/>
      <c r="I20" s="324"/>
      <c r="J20" s="324"/>
      <c r="K20" s="324"/>
      <c r="L20" s="324"/>
      <c r="M20" s="324"/>
      <c r="N20" s="324"/>
      <c r="O20" s="324"/>
      <c r="P20" s="324"/>
      <c r="Q20" s="324"/>
    </row>
    <row r="21" spans="5:21">
      <c r="E21" s="122"/>
      <c r="H21" s="325"/>
      <c r="I21" s="324"/>
      <c r="J21" s="328"/>
      <c r="K21" s="324"/>
      <c r="L21" s="329"/>
      <c r="M21" s="324"/>
      <c r="N21" s="329"/>
      <c r="O21" s="325"/>
      <c r="P21" s="324"/>
      <c r="Q21" s="324"/>
    </row>
    <row r="22" spans="5:21">
      <c r="E22" s="122"/>
      <c r="H22" s="325"/>
      <c r="I22" s="324"/>
      <c r="J22" s="328"/>
      <c r="K22" s="324"/>
      <c r="L22" s="329"/>
      <c r="M22" s="324"/>
      <c r="N22" s="329"/>
      <c r="O22" s="325"/>
      <c r="P22" s="324"/>
      <c r="Q22" s="324"/>
    </row>
    <row r="23" spans="5:21">
      <c r="E23" s="122"/>
      <c r="H23" s="325"/>
      <c r="I23" s="324"/>
      <c r="J23" s="328"/>
      <c r="K23" s="324"/>
      <c r="L23" s="329"/>
      <c r="M23" s="324"/>
      <c r="N23" s="329"/>
      <c r="O23" s="325"/>
      <c r="P23" s="324"/>
      <c r="Q23" s="324"/>
    </row>
    <row r="24" spans="5:21">
      <c r="E24" s="122"/>
      <c r="H24" s="325"/>
      <c r="I24" s="324"/>
      <c r="J24" s="328"/>
      <c r="K24" s="324"/>
      <c r="L24" s="329"/>
      <c r="M24" s="324"/>
      <c r="N24" s="329"/>
      <c r="O24" s="325"/>
      <c r="P24" s="324"/>
      <c r="Q24" s="324"/>
    </row>
    <row r="25" spans="5:21">
      <c r="E25" s="122"/>
      <c r="H25" s="325"/>
      <c r="I25" s="324"/>
      <c r="J25" s="328"/>
      <c r="K25" s="324"/>
      <c r="L25" s="329"/>
      <c r="M25" s="324"/>
      <c r="N25" s="329"/>
      <c r="O25" s="325"/>
      <c r="P25" s="324"/>
      <c r="Q25" s="324"/>
    </row>
    <row r="26" spans="5:21">
      <c r="E26" s="122"/>
      <c r="H26" s="325"/>
      <c r="I26" s="324"/>
      <c r="J26" s="328"/>
      <c r="K26" s="324"/>
      <c r="L26" s="329"/>
      <c r="M26" s="324"/>
      <c r="N26" s="329"/>
      <c r="O26" s="325"/>
      <c r="P26" s="324"/>
      <c r="Q26" s="324"/>
    </row>
    <row r="27" spans="5:21">
      <c r="H27" s="325"/>
      <c r="I27" s="324"/>
      <c r="J27" s="328"/>
      <c r="K27" s="324"/>
      <c r="L27" s="329"/>
      <c r="M27" s="324"/>
      <c r="N27" s="329"/>
      <c r="O27" s="325"/>
      <c r="P27" s="324"/>
      <c r="Q27" s="324"/>
    </row>
    <row r="28" spans="5:21">
      <c r="H28" s="325"/>
      <c r="I28" s="324"/>
      <c r="J28" s="328"/>
      <c r="K28" s="324"/>
      <c r="L28" s="329"/>
      <c r="M28" s="324"/>
      <c r="N28" s="329"/>
      <c r="O28" s="325"/>
      <c r="P28" s="324"/>
      <c r="Q28" s="324"/>
    </row>
    <row r="29" spans="5:21">
      <c r="H29" s="325"/>
      <c r="I29" s="324"/>
      <c r="J29" s="328"/>
      <c r="K29" s="324"/>
      <c r="L29" s="329"/>
      <c r="M29" s="324"/>
      <c r="N29" s="329"/>
      <c r="O29" s="325"/>
      <c r="P29" s="324"/>
      <c r="Q29" s="324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B78B-2EF3-4B8C-99BC-0A0F58A866CA}">
  <sheetPr codeName="Blad7"/>
  <dimension ref="A1:S33"/>
  <sheetViews>
    <sheetView topLeftCell="A22" zoomScale="85" zoomScaleNormal="85" workbookViewId="0">
      <selection activeCell="I41" sqref="I41"/>
    </sheetView>
  </sheetViews>
  <sheetFormatPr defaultRowHeight="14.4"/>
  <cols>
    <col min="1" max="1" width="25.44140625" customWidth="1"/>
    <col min="2" max="2" width="14.21875" bestFit="1" customWidth="1"/>
    <col min="3" max="3" width="10.33203125" bestFit="1" customWidth="1"/>
    <col min="4" max="7" width="9.6640625" customWidth="1"/>
    <col min="8" max="8" width="10.77734375" bestFit="1" customWidth="1"/>
    <col min="9" max="15" width="9.6640625" customWidth="1"/>
    <col min="16" max="16" width="8.88671875" customWidth="1"/>
  </cols>
  <sheetData>
    <row r="1" spans="1:15" ht="15" thickBot="1"/>
    <row r="2" spans="1:15" ht="15" thickBot="1">
      <c r="A2" s="1" t="s">
        <v>24</v>
      </c>
      <c r="C2" s="53" t="s">
        <v>0</v>
      </c>
      <c r="D2" s="54" t="s">
        <v>1</v>
      </c>
      <c r="E2" s="54" t="s">
        <v>2</v>
      </c>
      <c r="F2" s="54" t="s">
        <v>3</v>
      </c>
      <c r="G2" s="187" t="s">
        <v>4</v>
      </c>
      <c r="H2" s="78" t="s">
        <v>10</v>
      </c>
      <c r="I2" s="79" t="s">
        <v>13</v>
      </c>
      <c r="J2" s="79" t="s">
        <v>14</v>
      </c>
      <c r="K2" s="80" t="s">
        <v>15</v>
      </c>
      <c r="L2" s="191" t="s">
        <v>16</v>
      </c>
      <c r="M2" s="55" t="s">
        <v>19</v>
      </c>
      <c r="N2" s="55" t="s">
        <v>20</v>
      </c>
      <c r="O2" s="56" t="s">
        <v>22</v>
      </c>
    </row>
    <row r="3" spans="1:15">
      <c r="B3" s="109" t="s">
        <v>25</v>
      </c>
      <c r="C3" s="185">
        <f>'3. Performance_quantification'!C6</f>
        <v>174.34</v>
      </c>
      <c r="D3" s="141">
        <f>'3. Performance_quantification'!D6</f>
        <v>5</v>
      </c>
      <c r="E3" s="141">
        <f>'3. Performance_quantification'!E6</f>
        <v>1.46</v>
      </c>
      <c r="F3" s="141">
        <f>'3. Performance_quantification'!F6</f>
        <v>0</v>
      </c>
      <c r="G3" s="188">
        <f>'3. Performance_quantification'!G6</f>
        <v>331.28241978609617</v>
      </c>
      <c r="H3" s="185">
        <f>'3. Performance_quantification'!H6</f>
        <v>1285788.9887999999</v>
      </c>
      <c r="I3" s="141">
        <f>'3. Performance_quantification'!I6</f>
        <v>12363.393702749852</v>
      </c>
      <c r="J3" s="141">
        <f>'3. Performance_quantification'!J6</f>
        <v>123690.54466272429</v>
      </c>
      <c r="K3" s="186">
        <f>'3. Performance_quantification'!K6</f>
        <v>18</v>
      </c>
      <c r="L3" s="192">
        <f>'3. Performance_quantification'!L6</f>
        <v>263.277777777778</v>
      </c>
      <c r="M3" s="141">
        <f>'3. Performance_quantification'!M6</f>
        <v>1</v>
      </c>
      <c r="N3" s="141">
        <f>'3. Performance_quantification'!N6</f>
        <v>5.13</v>
      </c>
      <c r="O3" s="186">
        <f>'3. Performance_quantification'!O6</f>
        <v>7</v>
      </c>
    </row>
    <row r="4" spans="1:15">
      <c r="B4" s="110" t="s">
        <v>26</v>
      </c>
      <c r="C4" s="117">
        <f>'3. Performance_quantification'!C7</f>
        <v>153.76</v>
      </c>
      <c r="D4" s="140">
        <f>'3. Performance_quantification'!D7</f>
        <v>3</v>
      </c>
      <c r="E4" s="140">
        <f>'3. Performance_quantification'!E7</f>
        <v>1.18</v>
      </c>
      <c r="F4" s="140">
        <f>'3. Performance_quantification'!F7</f>
        <v>0.15</v>
      </c>
      <c r="G4" s="189">
        <f>'3. Performance_quantification'!G7</f>
        <v>498.42613636363632</v>
      </c>
      <c r="H4" s="117">
        <f>'3. Performance_quantification'!H7</f>
        <v>1832012.6508000004</v>
      </c>
      <c r="I4" s="140">
        <f>'3. Performance_quantification'!I7</f>
        <v>8641.582151444758</v>
      </c>
      <c r="J4" s="140">
        <f>'3. Performance_quantification'!J7</f>
        <v>119051.02657269759</v>
      </c>
      <c r="K4" s="10">
        <f>'3. Performance_quantification'!K7</f>
        <v>17</v>
      </c>
      <c r="L4" s="193">
        <f>'3. Performance_quantification'!L7</f>
        <v>229.722222222222</v>
      </c>
      <c r="M4" s="140">
        <f>'3. Performance_quantification'!M7</f>
        <v>1</v>
      </c>
      <c r="N4" s="140">
        <f>'3. Performance_quantification'!N7</f>
        <v>20.83</v>
      </c>
      <c r="O4" s="10">
        <f>'3. Performance_quantification'!O7</f>
        <v>9</v>
      </c>
    </row>
    <row r="5" spans="1:15">
      <c r="B5" s="110" t="s">
        <v>27</v>
      </c>
      <c r="C5" s="117">
        <f>'3. Performance_quantification'!C8</f>
        <v>122.8</v>
      </c>
      <c r="D5" s="140">
        <f>'3. Performance_quantification'!D8</f>
        <v>3</v>
      </c>
      <c r="E5" s="140">
        <f>'3. Performance_quantification'!E8</f>
        <v>1.01</v>
      </c>
      <c r="F5" s="140">
        <f>'3. Performance_quantification'!F8</f>
        <v>0.25</v>
      </c>
      <c r="G5" s="189">
        <f>'3. Performance_quantification'!G8</f>
        <v>749.87266042780743</v>
      </c>
      <c r="H5" s="117">
        <f>'3. Performance_quantification'!H8</f>
        <v>1970163.7236000001</v>
      </c>
      <c r="I5" s="140">
        <f>'3. Performance_quantification'!I8</f>
        <v>7756.5562004379535</v>
      </c>
      <c r="J5" s="140">
        <f>'3. Performance_quantification'!J8</f>
        <v>118194.46602385811</v>
      </c>
      <c r="K5" s="10">
        <f>'3. Performance_quantification'!K8</f>
        <v>12</v>
      </c>
      <c r="L5" s="193">
        <f>'3. Performance_quantification'!L8</f>
        <v>919.38888888888903</v>
      </c>
      <c r="M5" s="140">
        <f>'3. Performance_quantification'!M8</f>
        <v>1</v>
      </c>
      <c r="N5" s="140">
        <f>'3. Performance_quantification'!N8</f>
        <v>20.83</v>
      </c>
      <c r="O5" s="10">
        <f>'3. Performance_quantification'!O8</f>
        <v>19</v>
      </c>
    </row>
    <row r="6" spans="1:15" ht="15" thickBot="1">
      <c r="B6" s="112" t="s">
        <v>28</v>
      </c>
      <c r="C6" s="183">
        <f>'3. Performance_quantification'!C9</f>
        <v>122.8</v>
      </c>
      <c r="D6" s="184">
        <f>'3. Performance_quantification'!D9</f>
        <v>1</v>
      </c>
      <c r="E6" s="184">
        <f>'3. Performance_quantification'!E9</f>
        <v>0.49</v>
      </c>
      <c r="F6" s="184">
        <f>'3. Performance_quantification'!F9</f>
        <v>0.38200000000000001</v>
      </c>
      <c r="G6" s="190">
        <f>'3. Performance_quantification'!G9</f>
        <v>749.87266042780743</v>
      </c>
      <c r="H6" s="183">
        <f>'3. Performance_quantification'!H9</f>
        <v>2279301.9948000005</v>
      </c>
      <c r="I6" s="184">
        <f>'3. Performance_quantification'!I9</f>
        <v>4849.5807759918207</v>
      </c>
      <c r="J6" s="184">
        <f>'3. Performance_quantification'!J9</f>
        <v>121056.85742385812</v>
      </c>
      <c r="K6" s="11">
        <f>'3. Performance_quantification'!K9</f>
        <v>14</v>
      </c>
      <c r="L6" s="194">
        <f>'3. Performance_quantification'!L9</f>
        <v>919.38888888888903</v>
      </c>
      <c r="M6" s="184">
        <f>'3. Performance_quantification'!M9</f>
        <v>1</v>
      </c>
      <c r="N6" s="184">
        <f>'3. Performance_quantification'!N9</f>
        <v>26.53</v>
      </c>
      <c r="O6" s="11">
        <f>'3. Performance_quantification'!O9</f>
        <v>22</v>
      </c>
    </row>
    <row r="7" spans="1:15" hidden="1">
      <c r="C7" s="182">
        <f>SQRT((C3^2+C4^2+C5^2+C6^2))</f>
        <v>290.16590633635786</v>
      </c>
      <c r="D7" s="182">
        <f>SQRT((D3^2+D4^2+D5^2+D6^2))</f>
        <v>6.6332495807107996</v>
      </c>
      <c r="E7" s="182">
        <f t="shared" ref="E7:O7" si="0">SQRT((E3^2+E4^2+E5^2+E6^2))</f>
        <v>2.187281417650687</v>
      </c>
      <c r="F7" s="182">
        <f t="shared" si="0"/>
        <v>0.48054552333779993</v>
      </c>
      <c r="G7" s="182">
        <f t="shared" si="0"/>
        <v>1217.7005661425428</v>
      </c>
      <c r="H7" s="182">
        <f t="shared" si="0"/>
        <v>3753170.1743591712</v>
      </c>
      <c r="I7" s="182">
        <f t="shared" si="0"/>
        <v>17641.23135506094</v>
      </c>
      <c r="J7" s="182">
        <f t="shared" si="0"/>
        <v>241033.591631913</v>
      </c>
      <c r="K7" s="182">
        <f t="shared" si="0"/>
        <v>30.870698080866262</v>
      </c>
      <c r="L7" s="182">
        <f t="shared" si="0"/>
        <v>1346.3429524749677</v>
      </c>
      <c r="M7" s="182">
        <f t="shared" si="0"/>
        <v>2</v>
      </c>
      <c r="N7" s="182">
        <f t="shared" si="0"/>
        <v>39.974186670900508</v>
      </c>
      <c r="O7" s="182">
        <f t="shared" si="0"/>
        <v>31.22498999199199</v>
      </c>
    </row>
    <row r="9" spans="1:15" ht="15" thickBot="1"/>
    <row r="10" spans="1:15" ht="15" thickBot="1">
      <c r="A10" s="1" t="s">
        <v>29</v>
      </c>
      <c r="C10" s="53" t="s">
        <v>0</v>
      </c>
      <c r="D10" s="54" t="s">
        <v>1</v>
      </c>
      <c r="E10" s="54" t="s">
        <v>2</v>
      </c>
      <c r="F10" s="54" t="s">
        <v>3</v>
      </c>
      <c r="G10" s="187" t="s">
        <v>4</v>
      </c>
      <c r="H10" s="78" t="s">
        <v>10</v>
      </c>
      <c r="I10" s="79" t="s">
        <v>13</v>
      </c>
      <c r="J10" s="79" t="s">
        <v>14</v>
      </c>
      <c r="K10" s="80" t="s">
        <v>15</v>
      </c>
      <c r="L10" s="191" t="s">
        <v>16</v>
      </c>
      <c r="M10" s="55" t="s">
        <v>19</v>
      </c>
      <c r="N10" s="55" t="s">
        <v>20</v>
      </c>
      <c r="O10" s="56" t="s">
        <v>22</v>
      </c>
    </row>
    <row r="11" spans="1:15">
      <c r="B11" s="195" t="s">
        <v>25</v>
      </c>
      <c r="C11" s="43">
        <f t="shared" ref="C11:J11" si="1">C3/C$7</f>
        <v>0.60082868522088373</v>
      </c>
      <c r="D11" s="44">
        <f t="shared" si="1"/>
        <v>0.75377836144440902</v>
      </c>
      <c r="E11" s="44">
        <f t="shared" si="1"/>
        <v>0.66749526979850415</v>
      </c>
      <c r="F11" s="44">
        <f t="shared" si="1"/>
        <v>0</v>
      </c>
      <c r="G11" s="238">
        <f t="shared" si="1"/>
        <v>0.27205573274515221</v>
      </c>
      <c r="H11" s="43">
        <f t="shared" si="1"/>
        <v>0.34258744716246176</v>
      </c>
      <c r="I11" s="44">
        <f t="shared" si="1"/>
        <v>0.70082373808917964</v>
      </c>
      <c r="J11" s="44">
        <f t="shared" si="1"/>
        <v>0.51316724704336847</v>
      </c>
      <c r="K11" s="45">
        <f>K3/K$7</f>
        <v>0.58307719355256327</v>
      </c>
      <c r="L11" s="239">
        <f>L3/L$7</f>
        <v>0.19555030706982743</v>
      </c>
      <c r="M11" s="44">
        <f t="shared" ref="M11:N11" si="2">M3/M$7</f>
        <v>0.5</v>
      </c>
      <c r="N11" s="44">
        <f t="shared" si="2"/>
        <v>0.12833281743126546</v>
      </c>
      <c r="O11" s="45">
        <f>O3/O$7</f>
        <v>0.22417941532712199</v>
      </c>
    </row>
    <row r="12" spans="1:15">
      <c r="B12" s="196" t="s">
        <v>26</v>
      </c>
      <c r="C12" s="35">
        <f t="shared" ref="C12:L12" si="3">C4/C$7</f>
        <v>0.52990374348722658</v>
      </c>
      <c r="D12" s="28">
        <f t="shared" si="3"/>
        <v>0.45226701686664544</v>
      </c>
      <c r="E12" s="28">
        <f t="shared" si="3"/>
        <v>0.53948247833029783</v>
      </c>
      <c r="F12" s="28">
        <f t="shared" si="3"/>
        <v>0.31214524475875172</v>
      </c>
      <c r="G12" s="66">
        <f t="shared" si="3"/>
        <v>0.40931748758445685</v>
      </c>
      <c r="H12" s="35">
        <f t="shared" si="3"/>
        <v>0.48812405664840508</v>
      </c>
      <c r="I12" s="28">
        <f t="shared" si="3"/>
        <v>0.48985141555697864</v>
      </c>
      <c r="J12" s="28">
        <f t="shared" si="3"/>
        <v>0.49391881756673439</v>
      </c>
      <c r="K12" s="36">
        <f t="shared" si="3"/>
        <v>0.55068401613297635</v>
      </c>
      <c r="L12" s="240">
        <f t="shared" si="3"/>
        <v>0.17062682416833402</v>
      </c>
      <c r="M12" s="28">
        <f t="shared" ref="M12:O12" si="4">M4/M$7</f>
        <v>0.5</v>
      </c>
      <c r="N12" s="28">
        <f t="shared" si="4"/>
        <v>0.52108627428718501</v>
      </c>
      <c r="O12" s="36">
        <f t="shared" si="4"/>
        <v>0.28823067684915687</v>
      </c>
    </row>
    <row r="13" spans="1:15">
      <c r="B13" s="196" t="s">
        <v>27</v>
      </c>
      <c r="C13" s="35">
        <f t="shared" ref="C13:L13" si="5">C5/C$7</f>
        <v>0.423206163503066</v>
      </c>
      <c r="D13" s="28">
        <f t="shared" si="5"/>
        <v>0.45226701686664544</v>
      </c>
      <c r="E13" s="28">
        <f t="shared" si="5"/>
        <v>0.4617604263674584</v>
      </c>
      <c r="F13" s="28">
        <f t="shared" si="5"/>
        <v>0.5202420745979196</v>
      </c>
      <c r="G13" s="66">
        <f t="shared" si="5"/>
        <v>0.61581038990830861</v>
      </c>
      <c r="H13" s="35">
        <f t="shared" si="5"/>
        <v>0.52493322499995421</v>
      </c>
      <c r="I13" s="28">
        <f t="shared" si="5"/>
        <v>0.43968337834947913</v>
      </c>
      <c r="J13" s="28">
        <f t="shared" si="5"/>
        <v>0.49036511974793595</v>
      </c>
      <c r="K13" s="36">
        <f t="shared" si="5"/>
        <v>0.38871812903504216</v>
      </c>
      <c r="L13" s="240">
        <f t="shared" si="5"/>
        <v>0.68287867307418693</v>
      </c>
      <c r="M13" s="28">
        <f t="shared" ref="M13:O13" si="6">M5/M$7</f>
        <v>0.5</v>
      </c>
      <c r="N13" s="28">
        <f t="shared" si="6"/>
        <v>0.52108627428718501</v>
      </c>
      <c r="O13" s="36">
        <f t="shared" si="6"/>
        <v>0.60848698445933114</v>
      </c>
    </row>
    <row r="14" spans="1:15" ht="15" thickBot="1">
      <c r="B14" s="197" t="s">
        <v>28</v>
      </c>
      <c r="C14" s="37">
        <f t="shared" ref="C14:K14" si="7">C6/C$7</f>
        <v>0.423206163503066</v>
      </c>
      <c r="D14" s="38">
        <f t="shared" si="7"/>
        <v>0.15075567228888181</v>
      </c>
      <c r="E14" s="38">
        <f t="shared" si="7"/>
        <v>0.22402238506936098</v>
      </c>
      <c r="F14" s="38">
        <f t="shared" si="7"/>
        <v>0.79492988998562109</v>
      </c>
      <c r="G14" s="67">
        <f t="shared" si="7"/>
        <v>0.61581038990830861</v>
      </c>
      <c r="H14" s="37">
        <f t="shared" si="7"/>
        <v>0.60730046571607321</v>
      </c>
      <c r="I14" s="38">
        <f t="shared" si="7"/>
        <v>0.27490035578500399</v>
      </c>
      <c r="J14" s="38">
        <f t="shared" si="7"/>
        <v>0.50224060722924613</v>
      </c>
      <c r="K14" s="39">
        <f t="shared" si="7"/>
        <v>0.45350448387421582</v>
      </c>
      <c r="L14" s="241">
        <f>L6/L$7</f>
        <v>0.68287867307418693</v>
      </c>
      <c r="M14" s="38">
        <f t="shared" ref="M14:N14" si="8">M6/M$7</f>
        <v>0.5</v>
      </c>
      <c r="N14" s="38">
        <f t="shared" si="8"/>
        <v>0.66367829365525788</v>
      </c>
      <c r="O14" s="39">
        <f>O6/O$7</f>
        <v>0.70456387674238341</v>
      </c>
    </row>
    <row r="16" spans="1:15" ht="15" thickBot="1"/>
    <row r="17" spans="1:19" ht="15" thickBot="1">
      <c r="A17" s="1" t="s">
        <v>30</v>
      </c>
      <c r="C17" s="31" t="s">
        <v>0</v>
      </c>
      <c r="D17" s="32" t="s">
        <v>1</v>
      </c>
      <c r="E17" s="32" t="s">
        <v>2</v>
      </c>
      <c r="F17" s="32" t="s">
        <v>3</v>
      </c>
      <c r="G17" s="156" t="s">
        <v>4</v>
      </c>
      <c r="H17" s="76" t="s">
        <v>10</v>
      </c>
      <c r="I17" s="75" t="s">
        <v>13</v>
      </c>
      <c r="J17" s="75" t="s">
        <v>14</v>
      </c>
      <c r="K17" s="77" t="s">
        <v>15</v>
      </c>
      <c r="L17" s="162" t="s">
        <v>16</v>
      </c>
      <c r="M17" s="33" t="s">
        <v>19</v>
      </c>
      <c r="N17" s="33" t="s">
        <v>20</v>
      </c>
      <c r="O17" s="34" t="s">
        <v>22</v>
      </c>
    </row>
    <row r="18" spans="1:19" ht="15" thickBot="1">
      <c r="A18" s="1"/>
      <c r="B18" s="242" t="s">
        <v>39</v>
      </c>
      <c r="C18" s="5" t="str">
        <f>'1. Decision_making_criteria'!J3</f>
        <v>Min</v>
      </c>
      <c r="D18" s="4" t="str">
        <f>'1. Decision_making_criteria'!J4</f>
        <v>Min</v>
      </c>
      <c r="E18" s="4" t="str">
        <f>'1. Decision_making_criteria'!J5</f>
        <v>Min</v>
      </c>
      <c r="F18" s="4" t="str">
        <f>'1. Decision_making_criteria'!J6</f>
        <v>Max</v>
      </c>
      <c r="G18" s="245" t="str">
        <f>'1. Decision_making_criteria'!J7</f>
        <v>Max</v>
      </c>
      <c r="H18" s="5" t="str">
        <f>'1. Decision_making_criteria'!J8</f>
        <v>Min</v>
      </c>
      <c r="I18" s="4" t="str">
        <f>'1. Decision_making_criteria'!J9</f>
        <v>Min</v>
      </c>
      <c r="J18" s="4" t="str">
        <f>'1. Decision_making_criteria'!J10</f>
        <v>Max</v>
      </c>
      <c r="K18" s="7" t="str">
        <f>'1. Decision_making_criteria'!J11</f>
        <v>Min</v>
      </c>
      <c r="L18" s="198" t="str">
        <f>'1. Decision_making_criteria'!J12</f>
        <v>Min</v>
      </c>
      <c r="M18" s="4" t="str">
        <f>'1. Decision_making_criteria'!J13</f>
        <v>Min</v>
      </c>
      <c r="N18" s="4" t="str">
        <f>'1. Decision_making_criteria'!J14</f>
        <v>Max</v>
      </c>
      <c r="O18" s="7" t="str">
        <f>'1. Decision_making_criteria'!J15</f>
        <v>Min</v>
      </c>
    </row>
    <row r="19" spans="1:19" ht="15" thickBot="1">
      <c r="B19" s="243" t="s">
        <v>31</v>
      </c>
      <c r="C19" s="46">
        <f>'2. Combined_criteria_weights'!C11</f>
        <v>0.1280133000831255</v>
      </c>
      <c r="D19" s="47">
        <f>'2. Combined_criteria_weights'!D11</f>
        <v>2.9093931837073976E-2</v>
      </c>
      <c r="E19" s="47">
        <f>'2. Combined_criteria_weights'!E11</f>
        <v>1.9950124688279298E-2</v>
      </c>
      <c r="F19" s="47">
        <f>'2. Combined_criteria_weights'!F11</f>
        <v>4.904405652535327E-2</v>
      </c>
      <c r="G19" s="246">
        <f>'2. Combined_criteria_weights'!G11</f>
        <v>0.10640066500415625</v>
      </c>
      <c r="H19" s="46">
        <f>'2. Combined_criteria_weights'!H11</f>
        <v>0.10889443059019116</v>
      </c>
      <c r="I19" s="47">
        <f>'2. Combined_criteria_weights'!I11</f>
        <v>3.7406483790523685E-2</v>
      </c>
      <c r="J19" s="47">
        <f>'2. Combined_criteria_weights'!J11</f>
        <v>0.12967581047381543</v>
      </c>
      <c r="K19" s="48">
        <f>'2. Combined_criteria_weights'!K11</f>
        <v>5.9019118869492924E-2</v>
      </c>
      <c r="L19" s="247">
        <f>'2. Combined_criteria_weights'!L11</f>
        <v>0.11637572734829589</v>
      </c>
      <c r="M19" s="47">
        <f>'2. Combined_criteria_weights'!M11</f>
        <v>3.1587697423108886E-2</v>
      </c>
      <c r="N19" s="47">
        <f>'2. Combined_criteria_weights'!N11</f>
        <v>0.14297589359933496</v>
      </c>
      <c r="O19" s="48">
        <f>'2. Combined_criteria_weights'!O11</f>
        <v>4.1562759767248533E-2</v>
      </c>
      <c r="P19" s="20">
        <f>SUM(C19:O19)</f>
        <v>0.99999999999999978</v>
      </c>
      <c r="R19" s="16" t="s">
        <v>32</v>
      </c>
      <c r="S19" s="18" t="s">
        <v>33</v>
      </c>
    </row>
    <row r="20" spans="1:19">
      <c r="B20" s="244" t="s">
        <v>25</v>
      </c>
      <c r="C20" s="43">
        <f t="shared" ref="C20:J20" si="9">C11*C$19</f>
        <v>7.6914062779730744E-2</v>
      </c>
      <c r="D20" s="44">
        <f t="shared" si="9"/>
        <v>2.1930376268124947E-2</v>
      </c>
      <c r="E20" s="44">
        <f t="shared" si="9"/>
        <v>1.3316613861316788E-2</v>
      </c>
      <c r="F20" s="44">
        <f t="shared" si="9"/>
        <v>0</v>
      </c>
      <c r="G20" s="238">
        <f t="shared" si="9"/>
        <v>2.8946910882277202E-2</v>
      </c>
      <c r="H20" s="43">
        <f t="shared" si="9"/>
        <v>3.7305864986103471E-2</v>
      </c>
      <c r="I20" s="44">
        <f t="shared" si="9"/>
        <v>2.6215351798847115E-2</v>
      </c>
      <c r="J20" s="44">
        <f t="shared" si="9"/>
        <v>6.6545378668965469E-2</v>
      </c>
      <c r="K20" s="45">
        <f>K11*K$19</f>
        <v>3.4412702196369063E-2</v>
      </c>
      <c r="L20" s="239">
        <f>L11*L$19</f>
        <v>2.2757309218433774E-2</v>
      </c>
      <c r="M20" s="44">
        <f t="shared" ref="M20:O20" si="10">M11*M$19</f>
        <v>1.5793848711554443E-2</v>
      </c>
      <c r="N20" s="44">
        <f t="shared" si="10"/>
        <v>1.8348499250355491E-2</v>
      </c>
      <c r="O20" s="45">
        <f t="shared" si="10"/>
        <v>9.3175151840034047E-3</v>
      </c>
      <c r="R20" s="43">
        <f>SQRT(((C20-$C$25)^2+(D20-$D$25)^2+(E20-$E$25)^2+(F20-$F$25)^2+(G20-$G$25)^2+(H20-$H$25)^2+(I20-$I$25)^2+(J20-$J$25)^2+(K20-$K$25)^2+(L20-$L$25)^2+(M20-$M$25)^2+(N20-$N$25)^2+(O20-$O$25)^2))</f>
        <v>0.10006631539645242</v>
      </c>
      <c r="S20" s="45">
        <f>SQRT(((C20-$C$26)^2+(D20-$D$26)^2+(E20-$E$26)^2+(F20-$F$26)^2+(G20-$G$26)^2+(H20-$H$26)^2+(I20-$I$26)^2+(J20-$J$26)^2+(K20-$K$26)^2+(L20-$L$26)^2+(M20-$M$26)^2+(N20-$N$26)^2+(O20-$O$26)^2))</f>
        <v>6.6743538654923787E-2</v>
      </c>
    </row>
    <row r="21" spans="1:19">
      <c r="B21" s="196" t="s">
        <v>26</v>
      </c>
      <c r="C21" s="35">
        <f t="shared" ref="C21:L21" si="11">C12*C$19</f>
        <v>6.78347269302019E-2</v>
      </c>
      <c r="D21" s="28">
        <f t="shared" si="11"/>
        <v>1.3158225760874968E-2</v>
      </c>
      <c r="E21" s="28">
        <f t="shared" si="11"/>
        <v>1.0762742709831376E-2</v>
      </c>
      <c r="F21" s="28">
        <f t="shared" si="11"/>
        <v>1.5308869028068451E-2</v>
      </c>
      <c r="G21" s="66">
        <f t="shared" si="11"/>
        <v>4.3551652876816678E-2</v>
      </c>
      <c r="H21" s="35">
        <f t="shared" si="11"/>
        <v>5.3153991206102286E-2</v>
      </c>
      <c r="I21" s="28">
        <f t="shared" si="11"/>
        <v>1.8323619035797205E-2</v>
      </c>
      <c r="J21" s="28">
        <f t="shared" si="11"/>
        <v>6.4049322976234876E-2</v>
      </c>
      <c r="K21" s="36">
        <f t="shared" si="11"/>
        <v>3.2500885407681888E-2</v>
      </c>
      <c r="L21" s="240">
        <f t="shared" si="11"/>
        <v>1.9856820767719663E-2</v>
      </c>
      <c r="M21" s="28">
        <f t="shared" ref="M21:O21" si="12">M12*M$19</f>
        <v>1.5793848711554443E-2</v>
      </c>
      <c r="N21" s="28">
        <f t="shared" si="12"/>
        <v>7.4502775708558441E-2</v>
      </c>
      <c r="O21" s="36">
        <f t="shared" si="12"/>
        <v>1.1979662379432951E-2</v>
      </c>
      <c r="R21" s="35">
        <f>SQRT(((C21-$C$25)^2+(D21-$D$25)^2+(E21-$E$25)^2+(F21-$F$25)^2+(G21-$G$25)^2+(H21-$H$25)^2+(I21-$I$25)^2+(J21-$J$25)^2+(K21-$K$25)^2+(L21-$L$25)^2+(M21-$M$25)^2+(N21-$N$25)^2+(O21-$O$25)^2))</f>
        <v>4.671855126236308E-2</v>
      </c>
      <c r="S21" s="36">
        <f t="shared" ref="S21:S22" si="13">SQRT(((C21-$C$26)^2+(D21-$D$26)^2+(E21-$E$26)^2+(F21-$F$26)^2+(G21-$G$26)^2+(H21-$H$26)^2+(I21-$I$26)^2+(J21-$J$26)^2+(K21-$K$26)^2+(L21-$L$26)^2+(M21-$M$26)^2+(N21-$N$26)^2+(O21-$O$26)^2))</f>
        <v>8.8626486264658799E-2</v>
      </c>
    </row>
    <row r="22" spans="1:19">
      <c r="B22" s="196" t="s">
        <v>27</v>
      </c>
      <c r="C22" s="35">
        <f t="shared" ref="C22:L22" si="14">C13*C$19</f>
        <v>5.4176017605546266E-2</v>
      </c>
      <c r="D22" s="28">
        <f t="shared" si="14"/>
        <v>1.3158225760874968E-2</v>
      </c>
      <c r="E22" s="28">
        <f t="shared" si="14"/>
        <v>9.2121780821438071E-3</v>
      </c>
      <c r="F22" s="28">
        <f t="shared" si="14"/>
        <v>2.5514781713447423E-2</v>
      </c>
      <c r="G22" s="66">
        <f t="shared" si="14"/>
        <v>6.5522635002712784E-2</v>
      </c>
      <c r="H22" s="35">
        <f t="shared" si="14"/>
        <v>5.7162304634242711E-2</v>
      </c>
      <c r="I22" s="28">
        <f t="shared" si="14"/>
        <v>1.6447009165192483E-2</v>
      </c>
      <c r="J22" s="28">
        <f t="shared" si="14"/>
        <v>6.358849433140315E-2</v>
      </c>
      <c r="K22" s="36">
        <f t="shared" si="14"/>
        <v>2.2941801464246042E-2</v>
      </c>
      <c r="L22" s="240">
        <f t="shared" si="14"/>
        <v>7.9470502269647664E-2</v>
      </c>
      <c r="M22" s="28">
        <f t="shared" ref="M22:O22" si="15">M13*M$19</f>
        <v>1.5793848711554443E-2</v>
      </c>
      <c r="N22" s="28">
        <f t="shared" si="15"/>
        <v>7.4502775708558441E-2</v>
      </c>
      <c r="O22" s="36">
        <f t="shared" si="15"/>
        <v>2.5290398356580673E-2</v>
      </c>
      <c r="R22" s="35">
        <f t="shared" ref="R22" si="16">SQRT(((C22-$C$25)^2+(D22-$D$25)^2+(E22-$E$25)^2+(F22-$F$25)^2+(G22-$G$25)^2+(H22-$H$25)^2+(I22-$I$25)^2+(J22-$J$25)^2+(K22-$K$25)^2+(L22-$L$25)^2+(M22-$M$25)^2+(N22-$N$25)^2+(O22-$O$25)^2))</f>
        <v>7.0331456544388229E-2</v>
      </c>
      <c r="S22" s="36">
        <f t="shared" si="13"/>
        <v>7.7950644663246721E-2</v>
      </c>
    </row>
    <row r="23" spans="1:19" ht="15" thickBot="1">
      <c r="B23" s="196" t="s">
        <v>28</v>
      </c>
      <c r="C23" s="37">
        <f t="shared" ref="C23:K23" si="17">C14*C$19</f>
        <v>5.4176017605546266E-2</v>
      </c>
      <c r="D23" s="38">
        <f t="shared" si="17"/>
        <v>4.3860752536249896E-3</v>
      </c>
      <c r="E23" s="38">
        <f t="shared" si="17"/>
        <v>4.4692745150994697E-3</v>
      </c>
      <c r="F23" s="38">
        <f t="shared" si="17"/>
        <v>3.8986586458147655E-2</v>
      </c>
      <c r="G23" s="67">
        <f t="shared" si="17"/>
        <v>6.5522635002712784E-2</v>
      </c>
      <c r="H23" s="37">
        <f t="shared" si="17"/>
        <v>6.6131638411309701E-2</v>
      </c>
      <c r="I23" s="38">
        <f t="shared" si="17"/>
        <v>1.0283055702680946E-2</v>
      </c>
      <c r="J23" s="38">
        <f t="shared" si="17"/>
        <v>6.5128457795313704E-2</v>
      </c>
      <c r="K23" s="39">
        <f t="shared" si="17"/>
        <v>2.6765435041620381E-2</v>
      </c>
      <c r="L23" s="241">
        <f>L14*L$19</f>
        <v>7.9470502269647664E-2</v>
      </c>
      <c r="M23" s="38">
        <f t="shared" ref="M23:O23" si="18">M14*M$19</f>
        <v>1.5793848711554443E-2</v>
      </c>
      <c r="N23" s="38">
        <f t="shared" si="18"/>
        <v>9.4889997097842335E-2</v>
      </c>
      <c r="O23" s="39">
        <f t="shared" si="18"/>
        <v>2.9283619149724986E-2</v>
      </c>
      <c r="R23" s="37">
        <f>SQRT(((C23-$C$25)^2+(D23-$D$25)^2+(E23-$E$25)^2+(F23-$F$25)^2+(G23-$G$25)^2+(H23-$H$25)^2+(I23-$I$25)^2+(J23-$J$25)^2+(K23-$K$25)^2+(L23-$L$25)^2+(M23-$M$25)^2+(N23-$N$25)^2+(O23-$O$25)^2))</f>
        <v>6.9281955672749709E-2</v>
      </c>
      <c r="S23" s="39">
        <f>SQRT(((C23-$C$26)^2+(D23-$D$26)^2+(E23-$E$26)^2+(F23-$F$26)^2+(G23-$G$26)^2+(H23-$H$26)^2+(I23-$I$26)^2+(J23-$J$26)^2+(K23-$K$26)^2+(L23-$L$26)^2+(M23-$M$26)^2+(N23-$N$26)^2+(O23-$O$26)^2))</f>
        <v>9.9670082083690589E-2</v>
      </c>
    </row>
    <row r="24" spans="1:19" ht="15" thickBot="1"/>
    <row r="25" spans="1:19">
      <c r="B25" s="40" t="s">
        <v>40</v>
      </c>
      <c r="C25" s="57">
        <f t="shared" ref="C25:K25" si="19">IF(C18= $P$25,MIN(C20:C23),MAX(C20:C23))</f>
        <v>5.4176017605546266E-2</v>
      </c>
      <c r="D25" s="58">
        <f t="shared" si="19"/>
        <v>4.3860752536249896E-3</v>
      </c>
      <c r="E25" s="58">
        <f t="shared" si="19"/>
        <v>4.4692745150994697E-3</v>
      </c>
      <c r="F25" s="58">
        <f t="shared" si="19"/>
        <v>3.8986586458147655E-2</v>
      </c>
      <c r="G25" s="63">
        <f t="shared" si="19"/>
        <v>6.5522635002712784E-2</v>
      </c>
      <c r="H25" s="61">
        <f t="shared" si="19"/>
        <v>3.7305864986103471E-2</v>
      </c>
      <c r="I25" s="58">
        <f t="shared" si="19"/>
        <v>1.0283055702680946E-2</v>
      </c>
      <c r="J25" s="58">
        <f t="shared" si="19"/>
        <v>6.6545378668965469E-2</v>
      </c>
      <c r="K25" s="58">
        <f t="shared" si="19"/>
        <v>2.2941801464246042E-2</v>
      </c>
      <c r="L25" s="58">
        <f t="shared" ref="L25:N25" si="20">IF(L18= $P$25,MIN(L20:L23),MAX(L20:L23))</f>
        <v>1.9856820767719663E-2</v>
      </c>
      <c r="M25" s="58">
        <f t="shared" si="20"/>
        <v>1.5793848711554443E-2</v>
      </c>
      <c r="N25" s="58">
        <f t="shared" si="20"/>
        <v>9.4889997097842335E-2</v>
      </c>
      <c r="O25" s="58">
        <f>IF(O18= $P$25,MIN(O20:O23),MAX(O20:O23))</f>
        <v>9.3175151840034047E-3</v>
      </c>
      <c r="P25" s="12" t="s">
        <v>38</v>
      </c>
    </row>
    <row r="26" spans="1:19" ht="15" thickBot="1">
      <c r="B26" s="42" t="s">
        <v>41</v>
      </c>
      <c r="C26" s="59">
        <f t="shared" ref="C26:K26" si="21">IF(C18= $P$26,MIN(C20:C23),MAX(C20:C23))</f>
        <v>7.6914062779730744E-2</v>
      </c>
      <c r="D26" s="60">
        <f t="shared" si="21"/>
        <v>2.1930376268124947E-2</v>
      </c>
      <c r="E26" s="60">
        <f t="shared" si="21"/>
        <v>1.3316613861316788E-2</v>
      </c>
      <c r="F26" s="60">
        <f t="shared" si="21"/>
        <v>0</v>
      </c>
      <c r="G26" s="64">
        <f t="shared" si="21"/>
        <v>2.8946910882277202E-2</v>
      </c>
      <c r="H26" s="62">
        <f t="shared" si="21"/>
        <v>6.6131638411309701E-2</v>
      </c>
      <c r="I26" s="60">
        <f t="shared" si="21"/>
        <v>2.6215351798847115E-2</v>
      </c>
      <c r="J26" s="60">
        <f t="shared" si="21"/>
        <v>6.358849433140315E-2</v>
      </c>
      <c r="K26" s="60">
        <f t="shared" si="21"/>
        <v>3.4412702196369063E-2</v>
      </c>
      <c r="L26" s="60">
        <f t="shared" ref="L26:N26" si="22">IF(L18= $P$26,MIN(L20:L23),MAX(L20:L23))</f>
        <v>7.9470502269647664E-2</v>
      </c>
      <c r="M26" s="60">
        <f t="shared" si="22"/>
        <v>1.5793848711554443E-2</v>
      </c>
      <c r="N26" s="60">
        <f t="shared" si="22"/>
        <v>1.8348499250355491E-2</v>
      </c>
      <c r="O26" s="60">
        <f>IF(O18= $P$26,MIN(O20:O23),MAX(O20:O23))</f>
        <v>2.9283619149724986E-2</v>
      </c>
      <c r="P26" s="12" t="s">
        <v>37</v>
      </c>
    </row>
    <row r="28" spans="1:19" ht="15" thickBot="1"/>
    <row r="29" spans="1:19" ht="15" thickBot="1">
      <c r="A29" s="1" t="s">
        <v>34</v>
      </c>
      <c r="C29" s="16" t="s">
        <v>32</v>
      </c>
      <c r="D29" s="17" t="s">
        <v>33</v>
      </c>
      <c r="E29" s="68" t="s">
        <v>35</v>
      </c>
      <c r="F29" s="52" t="s">
        <v>36</v>
      </c>
    </row>
    <row r="30" spans="1:19">
      <c r="B30" s="40" t="s">
        <v>25</v>
      </c>
      <c r="C30" s="71">
        <f>R20</f>
        <v>0.10006631539645242</v>
      </c>
      <c r="D30" s="72">
        <f t="shared" ref="C30:D33" si="23">S20</f>
        <v>6.6743538654923787E-2</v>
      </c>
      <c r="E30" s="73">
        <f>D30/(C30+D30)</f>
        <v>0.40011748127522051</v>
      </c>
      <c r="F30" s="51">
        <f>_xlfn.RANK.AVG(E30,$E$30:$E$33)</f>
        <v>4</v>
      </c>
      <c r="H30">
        <v>1</v>
      </c>
      <c r="I30" s="65" t="s">
        <v>42</v>
      </c>
    </row>
    <row r="31" spans="1:19">
      <c r="B31" s="41" t="s">
        <v>26</v>
      </c>
      <c r="C31" s="35">
        <f t="shared" si="23"/>
        <v>4.671855126236308E-2</v>
      </c>
      <c r="D31" s="28">
        <f t="shared" si="23"/>
        <v>8.8626486264658799E-2</v>
      </c>
      <c r="E31" s="66">
        <f>D31/(C31+D31)</f>
        <v>0.65481888279032296</v>
      </c>
      <c r="F31" s="29">
        <f>_xlfn.RANK.AVG(E31,$E$30:$E$33)</f>
        <v>1</v>
      </c>
      <c r="H31">
        <v>4</v>
      </c>
      <c r="I31" s="65" t="s">
        <v>43</v>
      </c>
    </row>
    <row r="32" spans="1:19">
      <c r="B32" s="41" t="s">
        <v>27</v>
      </c>
      <c r="C32" s="35">
        <f t="shared" si="23"/>
        <v>7.0331456544388229E-2</v>
      </c>
      <c r="D32" s="28">
        <f t="shared" si="23"/>
        <v>7.7950644663246721E-2</v>
      </c>
      <c r="E32" s="66">
        <f t="shared" ref="E32:E33" si="24">D32/(C32+D32)</f>
        <v>0.52569153005253666</v>
      </c>
      <c r="F32" s="29">
        <f>_xlfn.RANK.AVG(E32,$E$30:$E$33)</f>
        <v>3</v>
      </c>
    </row>
    <row r="33" spans="2:6" ht="15" thickBot="1">
      <c r="B33" s="42" t="s">
        <v>28</v>
      </c>
      <c r="C33" s="37">
        <f t="shared" si="23"/>
        <v>6.9281955672749709E-2</v>
      </c>
      <c r="D33" s="38">
        <f t="shared" si="23"/>
        <v>9.9670082083690589E-2</v>
      </c>
      <c r="E33" s="67">
        <f t="shared" si="24"/>
        <v>0.58993122194462111</v>
      </c>
      <c r="F33" s="30">
        <f>_xlfn.RANK.AVG(E33,$E$30:$E$33)</f>
        <v>2</v>
      </c>
    </row>
  </sheetData>
  <phoneticPr fontId="2" type="noConversion"/>
  <conditionalFormatting sqref="F30:F33">
    <cfRule type="cellIs" dxfId="3" priority="104" operator="equal">
      <formula>$H$30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5" operator="containsText" id="{3FE7BC65-60E8-4823-9206-D4017409D5BD}">
            <xm:f>NOT(ISERROR(SEARCH($P$26,C18)))</xm:f>
            <xm:f>$P$26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106" operator="containsText" id="{410499CB-275F-4E0A-853F-5310541B29C7}">
            <xm:f>NOT(ISERROR(SEARCH($P$25,C18)))</xm:f>
            <xm:f>$P$25</xm:f>
            <x14:dxf>
              <fill>
                <patternFill>
                  <bgColor theme="5" tint="0.59996337778862885"/>
                </patternFill>
              </fill>
            </x14:dxf>
          </x14:cfRule>
          <xm:sqref>C18:O18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E0379-0DEC-4E3F-824D-7D81B5DC6F50}">
  <dimension ref="A1:S54"/>
  <sheetViews>
    <sheetView zoomScale="85" zoomScaleNormal="85" workbookViewId="0">
      <selection activeCell="P45" sqref="P45"/>
    </sheetView>
  </sheetViews>
  <sheetFormatPr defaultRowHeight="14.4"/>
  <cols>
    <col min="1" max="1" width="25.44140625" customWidth="1"/>
    <col min="2" max="2" width="14.21875" bestFit="1" customWidth="1"/>
    <col min="3" max="3" width="10.33203125" bestFit="1" customWidth="1"/>
    <col min="4" max="7" width="9.6640625" customWidth="1"/>
    <col min="8" max="8" width="10.77734375" bestFit="1" customWidth="1"/>
    <col min="9" max="15" width="9.6640625" customWidth="1"/>
    <col min="16" max="16" width="8.88671875" customWidth="1"/>
  </cols>
  <sheetData>
    <row r="1" spans="1:15" ht="15" thickBot="1"/>
    <row r="2" spans="1:15" ht="15" thickBot="1">
      <c r="A2" s="1" t="s">
        <v>24</v>
      </c>
      <c r="C2" s="53" t="s">
        <v>0</v>
      </c>
      <c r="D2" s="54" t="s">
        <v>1</v>
      </c>
      <c r="E2" s="54" t="s">
        <v>2</v>
      </c>
      <c r="F2" s="54" t="s">
        <v>3</v>
      </c>
      <c r="G2" s="187" t="s">
        <v>4</v>
      </c>
      <c r="H2" s="78" t="s">
        <v>10</v>
      </c>
      <c r="I2" s="79" t="s">
        <v>13</v>
      </c>
      <c r="J2" s="79" t="s">
        <v>14</v>
      </c>
      <c r="K2" s="80" t="s">
        <v>15</v>
      </c>
      <c r="L2" s="191" t="s">
        <v>16</v>
      </c>
      <c r="M2" s="55" t="s">
        <v>19</v>
      </c>
      <c r="N2" s="55" t="s">
        <v>20</v>
      </c>
      <c r="O2" s="56" t="s">
        <v>22</v>
      </c>
    </row>
    <row r="3" spans="1:15">
      <c r="B3" s="109" t="s">
        <v>25</v>
      </c>
      <c r="C3" s="124">
        <f>'3. Performance_quantification'!C6</f>
        <v>174.34</v>
      </c>
      <c r="D3" s="248">
        <f>'3. Performance_quantification'!D6</f>
        <v>5</v>
      </c>
      <c r="E3" s="248">
        <f>'3. Performance_quantification'!E6</f>
        <v>1.46</v>
      </c>
      <c r="F3" s="248">
        <f>'3. Performance_quantification'!F6</f>
        <v>0</v>
      </c>
      <c r="G3" s="249">
        <f>'3. Performance_quantification'!G6</f>
        <v>331.28241978609617</v>
      </c>
      <c r="H3" s="124">
        <f>'3. Performance_quantification'!H6</f>
        <v>1285788.9887999999</v>
      </c>
      <c r="I3" s="248">
        <f>'3. Performance_quantification'!I6</f>
        <v>12363.393702749852</v>
      </c>
      <c r="J3" s="248">
        <f>'3. Performance_quantification'!J6</f>
        <v>123690.54466272429</v>
      </c>
      <c r="K3" s="249">
        <f>'3. Performance_quantification'!K6</f>
        <v>18</v>
      </c>
      <c r="L3" s="124">
        <f>'3. Performance_quantification'!L6</f>
        <v>263.277777777778</v>
      </c>
      <c r="M3" s="248">
        <f>'3. Performance_quantification'!M6</f>
        <v>1</v>
      </c>
      <c r="N3" s="248">
        <f>'3. Performance_quantification'!N6</f>
        <v>5.13</v>
      </c>
      <c r="O3" s="249">
        <f>'3. Performance_quantification'!O6</f>
        <v>7</v>
      </c>
    </row>
    <row r="4" spans="1:15">
      <c r="B4" s="110" t="s">
        <v>26</v>
      </c>
      <c r="C4" s="117">
        <f>'3. Performance_quantification'!C7</f>
        <v>153.76</v>
      </c>
      <c r="D4" s="140">
        <f>'3. Performance_quantification'!D7</f>
        <v>3</v>
      </c>
      <c r="E4" s="140">
        <f>'3. Performance_quantification'!E7</f>
        <v>1.18</v>
      </c>
      <c r="F4" s="140">
        <f>'3. Performance_quantification'!F7</f>
        <v>0.15</v>
      </c>
      <c r="G4" s="10">
        <f>'3. Performance_quantification'!G7</f>
        <v>498.42613636363632</v>
      </c>
      <c r="H4" s="117">
        <f>'3. Performance_quantification'!H7</f>
        <v>1832012.6508000004</v>
      </c>
      <c r="I4" s="140">
        <f>'3. Performance_quantification'!I7</f>
        <v>8641.582151444758</v>
      </c>
      <c r="J4" s="140">
        <f>'3. Performance_quantification'!J7</f>
        <v>119051.02657269759</v>
      </c>
      <c r="K4" s="10">
        <f>'3. Performance_quantification'!K7</f>
        <v>17</v>
      </c>
      <c r="L4" s="117">
        <f>'3. Performance_quantification'!L7</f>
        <v>229.722222222222</v>
      </c>
      <c r="M4" s="140">
        <f>'3. Performance_quantification'!M7</f>
        <v>1</v>
      </c>
      <c r="N4" s="140">
        <f>'3. Performance_quantification'!N7</f>
        <v>20.83</v>
      </c>
      <c r="O4" s="10">
        <f>'3. Performance_quantification'!O7</f>
        <v>9</v>
      </c>
    </row>
    <row r="5" spans="1:15">
      <c r="B5" s="110" t="s">
        <v>27</v>
      </c>
      <c r="C5" s="117">
        <f>'3. Performance_quantification'!C8</f>
        <v>122.8</v>
      </c>
      <c r="D5" s="140">
        <f>'3. Performance_quantification'!D8</f>
        <v>3</v>
      </c>
      <c r="E5" s="140">
        <f>'3. Performance_quantification'!E8</f>
        <v>1.01</v>
      </c>
      <c r="F5" s="140">
        <f>'3. Performance_quantification'!F8</f>
        <v>0.25</v>
      </c>
      <c r="G5" s="10">
        <f>'3. Performance_quantification'!G8</f>
        <v>749.87266042780743</v>
      </c>
      <c r="H5" s="117">
        <f>'3. Performance_quantification'!H8</f>
        <v>1970163.7236000001</v>
      </c>
      <c r="I5" s="140">
        <f>'3. Performance_quantification'!I8</f>
        <v>7756.5562004379535</v>
      </c>
      <c r="J5" s="140">
        <f>'3. Performance_quantification'!J8</f>
        <v>118194.46602385811</v>
      </c>
      <c r="K5" s="10">
        <f>'3. Performance_quantification'!K8</f>
        <v>12</v>
      </c>
      <c r="L5" s="117">
        <f>'3. Performance_quantification'!L8</f>
        <v>919.38888888888903</v>
      </c>
      <c r="M5" s="140">
        <f>'3. Performance_quantification'!M8</f>
        <v>1</v>
      </c>
      <c r="N5" s="140">
        <f>'3. Performance_quantification'!N8</f>
        <v>20.83</v>
      </c>
      <c r="O5" s="10">
        <f>'3. Performance_quantification'!O8</f>
        <v>19</v>
      </c>
    </row>
    <row r="6" spans="1:15">
      <c r="B6" s="111" t="s">
        <v>28</v>
      </c>
      <c r="C6" s="117">
        <f>'3. Performance_quantification'!C9</f>
        <v>122.8</v>
      </c>
      <c r="D6" s="140">
        <f>'3. Performance_quantification'!D9</f>
        <v>1</v>
      </c>
      <c r="E6" s="140">
        <f>'3. Performance_quantification'!E9</f>
        <v>0.49</v>
      </c>
      <c r="F6" s="140">
        <f>'3. Performance_quantification'!F9</f>
        <v>0.38200000000000001</v>
      </c>
      <c r="G6" s="10">
        <f>'3. Performance_quantification'!G9</f>
        <v>749.87266042780743</v>
      </c>
      <c r="H6" s="117">
        <f>'3. Performance_quantification'!H9</f>
        <v>2279301.9948000005</v>
      </c>
      <c r="I6" s="140">
        <f>'3. Performance_quantification'!I9</f>
        <v>4849.5807759918207</v>
      </c>
      <c r="J6" s="140">
        <f>'3. Performance_quantification'!J9</f>
        <v>121056.85742385812</v>
      </c>
      <c r="K6" s="10">
        <f>'3. Performance_quantification'!K9</f>
        <v>14</v>
      </c>
      <c r="L6" s="117">
        <f>'3. Performance_quantification'!L9</f>
        <v>919.38888888888903</v>
      </c>
      <c r="M6" s="140">
        <f>'3. Performance_quantification'!M9</f>
        <v>1</v>
      </c>
      <c r="N6" s="140">
        <f>'3. Performance_quantification'!N9</f>
        <v>26.53</v>
      </c>
      <c r="O6" s="10">
        <f>'3. Performance_quantification'!O9</f>
        <v>22</v>
      </c>
    </row>
    <row r="7" spans="1:15">
      <c r="B7" s="110" t="s">
        <v>53</v>
      </c>
      <c r="C7" s="117">
        <f>'3. Performance_quantification'!C10</f>
        <v>124.5</v>
      </c>
      <c r="D7" s="140">
        <f>'3. Performance_quantification'!D10</f>
        <v>1</v>
      </c>
      <c r="E7" s="140">
        <f>'3. Performance_quantification'!E10</f>
        <v>0.49</v>
      </c>
      <c r="F7" s="140">
        <f>'3. Performance_quantification'!F10</f>
        <v>0.38200000000000001</v>
      </c>
      <c r="G7" s="10">
        <f>'3. Performance_quantification'!G10</f>
        <v>736.06584224598919</v>
      </c>
      <c r="H7" s="117">
        <f>'3. Performance_quantification'!H10</f>
        <v>2933433.9108000007</v>
      </c>
      <c r="I7" s="140">
        <f>'3. Performance_quantification'!I10</f>
        <v>6241.3514022771942</v>
      </c>
      <c r="J7" s="140">
        <f>'3. Performance_quantification'!J10</f>
        <v>127965.8777792504</v>
      </c>
      <c r="K7" s="10">
        <f>'3. Performance_quantification'!K10</f>
        <v>18</v>
      </c>
      <c r="L7" s="117">
        <f>'3. Performance_quantification'!L10</f>
        <v>271</v>
      </c>
      <c r="M7" s="140">
        <f>'3. Performance_quantification'!M10</f>
        <v>3</v>
      </c>
      <c r="N7" s="140">
        <f>'3. Performance_quantification'!N10</f>
        <v>26.53</v>
      </c>
      <c r="O7" s="10">
        <f>'3. Performance_quantification'!O10</f>
        <v>22</v>
      </c>
    </row>
    <row r="8" spans="1:15">
      <c r="B8" s="110" t="s">
        <v>51</v>
      </c>
      <c r="C8" s="117">
        <f>'3. Performance_quantification'!C11</f>
        <v>118.45</v>
      </c>
      <c r="D8" s="140">
        <f>'3. Performance_quantification'!D11</f>
        <v>1</v>
      </c>
      <c r="E8" s="140">
        <f>'3. Performance_quantification'!E11</f>
        <v>0.47</v>
      </c>
      <c r="F8" s="140">
        <f>'3. Performance_quantification'!F11</f>
        <v>0.38200000000000001</v>
      </c>
      <c r="G8" s="10">
        <f>'3. Performance_quantification'!G11</f>
        <v>785.20187165775405</v>
      </c>
      <c r="H8" s="117">
        <f>'3. Performance_quantification'!H11</f>
        <v>2607011.6220000004</v>
      </c>
      <c r="I8" s="140">
        <f>'3. Performance_quantification'!I11</f>
        <v>5546.835598653448</v>
      </c>
      <c r="J8" s="140">
        <f>'3. Performance_quantification'!J11</f>
        <v>121910.30710079669</v>
      </c>
      <c r="K8" s="10">
        <f>'3. Performance_quantification'!K11</f>
        <v>15</v>
      </c>
      <c r="L8" s="117">
        <f>'3. Performance_quantification'!L11</f>
        <v>209.722222222222</v>
      </c>
      <c r="M8" s="140">
        <f>'3. Performance_quantification'!M11</f>
        <v>2</v>
      </c>
      <c r="N8" s="140">
        <f>'3. Performance_quantification'!N11</f>
        <v>26.53</v>
      </c>
      <c r="O8" s="10">
        <f>'3. Performance_quantification'!O11</f>
        <v>22</v>
      </c>
    </row>
    <row r="9" spans="1:15">
      <c r="B9" s="110" t="s">
        <v>56</v>
      </c>
      <c r="C9" s="117">
        <f>'3. Performance_quantification'!C12</f>
        <v>92.32</v>
      </c>
      <c r="D9" s="140">
        <f>'3. Performance_quantification'!D12</f>
        <v>1</v>
      </c>
      <c r="E9" s="140">
        <f>'3. Performance_quantification'!E12</f>
        <v>0.35</v>
      </c>
      <c r="F9" s="140">
        <f>'3. Performance_quantification'!F12</f>
        <v>0.38200000000000001</v>
      </c>
      <c r="G9" s="10">
        <f>'3. Performance_quantification'!G12</f>
        <v>997.42078877005349</v>
      </c>
      <c r="H9" s="117">
        <f>'3. Performance_quantification'!H12</f>
        <v>3161464.1820000005</v>
      </c>
      <c r="I9" s="140">
        <f>'3. Performance_quantification'!I12</f>
        <v>6726.522398520171</v>
      </c>
      <c r="J9" s="140">
        <f>'3. Performance_quantification'!J12</f>
        <v>123734.87403737548</v>
      </c>
      <c r="K9" s="10">
        <f>'3. Performance_quantification'!K12</f>
        <v>15</v>
      </c>
      <c r="L9" s="117">
        <f>'3. Performance_quantification'!L12</f>
        <v>169</v>
      </c>
      <c r="M9" s="140">
        <f>'3. Performance_quantification'!M12</f>
        <v>4</v>
      </c>
      <c r="N9" s="140">
        <f>'3. Performance_quantification'!N12</f>
        <v>26.53</v>
      </c>
      <c r="O9" s="10">
        <f>'3. Performance_quantification'!O12</f>
        <v>22</v>
      </c>
    </row>
    <row r="10" spans="1:15">
      <c r="B10" s="110" t="s">
        <v>54</v>
      </c>
      <c r="C10" s="117">
        <f>'3. Performance_quantification'!C13</f>
        <v>94.62</v>
      </c>
      <c r="D10" s="140">
        <f>'3. Performance_quantification'!D13</f>
        <v>1</v>
      </c>
      <c r="E10" s="140">
        <f>'3. Performance_quantification'!E13</f>
        <v>0.37</v>
      </c>
      <c r="F10" s="140">
        <f>'3. Performance_quantification'!F13</f>
        <v>0.38200000000000001</v>
      </c>
      <c r="G10" s="10">
        <f>'3. Performance_quantification'!G13</f>
        <v>978.74097593582871</v>
      </c>
      <c r="H10" s="117">
        <f>'3. Performance_quantification'!H13</f>
        <v>2807778.2220000005</v>
      </c>
      <c r="I10" s="140">
        <f>'3. Performance_quantification'!I13</f>
        <v>5973.9987591484096</v>
      </c>
      <c r="J10" s="140">
        <f>'3. Performance_quantification'!J13</f>
        <v>111806.38319673388</v>
      </c>
      <c r="K10" s="10">
        <f>'3. Performance_quantification'!K13</f>
        <v>13</v>
      </c>
      <c r="L10" s="117">
        <f>'3. Performance_quantification'!L13</f>
        <v>63.4444444444444</v>
      </c>
      <c r="M10" s="140">
        <f>'3. Performance_quantification'!M13</f>
        <v>3</v>
      </c>
      <c r="N10" s="140">
        <f>'3. Performance_quantification'!N13</f>
        <v>26.53</v>
      </c>
      <c r="O10" s="10">
        <f>'3. Performance_quantification'!O13</f>
        <v>22</v>
      </c>
    </row>
    <row r="11" spans="1:15" ht="15" thickBot="1">
      <c r="B11" s="112" t="s">
        <v>55</v>
      </c>
      <c r="C11" s="183">
        <f>'3. Performance_quantification'!C14</f>
        <v>68.8</v>
      </c>
      <c r="D11" s="184">
        <f>'3. Performance_quantification'!D14</f>
        <v>1</v>
      </c>
      <c r="E11" s="184">
        <f>'3. Performance_quantification'!E14</f>
        <v>0.25</v>
      </c>
      <c r="F11" s="184">
        <f>'3. Performance_quantification'!F14</f>
        <v>0.38200000000000001</v>
      </c>
      <c r="G11" s="11">
        <f>'3. Performance_quantification'!G14</f>
        <v>1188.4421791443849</v>
      </c>
      <c r="H11" s="183">
        <f>'3. Performance_quantification'!H14</f>
        <v>3362230.7820000006</v>
      </c>
      <c r="I11" s="184">
        <f>'3. Performance_quantification'!I14</f>
        <v>7153.6855590151326</v>
      </c>
      <c r="J11" s="184">
        <f>'3. Performance_quantification'!J14</f>
        <v>113788.51833917659</v>
      </c>
      <c r="K11" s="11">
        <f>'3. Performance_quantification'!K14</f>
        <v>13</v>
      </c>
      <c r="L11" s="183">
        <f>'3. Performance_quantification'!L14</f>
        <v>35</v>
      </c>
      <c r="M11" s="184">
        <f>'3. Performance_quantification'!M14</f>
        <v>4</v>
      </c>
      <c r="N11" s="184">
        <f>'3. Performance_quantification'!N14</f>
        <v>26.53</v>
      </c>
      <c r="O11" s="11">
        <f>'3. Performance_quantification'!O14</f>
        <v>22</v>
      </c>
    </row>
    <row r="12" spans="1:15">
      <c r="C12" s="182">
        <f>SQRT((C3^2+C4^2+C5^2+C6^2+C7^2+C8^2+C9^2+C10^2+C11^2))</f>
        <v>368.69536544415632</v>
      </c>
      <c r="D12" s="182">
        <f>SQRT((D3^2+D4^2+D5^2+D6^2+D7^2+D8^2+D9^2+D10^2+D11^2))</f>
        <v>7</v>
      </c>
      <c r="E12" s="182">
        <f t="shared" ref="E12:N12" si="0">SQRT((E3^2+E4^2+E5^2+E6^2+E7^2+E8^2+E9^2+E10^2+E11^2))</f>
        <v>2.3594702795330988</v>
      </c>
      <c r="F12" s="182">
        <f t="shared" si="0"/>
        <v>0.98007346663400685</v>
      </c>
      <c r="G12" s="182">
        <f t="shared" si="0"/>
        <v>2450.7767163036201</v>
      </c>
      <c r="H12" s="182">
        <f t="shared" si="0"/>
        <v>7659693.2453857744</v>
      </c>
      <c r="I12" s="182">
        <f t="shared" si="0"/>
        <v>22650.493991022442</v>
      </c>
      <c r="J12" s="182">
        <f t="shared" si="0"/>
        <v>360684.61906575615</v>
      </c>
      <c r="K12" s="182">
        <f t="shared" si="0"/>
        <v>45.442271070007052</v>
      </c>
      <c r="L12" s="182">
        <f t="shared" si="0"/>
        <v>1401.3832287078735</v>
      </c>
      <c r="M12" s="182">
        <f t="shared" si="0"/>
        <v>7.6157731058639087</v>
      </c>
      <c r="N12" s="182">
        <f t="shared" si="0"/>
        <v>71.534188329776981</v>
      </c>
      <c r="O12" s="182">
        <f>SQRT((O3^2+O4^2+O5^2+O6^2+O7^2+O8^2+O9^2+O10^2+O11^2))</f>
        <v>58.266628527828857</v>
      </c>
    </row>
    <row r="14" spans="1:15" ht="15" thickBot="1"/>
    <row r="15" spans="1:15" ht="15" thickBot="1">
      <c r="A15" s="1" t="s">
        <v>29</v>
      </c>
      <c r="C15" s="113" t="s">
        <v>0</v>
      </c>
      <c r="D15" s="114" t="s">
        <v>1</v>
      </c>
      <c r="E15" s="114" t="s">
        <v>2</v>
      </c>
      <c r="F15" s="114" t="s">
        <v>3</v>
      </c>
      <c r="G15" s="251" t="s">
        <v>4</v>
      </c>
      <c r="H15" s="180" t="s">
        <v>10</v>
      </c>
      <c r="I15" s="115" t="s">
        <v>13</v>
      </c>
      <c r="J15" s="115" t="s">
        <v>14</v>
      </c>
      <c r="K15" s="252" t="s">
        <v>15</v>
      </c>
      <c r="L15" s="131" t="s">
        <v>16</v>
      </c>
      <c r="M15" s="116" t="s">
        <v>19</v>
      </c>
      <c r="N15" s="116" t="s">
        <v>20</v>
      </c>
      <c r="O15" s="181" t="s">
        <v>22</v>
      </c>
    </row>
    <row r="16" spans="1:15">
      <c r="B16" s="109" t="s">
        <v>25</v>
      </c>
      <c r="C16" s="71">
        <f t="shared" ref="C16:O16" si="1">C3/C$12</f>
        <v>0.47285649980974892</v>
      </c>
      <c r="D16" s="72">
        <f t="shared" si="1"/>
        <v>0.7142857142857143</v>
      </c>
      <c r="E16" s="72">
        <f t="shared" si="1"/>
        <v>0.61878295847359033</v>
      </c>
      <c r="F16" s="72">
        <f t="shared" si="1"/>
        <v>0</v>
      </c>
      <c r="G16" s="74">
        <f t="shared" si="1"/>
        <v>0.13517446023632554</v>
      </c>
      <c r="H16" s="253">
        <f t="shared" si="1"/>
        <v>0.16786429268229033</v>
      </c>
      <c r="I16" s="72">
        <f t="shared" si="1"/>
        <v>0.54583329209729825</v>
      </c>
      <c r="J16" s="72">
        <f t="shared" si="1"/>
        <v>0.34293268446851727</v>
      </c>
      <c r="K16" s="73">
        <f t="shared" si="1"/>
        <v>0.39610696332209538</v>
      </c>
      <c r="L16" s="71">
        <f t="shared" si="1"/>
        <v>0.18786993620619374</v>
      </c>
      <c r="M16" s="72">
        <f t="shared" si="1"/>
        <v>0.13130643285972254</v>
      </c>
      <c r="N16" s="72">
        <f t="shared" si="1"/>
        <v>7.1713961111159685E-2</v>
      </c>
      <c r="O16" s="74">
        <f t="shared" si="1"/>
        <v>0.12013737840789457</v>
      </c>
    </row>
    <row r="17" spans="1:19">
      <c r="B17" s="110" t="s">
        <v>26</v>
      </c>
      <c r="C17" s="35">
        <f t="shared" ref="C17:O17" si="2">C4/C$12</f>
        <v>0.4170380601740678</v>
      </c>
      <c r="D17" s="28">
        <f t="shared" si="2"/>
        <v>0.42857142857142855</v>
      </c>
      <c r="E17" s="28">
        <f t="shared" si="2"/>
        <v>0.50011225410879212</v>
      </c>
      <c r="F17" s="28">
        <f t="shared" si="2"/>
        <v>0.15304975096934764</v>
      </c>
      <c r="G17" s="36">
        <f t="shared" si="2"/>
        <v>0.20337476402802893</v>
      </c>
      <c r="H17" s="240">
        <f t="shared" si="2"/>
        <v>0.23917572050337801</v>
      </c>
      <c r="I17" s="28">
        <f t="shared" si="2"/>
        <v>0.38151848497740765</v>
      </c>
      <c r="J17" s="28">
        <f t="shared" si="2"/>
        <v>0.3300695962058573</v>
      </c>
      <c r="K17" s="66">
        <f t="shared" si="2"/>
        <v>0.37410102091531233</v>
      </c>
      <c r="L17" s="35">
        <f t="shared" si="2"/>
        <v>0.16392533998999995</v>
      </c>
      <c r="M17" s="28">
        <f t="shared" si="2"/>
        <v>0.13130643285972254</v>
      </c>
      <c r="N17" s="28">
        <f t="shared" si="2"/>
        <v>0.29118943663654118</v>
      </c>
      <c r="O17" s="36">
        <f t="shared" si="2"/>
        <v>0.154462343667293</v>
      </c>
    </row>
    <row r="18" spans="1:19">
      <c r="B18" s="110" t="s">
        <v>27</v>
      </c>
      <c r="C18" s="35">
        <f t="shared" ref="C18:O18" si="3">C5/C$12</f>
        <v>0.33306629675712496</v>
      </c>
      <c r="D18" s="28">
        <f t="shared" si="3"/>
        <v>0.42857142857142855</v>
      </c>
      <c r="E18" s="28">
        <f t="shared" si="3"/>
        <v>0.42806218360159332</v>
      </c>
      <c r="F18" s="28">
        <f t="shared" si="3"/>
        <v>0.25508291828224611</v>
      </c>
      <c r="G18" s="36">
        <f t="shared" si="3"/>
        <v>0.30597347177298206</v>
      </c>
      <c r="H18" s="240">
        <f t="shared" si="3"/>
        <v>0.25721183087675653</v>
      </c>
      <c r="I18" s="28">
        <f t="shared" si="3"/>
        <v>0.34244534373123503</v>
      </c>
      <c r="J18" s="28">
        <f t="shared" si="3"/>
        <v>0.32769477758714788</v>
      </c>
      <c r="K18" s="66">
        <f t="shared" si="3"/>
        <v>0.2640713088813969</v>
      </c>
      <c r="L18" s="35">
        <f t="shared" si="3"/>
        <v>0.65605815030097026</v>
      </c>
      <c r="M18" s="28">
        <f t="shared" si="3"/>
        <v>0.13130643285972254</v>
      </c>
      <c r="N18" s="28">
        <f t="shared" si="3"/>
        <v>0.29118943663654118</v>
      </c>
      <c r="O18" s="36">
        <f t="shared" si="3"/>
        <v>0.32608716996428527</v>
      </c>
    </row>
    <row r="19" spans="1:19">
      <c r="B19" s="111" t="s">
        <v>28</v>
      </c>
      <c r="C19" s="35">
        <f t="shared" ref="C19:O19" si="4">C6/C$12</f>
        <v>0.33306629675712496</v>
      </c>
      <c r="D19" s="28">
        <f t="shared" si="4"/>
        <v>0.14285714285714285</v>
      </c>
      <c r="E19" s="28">
        <f t="shared" si="4"/>
        <v>0.20767373263839675</v>
      </c>
      <c r="F19" s="28">
        <f t="shared" si="4"/>
        <v>0.38976669913527201</v>
      </c>
      <c r="G19" s="36">
        <f t="shared" si="4"/>
        <v>0.30597347177298206</v>
      </c>
      <c r="H19" s="240">
        <f t="shared" si="4"/>
        <v>0.29757092376683097</v>
      </c>
      <c r="I19" s="28">
        <f t="shared" si="4"/>
        <v>0.21410485695870296</v>
      </c>
      <c r="J19" s="28">
        <f t="shared" si="4"/>
        <v>0.33563077277156733</v>
      </c>
      <c r="K19" s="66">
        <f t="shared" si="4"/>
        <v>0.30808319369496306</v>
      </c>
      <c r="L19" s="35">
        <f t="shared" si="4"/>
        <v>0.65605815030097026</v>
      </c>
      <c r="M19" s="28">
        <f t="shared" si="4"/>
        <v>0.13130643285972254</v>
      </c>
      <c r="N19" s="28">
        <f t="shared" si="4"/>
        <v>0.37087161564894089</v>
      </c>
      <c r="O19" s="36">
        <f t="shared" si="4"/>
        <v>0.37757461785338292</v>
      </c>
    </row>
    <row r="20" spans="1:19">
      <c r="B20" s="110" t="s">
        <v>53</v>
      </c>
      <c r="C20" s="35">
        <f t="shared" ref="C20:O23" si="5">C7/C$12</f>
        <v>0.33767714939952814</v>
      </c>
      <c r="D20" s="28">
        <f t="shared" si="5"/>
        <v>0.14285714285714285</v>
      </c>
      <c r="E20" s="28">
        <f t="shared" si="5"/>
        <v>0.20767373263839675</v>
      </c>
      <c r="F20" s="28">
        <f t="shared" si="5"/>
        <v>0.38976669913527201</v>
      </c>
      <c r="G20" s="36">
        <f t="shared" si="5"/>
        <v>0.30033982179990648</v>
      </c>
      <c r="H20" s="240">
        <f t="shared" si="5"/>
        <v>0.3829701551778345</v>
      </c>
      <c r="I20" s="28">
        <f t="shared" si="5"/>
        <v>0.27555034361506481</v>
      </c>
      <c r="J20" s="28">
        <f t="shared" si="5"/>
        <v>0.35478606798012929</v>
      </c>
      <c r="K20" s="66">
        <f t="shared" si="5"/>
        <v>0.39610696332209538</v>
      </c>
      <c r="L20" s="35">
        <f t="shared" si="5"/>
        <v>0.19338036480561557</v>
      </c>
      <c r="M20" s="28">
        <f t="shared" si="5"/>
        <v>0.39391929857916763</v>
      </c>
      <c r="N20" s="28">
        <f t="shared" si="5"/>
        <v>0.37087161564894089</v>
      </c>
      <c r="O20" s="36">
        <f t="shared" si="5"/>
        <v>0.37757461785338292</v>
      </c>
    </row>
    <row r="21" spans="1:19">
      <c r="B21" s="110" t="s">
        <v>51</v>
      </c>
      <c r="C21" s="35">
        <f t="shared" si="5"/>
        <v>0.32126793852509322</v>
      </c>
      <c r="D21" s="28">
        <f t="shared" si="5"/>
        <v>0.14285714285714285</v>
      </c>
      <c r="E21" s="28">
        <f t="shared" si="5"/>
        <v>0.19919725375519687</v>
      </c>
      <c r="F21" s="28">
        <f t="shared" si="5"/>
        <v>0.38976669913527201</v>
      </c>
      <c r="G21" s="36">
        <f t="shared" si="5"/>
        <v>0.32038898788055792</v>
      </c>
      <c r="H21" s="240">
        <f t="shared" si="5"/>
        <v>0.34035457275922548</v>
      </c>
      <c r="I21" s="28">
        <f t="shared" si="5"/>
        <v>0.2448880629646287</v>
      </c>
      <c r="J21" s="28">
        <f t="shared" si="5"/>
        <v>0.33799696648159905</v>
      </c>
      <c r="K21" s="66">
        <f t="shared" si="5"/>
        <v>0.33008913610174617</v>
      </c>
      <c r="L21" s="35">
        <f t="shared" si="5"/>
        <v>0.1496537263512091</v>
      </c>
      <c r="M21" s="28">
        <f t="shared" si="5"/>
        <v>0.26261286571944509</v>
      </c>
      <c r="N21" s="28">
        <f t="shared" si="5"/>
        <v>0.37087161564894089</v>
      </c>
      <c r="O21" s="36">
        <f t="shared" si="5"/>
        <v>0.37757461785338292</v>
      </c>
    </row>
    <row r="22" spans="1:19">
      <c r="B22" s="110" t="s">
        <v>56</v>
      </c>
      <c r="C22" s="35">
        <f t="shared" si="5"/>
        <v>0.25039642114509586</v>
      </c>
      <c r="D22" s="28">
        <f t="shared" si="5"/>
        <v>0.14285714285714285</v>
      </c>
      <c r="E22" s="28">
        <f t="shared" si="5"/>
        <v>0.14833838045599768</v>
      </c>
      <c r="F22" s="28">
        <f t="shared" si="5"/>
        <v>0.38976669913527201</v>
      </c>
      <c r="G22" s="36">
        <f t="shared" si="5"/>
        <v>0.40698150187847865</v>
      </c>
      <c r="H22" s="240">
        <f t="shared" si="5"/>
        <v>0.4127403122709225</v>
      </c>
      <c r="I22" s="28">
        <f t="shared" si="5"/>
        <v>0.29697022948754398</v>
      </c>
      <c r="J22" s="28">
        <f t="shared" si="5"/>
        <v>0.34305558789247254</v>
      </c>
      <c r="K22" s="66">
        <f t="shared" si="5"/>
        <v>0.33008913610174617</v>
      </c>
      <c r="L22" s="35">
        <f t="shared" si="5"/>
        <v>0.12059513524778241</v>
      </c>
      <c r="M22" s="28">
        <f t="shared" si="5"/>
        <v>0.52522573143889018</v>
      </c>
      <c r="N22" s="28">
        <f t="shared" si="5"/>
        <v>0.37087161564894089</v>
      </c>
      <c r="O22" s="36">
        <f t="shared" si="5"/>
        <v>0.37757461785338292</v>
      </c>
    </row>
    <row r="23" spans="1:19">
      <c r="B23" s="110" t="s">
        <v>54</v>
      </c>
      <c r="C23" s="35">
        <f t="shared" si="5"/>
        <v>0.25663463354364141</v>
      </c>
      <c r="D23" s="28">
        <f t="shared" si="5"/>
        <v>0.14285714285714285</v>
      </c>
      <c r="E23" s="28">
        <f t="shared" si="5"/>
        <v>0.15681485933919753</v>
      </c>
      <c r="F23" s="28">
        <f t="shared" si="5"/>
        <v>0.38976669913527201</v>
      </c>
      <c r="G23" s="36">
        <f t="shared" si="5"/>
        <v>0.39935950485608218</v>
      </c>
      <c r="H23" s="240">
        <f t="shared" si="5"/>
        <v>0.36656536130757139</v>
      </c>
      <c r="I23" s="28">
        <f t="shared" si="5"/>
        <v>0.26374695234091639</v>
      </c>
      <c r="J23" s="28">
        <f t="shared" si="5"/>
        <v>0.3099837844106974</v>
      </c>
      <c r="K23" s="66">
        <f t="shared" si="5"/>
        <v>0.28607725128818001</v>
      </c>
      <c r="L23" s="35">
        <f t="shared" si="5"/>
        <v>4.5272729931941952E-2</v>
      </c>
      <c r="M23" s="28">
        <f t="shared" si="5"/>
        <v>0.39391929857916763</v>
      </c>
      <c r="N23" s="28">
        <f t="shared" si="5"/>
        <v>0.37087161564894089</v>
      </c>
      <c r="O23" s="36">
        <f>O10/O$12</f>
        <v>0.37757461785338292</v>
      </c>
    </row>
    <row r="24" spans="1:19" ht="15" thickBot="1">
      <c r="B24" s="112" t="s">
        <v>55</v>
      </c>
      <c r="C24" s="37">
        <f>C11/C$12</f>
        <v>0.18660391870431756</v>
      </c>
      <c r="D24" s="38">
        <f t="shared" ref="D24:O24" si="6">D11/D$12</f>
        <v>0.14285714285714285</v>
      </c>
      <c r="E24" s="38">
        <f t="shared" si="6"/>
        <v>0.10595598603999834</v>
      </c>
      <c r="F24" s="38">
        <f t="shared" si="6"/>
        <v>0.38976669913527201</v>
      </c>
      <c r="G24" s="39">
        <f t="shared" si="6"/>
        <v>0.48492470621185385</v>
      </c>
      <c r="H24" s="241">
        <f t="shared" si="6"/>
        <v>0.43895110081926847</v>
      </c>
      <c r="I24" s="38">
        <f t="shared" si="6"/>
        <v>0.31582911886383169</v>
      </c>
      <c r="J24" s="38">
        <f t="shared" si="6"/>
        <v>0.3154792644995818</v>
      </c>
      <c r="K24" s="67">
        <f t="shared" si="6"/>
        <v>0.28607725128818001</v>
      </c>
      <c r="L24" s="37">
        <f t="shared" si="6"/>
        <v>2.4975323867883932E-2</v>
      </c>
      <c r="M24" s="38">
        <f t="shared" si="6"/>
        <v>0.52522573143889018</v>
      </c>
      <c r="N24" s="38">
        <f t="shared" si="6"/>
        <v>0.37087161564894089</v>
      </c>
      <c r="O24" s="39">
        <f t="shared" si="6"/>
        <v>0.37757461785338292</v>
      </c>
    </row>
    <row r="26" spans="1:19" ht="15" thickBot="1"/>
    <row r="27" spans="1:19" ht="15" thickBot="1">
      <c r="A27" s="1" t="s">
        <v>30</v>
      </c>
      <c r="C27" s="31" t="s">
        <v>0</v>
      </c>
      <c r="D27" s="32" t="s">
        <v>1</v>
      </c>
      <c r="E27" s="32" t="s">
        <v>2</v>
      </c>
      <c r="F27" s="32" t="s">
        <v>3</v>
      </c>
      <c r="G27" s="156" t="s">
        <v>4</v>
      </c>
      <c r="H27" s="76" t="s">
        <v>10</v>
      </c>
      <c r="I27" s="75" t="s">
        <v>13</v>
      </c>
      <c r="J27" s="75" t="s">
        <v>14</v>
      </c>
      <c r="K27" s="77" t="s">
        <v>15</v>
      </c>
      <c r="L27" s="162" t="s">
        <v>16</v>
      </c>
      <c r="M27" s="33" t="s">
        <v>19</v>
      </c>
      <c r="N27" s="33" t="s">
        <v>20</v>
      </c>
      <c r="O27" s="34" t="s">
        <v>22</v>
      </c>
    </row>
    <row r="28" spans="1:19" ht="15" thickBot="1">
      <c r="A28" s="1"/>
      <c r="B28" s="242" t="s">
        <v>39</v>
      </c>
      <c r="C28" s="5" t="str">
        <f>'1. Decision_making_criteria'!J3</f>
        <v>Min</v>
      </c>
      <c r="D28" s="4" t="str">
        <f>'1. Decision_making_criteria'!J4</f>
        <v>Min</v>
      </c>
      <c r="E28" s="4" t="str">
        <f>'1. Decision_making_criteria'!J5</f>
        <v>Min</v>
      </c>
      <c r="F28" s="4" t="str">
        <f>'1. Decision_making_criteria'!J6</f>
        <v>Max</v>
      </c>
      <c r="G28" s="245" t="str">
        <f>'1. Decision_making_criteria'!J7</f>
        <v>Max</v>
      </c>
      <c r="H28" s="5" t="str">
        <f>'1. Decision_making_criteria'!J8</f>
        <v>Min</v>
      </c>
      <c r="I28" s="4" t="str">
        <f>'1. Decision_making_criteria'!J9</f>
        <v>Min</v>
      </c>
      <c r="J28" s="4" t="str">
        <f>'1. Decision_making_criteria'!J10</f>
        <v>Max</v>
      </c>
      <c r="K28" s="7" t="str">
        <f>'1. Decision_making_criteria'!J11</f>
        <v>Min</v>
      </c>
      <c r="L28" s="198" t="str">
        <f>'1. Decision_making_criteria'!J12</f>
        <v>Min</v>
      </c>
      <c r="M28" s="4" t="str">
        <f>'1. Decision_making_criteria'!J13</f>
        <v>Min</v>
      </c>
      <c r="N28" s="4" t="str">
        <f>'1. Decision_making_criteria'!J14</f>
        <v>Max</v>
      </c>
      <c r="O28" s="7" t="str">
        <f>'1. Decision_making_criteria'!J15</f>
        <v>Min</v>
      </c>
    </row>
    <row r="29" spans="1:19" ht="15" thickBot="1">
      <c r="B29" s="254" t="s">
        <v>31</v>
      </c>
      <c r="C29" s="255">
        <f>'2. Combined_criteria_weights'!C11</f>
        <v>0.1280133000831255</v>
      </c>
      <c r="D29" s="256">
        <f>'2. Combined_criteria_weights'!D11</f>
        <v>2.9093931837073976E-2</v>
      </c>
      <c r="E29" s="256">
        <f>'2. Combined_criteria_weights'!E11</f>
        <v>1.9950124688279298E-2</v>
      </c>
      <c r="F29" s="256">
        <f>'2. Combined_criteria_weights'!F11</f>
        <v>4.904405652535327E-2</v>
      </c>
      <c r="G29" s="257">
        <f>'2. Combined_criteria_weights'!G11</f>
        <v>0.10640066500415625</v>
      </c>
      <c r="H29" s="255">
        <f>'2. Combined_criteria_weights'!H11</f>
        <v>0.10889443059019116</v>
      </c>
      <c r="I29" s="256">
        <f>'2. Combined_criteria_weights'!I11</f>
        <v>3.7406483790523685E-2</v>
      </c>
      <c r="J29" s="256">
        <f>'2. Combined_criteria_weights'!J11</f>
        <v>0.12967581047381543</v>
      </c>
      <c r="K29" s="258">
        <f>'2. Combined_criteria_weights'!K11</f>
        <v>5.9019118869492924E-2</v>
      </c>
      <c r="L29" s="259">
        <f>'2. Combined_criteria_weights'!L11</f>
        <v>0.11637572734829589</v>
      </c>
      <c r="M29" s="256">
        <f>'2. Combined_criteria_weights'!M11</f>
        <v>3.1587697423108886E-2</v>
      </c>
      <c r="N29" s="256">
        <f>'2. Combined_criteria_weights'!N11</f>
        <v>0.14297589359933496</v>
      </c>
      <c r="O29" s="258">
        <f>'2. Combined_criteria_weights'!O11</f>
        <v>4.1562759767248533E-2</v>
      </c>
      <c r="P29" s="20">
        <f>SUM(C29:O29)</f>
        <v>0.99999999999999978</v>
      </c>
      <c r="R29" s="128" t="s">
        <v>32</v>
      </c>
      <c r="S29" s="129" t="s">
        <v>33</v>
      </c>
    </row>
    <row r="30" spans="1:19">
      <c r="B30" s="109" t="s">
        <v>25</v>
      </c>
      <c r="C30" s="71">
        <f t="shared" ref="C30:O30" si="7">C16*C$29</f>
        <v>6.0531921006401763E-2</v>
      </c>
      <c r="D30" s="72">
        <f t="shared" si="7"/>
        <v>2.078137988362427E-2</v>
      </c>
      <c r="E30" s="72">
        <f t="shared" si="7"/>
        <v>1.2344797176530477E-2</v>
      </c>
      <c r="F30" s="72">
        <f t="shared" si="7"/>
        <v>0</v>
      </c>
      <c r="G30" s="74">
        <f t="shared" si="7"/>
        <v>1.4382652460722914E-2</v>
      </c>
      <c r="H30" s="253">
        <f t="shared" si="7"/>
        <v>1.8279486568063198E-2</v>
      </c>
      <c r="I30" s="72">
        <f t="shared" si="7"/>
        <v>2.0417704193165766E-2</v>
      </c>
      <c r="J30" s="72">
        <f t="shared" si="7"/>
        <v>4.4470073796416196E-2</v>
      </c>
      <c r="K30" s="73">
        <f t="shared" si="7"/>
        <v>2.337788395334062E-2</v>
      </c>
      <c r="L30" s="71">
        <f t="shared" si="7"/>
        <v>2.1863500472873745E-2</v>
      </c>
      <c r="M30" s="72">
        <f t="shared" si="7"/>
        <v>4.1476678708806782E-3</v>
      </c>
      <c r="N30" s="72">
        <f t="shared" si="7"/>
        <v>1.0253367673416013E-2</v>
      </c>
      <c r="O30" s="74">
        <f t="shared" si="7"/>
        <v>4.9932409978343528E-3</v>
      </c>
      <c r="R30" s="71">
        <f>SQRT(((C30-$C$41)^2+(D30-$D$41)^2+(E30-$E$41)^2+(F30-$F$41)^2+(G30-$G$41)^2+(H30-$H$41)^2+(I30-$I$41)^2+(J30-$J$41)^2+(K30-$K$41)^2+(L30-$L$41)^2+(M30-$M$41)^2+(N30-$N$41)^2+(O30-$O$41)^2))</f>
        <v>7.6681372011274923E-2</v>
      </c>
      <c r="S30" s="74">
        <f>SQRT(((C30-$C$42)^2+(D30-$D$42)^2+(E30-$E$42)^2+(F30-$F$42)^2+(G30-$G$42)^2+(H30-$H$42)^2+(I30-$I$42)^2+(J30-$J$42)^2+(K30-$K$42)^2+(L30-$L$42)^2+(M30-$M$42)^2+(N30-$N$42)^2+(O30-$O$42)^2))</f>
        <v>6.4247080244240085E-2</v>
      </c>
    </row>
    <row r="31" spans="1:19">
      <c r="B31" s="110" t="s">
        <v>26</v>
      </c>
      <c r="C31" s="35">
        <f t="shared" ref="C31:O31" si="8">C17*C$29</f>
        <v>5.3386418343147495E-2</v>
      </c>
      <c r="D31" s="28">
        <f t="shared" si="8"/>
        <v>1.2468827930174561E-2</v>
      </c>
      <c r="E31" s="28">
        <f t="shared" si="8"/>
        <v>9.9773018276068225E-3</v>
      </c>
      <c r="F31" s="28">
        <f t="shared" si="8"/>
        <v>7.5061806377319275E-3</v>
      </c>
      <c r="G31" s="36">
        <f t="shared" si="8"/>
        <v>2.1639210137645633E-2</v>
      </c>
      <c r="H31" s="240">
        <f t="shared" si="8"/>
        <v>2.6044903895214057E-2</v>
      </c>
      <c r="I31" s="28">
        <f t="shared" si="8"/>
        <v>1.4271265024092553E-2</v>
      </c>
      <c r="J31" s="28">
        <f t="shared" si="8"/>
        <v>4.2802042400759542E-2</v>
      </c>
      <c r="K31" s="66">
        <f t="shared" si="8"/>
        <v>2.2079112622599477E-2</v>
      </c>
      <c r="L31" s="35">
        <f t="shared" si="8"/>
        <v>1.907693067215294E-2</v>
      </c>
      <c r="M31" s="28">
        <f t="shared" si="8"/>
        <v>4.1476678708806782E-3</v>
      </c>
      <c r="N31" s="28">
        <f t="shared" si="8"/>
        <v>4.16330699097964E-2</v>
      </c>
      <c r="O31" s="36">
        <f t="shared" si="8"/>
        <v>6.4198812829298815E-3</v>
      </c>
      <c r="R31" s="35">
        <f>SQRT(((C31-$C$41)^2+(D31-$D$41)^2+(E31-$E$41)^2+(F31-$F$41)^2+(G31-$G$41)^2+(H31-$H$41)^2+(I31-$I$41)^2+(J31-$J$41)^2+(K31-$K$41)^2+(L31-$L$41)^2+(M31-$M$41)^2+(N31-$N$41)^2+(O31-$O$41)^2))</f>
        <v>5.0779751441788729E-2</v>
      </c>
      <c r="S31" s="36">
        <f>SQRT(((C31-$C$42)^2+(D31-$D$42)^2+(E31-$E$42)^2+(F31-$F$42)^2+(G31-$G$42)^2+(H31-$H$42)^2+(I31-$I$42)^2+(J31-$J$42)^2+(K31-$K$42)^2+(L31-$L$42)^2+(M31-$M$42)^2+(N31-$N$42)^2+(O31-$O$42)^2))</f>
        <v>7.2525101851741408E-2</v>
      </c>
    </row>
    <row r="32" spans="1:19">
      <c r="B32" s="110" t="s">
        <v>27</v>
      </c>
      <c r="C32" s="35">
        <f t="shared" ref="C32:O32" si="9">C18*C$29</f>
        <v>4.263691579434517E-2</v>
      </c>
      <c r="D32" s="28">
        <f t="shared" si="9"/>
        <v>1.2468827930174561E-2</v>
      </c>
      <c r="E32" s="28">
        <f t="shared" si="9"/>
        <v>8.5398939371888923E-3</v>
      </c>
      <c r="F32" s="28">
        <f t="shared" si="9"/>
        <v>1.2510301062886546E-2</v>
      </c>
      <c r="G32" s="36">
        <f t="shared" si="9"/>
        <v>3.2555780870275726E-2</v>
      </c>
      <c r="H32" s="240">
        <f t="shared" si="9"/>
        <v>2.8008935864384951E-2</v>
      </c>
      <c r="I32" s="28">
        <f t="shared" si="9"/>
        <v>1.2809676199422755E-2</v>
      </c>
      <c r="J32" s="28">
        <f t="shared" si="9"/>
        <v>4.2494085871650093E-2</v>
      </c>
      <c r="K32" s="66">
        <f t="shared" si="9"/>
        <v>1.5585255968893746E-2</v>
      </c>
      <c r="L32" s="35">
        <f t="shared" si="9"/>
        <v>7.6349244424053039E-2</v>
      </c>
      <c r="M32" s="28">
        <f t="shared" si="9"/>
        <v>4.1476678708806782E-3</v>
      </c>
      <c r="N32" s="28">
        <f t="shared" si="9"/>
        <v>4.16330699097964E-2</v>
      </c>
      <c r="O32" s="36">
        <f t="shared" si="9"/>
        <v>1.355308270840753E-2</v>
      </c>
      <c r="R32" s="35">
        <f>SQRT(((C32-$C$41)^2+(D32-$D$41)^2+(E32-$E$41)^2+(F32-$F$41)^2+(G32-$G$41)^2+(H32-$H$41)^2+(I32-$I$41)^2+(J32-$J$41)^2+(K32-$K$41)^2+(L32-$L$41)^2+(M32-$M$41)^2+(N32-$N$41)^2+(O32-$O$41)^2))</f>
        <v>8.1209876996643601E-2</v>
      </c>
      <c r="S32" s="36">
        <f>SQRT(((C32-$C$42)^2+(D32-$D$42)^2+(E32-$E$42)^2+(F32-$F$42)^2+(G32-$G$42)^2+(H32-$H$42)^2+(I32-$I$42)^2+(J32-$J$42)^2+(K32-$K$42)^2+(L32-$L$42)^2+(M32-$M$42)^2+(N32-$N$42)^2+(O32-$O$42)^2))</f>
        <v>5.0499627246861599E-2</v>
      </c>
    </row>
    <row r="33" spans="1:19">
      <c r="B33" s="111" t="s">
        <v>28</v>
      </c>
      <c r="C33" s="35">
        <f t="shared" ref="C33:O33" si="10">C19*C$29</f>
        <v>4.263691579434517E-2</v>
      </c>
      <c r="D33" s="28">
        <f t="shared" si="10"/>
        <v>4.1562759767248538E-3</v>
      </c>
      <c r="E33" s="28">
        <f t="shared" si="10"/>
        <v>4.1431168606163929E-3</v>
      </c>
      <c r="F33" s="28">
        <f t="shared" si="10"/>
        <v>1.9115740024090642E-2</v>
      </c>
      <c r="G33" s="36">
        <f t="shared" si="10"/>
        <v>3.2555780870275726E-2</v>
      </c>
      <c r="H33" s="240">
        <f t="shared" si="10"/>
        <v>3.2403816303786241E-2</v>
      </c>
      <c r="I33" s="28">
        <f t="shared" si="10"/>
        <v>8.0089098612981142E-3</v>
      </c>
      <c r="J33" s="28">
        <f t="shared" si="10"/>
        <v>4.3523192479105979E-2</v>
      </c>
      <c r="K33" s="66">
        <f t="shared" si="10"/>
        <v>1.818279863037604E-2</v>
      </c>
      <c r="L33" s="35">
        <f t="shared" si="10"/>
        <v>7.6349244424053039E-2</v>
      </c>
      <c r="M33" s="28">
        <f t="shared" si="10"/>
        <v>4.1476678708806782E-3</v>
      </c>
      <c r="N33" s="28">
        <f t="shared" si="10"/>
        <v>5.3025700658036426E-2</v>
      </c>
      <c r="O33" s="36">
        <f t="shared" si="10"/>
        <v>1.5693043136050824E-2</v>
      </c>
      <c r="R33" s="35">
        <f>SQRT(((C33-$C$41)^2+(D33-$D$41)^2+(E33-$E$41)^2+(F33-$F$41)^2+(G33-$G$41)^2+(H33-$H$41)^2+(I33-$I$41)^2+(J33-$J$41)^2+(K33-$K$41)^2+(L33-$L$41)^2+(M33-$M$41)^2+(N33-$N$41)^2+(O33-$O$41)^2))</f>
        <v>8.0242900810812409E-2</v>
      </c>
      <c r="S33" s="36">
        <f>SQRT(((C33-$C$42)^2+(D33-$D$42)^2+(E33-$E$42)^2+(F33-$F$42)^2+(G33-$G$42)^2+(H33-$H$42)^2+(I33-$I$42)^2+(J33-$J$42)^2+(K33-$K$42)^2+(L33-$L$42)^2+(M33-$M$42)^2+(N33-$N$42)^2+(O33-$O$42)^2))</f>
        <v>6.1424080080443505E-2</v>
      </c>
    </row>
    <row r="34" spans="1:19">
      <c r="B34" s="110" t="s">
        <v>52</v>
      </c>
      <c r="C34" s="35">
        <f t="shared" ref="C34:O37" si="11">C20*C$29</f>
        <v>4.3227166257296196E-2</v>
      </c>
      <c r="D34" s="28">
        <f t="shared" si="11"/>
        <v>4.1562759767248538E-3</v>
      </c>
      <c r="E34" s="28">
        <f t="shared" si="11"/>
        <v>4.1431168606163929E-3</v>
      </c>
      <c r="F34" s="28">
        <f t="shared" si="11"/>
        <v>1.9115740024090642E-2</v>
      </c>
      <c r="G34" s="36">
        <f t="shared" si="11"/>
        <v>3.1956356766739837E-2</v>
      </c>
      <c r="H34" s="240">
        <f t="shared" si="11"/>
        <v>4.170331698112744E-2</v>
      </c>
      <c r="I34" s="28">
        <f t="shared" si="11"/>
        <v>1.0307369461910153E-2</v>
      </c>
      <c r="J34" s="28">
        <f t="shared" si="11"/>
        <v>4.6007170910141441E-2</v>
      </c>
      <c r="K34" s="66">
        <f t="shared" si="11"/>
        <v>2.337788395334062E-2</v>
      </c>
      <c r="L34" s="35">
        <f t="shared" si="11"/>
        <v>2.2504780609132313E-2</v>
      </c>
      <c r="M34" s="28">
        <f t="shared" si="11"/>
        <v>1.2443003612642034E-2</v>
      </c>
      <c r="N34" s="28">
        <f t="shared" si="11"/>
        <v>5.3025700658036426E-2</v>
      </c>
      <c r="O34" s="36">
        <f t="shared" si="11"/>
        <v>1.5693043136050824E-2</v>
      </c>
      <c r="R34" s="35">
        <f t="shared" ref="R34:R37" si="12">SQRT(((C34-$C$41)^2+(D34-$D$41)^2+(E34-$E$41)^2+(F34-$F$41)^2+(G34-$G$41)^2+(H34-$H$41)^2+(I34-$I$41)^2+(J34-$J$41)^2+(K34-$K$41)^2+(L34-$L$41)^2+(M34-$M$41)^2+(N34-$N$41)^2+(O34-$O$41)^2))</f>
        <v>4.4112712943564863E-2</v>
      </c>
      <c r="S34" s="36">
        <f>SQRT(((C34-$C$42)^2+(D34-$D$42)^2+(E34-$E$42)^2+(F34-$F$42)^2+(G34-$G$42)^2+(H34-$H$42)^2+(I34-$I$42)^2+(J34-$J$42)^2+(K34-$K$42)^2+(L34-$L$42)^2+(M34-$M$42)^2+(N34-$N$42)^2+(O34-$O$42)^2))</f>
        <v>7.8970870444806274E-2</v>
      </c>
    </row>
    <row r="35" spans="1:19">
      <c r="B35" s="110" t="s">
        <v>53</v>
      </c>
      <c r="C35" s="35">
        <f t="shared" si="11"/>
        <v>4.1126569021499873E-2</v>
      </c>
      <c r="D35" s="28">
        <f t="shared" si="11"/>
        <v>4.1562759767248538E-3</v>
      </c>
      <c r="E35" s="28">
        <f t="shared" si="11"/>
        <v>3.9740100499789889E-3</v>
      </c>
      <c r="F35" s="28">
        <f t="shared" si="11"/>
        <v>1.9115740024090642E-2</v>
      </c>
      <c r="G35" s="36">
        <f t="shared" si="11"/>
        <v>3.408960137049992E-2</v>
      </c>
      <c r="H35" s="240">
        <f t="shared" si="11"/>
        <v>3.7062717399383646E-2</v>
      </c>
      <c r="I35" s="28">
        <f t="shared" si="11"/>
        <v>9.1604013577791278E-3</v>
      </c>
      <c r="J35" s="28">
        <f t="shared" si="11"/>
        <v>4.3830030566192384E-2</v>
      </c>
      <c r="K35" s="66">
        <f t="shared" si="11"/>
        <v>1.9481569961117187E-2</v>
      </c>
      <c r="L35" s="35">
        <f t="shared" si="11"/>
        <v>1.7416061254504796E-2</v>
      </c>
      <c r="M35" s="28">
        <f t="shared" si="11"/>
        <v>8.2953357417613564E-3</v>
      </c>
      <c r="N35" s="28">
        <f t="shared" si="11"/>
        <v>5.3025700658036426E-2</v>
      </c>
      <c r="O35" s="36">
        <f t="shared" si="11"/>
        <v>1.5693043136050824E-2</v>
      </c>
      <c r="R35" s="35">
        <f t="shared" si="12"/>
        <v>3.6378474728947709E-2</v>
      </c>
      <c r="S35" s="36">
        <f t="shared" ref="S35:S37" si="13">SQRT(((C35-$C$42)^2+(D35-$D$42)^2+(E35-$E$42)^2+(F35-$F$42)^2+(G35-$G$42)^2+(H35-$H$42)^2+(I35-$I$42)^2+(J35-$J$42)^2+(K35-$K$42)^2+(L35-$L$42)^2+(M35-$M$42)^2+(N35-$N$42)^2+(O35-$O$42)^2))</f>
        <v>8.4371744897010159E-2</v>
      </c>
    </row>
    <row r="36" spans="1:19">
      <c r="B36" s="110" t="s">
        <v>51</v>
      </c>
      <c r="C36" s="35">
        <f t="shared" si="11"/>
        <v>3.2054072199787828E-2</v>
      </c>
      <c r="D36" s="28">
        <f t="shared" si="11"/>
        <v>4.1562759767248538E-3</v>
      </c>
      <c r="E36" s="28">
        <f t="shared" si="11"/>
        <v>2.9593691861545665E-3</v>
      </c>
      <c r="F36" s="28">
        <f t="shared" si="11"/>
        <v>1.9115740024090642E-2</v>
      </c>
      <c r="G36" s="36">
        <f t="shared" si="11"/>
        <v>4.3303102444260395E-2</v>
      </c>
      <c r="H36" s="240">
        <f t="shared" si="11"/>
        <v>4.4945121286359795E-2</v>
      </c>
      <c r="I36" s="28">
        <f t="shared" si="11"/>
        <v>1.1108612075593913E-2</v>
      </c>
      <c r="J36" s="28">
        <f t="shared" si="11"/>
        <v>4.44860113975276E-2</v>
      </c>
      <c r="K36" s="66">
        <f t="shared" si="11"/>
        <v>1.9481569961117187E-2</v>
      </c>
      <c r="L36" s="35">
        <f t="shared" si="11"/>
        <v>1.4034346579126793E-2</v>
      </c>
      <c r="M36" s="28">
        <f t="shared" si="11"/>
        <v>1.6590671483522713E-2</v>
      </c>
      <c r="N36" s="28">
        <f t="shared" si="11"/>
        <v>5.3025700658036426E-2</v>
      </c>
      <c r="O36" s="36">
        <f t="shared" si="11"/>
        <v>1.5693043136050824E-2</v>
      </c>
      <c r="R36" s="35">
        <f t="shared" si="12"/>
        <v>3.5601720822611795E-2</v>
      </c>
      <c r="S36" s="36">
        <f t="shared" si="13"/>
        <v>9.0654676026071399E-2</v>
      </c>
    </row>
    <row r="37" spans="1:19">
      <c r="B37" s="110" t="s">
        <v>54</v>
      </c>
      <c r="C37" s="35">
        <f t="shared" si="11"/>
        <v>3.2852646355545113E-2</v>
      </c>
      <c r="D37" s="28">
        <f t="shared" si="11"/>
        <v>4.1562759767248538E-3</v>
      </c>
      <c r="E37" s="28">
        <f t="shared" si="11"/>
        <v>3.1284759967919701E-3</v>
      </c>
      <c r="F37" s="28">
        <f t="shared" si="11"/>
        <v>1.9115740024090642E-2</v>
      </c>
      <c r="G37" s="36">
        <f t="shared" si="11"/>
        <v>4.2492116892417713E-2</v>
      </c>
      <c r="H37" s="240">
        <f t="shared" si="11"/>
        <v>3.9916926293675679E-2</v>
      </c>
      <c r="I37" s="28">
        <f t="shared" si="11"/>
        <v>9.8658460975405114E-3</v>
      </c>
      <c r="J37" s="28">
        <f t="shared" si="11"/>
        <v>4.0197398477197659E-2</v>
      </c>
      <c r="K37" s="66">
        <f t="shared" si="11"/>
        <v>1.6884027299634893E-2</v>
      </c>
      <c r="L37" s="35">
        <f t="shared" si="11"/>
        <v>5.2686468748727108E-3</v>
      </c>
      <c r="M37" s="28">
        <f t="shared" si="11"/>
        <v>1.2443003612642034E-2</v>
      </c>
      <c r="N37" s="28">
        <f t="shared" si="11"/>
        <v>5.3025700658036426E-2</v>
      </c>
      <c r="O37" s="36">
        <f t="shared" si="11"/>
        <v>1.5693043136050824E-2</v>
      </c>
      <c r="R37" s="35">
        <f t="shared" si="12"/>
        <v>2.9329675884001309E-2</v>
      </c>
      <c r="S37" s="36">
        <f t="shared" si="13"/>
        <v>9.6942258838525225E-2</v>
      </c>
    </row>
    <row r="38" spans="1:19" ht="15" thickBot="1">
      <c r="B38" s="112" t="s">
        <v>55</v>
      </c>
      <c r="C38" s="37">
        <f>C24*C$29</f>
        <v>2.388778344178296E-2</v>
      </c>
      <c r="D38" s="38">
        <f t="shared" ref="D38:O38" si="14">D24*D$29</f>
        <v>4.1562759767248538E-3</v>
      </c>
      <c r="E38" s="38">
        <f t="shared" si="14"/>
        <v>2.1138351329675477E-3</v>
      </c>
      <c r="F38" s="38">
        <f t="shared" si="14"/>
        <v>1.9115740024090642E-2</v>
      </c>
      <c r="G38" s="39">
        <f t="shared" si="14"/>
        <v>5.1596311217886347E-2</v>
      </c>
      <c r="H38" s="241">
        <f t="shared" si="14"/>
        <v>4.7799330180651835E-2</v>
      </c>
      <c r="I38" s="38">
        <f t="shared" si="14"/>
        <v>1.1814056815355299E-2</v>
      </c>
      <c r="J38" s="38">
        <f t="shared" si="14"/>
        <v>4.0910029311666457E-2</v>
      </c>
      <c r="K38" s="67">
        <f t="shared" si="14"/>
        <v>1.6884027299634893E-2</v>
      </c>
      <c r="L38" s="37">
        <f t="shared" si="14"/>
        <v>2.9065214808842474E-3</v>
      </c>
      <c r="M38" s="38">
        <f>M24*M$29</f>
        <v>1.6590671483522713E-2</v>
      </c>
      <c r="N38" s="38">
        <f t="shared" si="14"/>
        <v>5.3025700658036426E-2</v>
      </c>
      <c r="O38" s="39">
        <f t="shared" si="14"/>
        <v>1.5693043136050824E-2</v>
      </c>
      <c r="R38" s="37">
        <f>SQRT(((C38-$C$41)^2+(D38-$D$41)^2+(E38-$E$41)^2+(F38-$F$41)^2+(G38-$G$41)^2+(H38-$H$41)^2+(I38-$I$41)^2+(J38-$J$41)^2+(K38-$K$41)^2+(L38-$L$41)^2+(M38-$M$41)^2+(N38-$N$41)^2+(O38-$O$41)^2))</f>
        <v>3.4393052705442191E-2</v>
      </c>
      <c r="S38" s="39">
        <f>SQRT(((C38-$C$42)^2+(D38-$D$42)^2+(E38-$E$42)^2+(F38-$F$42)^2+(G38-$G$42)^2+(H38-$H$42)^2+(I38-$I$42)^2+(J38-$J$42)^2+(K38-$K$42)^2+(L38-$L$42)^2+(M38-$M$42)^2+(N38-$N$42)^2+(O38-$O$42)^2))</f>
        <v>0.10399102934518477</v>
      </c>
    </row>
    <row r="39" spans="1:19">
      <c r="B39" s="92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R39" s="250"/>
      <c r="S39" s="250"/>
    </row>
    <row r="40" spans="1:19" ht="15" thickBot="1"/>
    <row r="41" spans="1:19">
      <c r="B41" s="195" t="s">
        <v>40</v>
      </c>
      <c r="C41" s="57">
        <f>IF(C28= $P$41,MIN(C30:C38),MAX(C30:C38))</f>
        <v>2.388778344178296E-2</v>
      </c>
      <c r="D41" s="58">
        <f>IF(D28= $P$41,MIN(D30:D38),MAX(D30:D38))</f>
        <v>4.1562759767248538E-3</v>
      </c>
      <c r="E41" s="58">
        <f t="shared" ref="E41:O41" si="15">IF(E28= $P$41,MIN(E30:E38),MAX(E30:E38))</f>
        <v>2.1138351329675477E-3</v>
      </c>
      <c r="F41" s="58">
        <f t="shared" si="15"/>
        <v>1.9115740024090642E-2</v>
      </c>
      <c r="G41" s="58">
        <f t="shared" si="15"/>
        <v>5.1596311217886347E-2</v>
      </c>
      <c r="H41" s="58">
        <f t="shared" si="15"/>
        <v>1.8279486568063198E-2</v>
      </c>
      <c r="I41" s="58">
        <f t="shared" si="15"/>
        <v>8.0089098612981142E-3</v>
      </c>
      <c r="J41" s="58">
        <f t="shared" si="15"/>
        <v>4.6007170910141441E-2</v>
      </c>
      <c r="K41" s="58">
        <f t="shared" si="15"/>
        <v>1.5585255968893746E-2</v>
      </c>
      <c r="L41" s="58">
        <f t="shared" si="15"/>
        <v>2.9065214808842474E-3</v>
      </c>
      <c r="M41" s="58">
        <f t="shared" si="15"/>
        <v>4.1476678708806782E-3</v>
      </c>
      <c r="N41" s="58">
        <f t="shared" si="15"/>
        <v>5.3025700658036426E-2</v>
      </c>
      <c r="O41" s="63">
        <f t="shared" si="15"/>
        <v>4.9932409978343528E-3</v>
      </c>
      <c r="P41" s="12" t="s">
        <v>38</v>
      </c>
    </row>
    <row r="42" spans="1:19" ht="15" thickBot="1">
      <c r="B42" s="197" t="s">
        <v>41</v>
      </c>
      <c r="C42" s="59">
        <f>IF(C28= $P$42,MIN(C30:C38),MAX(C30:C38))</f>
        <v>6.0531921006401763E-2</v>
      </c>
      <c r="D42" s="60">
        <f>IF(D28= $P$42,MIN(D30:D38),MAX(D30:D38))</f>
        <v>2.078137988362427E-2</v>
      </c>
      <c r="E42" s="60">
        <f t="shared" ref="E42:N42" si="16">IF(E28= $P$42,MIN(E30:E38),MAX(E30:E38))</f>
        <v>1.2344797176530477E-2</v>
      </c>
      <c r="F42" s="60">
        <f t="shared" si="16"/>
        <v>0</v>
      </c>
      <c r="G42" s="60">
        <f t="shared" si="16"/>
        <v>1.4382652460722914E-2</v>
      </c>
      <c r="H42" s="60">
        <f t="shared" si="16"/>
        <v>4.7799330180651835E-2</v>
      </c>
      <c r="I42" s="60">
        <f t="shared" si="16"/>
        <v>2.0417704193165766E-2</v>
      </c>
      <c r="J42" s="60">
        <f t="shared" si="16"/>
        <v>4.0197398477197659E-2</v>
      </c>
      <c r="K42" s="60">
        <f t="shared" si="16"/>
        <v>2.337788395334062E-2</v>
      </c>
      <c r="L42" s="60">
        <f t="shared" si="16"/>
        <v>7.6349244424053039E-2</v>
      </c>
      <c r="M42" s="60">
        <f t="shared" si="16"/>
        <v>1.6590671483522713E-2</v>
      </c>
      <c r="N42" s="60">
        <f t="shared" si="16"/>
        <v>1.0253367673416013E-2</v>
      </c>
      <c r="O42" s="64">
        <f>IF(O28= $P$42,MIN(O30:O38),MAX(O30:O38))</f>
        <v>1.5693043136050824E-2</v>
      </c>
      <c r="P42" s="12" t="s">
        <v>37</v>
      </c>
    </row>
    <row r="44" spans="1:19" ht="15" thickBot="1"/>
    <row r="45" spans="1:19" ht="15" thickBot="1">
      <c r="A45" s="1" t="s">
        <v>34</v>
      </c>
      <c r="C45" s="128" t="s">
        <v>32</v>
      </c>
      <c r="D45" s="82" t="s">
        <v>33</v>
      </c>
      <c r="E45" s="260" t="s">
        <v>35</v>
      </c>
      <c r="F45" s="207" t="s">
        <v>36</v>
      </c>
    </row>
    <row r="46" spans="1:19">
      <c r="B46" s="109" t="s">
        <v>25</v>
      </c>
      <c r="C46" s="71">
        <f t="shared" ref="C46:D49" si="17">R30</f>
        <v>7.6681372011274923E-2</v>
      </c>
      <c r="D46" s="72">
        <f t="shared" si="17"/>
        <v>6.4247080244240085E-2</v>
      </c>
      <c r="E46" s="73">
        <f>D46/(C46+D46)</f>
        <v>0.45588438115927638</v>
      </c>
      <c r="F46" s="51">
        <f>_xlfn.RANK.AVG(E46,$E$46:$E$54)</f>
        <v>7</v>
      </c>
      <c r="H46">
        <v>1</v>
      </c>
      <c r="I46" s="65" t="s">
        <v>42</v>
      </c>
    </row>
    <row r="47" spans="1:19">
      <c r="B47" s="110" t="s">
        <v>26</v>
      </c>
      <c r="C47" s="35">
        <f t="shared" si="17"/>
        <v>5.0779751441788729E-2</v>
      </c>
      <c r="D47" s="28">
        <f t="shared" si="17"/>
        <v>7.2525101851741408E-2</v>
      </c>
      <c r="E47" s="66">
        <f>D47/(C47+D47)</f>
        <v>0.588177187795631</v>
      </c>
      <c r="F47" s="29">
        <f t="shared" ref="F47:F53" si="18">_xlfn.RANK.AVG(E47,$E$46:$E$54)</f>
        <v>6</v>
      </c>
      <c r="H47">
        <v>9</v>
      </c>
      <c r="I47" s="65" t="s">
        <v>43</v>
      </c>
    </row>
    <row r="48" spans="1:19">
      <c r="B48" s="110" t="s">
        <v>27</v>
      </c>
      <c r="C48" s="35">
        <f t="shared" si="17"/>
        <v>8.1209876996643601E-2</v>
      </c>
      <c r="D48" s="28">
        <f t="shared" si="17"/>
        <v>5.0499627246861599E-2</v>
      </c>
      <c r="E48" s="66">
        <f t="shared" ref="E48:E53" si="19">D48/(C48+D48)</f>
        <v>0.38341672863256426</v>
      </c>
      <c r="F48" s="29">
        <f t="shared" si="18"/>
        <v>9</v>
      </c>
    </row>
    <row r="49" spans="2:6">
      <c r="B49" s="111" t="s">
        <v>28</v>
      </c>
      <c r="C49" s="35">
        <f t="shared" si="17"/>
        <v>8.0242900810812409E-2</v>
      </c>
      <c r="D49" s="28">
        <f t="shared" si="17"/>
        <v>6.1424080080443505E-2</v>
      </c>
      <c r="E49" s="66">
        <f t="shared" si="19"/>
        <v>0.43358078003788941</v>
      </c>
      <c r="F49" s="29">
        <f t="shared" si="18"/>
        <v>8</v>
      </c>
    </row>
    <row r="50" spans="2:6">
      <c r="B50" s="110" t="s">
        <v>53</v>
      </c>
      <c r="C50" s="35">
        <f t="shared" ref="C50:C54" si="20">R34</f>
        <v>4.4112712943564863E-2</v>
      </c>
      <c r="D50" s="28">
        <f t="shared" ref="D50:D53" si="21">S34</f>
        <v>7.8970870444806274E-2</v>
      </c>
      <c r="E50" s="66">
        <f t="shared" si="19"/>
        <v>0.64160360196555177</v>
      </c>
      <c r="F50" s="29">
        <f t="shared" si="18"/>
        <v>5</v>
      </c>
    </row>
    <row r="51" spans="2:6">
      <c r="B51" s="110" t="s">
        <v>51</v>
      </c>
      <c r="C51" s="35">
        <f t="shared" si="20"/>
        <v>3.6378474728947709E-2</v>
      </c>
      <c r="D51" s="28">
        <f t="shared" si="21"/>
        <v>8.4371744897010159E-2</v>
      </c>
      <c r="E51" s="66">
        <f t="shared" si="19"/>
        <v>0.69872953571732166</v>
      </c>
      <c r="F51" s="29">
        <f t="shared" si="18"/>
        <v>4</v>
      </c>
    </row>
    <row r="52" spans="2:6">
      <c r="B52" s="110" t="s">
        <v>56</v>
      </c>
      <c r="C52" s="35">
        <f t="shared" si="20"/>
        <v>3.5601720822611795E-2</v>
      </c>
      <c r="D52" s="28">
        <f t="shared" si="21"/>
        <v>9.0654676026071399E-2</v>
      </c>
      <c r="E52" s="66">
        <f t="shared" si="19"/>
        <v>0.71802045907202594</v>
      </c>
      <c r="F52" s="29">
        <f t="shared" si="18"/>
        <v>3</v>
      </c>
    </row>
    <row r="53" spans="2:6">
      <c r="B53" s="110" t="s">
        <v>54</v>
      </c>
      <c r="C53" s="35">
        <f t="shared" si="20"/>
        <v>2.9329675884001309E-2</v>
      </c>
      <c r="D53" s="28">
        <f t="shared" si="21"/>
        <v>9.6942258838525225E-2</v>
      </c>
      <c r="E53" s="66">
        <f t="shared" si="19"/>
        <v>0.76772609092866784</v>
      </c>
      <c r="F53" s="29">
        <f t="shared" si="18"/>
        <v>1</v>
      </c>
    </row>
    <row r="54" spans="2:6" ht="15" thickBot="1">
      <c r="B54" s="112" t="s">
        <v>55</v>
      </c>
      <c r="C54" s="37">
        <f t="shared" si="20"/>
        <v>3.4393052705442191E-2</v>
      </c>
      <c r="D54" s="38">
        <f>S38</f>
        <v>0.10399102934518477</v>
      </c>
      <c r="E54" s="67">
        <f>D54/(C54+D54)</f>
        <v>0.75146669909000297</v>
      </c>
      <c r="F54" s="30">
        <f>_xlfn.RANK.AVG(E54,$E$46:$E$54)</f>
        <v>2</v>
      </c>
    </row>
  </sheetData>
  <phoneticPr fontId="2" type="noConversion"/>
  <conditionalFormatting sqref="F46:F54">
    <cfRule type="cellIs" dxfId="0" priority="1" operator="equal">
      <formula>$H$46</formula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8CBF51F3-7D01-496E-ABB7-1832D520285D}">
            <xm:f>NOT(ISERROR(SEARCH($P$42,C28)))</xm:f>
            <xm:f>$P$42</xm:f>
            <x14:dxf>
              <fill>
                <patternFill>
                  <bgColor theme="9" tint="0.59996337778862885"/>
                </patternFill>
              </fill>
            </x14:dxf>
          </x14:cfRule>
          <x14:cfRule type="containsText" priority="3" operator="containsText" id="{87F183E7-4DC1-4B95-A72B-FF53F51F6E88}">
            <xm:f>NOT(ISERROR(SEARCH($P$41,C28)))</xm:f>
            <xm:f>$P$41</xm:f>
            <x14:dxf>
              <fill>
                <patternFill>
                  <bgColor theme="5" tint="0.59996337778862885"/>
                </patternFill>
              </fill>
            </x14:dxf>
          </x14:cfRule>
          <xm:sqref>C28:O28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BE7AC873E4891E49075C942167B" ma:contentTypeVersion="13" ma:contentTypeDescription="Een nieuw document maken." ma:contentTypeScope="" ma:versionID="9498ecd6e76f12bcb018f61cd92bd828">
  <xsd:schema xmlns:xsd="http://www.w3.org/2001/XMLSchema" xmlns:xs="http://www.w3.org/2001/XMLSchema" xmlns:p="http://schemas.microsoft.com/office/2006/metadata/properties" xmlns:ns3="89bea102-5021-4ca8-92cd-3a7761f2b0db" xmlns:ns4="bd2aa9fc-5f87-4fe1-8be7-ce22abf98345" targetNamespace="http://schemas.microsoft.com/office/2006/metadata/properties" ma:root="true" ma:fieldsID="245a1cc07826dd65bcaa3df5f3b4efba" ns3:_="" ns4:_="">
    <xsd:import namespace="89bea102-5021-4ca8-92cd-3a7761f2b0db"/>
    <xsd:import namespace="bd2aa9fc-5f87-4fe1-8be7-ce22abf98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ea102-5021-4ca8-92cd-3a7761f2b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a9fc-5f87-4fe1-8be7-ce22abf9834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ea102-5021-4ca8-92cd-3a7761f2b0d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7152D6-9A58-4EDA-A7F9-2B87C3BE8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ea102-5021-4ca8-92cd-3a7761f2b0db"/>
    <ds:schemaRef ds:uri="bd2aa9fc-5f87-4fe1-8be7-ce22abf98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BC9DB8-A824-4B1E-AA29-575A4A5FF405}">
  <ds:schemaRefs>
    <ds:schemaRef ds:uri="http://schemas.microsoft.com/office/2006/metadata/properties"/>
    <ds:schemaRef ds:uri="http://schemas.microsoft.com/office/infopath/2007/PartnerControls"/>
    <ds:schemaRef ds:uri="89bea102-5021-4ca8-92cd-3a7761f2b0db"/>
  </ds:schemaRefs>
</ds:datastoreItem>
</file>

<file path=customXml/itemProps3.xml><?xml version="1.0" encoding="utf-8"?>
<ds:datastoreItem xmlns:ds="http://schemas.openxmlformats.org/officeDocument/2006/customXml" ds:itemID="{FE789554-CCA5-4E86-A351-5EFE3F6AF2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1. Decision_making_criteria</vt:lpstr>
      <vt:lpstr>2. Combined_criteria_weights</vt:lpstr>
      <vt:lpstr>3. Performance_quantification</vt:lpstr>
      <vt:lpstr>4. TOPSIS_original</vt:lpstr>
      <vt:lpstr>5. TOPSIS_all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Vera Koster</dc:creator>
  <cp:keywords/>
  <dc:description/>
  <cp:lastModifiedBy>Prateek Wahi</cp:lastModifiedBy>
  <cp:revision/>
  <dcterms:created xsi:type="dcterms:W3CDTF">2015-06-05T18:19:34Z</dcterms:created>
  <dcterms:modified xsi:type="dcterms:W3CDTF">2024-08-02T21:06:03Z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0x010100F9733BE7AC873E4891E49075C942167B</vt:lpwstr>
  </property>
</Properties>
</file>