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tabRatio="625" firstSheet="1" activeTab="4"/>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Twitter Search Ntwrk Top Item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AN3" i="3"/>
  <c r="AN4" i="3"/>
  <c r="AN5" i="3"/>
  <c r="AN6" i="3"/>
  <c r="AN7" i="3"/>
  <c r="AN8" i="3"/>
  <c r="AN9" i="3"/>
  <c r="AN10" i="3"/>
  <c r="AN11" i="3"/>
  <c r="AN12" i="3"/>
  <c r="AN13" i="3"/>
  <c r="AN14" i="3"/>
  <c r="AN15" i="3"/>
  <c r="AN16" i="3"/>
  <c r="AN17" i="3"/>
  <c r="AN18" i="3"/>
  <c r="AN19" i="3"/>
  <c r="AN20" i="3"/>
  <c r="AN21" i="3"/>
  <c r="AN22" i="3"/>
  <c r="AN23" i="3"/>
  <c r="AN24" i="3"/>
  <c r="AN25" i="3"/>
  <c r="AN26" i="3"/>
  <c r="AN27" i="3"/>
  <c r="AN28" i="3"/>
  <c r="AN29" i="3"/>
  <c r="AN30" i="3"/>
  <c r="AN31" i="3"/>
  <c r="AN32" i="3"/>
  <c r="AN33" i="3"/>
  <c r="AN34" i="3"/>
  <c r="AN35" i="3"/>
  <c r="AN36" i="3"/>
  <c r="AN37" i="3"/>
  <c r="AN38" i="3"/>
  <c r="AN39" i="3"/>
  <c r="AN40" i="3"/>
  <c r="AN41" i="3"/>
  <c r="AN42" i="3"/>
  <c r="AN43" i="3"/>
  <c r="AN44" i="3"/>
  <c r="AN45" i="3"/>
  <c r="AN46" i="3"/>
  <c r="AN47" i="3"/>
  <c r="AN48" i="3"/>
  <c r="AN49" i="3"/>
  <c r="AN50" i="3"/>
  <c r="AN51" i="3"/>
  <c r="AN52" i="3"/>
  <c r="AN53" i="3"/>
  <c r="AN54" i="3"/>
  <c r="AN55" i="3"/>
  <c r="AN56" i="3"/>
  <c r="AN57" i="3"/>
  <c r="AN58" i="3"/>
  <c r="AN59" i="3"/>
  <c r="AN60" i="3"/>
  <c r="AN61" i="3"/>
  <c r="AN62" i="3"/>
  <c r="AN63" i="3"/>
  <c r="AN64" i="3"/>
  <c r="AN65" i="3"/>
  <c r="AN66" i="3"/>
  <c r="AN67" i="3"/>
  <c r="AN68" i="3"/>
  <c r="AN69" i="3"/>
  <c r="AN70" i="3"/>
  <c r="AN71" i="3"/>
  <c r="AN72" i="3"/>
  <c r="AN73" i="3"/>
  <c r="AN74" i="3"/>
  <c r="AN75" i="3"/>
  <c r="AN76" i="3"/>
  <c r="AN77" i="3"/>
  <c r="AN78" i="3"/>
  <c r="AN79" i="3"/>
  <c r="AN80" i="3"/>
  <c r="AN81" i="3"/>
  <c r="AN82" i="3"/>
  <c r="AN83" i="3"/>
  <c r="AN84" i="3"/>
  <c r="AN85" i="3"/>
  <c r="AN86" i="3"/>
  <c r="AN87" i="3"/>
  <c r="AN88" i="3"/>
  <c r="AN89" i="3"/>
  <c r="AN90" i="3"/>
  <c r="AN91" i="3"/>
  <c r="AN92" i="3"/>
  <c r="AN93" i="3"/>
  <c r="AN94" i="3"/>
  <c r="AN95" i="3"/>
  <c r="AN96" i="3"/>
  <c r="AN97" i="3"/>
  <c r="AN98" i="3"/>
  <c r="AN99" i="3"/>
  <c r="AN100" i="3"/>
  <c r="AN101" i="3"/>
  <c r="AN102" i="3"/>
  <c r="AN103" i="3"/>
  <c r="AN104" i="3"/>
  <c r="AN105" i="3"/>
  <c r="AN106" i="3"/>
  <c r="AN107" i="3"/>
  <c r="AN108" i="3"/>
  <c r="AN109" i="3"/>
  <c r="AN110" i="3"/>
  <c r="AN111" i="3"/>
  <c r="AN112" i="3"/>
  <c r="AN113" i="3"/>
  <c r="AN114" i="3"/>
  <c r="AN115" i="3"/>
  <c r="AN116" i="3"/>
  <c r="AN117" i="3"/>
  <c r="AN118" i="3"/>
  <c r="AN119" i="3"/>
  <c r="AN120" i="3"/>
  <c r="AN121" i="3"/>
  <c r="AN122" i="3"/>
  <c r="AN123" i="3"/>
  <c r="AN124" i="3"/>
  <c r="AN125" i="3"/>
  <c r="AN126" i="3"/>
  <c r="AN127" i="3"/>
  <c r="AN128" i="3"/>
  <c r="AN129" i="3"/>
  <c r="AN130" i="3"/>
  <c r="AN131" i="3"/>
  <c r="AN132" i="3"/>
  <c r="AN133" i="3"/>
  <c r="AN134" i="3"/>
  <c r="AN135" i="3"/>
  <c r="AN136" i="3"/>
  <c r="AN137" i="3"/>
  <c r="AN138" i="3"/>
  <c r="AN139" i="3"/>
  <c r="AN140" i="3"/>
  <c r="AN141" i="3"/>
  <c r="AN142" i="3"/>
  <c r="AN143" i="3"/>
  <c r="AN144" i="3"/>
  <c r="AN145" i="3"/>
  <c r="AN146" i="3"/>
  <c r="AN147" i="3"/>
  <c r="AN148" i="3"/>
  <c r="AN149" i="3"/>
  <c r="AN150" i="3"/>
  <c r="AN151" i="3"/>
  <c r="AN152" i="3"/>
  <c r="AN153" i="3"/>
  <c r="AN154" i="3"/>
  <c r="AN155" i="3"/>
  <c r="AN156" i="3"/>
  <c r="AN157" i="3"/>
  <c r="AN158" i="3"/>
  <c r="AN159" i="3"/>
  <c r="AN160" i="3"/>
  <c r="AN161" i="3"/>
  <c r="AN162" i="3"/>
  <c r="AN163" i="3"/>
  <c r="AN164" i="3"/>
  <c r="AN165" i="3"/>
  <c r="AN166" i="3"/>
  <c r="AN167" i="3"/>
  <c r="AN168" i="3"/>
  <c r="AN169" i="3"/>
  <c r="AN170" i="3"/>
  <c r="AN171" i="3"/>
  <c r="AN172" i="3"/>
  <c r="AN173" i="3"/>
  <c r="AN174" i="3"/>
  <c r="AN175" i="3"/>
  <c r="AN176" i="3"/>
  <c r="AN177" i="3"/>
  <c r="AN178" i="3"/>
  <c r="AN179" i="3"/>
  <c r="AN180" i="3"/>
  <c r="AN181" i="3"/>
  <c r="AN182" i="3"/>
  <c r="AN183" i="3"/>
  <c r="AN184" i="3"/>
  <c r="AN185" i="3"/>
  <c r="AN186" i="3"/>
  <c r="AN187" i="3"/>
  <c r="AN188" i="3"/>
  <c r="AN189" i="3"/>
  <c r="AN190" i="3"/>
  <c r="AN191" i="3"/>
  <c r="AN192" i="3"/>
  <c r="AN193" i="3"/>
  <c r="AN194" i="3"/>
  <c r="AN195" i="3"/>
  <c r="AN196" i="3"/>
  <c r="AN197" i="3"/>
  <c r="AN198" i="3"/>
  <c r="AN199" i="3"/>
  <c r="AN200" i="3"/>
  <c r="AN201" i="3"/>
  <c r="AN202" i="3"/>
  <c r="AN203" i="3"/>
  <c r="AN204" i="3"/>
  <c r="AN205" i="3"/>
  <c r="AN206" i="3"/>
  <c r="AN207" i="3"/>
  <c r="AN208" i="3"/>
  <c r="AN209" i="3"/>
  <c r="AN210" i="3"/>
  <c r="AN211" i="3"/>
  <c r="AN212" i="3"/>
  <c r="AN213" i="3"/>
  <c r="AN214" i="3"/>
  <c r="AN215" i="3"/>
  <c r="AN216" i="3"/>
  <c r="AN217" i="3"/>
  <c r="AN218" i="3"/>
  <c r="AN219" i="3"/>
  <c r="AN220" i="3"/>
  <c r="AN221" i="3"/>
  <c r="AN222" i="3"/>
  <c r="AN223" i="3"/>
  <c r="AN224" i="3"/>
  <c r="AN225" i="3"/>
  <c r="AN226" i="3"/>
  <c r="AN227" i="3"/>
  <c r="AN228" i="3"/>
  <c r="AN229" i="3"/>
  <c r="AN230" i="3"/>
  <c r="AN231" i="3"/>
  <c r="AN232" i="3"/>
  <c r="AN233" i="3"/>
  <c r="AN234" i="3"/>
  <c r="AN235" i="3"/>
  <c r="AN236" i="3"/>
  <c r="AN237" i="3"/>
  <c r="AN238" i="3"/>
  <c r="AN239" i="3"/>
  <c r="AN240" i="3"/>
  <c r="AN241" i="3"/>
  <c r="AN242" i="3"/>
  <c r="AN243" i="3"/>
  <c r="AN244" i="3"/>
  <c r="AN245" i="3"/>
  <c r="AN246" i="3"/>
  <c r="AN247" i="3"/>
  <c r="AN248" i="3"/>
  <c r="AN249" i="3"/>
  <c r="AN250" i="3"/>
  <c r="AN251" i="3"/>
  <c r="AN252" i="3"/>
  <c r="AN253" i="3"/>
  <c r="AN254" i="3"/>
  <c r="AN255" i="3"/>
  <c r="AN256" i="3"/>
  <c r="AN257" i="3"/>
  <c r="AN258" i="3"/>
  <c r="AN259" i="3"/>
  <c r="AN260" i="3"/>
  <c r="AN261" i="3"/>
  <c r="AN262" i="3"/>
  <c r="AN263" i="3"/>
  <c r="AN264"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AB3" i="3"/>
  <c r="AB4" i="3"/>
  <c r="AB5" i="3"/>
  <c r="AB6" i="3"/>
  <c r="AB7" i="3"/>
  <c r="AB8" i="3"/>
  <c r="AB9" i="3"/>
  <c r="AB10" i="3"/>
  <c r="AB11" i="3"/>
  <c r="AB12" i="3"/>
  <c r="AB13" i="3"/>
  <c r="AB14" i="3"/>
  <c r="AB15" i="3"/>
  <c r="AB16" i="3"/>
  <c r="AB17" i="3"/>
  <c r="AB18" i="3"/>
  <c r="AB19" i="3"/>
  <c r="AB20" i="3"/>
  <c r="AB21" i="3"/>
  <c r="AB22" i="3"/>
  <c r="AB23" i="3"/>
  <c r="AB24" i="3"/>
  <c r="AB25" i="3"/>
  <c r="AB26" i="3"/>
  <c r="AB27" i="3"/>
  <c r="AB28" i="3"/>
  <c r="AB29" i="3"/>
  <c r="AB30" i="3"/>
  <c r="AB31" i="3"/>
  <c r="AB32" i="3"/>
  <c r="AB33" i="3"/>
  <c r="AB34" i="3"/>
  <c r="AB35" i="3"/>
  <c r="AB36" i="3"/>
  <c r="AB37" i="3"/>
  <c r="AB38" i="3"/>
  <c r="AB39" i="3"/>
  <c r="AB40" i="3"/>
  <c r="AB41" i="3"/>
  <c r="AB42" i="3"/>
  <c r="AB43" i="3"/>
  <c r="AB44" i="3"/>
  <c r="AB45" i="3"/>
  <c r="AB46" i="3"/>
  <c r="AB47" i="3"/>
  <c r="AB48" i="3"/>
  <c r="AB49" i="3"/>
  <c r="AB50" i="3"/>
  <c r="AB51" i="3"/>
  <c r="AB52" i="3"/>
  <c r="AB53" i="3"/>
  <c r="AB54" i="3"/>
  <c r="AB55" i="3"/>
  <c r="AB56" i="3"/>
  <c r="AB57" i="3"/>
  <c r="AB58" i="3"/>
  <c r="AB59" i="3"/>
  <c r="AB60" i="3"/>
  <c r="AB61" i="3"/>
  <c r="AB62" i="3"/>
  <c r="AB63" i="3"/>
  <c r="AB64" i="3"/>
  <c r="AB65" i="3"/>
  <c r="AB66" i="3"/>
  <c r="AB67" i="3"/>
  <c r="AB68" i="3"/>
  <c r="AB69" i="3"/>
  <c r="AB70" i="3"/>
  <c r="AB71" i="3"/>
  <c r="AB72" i="3"/>
  <c r="AB73" i="3"/>
  <c r="AB74" i="3"/>
  <c r="AB75" i="3"/>
  <c r="AB76" i="3"/>
  <c r="AB77" i="3"/>
  <c r="AB78" i="3"/>
  <c r="AB79" i="3"/>
  <c r="AB80" i="3"/>
  <c r="AB81" i="3"/>
  <c r="AB82" i="3"/>
  <c r="AB83" i="3"/>
  <c r="AB84" i="3"/>
  <c r="AB85" i="3"/>
  <c r="AB86" i="3"/>
  <c r="AB87" i="3"/>
  <c r="AB88" i="3"/>
  <c r="AB89" i="3"/>
  <c r="AB90" i="3"/>
  <c r="AB91" i="3"/>
  <c r="AB92" i="3"/>
  <c r="AB93" i="3"/>
  <c r="AB94" i="3"/>
  <c r="AB95" i="3"/>
  <c r="AB96" i="3"/>
  <c r="AB97" i="3"/>
  <c r="AB98" i="3"/>
  <c r="AB99" i="3"/>
  <c r="AB100" i="3"/>
  <c r="AB101" i="3"/>
  <c r="AB102" i="3"/>
  <c r="AB103" i="3"/>
  <c r="AB104" i="3"/>
  <c r="AB105" i="3"/>
  <c r="AB106" i="3"/>
  <c r="AB107" i="3"/>
  <c r="AB108" i="3"/>
  <c r="AB109" i="3"/>
  <c r="AB110" i="3"/>
  <c r="AB111" i="3"/>
  <c r="AB112" i="3"/>
  <c r="AB113" i="3"/>
  <c r="AB114" i="3"/>
  <c r="AB115" i="3"/>
  <c r="AB116" i="3"/>
  <c r="AB117" i="3"/>
  <c r="AB118" i="3"/>
  <c r="AB119" i="3"/>
  <c r="AB120" i="3"/>
  <c r="AB121" i="3"/>
  <c r="AB122" i="3"/>
  <c r="AB123" i="3"/>
  <c r="AB124" i="3"/>
  <c r="AB125" i="3"/>
  <c r="AB126" i="3"/>
  <c r="AB127" i="3"/>
  <c r="AB128" i="3"/>
  <c r="AB129" i="3"/>
  <c r="AB130" i="3"/>
  <c r="AB131" i="3"/>
  <c r="AB132" i="3"/>
  <c r="AB133" i="3"/>
  <c r="AB134" i="3"/>
  <c r="AB135" i="3"/>
  <c r="AB136" i="3"/>
  <c r="AB137" i="3"/>
  <c r="AB138" i="3"/>
  <c r="AB139" i="3"/>
  <c r="AB140" i="3"/>
  <c r="AB141" i="3"/>
  <c r="AB142" i="3"/>
  <c r="AB143" i="3"/>
  <c r="AB144" i="3"/>
  <c r="AB145" i="3"/>
  <c r="AB146" i="3"/>
  <c r="AB147" i="3"/>
  <c r="AB148" i="3"/>
  <c r="AB149" i="3"/>
  <c r="AB150" i="3"/>
  <c r="AB151" i="3"/>
  <c r="AB152" i="3"/>
  <c r="AB153" i="3"/>
  <c r="AB154" i="3"/>
  <c r="AB155" i="3"/>
  <c r="AB156" i="3"/>
  <c r="AB157" i="3"/>
  <c r="AB158" i="3"/>
  <c r="AB159" i="3"/>
  <c r="AB160" i="3"/>
  <c r="AB161" i="3"/>
  <c r="AB162" i="3"/>
  <c r="AB163" i="3"/>
  <c r="AB164" i="3"/>
  <c r="AB165" i="3"/>
  <c r="AB166" i="3"/>
  <c r="AB167" i="3"/>
  <c r="AB168" i="3"/>
  <c r="AB169" i="3"/>
  <c r="AB170" i="3"/>
  <c r="AB171" i="3"/>
  <c r="AB172" i="3"/>
  <c r="AB173" i="3"/>
  <c r="AB174" i="3"/>
  <c r="AB175" i="3"/>
  <c r="AB176" i="3"/>
  <c r="AB177" i="3"/>
  <c r="AB178" i="3"/>
  <c r="AB179" i="3"/>
  <c r="AB180" i="3"/>
  <c r="AB181" i="3"/>
  <c r="AB182" i="3"/>
  <c r="AB183" i="3"/>
  <c r="AB184" i="3"/>
  <c r="AB185" i="3"/>
  <c r="AB186" i="3"/>
  <c r="AB187" i="3"/>
  <c r="AB188" i="3"/>
  <c r="AB189" i="3"/>
  <c r="AB190" i="3"/>
  <c r="AB191" i="3"/>
  <c r="AB192" i="3"/>
  <c r="AB193" i="3"/>
  <c r="AB194" i="3"/>
  <c r="AB195" i="3"/>
  <c r="AB196" i="3"/>
  <c r="AB197" i="3"/>
  <c r="AB198" i="3"/>
  <c r="AB199" i="3"/>
  <c r="AB200" i="3"/>
  <c r="AB201" i="3"/>
  <c r="AB202" i="3"/>
  <c r="AB203" i="3"/>
  <c r="AB204" i="3"/>
  <c r="AB205" i="3"/>
  <c r="AB206" i="3"/>
  <c r="AB207" i="3"/>
  <c r="AB208" i="3"/>
  <c r="AB209" i="3"/>
  <c r="AB210" i="3"/>
  <c r="AB211" i="3"/>
  <c r="AB212" i="3"/>
  <c r="AB213" i="3"/>
  <c r="AB214" i="3"/>
  <c r="AB215" i="3"/>
  <c r="AB216" i="3"/>
  <c r="AB217" i="3"/>
  <c r="AB218" i="3"/>
  <c r="AB219" i="3"/>
  <c r="AB220" i="3"/>
  <c r="AB221" i="3"/>
  <c r="AB222" i="3"/>
  <c r="AB223" i="3"/>
  <c r="AB224" i="3"/>
  <c r="AB225" i="3"/>
  <c r="AB226" i="3"/>
  <c r="AB227" i="3"/>
  <c r="AB228" i="3"/>
  <c r="AB229" i="3"/>
  <c r="AB230" i="3"/>
  <c r="AB231" i="3"/>
  <c r="AB232" i="3"/>
  <c r="AB233" i="3"/>
  <c r="AB234" i="3"/>
  <c r="AB235" i="3"/>
  <c r="AB236" i="3"/>
  <c r="AB237" i="3"/>
  <c r="AB238" i="3"/>
  <c r="AB239" i="3"/>
  <c r="AB240" i="3"/>
  <c r="AB241" i="3"/>
  <c r="AB242" i="3"/>
  <c r="AB243" i="3"/>
  <c r="AB244" i="3"/>
  <c r="AB245" i="3"/>
  <c r="AB246" i="3"/>
  <c r="AB247" i="3"/>
  <c r="AB248" i="3"/>
  <c r="AB249" i="3"/>
  <c r="AB250" i="3"/>
  <c r="AB251" i="3"/>
  <c r="AB252" i="3"/>
  <c r="AB253" i="3"/>
  <c r="AB254" i="3"/>
  <c r="AB255" i="3"/>
  <c r="AB256" i="3"/>
  <c r="AB257" i="3"/>
  <c r="AB258" i="3"/>
  <c r="AB259" i="3"/>
  <c r="AB260" i="3"/>
  <c r="AB261" i="3"/>
  <c r="AB262" i="3"/>
  <c r="AB263" i="3"/>
  <c r="AB264" i="3"/>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126" i="7" l="1"/>
  <c r="B112" i="7"/>
  <c r="B98" i="7"/>
  <c r="B154"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charset val="1"/>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charset val="1"/>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charset val="1"/>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charset val="1"/>
          </rPr>
          <t xml:space="preserve">
</t>
        </r>
        <r>
          <rPr>
            <sz val="9"/>
            <color indexed="81"/>
            <rFont val="Tahoma"/>
            <charset val="1"/>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charset val="1"/>
          </rPr>
          <t xml:space="preserve">
</t>
        </r>
        <r>
          <rPr>
            <sz val="9"/>
            <color indexed="81"/>
            <rFont val="Tahoma"/>
            <charset val="1"/>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<sst xmlns="http://schemas.openxmlformats.org/spreadsheetml/2006/main" count="2596" uniqueCount="640">
  <si>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</si>
  <si>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</si>
  <si>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</si>
  <si>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</si>
  <si>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</si>
  <si>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</si>
  <si>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</si>
  <si>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</si>
  <si>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</si>
  <si>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</si>
  <si>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</si>
  <si>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</si>
  <si>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</si>
  <si>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</si>
  <si>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</si>
  <si>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</si>
  <si>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</si>
  <si>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</si>
  <si>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</si>
  <si>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</si>
  <si>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</si>
  <si>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</si>
  <si>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</si>
  <si>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</si>
  <si>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</si>
  <si>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</si>
  <si>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</si>
  <si>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</si>
  <si>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</si>
  <si>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</si>
  <si>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</si>
  <si>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</si>
  <si>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</si>
  <si>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</si>
  <si>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</si>
  <si>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</si>
  <si>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</si>
  <si>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</si>
  <si>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</si>
  <si>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</si>
  <si>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</si>
  <si>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</si>
  <si>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</si>
  <si>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</si>
  <si>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</si>
  <si>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</si>
  <si>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</si>
  <si>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</si>
  <si>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</si>
  <si>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</si>
  <si>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</si>
  <si>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</si>
  <si>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</si>
  <si>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</si>
  <si>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</si>
  <si>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</si>
  <si>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</si>
  <si>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</si>
  <si>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</si>
  <si>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</si>
  <si>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</si>
  <si>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</si>
  <si>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</si>
  <si>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</si>
  <si>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</si>
  <si>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</si>
  <si>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</si>
  <si>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</si>
  <si>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</si>
  <si>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</si>
  <si>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</si>
  <si>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</si>
  <si>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</si>
  <si>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</si>
  <si>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</si>
  <si>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</si>
  <si>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</si>
  <si>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</si>
  <si>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</si>
  <si>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</si>
  <si>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</si>
  <si>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</si>
  <si>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</si>
  <si>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</si>
  <si>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</si>
  <si>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</si>
  <si>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</si>
  <si>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</si>
  <si>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</si>
  <si>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</si>
  <si>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</si>
  <si>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</si>
  <si>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</si>
  <si>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</si>
  <si>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</si>
  <si>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</si>
  <si>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</si>
  <si>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</si>
  <si>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</si>
  <si>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</si>
  <si>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</si>
  <si>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</si>
  <si>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</si>
  <si>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</si>
  <si>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</si>
  <si>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</si>
  <si>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</si>
  <si>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</si>
  <si>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</si>
  <si>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</si>
  <si>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</si>
  <si>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</si>
  <si>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</si>
  <si>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</si>
  <si>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</si>
  <si>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</si>
  <si>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</si>
  <si>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</si>
  <si>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</si>
  <si>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</si>
  <si>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</si>
  <si>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</si>
  <si>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</si>
  <si>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</si>
  <si>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</si>
  <si>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</si>
  <si>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</si>
  <si>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</si>
  <si>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</si>
  <si>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</si>
  <si>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</si>
  <si>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</si>
  <si>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</si>
  <si>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</si>
  <si>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</si>
  <si>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</si>
  <si>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</si>
  <si>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</si>
  <si>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</si>
  <si>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</si>
  <si>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</si>
  <si>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</si>
  <si>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</si>
  <si>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</si>
  <si>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</si>
  <si>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</si>
  <si>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</si>
  <si>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</si>
  <si>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</si>
  <si>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</si>
  <si>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</si>
  <si>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</si>
  <si>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</si>
  <si>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</si>
  <si>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</si>
  <si>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</si>
  <si>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</si>
  <si>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</si>
  <si>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</si>
  <si>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</si>
  <si>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</si>
  <si>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</si>
  <si>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</si>
  <si>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</si>
  <si>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</si>
  <si>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</si>
  <si>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</si>
  <si>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</si>
  <si>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</si>
  <si>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</si>
  <si>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</si>
  <si>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</si>
  <si>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</si>
  <si>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</si>
  <si>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Addico M.T.</t>
  </si>
  <si>
    <t/>
  </si>
  <si>
    <t>Akatsuka K.</t>
  </si>
  <si>
    <t>McLaughlin (Leggate) H.</t>
  </si>
  <si>
    <t>Alderton T.</t>
  </si>
  <si>
    <t>Winchester N.</t>
  </si>
  <si>
    <t>Alizadeh A.H.</t>
  </si>
  <si>
    <t>Kavussanos M.G.</t>
  </si>
  <si>
    <t>Asimakopoulos V.G.</t>
  </si>
  <si>
    <t>Davies C.M.</t>
  </si>
  <si>
    <t>Tselentis B.S.</t>
  </si>
  <si>
    <t>Wonham J.</t>
  </si>
  <si>
    <t>Atkin R.</t>
  </si>
  <si>
    <t>Rowlinson M.</t>
  </si>
  <si>
    <t>Baaj M.H.</t>
  </si>
  <si>
    <t>Issa J.</t>
  </si>
  <si>
    <t>Baird A.J.</t>
  </si>
  <si>
    <t>Fleming D.K.</t>
  </si>
  <si>
    <t>Ball I.</t>
  </si>
  <si>
    <t>Baños-Pino J.</t>
  </si>
  <si>
    <t>Coto-Millán P.</t>
  </si>
  <si>
    <t>Rodríguez-Álvarez A.</t>
  </si>
  <si>
    <t>BaŞer S.O.</t>
  </si>
  <si>
    <t>Basso L.J.</t>
  </si>
  <si>
    <t>Cortés C.E.</t>
  </si>
  <si>
    <t>Jara-Díaz S.R.</t>
  </si>
  <si>
    <t>Martínez-Budría E.</t>
  </si>
  <si>
    <t>Bateman S.</t>
  </si>
  <si>
    <t>Bausch D.O.</t>
  </si>
  <si>
    <t>Brown G.G.</t>
  </si>
  <si>
    <t>Ronen D.</t>
  </si>
  <si>
    <t>Bendall H.B.</t>
  </si>
  <si>
    <t>Stent A.F.</t>
  </si>
  <si>
    <t>Bennett P.</t>
  </si>
  <si>
    <t>Berg-Andreassen J.A.</t>
  </si>
  <si>
    <t>Bergantino A.S.</t>
  </si>
  <si>
    <t>Coppejans L.</t>
  </si>
  <si>
    <t>Marlow P.B.</t>
  </si>
  <si>
    <t>Veenstra A.W.</t>
  </si>
  <si>
    <t>Bertazzi L.</t>
  </si>
  <si>
    <t>Speranza M.G.</t>
  </si>
  <si>
    <t>Blonk W.A.G.</t>
  </si>
  <si>
    <t>Vanroye K.</t>
  </si>
  <si>
    <t>Bodiguel C.</t>
  </si>
  <si>
    <t>Brown E.D.</t>
  </si>
  <si>
    <t>Brownrigg M.</t>
  </si>
  <si>
    <t>Dawe G.</t>
  </si>
  <si>
    <t>Mann M.</t>
  </si>
  <si>
    <t>Weston P.</t>
  </si>
  <si>
    <t>Cañamero C.</t>
  </si>
  <si>
    <t>Chen D.</t>
  </si>
  <si>
    <t>Wang T.F.</t>
  </si>
  <si>
    <t>Xie X.</t>
  </si>
  <si>
    <t>Chen L.</t>
  </si>
  <si>
    <t>Chen Tao</t>
  </si>
  <si>
    <t>Juang Y.C.</t>
  </si>
  <si>
    <t>Lin K.</t>
  </si>
  <si>
    <t>Chiang C.T.</t>
  </si>
  <si>
    <t>Lin C.T.</t>
  </si>
  <si>
    <t>Wang S.M.</t>
  </si>
  <si>
    <t>Cho S.C.</t>
  </si>
  <si>
    <t>Perakis A.N.</t>
  </si>
  <si>
    <t>Choi H.R.</t>
  </si>
  <si>
    <t>Kim S.H.</t>
  </si>
  <si>
    <t>Lee T.W.</t>
  </si>
  <si>
    <t>Park N.K.</t>
  </si>
  <si>
    <t>Yi D.W.</t>
  </si>
  <si>
    <t>Chou T.Y.</t>
  </si>
  <si>
    <t>Liang G.S.</t>
  </si>
  <si>
    <t>Christiansen M.</t>
  </si>
  <si>
    <t>Chu C.Y.</t>
  </si>
  <si>
    <t>Huang W.C.</t>
  </si>
  <si>
    <t>Coglan L.</t>
  </si>
  <si>
    <t>Pascoe S.</t>
  </si>
  <si>
    <t>Comtois C.</t>
  </si>
  <si>
    <t>McCalla R.</t>
  </si>
  <si>
    <t>Slack B.</t>
  </si>
  <si>
    <t>Constantinou A.M.</t>
  </si>
  <si>
    <t>Roe M.</t>
  </si>
  <si>
    <t>Walenciak A.</t>
  </si>
  <si>
    <t>Corbett J.J.</t>
  </si>
  <si>
    <t>Farrell A.</t>
  </si>
  <si>
    <t>Cullinane K.</t>
  </si>
  <si>
    <t>Gong S.X.H.</t>
  </si>
  <si>
    <t>Gray R.</t>
  </si>
  <si>
    <t>Panayides P.M.</t>
  </si>
  <si>
    <t>Song D.W.</t>
  </si>
  <si>
    <t>Czaja S.J.</t>
  </si>
  <si>
    <t>Iakovou E.</t>
  </si>
  <si>
    <t>Moses J.</t>
  </si>
  <si>
    <t>Sharit J.</t>
  </si>
  <si>
    <t>de Langen P.W.</t>
  </si>
  <si>
    <t>Dearing J.</t>
  </si>
  <si>
    <t>Wild P.</t>
  </si>
  <si>
    <t>Devine D.</t>
  </si>
  <si>
    <t>Dicer G.N.</t>
  </si>
  <si>
    <t>Menachof D.A.</t>
  </si>
  <si>
    <t>Dikos G.N.</t>
  </si>
  <si>
    <t>Papapostolou N.C.</t>
  </si>
  <si>
    <t>Dinwoodie J.</t>
  </si>
  <si>
    <t>Douet M.</t>
  </si>
  <si>
    <t>Duangphastra C.</t>
  </si>
  <si>
    <t>Sirisoponsilp S.</t>
  </si>
  <si>
    <t>Sutiwartnarueput K.</t>
  </si>
  <si>
    <t>Evangelista P.</t>
  </si>
  <si>
    <t>Morvillo A.</t>
  </si>
  <si>
    <t>Everett S.</t>
  </si>
  <si>
    <t>Robinson R.</t>
  </si>
  <si>
    <t>Fagerholt K.</t>
  </si>
  <si>
    <t>Farrell S.</t>
  </si>
  <si>
    <t>Flynn M.</t>
  </si>
  <si>
    <t>Foinikis P.</t>
  </si>
  <si>
    <t>Wang J.</t>
  </si>
  <si>
    <t>Forsyth C.J.</t>
  </si>
  <si>
    <t>Frankel E.G.</t>
  </si>
  <si>
    <t>Frere J.</t>
  </si>
  <si>
    <t>Hatcher A.</t>
  </si>
  <si>
    <t>Robinson K.</t>
  </si>
  <si>
    <t>Fung K.F.</t>
  </si>
  <si>
    <t>Furlong F.</t>
  </si>
  <si>
    <t>Mangan J.</t>
  </si>
  <si>
    <t>Gardner B.M.</t>
  </si>
  <si>
    <t>Naim M.M.</t>
  </si>
  <si>
    <t>Obando-Rojas B.</t>
  </si>
  <si>
    <t>Pettit S.J.</t>
  </si>
  <si>
    <t>Gates J.</t>
  </si>
  <si>
    <t>Gudmundsson E.</t>
  </si>
  <si>
    <t>Holland D.S.</t>
  </si>
  <si>
    <t>Glen D.R.</t>
  </si>
  <si>
    <t>Martin B.T.</t>
  </si>
  <si>
    <t>McConville J.</t>
  </si>
  <si>
    <t>Golob T.F.</t>
  </si>
  <si>
    <t>Regan A.C.</t>
  </si>
  <si>
    <t>Goss R.</t>
  </si>
  <si>
    <t>Goulielmos A.M.</t>
  </si>
  <si>
    <t>Graham M.G.</t>
  </si>
  <si>
    <t>Graveland C.</t>
  </si>
  <si>
    <t>Huiberts R.</t>
  </si>
  <si>
    <t>Van Ierland E.</t>
  </si>
  <si>
    <t>Saldanha J.</t>
  </si>
  <si>
    <t>Green J.</t>
  </si>
  <si>
    <t>Guangqi S.</t>
  </si>
  <si>
    <t>Shiping Z.</t>
  </si>
  <si>
    <t>Haralambides H.E.</t>
  </si>
  <si>
    <t>Håvold J.I.</t>
  </si>
  <si>
    <t>Heaver T.D.</t>
  </si>
  <si>
    <t>Meersman H.</t>
  </si>
  <si>
    <t>Moglia F.</t>
  </si>
  <si>
    <t>Van de Voorde E.</t>
  </si>
  <si>
    <t>Hersoug B.</t>
  </si>
  <si>
    <t>Holm P.</t>
  </si>
  <si>
    <t>Rånes S.A.</t>
  </si>
  <si>
    <t>Hochstein A.</t>
  </si>
  <si>
    <t>Kent P.E.</t>
  </si>
  <si>
    <t>Hook B.</t>
  </si>
  <si>
    <t>Loo B.P.Y.</t>
  </si>
  <si>
    <t>Howe V.</t>
  </si>
  <si>
    <t>McMullen C.</t>
  </si>
  <si>
    <t>Wooldridge C.F.</t>
  </si>
  <si>
    <t>Hoyle B.</t>
  </si>
  <si>
    <t>Imai A.</t>
  </si>
  <si>
    <t>Nishimura E.</t>
  </si>
  <si>
    <t>Papadimitriou S.</t>
  </si>
  <si>
    <t>Rivera F.</t>
  </si>
  <si>
    <t>Inamura H.</t>
  </si>
  <si>
    <t>Ishiguro K.</t>
  </si>
  <si>
    <t>Ircha M.C.</t>
  </si>
  <si>
    <t>Jamieson A.G.</t>
  </si>
  <si>
    <t>Jauernig C.</t>
  </si>
  <si>
    <t>Jenssen J.I.</t>
  </si>
  <si>
    <t>Randøy T.</t>
  </si>
  <si>
    <t>Jin D.</t>
  </si>
  <si>
    <t>Kite-Powell H.L.</t>
  </si>
  <si>
    <t>Talley W.K.</t>
  </si>
  <si>
    <t>Johnson D.</t>
  </si>
  <si>
    <t>Joint J.F.</t>
  </si>
  <si>
    <t>Kim W.G.</t>
  </si>
  <si>
    <t>Kanafani A.</t>
  </si>
  <si>
    <t>Malchow M.B.</t>
  </si>
  <si>
    <t>Marcoulis S.N.</t>
  </si>
  <si>
    <t>Nomikos N.K.</t>
  </si>
  <si>
    <t>Keyuan Z.</t>
  </si>
  <si>
    <t>Kim I.</t>
  </si>
  <si>
    <t>Kim K.H.</t>
  </si>
  <si>
    <t>Kind H.J.</t>
  </si>
  <si>
    <t>Strandenes S.P.</t>
  </si>
  <si>
    <t>Klikauer T.</t>
  </si>
  <si>
    <t>Morris R.</t>
  </si>
  <si>
    <t>Koh Y.K.</t>
  </si>
  <si>
    <t>Kowtha N.R.</t>
  </si>
  <si>
    <t>Lalwani C.S.</t>
  </si>
  <si>
    <t>Smith H.D.</t>
  </si>
  <si>
    <t>Ryoo D.K.</t>
  </si>
  <si>
    <t>Thanopoulou H.A.</t>
  </si>
  <si>
    <t>Lee Y.K.</t>
  </si>
  <si>
    <t>Lo H.K.</t>
  </si>
  <si>
    <t>McCord M.R.</t>
  </si>
  <si>
    <t>Li J.</t>
  </si>
  <si>
    <t>Li K.X.</t>
  </si>
  <si>
    <t>Lim Seok-Min</t>
  </si>
  <si>
    <t>Lorange P.</t>
  </si>
  <si>
    <t>Lu B.Z.</t>
  </si>
  <si>
    <t>Tang A.S.T.</t>
  </si>
  <si>
    <t>Lu C.S.</t>
  </si>
  <si>
    <t>Maggi E.</t>
  </si>
  <si>
    <t>Mazzarino M.</t>
  </si>
  <si>
    <t>Mak J.</t>
  </si>
  <si>
    <t>Tai B.K.</t>
  </si>
  <si>
    <t>Paixão Casaca A.C.</t>
  </si>
  <si>
    <t>Roberts S.E.</t>
  </si>
  <si>
    <t>Martin J.</t>
  </si>
  <si>
    <t>Thomas B.J.</t>
  </si>
  <si>
    <t>Mayr T.P.</t>
  </si>
  <si>
    <t>Tamvakis M.N.</t>
  </si>
  <si>
    <t>McCann P.</t>
  </si>
  <si>
    <t>McOwan S.</t>
  </si>
  <si>
    <t>Wang J.E.</t>
  </si>
  <si>
    <t>Midoro R.</t>
  </si>
  <si>
    <t>Pitto A.</t>
  </si>
  <si>
    <t>Mokashi A.J.</t>
  </si>
  <si>
    <t>Vermar A.K.</t>
  </si>
  <si>
    <t>Mourao M.C.</t>
  </si>
  <si>
    <t>Pato M.V.</t>
  </si>
  <si>
    <t>Narasimhan A.</t>
  </si>
  <si>
    <t>Palekar U.S.</t>
  </si>
  <si>
    <t>Nielsen D.</t>
  </si>
  <si>
    <t>Roberts S.</t>
  </si>
  <si>
    <t>Notteboom T.E.</t>
  </si>
  <si>
    <t>Winkelmans W.</t>
  </si>
  <si>
    <t>Owen J.</t>
  </si>
  <si>
    <t>Pellegram A.</t>
  </si>
  <si>
    <t>Pérez-Labajos C.A.</t>
  </si>
  <si>
    <t>Pires Jr. F.C.M.</t>
  </si>
  <si>
    <t>Plant G.</t>
  </si>
  <si>
    <t>Potts J.S.</t>
  </si>
  <si>
    <t>Prijon M.</t>
  </si>
  <si>
    <t>Zohil J.</t>
  </si>
  <si>
    <t>Rodríguez Mateos J.C.</t>
  </si>
  <si>
    <t>Suárez de Vivero J.L.</t>
  </si>
  <si>
    <t>Selkou E.</t>
  </si>
  <si>
    <t>Wrona A.</t>
  </si>
  <si>
    <t>Saharuddin A.H.</t>
  </si>
  <si>
    <t>Sambracos E.</t>
  </si>
  <si>
    <t>Tsiaparikou J.</t>
  </si>
  <si>
    <t>Savsar M.</t>
  </si>
  <si>
    <t>Scott S.V.</t>
  </si>
  <si>
    <t>Sinha S.</t>
  </si>
  <si>
    <t>Sletner T.C.</t>
  </si>
  <si>
    <t>Somers E.</t>
  </si>
  <si>
    <t>Sun G.</t>
  </si>
  <si>
    <t>Zhang S.</t>
  </si>
  <si>
    <t>Suykens F.</t>
  </si>
  <si>
    <t>Terada H.</t>
  </si>
  <si>
    <t>Tongzon J.L.</t>
  </si>
  <si>
    <t>Torbianelli V.A.</t>
  </si>
  <si>
    <t>Turner H.S.</t>
  </si>
  <si>
    <t>Van der Linden J.A.</t>
  </si>
  <si>
    <t>Xin S.</t>
  </si>
  <si>
    <t>Yamaguchi N.D.</t>
  </si>
  <si>
    <t>Yang Zan</t>
  </si>
  <si>
    <t>Zeng Z.</t>
  </si>
  <si>
    <t>Yercan F.</t>
  </si>
  <si>
    <t>Zan Y.</t>
  </si>
  <si>
    <t>Edge Weight</t>
  </si>
  <si>
    <t>Autofill Workbook Results</t>
  </si>
  <si>
    <t>▓0▓0▓0▓True▓Black▓Black▓▓Edge Weight▓1▓4▓0▓1▓10▓False▓▓0▓0▓0▓0▓0▓False▓▓0▓0▓0▓True▓Black▓Black▓▓▓0▓0▓0▓0▓0▓False▓▓0▓0▓0▓0▓0▓False▓▓0▓0▓0▓0▓0▓False▓▓0▓0▓0▓0▓0▓False</t>
  </si>
  <si>
    <t>Workbook Settings 2</t>
  </si>
  <si>
    <t>Graph History</t>
  </si>
  <si>
    <t>Graph Type</t>
  </si>
  <si>
    <t>Modularity</t>
  </si>
  <si>
    <t>NodeXL Version</t>
  </si>
  <si>
    <t>Not Applicable</t>
  </si>
  <si>
    <t>1.0.1.413</t>
  </si>
  <si>
    <t>Top URLs in Tweet in Entire Graph</t>
  </si>
  <si>
    <t>Entire Graph Count</t>
  </si>
  <si>
    <t>Top URLs in Tweet</t>
  </si>
  <si>
    <t>Top Domains in Tweet in Entire Graph</t>
  </si>
  <si>
    <t>Top Domains in Tweet</t>
  </si>
  <si>
    <t>Top Hashtags in Tweet in Entire Graph</t>
  </si>
  <si>
    <t>Top Hashtags in Tweet</t>
  </si>
  <si>
    <t>Top Words in Tweet in Entire Graph</t>
  </si>
  <si>
    <t>Words in Sentiment List#1: Positive</t>
  </si>
  <si>
    <t>Words in Sentiment List#2: Negative</t>
  </si>
  <si>
    <t>Words in Sentiment List#3: (Add your own word list)</t>
  </si>
  <si>
    <t>Non-categorized Words</t>
  </si>
  <si>
    <t>Total Words</t>
  </si>
  <si>
    <t>Top Words in Tweet</t>
  </si>
  <si>
    <t>Top Word Pairs in Tweet in Entire Graph</t>
  </si>
  <si>
    <t>Top Word Pairs in Tweet</t>
  </si>
  <si>
    <t>Top Replied-To in Entire Graph</t>
  </si>
  <si>
    <t>Top Mentioned in Entire Graph</t>
  </si>
  <si>
    <t>Top Replied-To in Tweet</t>
  </si>
  <si>
    <t>Top Mentioned in Tweet</t>
  </si>
  <si>
    <t>Top Tweeters in Entire Graph</t>
  </si>
  <si>
    <t>Top Tweeters</t>
  </si>
  <si>
    <t>Top URLs in Tweet by Count</t>
  </si>
  <si>
    <t>Top URLs in Tweet by Salience</t>
  </si>
  <si>
    <t>Top Domains in Tweet by Count</t>
  </si>
  <si>
    <t>Top Domains in Tweet by Salience</t>
  </si>
  <si>
    <t>Top Hashtags in Tweet by Count</t>
  </si>
  <si>
    <t>Top Hashtags in Tweet by Salience</t>
  </si>
  <si>
    <t>Top Words in Tweet by Count</t>
  </si>
  <si>
    <t>Top Words in Tweet by Salience</t>
  </si>
  <si>
    <t>Top Word Pairs in Tweet by Count</t>
  </si>
  <si>
    <t>Top Word Pairs in Tweet by Salience</t>
  </si>
  <si>
    <t>.</t>
  </si>
  <si>
    <t>Vertices[Clustering Coefficient]</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</si>
  <si>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</si>
  <si>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</si>
  <si>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</si>
  <si>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</si>
  <si>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</si>
  <si>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</si>
  <si>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</si>
  <si>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</si>
  <si>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</si>
  <si>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</si>
  <si>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</si>
  <si>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</si>
  <si>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</si>
  <si>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</si>
  <si>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</si>
  <si>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</si>
  <si>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</si>
  <si>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</si>
  <si>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</si>
  <si>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</si>
  <si>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</si>
  <si>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</si>
  <si>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</si>
  <si>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</si>
  <si>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</si>
  <si>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</si>
  <si>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</si>
  <si>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</si>
  <si>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</si>
  <si>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</si>
  <si>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</si>
  <si>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</si>
  <si>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</si>
  <si>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</si>
  <si>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</si>
  <si>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</si>
  <si>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</si>
  <si>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</si>
  <si>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</si>
  <si>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</si>
  <si>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</si>
  <si>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</si>
  <si>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</si>
  <si>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</si>
  <si>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</si>
  <si>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</si>
  <si>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</si>
  <si>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</si>
  <si>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</si>
  <si>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G50</t>
  </si>
  <si>
    <t>G51</t>
  </si>
  <si>
    <t>G52</t>
  </si>
  <si>
    <t>G53</t>
  </si>
  <si>
    <t>G54</t>
  </si>
  <si>
    <t>G55</t>
  </si>
  <si>
    <t>G56</t>
  </si>
  <si>
    <t>G57</t>
  </si>
  <si>
    <t>G58</t>
  </si>
  <si>
    <t>G59</t>
  </si>
  <si>
    <t>G60</t>
  </si>
  <si>
    <t>G61</t>
  </si>
  <si>
    <t>G62</t>
  </si>
  <si>
    <t>G63</t>
  </si>
  <si>
    <t>G64</t>
  </si>
  <si>
    <t>G65</t>
  </si>
  <si>
    <t>G66</t>
  </si>
  <si>
    <t>G67</t>
  </si>
  <si>
    <t>G68</t>
  </si>
  <si>
    <t>G69</t>
  </si>
  <si>
    <t>G70</t>
  </si>
  <si>
    <t>G71</t>
  </si>
  <si>
    <t>G72</t>
  </si>
  <si>
    <t>G73</t>
  </si>
  <si>
    <t>G74</t>
  </si>
  <si>
    <t>G75</t>
  </si>
  <si>
    <t>G76</t>
  </si>
  <si>
    <t>G77</t>
  </si>
  <si>
    <t>G78</t>
  </si>
  <si>
    <t>G79</t>
  </si>
  <si>
    <t>G80</t>
  </si>
  <si>
    <t>G81</t>
  </si>
  <si>
    <t>G82</t>
  </si>
  <si>
    <t>G83</t>
  </si>
  <si>
    <t>G84</t>
  </si>
  <si>
    <t>G85</t>
  </si>
  <si>
    <t>G86</t>
  </si>
  <si>
    <t>G87</t>
  </si>
  <si>
    <t>G88</t>
  </si>
  <si>
    <t>G89</t>
  </si>
  <si>
    <t>G90</t>
  </si>
  <si>
    <t>G91</t>
  </si>
  <si>
    <t>G92</t>
  </si>
  <si>
    <t>G93</t>
  </si>
  <si>
    <t>G94</t>
  </si>
  <si>
    <t>G95</t>
  </si>
  <si>
    <t>G96</t>
  </si>
  <si>
    <t>G97</t>
  </si>
  <si>
    <t>G98</t>
  </si>
  <si>
    <t>G99</t>
  </si>
  <si>
    <t>G100</t>
  </si>
  <si>
    <t>G101</t>
  </si>
  <si>
    <t>G102</t>
  </si>
  <si>
    <t>G103</t>
  </si>
  <si>
    <t>G104</t>
  </si>
  <si>
    <t>G105</t>
  </si>
  <si>
    <t>G106</t>
  </si>
  <si>
    <t>G107</t>
  </si>
  <si>
    <t>G108</t>
  </si>
  <si>
    <t>G109</t>
  </si>
  <si>
    <t>G110</t>
  </si>
  <si>
    <t>G111</t>
  </si>
  <si>
    <t>G112</t>
  </si>
  <si>
    <t>G113</t>
  </si>
  <si>
    <t>G114</t>
  </si>
  <si>
    <t>G115</t>
  </si>
  <si>
    <t>G116</t>
  </si>
  <si>
    <t>G117</t>
  </si>
  <si>
    <t>G118</t>
  </si>
  <si>
    <t>G119</t>
  </si>
  <si>
    <t>G120</t>
  </si>
  <si>
    <t>G121</t>
  </si>
  <si>
    <t>G122</t>
  </si>
  <si>
    <t>G123</t>
  </si>
  <si>
    <t>G124</t>
  </si>
  <si>
    <t>G125</t>
  </si>
  <si>
    <t>G126</t>
  </si>
  <si>
    <t>G127</t>
  </si>
  <si>
    <t>G128</t>
  </si>
  <si>
    <t>G129</t>
  </si>
  <si>
    <t>0, 12, 96</t>
  </si>
  <si>
    <t>0, 136, 227</t>
  </si>
  <si>
    <t>0, 100, 50</t>
  </si>
  <si>
    <t>0, 176, 22</t>
  </si>
  <si>
    <t>191, 0, 0</t>
  </si>
  <si>
    <t>230, 120, 0</t>
  </si>
  <si>
    <t>255, 191, 0</t>
  </si>
  <si>
    <t>150, 200, 0</t>
  </si>
  <si>
    <t>200, 0, 120</t>
  </si>
  <si>
    <t>77, 0, 96</t>
  </si>
  <si>
    <t>91, 0, 191</t>
  </si>
  <si>
    <t>0, 98, 130</t>
  </si>
  <si>
    <t>213, 218, 255</t>
  </si>
  <si>
    <t>213, 238, 255</t>
  </si>
  <si>
    <t>213, 255, 234</t>
  </si>
  <si>
    <t>213, 255, 218</t>
  </si>
  <si>
    <t>255, 213, 213</t>
  </si>
  <si>
    <t>255, 235, 213</t>
  </si>
  <si>
    <t>255, 244, 213</t>
  </si>
  <si>
    <t>244, 255, 213</t>
  </si>
  <si>
    <t>255, 213, 238</t>
  </si>
  <si>
    <t>247, 213, 255</t>
  </si>
  <si>
    <t>233, 213, 255</t>
  </si>
  <si>
    <t>213, 244, 255</t>
  </si>
  <si>
    <t>Vertex Group</t>
  </si>
  <si>
    <t>Vertex 1 Group</t>
  </si>
  <si>
    <t>Vertex 2 Group</t>
  </si>
  <si>
    <t>&lt;?xml version="1.0" encoding="utf-8"?&gt;_x000D_
&lt;configuration&gt;_x000D_
  &lt;configSections&gt;_x000D_
    &lt;sectionGroup name="userSettings" type="System.Configuration.UserSettingsGroup, System, Version=2.0.0.0, Culture=neutral, PublicKeyToken=b77a5c561934e089"&gt;_x000D_
      &lt;section name="GroupUserSettings" type="System.Configuration.ClientSettingsSection, System, Version=2.0.0.0, Culture=neutral, PublicKeyToken=b77a5c561934e089" allowExeDefinition="MachineToLocalUser" requirePermission="false" /&gt;_x000D_
      &lt;section name="DynamicFiltersUserSettings"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&lt;GroupUserSettings&gt;_x000D_
      &lt;setting name="ReadGroups" serializeAs="String"&gt;_x000D_
        &lt;value&gt;True&lt;/value&gt;_x000D_
      &lt;/setting&gt;_x000D_
    &lt;/GroupUserSettings&gt;_x000D_
    &lt;DynamicFiltersUserSettings&gt;_x000D_
      &lt;setting name="FilterNonNumericCells" serializeAs="String"&gt;_x000D_
        &lt;value&gt;False&lt;/value&gt;_x000D_
      &lt;/setting&gt;_x000D_
      &lt;setting name="FilteredAlpha" serializeAs="String"&gt;_x000D_
        &lt;value&gt;0&lt;/value&gt;_x000D_
      &lt;/setting&gt;_x000D_
    &lt;/DynamicFiltersUserSettings&gt;_x000D_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&lt;value&gt;InDegree, OutDegree, Degree, ClusteringCoefficient, BrandesFastCentralities, EigenvectorCentrality, PageRank, OverallMetrics, GroupMetrics, EdgeReciprocation, TopNBy, TwitterSearchNetworkTopItems, Words, ReciprocatedVertexPairRatio, EdgeCreation, TimeSeries, Paths, NetworkTopItems&lt;/value&gt;_x000D_
      &lt;/setting&gt;_x000D_
    &lt;/GraphMetricUserSettings&gt;_x000D_
    &lt;AutoFillUserSettings3&gt;_x000D_
      &lt;setting name="VertexColorDetails" serializeAs="String"&gt;_x000D_
        &lt;value&gt;False	False	0	10	241, 137, 4	46, 7, 195	False	False	True&lt;/value&gt;_x000D_
      &lt;/setting&gt;_x000D_
      &lt;setting name="EdgeLabelSourceColumnName" serializeAs="String"&gt;_x000D_
        &lt;value /&gt;_x000D_
      &lt;/setting&gt;_x000D_
      &lt;setting name="VertexXSourceColumnName" serializeAs="String"&gt;_x000D_
        &lt;value /&gt;_x000D_
      &lt;/setting&gt;_x000D_
      &lt;setting name="VertexLayoutOrderSourceColumnName" serializeAs="String"&gt;_x000D_
        &lt;value /&gt;_x000D_
      &lt;/setting&gt;_x000D_
      &lt;setting name="VertexRadiusSourceColumnName" serializeAs="String"&gt;_x000D_
        &lt;value /&gt;_x000D_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name="VertexShapeSourceColumnName" serializeAs="String"&gt;_x000D_
        &lt;value /&gt;_x000D_
      &lt;/setting&gt;_x000D_
      &lt;setting name="VertexPolarRSourceColumnName" serializeAs="String"&gt;_x000D_
        &lt;value /&gt;_x000D_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name="VertexLabelFillColorSourceColumnName" serializeAs="String"&gt;_x000D_
        &lt;value /&gt;_x000D_
      &lt;/setting&gt;_x000D_
      &lt;setting name="GroupCollapsedSourceColumnName" serializeAs="String"&gt;_x000D_
        &lt;value /&gt;_x000D_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t>
  </si>
  <si>
    <t>g"&gt;_x000D_
        &lt;value&gt;False	False	1	10	1	10	False	False&lt;/value&gt;_x000D_
      &lt;/setting&gt;_x000D_
      &lt;setting name="VertexPolarRDetails" serializeAs="String"&gt;_x000D_
        &lt;value&gt;False	False	0	0	0	1	False	False&lt;/value&gt;_x000D_
      &lt;/setting&gt;_x000D_
      &lt;setting name="VertexAlphaSourceColumnName" serializeAs="String"&gt;_x000D_
        &lt;value /&gt;_x000D_
      &lt;/setting&gt;_x000D_
      &lt;setting name="VertexVisibilitySourceColumnName" serializeAs="String"&gt;_x000D_
        &lt;value /&gt;_x000D_
      &lt;/setting&gt;_x000D_
      &lt;setting name="VertexLabelSourceColumnName" serializeAs="String"&gt;_x000D_
        &lt;value /&gt;_x000D_
      &lt;/setting&gt;_x000D_
      &lt;setting name="VertexToolTipSourceColumnName" serializeAs="String"&gt;_x000D_
        &lt;value /&gt;_x000D_
      &lt;/setting&gt;_x000D_
      &lt;setting name="EdgeWidthSourceColumnName" serializeAs="String"&gt;_x000D_
        &lt;value&gt;Edge Weight&lt;/value&gt;_x000D_
      &lt;/setting&gt;_x000D_
      &lt;setting name="EdgeAlphaSourceColumnName" serializeAs="String"&gt;_x000D_
        &lt;value /&gt;_x000D_
      &lt;/setting&gt;_x000D_
      &lt;setting name="VertexPolarAngleSourceColumnName" serializeAs="String"&gt;_x000D_
        &lt;value /&gt;_x000D_
      &lt;/setting&gt;_x000D_
      &lt;setting name="EdgeStyleSourceColumnName" serializeAs="String"&gt;_x000D_
        &lt;value /&gt;_x000D_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name="VertexYSourceColumnName" serializeAs="String"&gt;_x000D_
        &lt;value /&gt;_x000D_
      &lt;/setting&gt;_x000D_
      &lt;setting name="EdgeVisibilitySourceColumnName" serializeAs="String"&gt;_x000D_
        &lt;value /&gt;_x000D_
      &lt;/setting&gt;_x000D_
      &lt;setting name="VertexRadiusDetails" serializeAs="String"&gt;_x000D_
        &lt;value&gt;False	False	1	10	1.5	10	False	False&lt;/value&gt;_x000D_
      &lt;/setting&gt;_x000D_
      &lt;setting name="EdgeColorSourceColumnName" serializeAs="String"&gt;_x000D_
        &lt;value /&gt;_x000D_
      &lt;/setting&gt;_x000D_
      &lt;setting name="VertexXDetails" serializeAs="String"&gt;_x000D_
        &lt;value&gt;False	False	0	0	0	9999	False	False&lt;/value&gt;_x000D_
      &lt;/setting&gt;_x000D_
      &lt;setting name="GroupLabelSourceColumnName" serializeAs="String"&gt;_x000D_
        &lt;value /&gt;_x000D_
      &lt;/setting&gt;_x000D_
      &lt;setting name="VertexColorSourceColumnName" serializeAs="String"&gt;_x000D_
        &lt;value /&gt;_x000D_
      &lt;/setting&gt;_x000D_
      &lt;setting name="EdgeAlphaDetails" serializeAs="String"&gt;_x000D_
        &lt;value&gt;False	False	0	100	10	100	False	False&lt;/value&gt;_x000D_
      &lt;/setting&gt;_x000D_
      &lt;setting name="VertexLabelPositionSourceColumnName" serializeAs="String"&gt;_x000D_
        &lt;value /&gt;_x000D_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</si>
  <si>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LayoutAlgorithm░The graph was laid out using the Fruchterman-Reingold layout algorithm.▓GraphDirectedness░The graph is undirected.▓GroupingDescription░The graph's vertices were grouped by connected component.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</si>
</sst>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8"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charset val="1"/>
    </font>
    <font>
      <sz val="9"/>
      <color indexed="81"/>
      <name val="Tahoma"/>
      <family val="2"/>
    </font>
    <font>
      <sz val="9"/>
      <color indexed="81"/>
      <name val="Tahoma"/>
      <charset val="1"/>
    </font>
    <font>
      <sz val="11"/>
      <color theme="1"/>
      <name val="Calibri"/>
      <scheme val="minor"/>
    </font>
    <font>
      <b/>
      <sz val="9"/>
      <color indexed="81"/>
      <name val="Tahoma"/>
      <family val="2"/>
    </font>
    <font>
      <sz val="18"/>
      <color theme="3"/>
      <name val="Cambria"/>
      <family val="2"/>
      <scheme val="major"/>
    </font>
    <font>
      <b/>
      <sz val="11"/>
      <color rgb="FF3F3F3F"/>
      <name val="Calibri"/>
      <family val="2"/>
      <scheme val="minor"/>
    </font>
    <font>
      <sz val="10"/>
      <color indexed="8"/>
      <name val="Arial"/>
    </font>
    <font>
      <sz val="11"/>
      <color theme="3"/>
      <name val="Calibri"/>
      <family val="2"/>
      <scheme val="minor"/>
    </font>
    <font>
      <sz val="11"/>
      <color indexed="8"/>
      <name val="Calibri"/>
      <family val="2"/>
      <scheme val="minor"/>
    </font>
  </fonts>
  <fills count="12">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2F2F2"/>
      </patternFill>
    </fill>
    <fill>
      <patternFill patternType="solid">
        <fgColor rgb="FFFFFFCC"/>
      </patternFill>
    </fill>
  </fills>
  <borders count="23">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style="thin">
        <color theme="4"/>
      </top>
      <bottom/>
      <diagonal/>
    </border>
    <border>
      <left style="thin">
        <color rgb="FFB2B2B2"/>
      </left>
      <right style="thin">
        <color rgb="FFB2B2B2"/>
      </right>
      <top style="thin">
        <color rgb="FFB2B2B2"/>
      </top>
      <bottom/>
      <diagonal/>
    </border>
    <border>
      <left style="thin">
        <color rgb="FF3F3F3F"/>
      </left>
      <right style="thin">
        <color rgb="FF3F3F3F"/>
      </right>
      <top style="thin">
        <color rgb="FF3F3F3F"/>
      </top>
      <bottom/>
      <diagonal/>
    </border>
    <border>
      <left/>
      <right/>
      <top/>
      <bottom style="double">
        <color theme="4"/>
      </bottom>
      <diagonal/>
    </border>
    <border>
      <left style="thin">
        <color rgb="FFB2B2B2"/>
      </left>
      <right style="thin">
        <color rgb="FFB2B2B2"/>
      </right>
      <top/>
      <bottom style="thin">
        <color rgb="FFB2B2B2"/>
      </bottom>
      <diagonal/>
    </border>
    <border>
      <left style="thin">
        <color rgb="FF3F3F3F"/>
      </left>
      <right style="thin">
        <color rgb="FF3F3F3F"/>
      </right>
      <top/>
      <bottom style="thin">
        <color rgb="FF3F3F3F"/>
      </bottom>
      <diagonal/>
    </border>
    <border>
      <left style="thin">
        <color theme="0"/>
      </left>
      <right style="thin">
        <color theme="0"/>
      </right>
      <top/>
      <bottom style="thin">
        <color theme="0"/>
      </bottom>
      <diagonal/>
    </border>
  </borders>
  <cellStyleXfs count="15">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9" fontId="5" fillId="0" borderId="0" applyFont="0" applyFill="0" applyBorder="0" applyAlignment="0" applyProtection="0"/>
    <xf numFmtId="0" fontId="13" fillId="0" borderId="0" applyNumberFormat="0" applyFill="0" applyBorder="0" applyAlignment="0" applyProtection="0"/>
    <xf numFmtId="0" fontId="14" fillId="10" borderId="12" applyNumberFormat="0" applyAlignment="0" applyProtection="0"/>
    <xf numFmtId="0" fontId="5" fillId="11" borderId="13" applyNumberFormat="0" applyFont="0" applyAlignment="0" applyProtection="0"/>
    <xf numFmtId="0" fontId="1" fillId="0" borderId="14" applyNumberFormat="0" applyFill="0" applyAlignment="0" applyProtection="0"/>
    <xf numFmtId="0" fontId="15" fillId="0" borderId="0"/>
  </cellStyleXfs>
  <cellXfs count="156">
    <xf numFmtId="0" fontId="0" fillId="0" borderId="0" xfId="0"/>
    <xf numFmtId="49"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0" fontId="0" fillId="0" borderId="0" xfId="0" applyAlignment="1">
      <alignment vertical="top" wrapText="1"/>
    </xf>
    <xf numFmtId="49" fontId="0" fillId="0" borderId="0" xfId="0" applyNumberFormat="1" applyAlignment="1">
      <alignment wrapText="1"/>
    </xf>
    <xf numFmtId="0" fontId="0" fillId="0" borderId="0" xfId="0" applyBorder="1"/>
    <xf numFmtId="0" fontId="0" fillId="0" borderId="0" xfId="0" applyAlignment="1">
      <alignment wrapText="1"/>
    </xf>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0" fillId="5" borderId="2" xfId="4" applyNumberFormat="1" applyFont="1"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1" fillId="9" borderId="5" xfId="0" applyNumberFormat="1" applyFont="1" applyFill="1" applyBorder="1"/>
    <xf numFmtId="0" fontId="11" fillId="9" borderId="6" xfId="0" applyNumberFormat="1" applyFont="1" applyFill="1" applyBorder="1"/>
    <xf numFmtId="0" fontId="11" fillId="9" borderId="5" xfId="0" applyNumberFormat="1" applyFont="1" applyFill="1" applyBorder="1"/>
    <xf numFmtId="49" fontId="0" fillId="11" borderId="13" xfId="12" applyNumberFormat="1" applyFont="1"/>
    <xf numFmtId="49" fontId="0" fillId="11" borderId="13" xfId="12" applyNumberFormat="1" applyFont="1" applyAlignment="1">
      <alignment wrapText="1"/>
    </xf>
    <xf numFmtId="0" fontId="0" fillId="11" borderId="13" xfId="12" applyNumberFormat="1" applyFont="1"/>
    <xf numFmtId="0" fontId="0" fillId="11" borderId="13" xfId="12" applyNumberFormat="1" applyFont="1" applyAlignment="1">
      <alignment wrapText="1"/>
    </xf>
    <xf numFmtId="0" fontId="0" fillId="0" borderId="0" xfId="9" applyNumberFormat="1" applyFont="1" applyAlignment="1">
      <alignment wrapText="1"/>
    </xf>
    <xf numFmtId="0" fontId="0" fillId="0" borderId="14" xfId="13" applyNumberFormat="1" applyFont="1" applyFill="1" applyAlignment="1">
      <alignment wrapText="1"/>
    </xf>
    <xf numFmtId="0" fontId="0" fillId="0" borderId="0" xfId="3" applyNumberFormat="1" applyFont="1" applyAlignment="1">
      <alignment wrapText="1"/>
    </xf>
    <xf numFmtId="1" fontId="0" fillId="5" borderId="1" xfId="4" applyNumberFormat="1" applyFont="1" applyAlignment="1"/>
    <xf numFmtId="167" fontId="0" fillId="5" borderId="1" xfId="4" applyNumberFormat="1" applyFont="1" applyAlignment="1"/>
    <xf numFmtId="0" fontId="0" fillId="0" borderId="0" xfId="3" applyNumberFormat="1" applyFont="1"/>
    <xf numFmtId="0" fontId="0" fillId="0" borderId="0" xfId="9" applyNumberFormat="1" applyFont="1"/>
    <xf numFmtId="49" fontId="0" fillId="11" borderId="17" xfId="12" applyNumberFormat="1" applyFont="1" applyBorder="1"/>
    <xf numFmtId="0" fontId="0" fillId="11" borderId="17" xfId="12" applyNumberFormat="1" applyFont="1" applyBorder="1"/>
    <xf numFmtId="1" fontId="0" fillId="5" borderId="11" xfId="4" applyNumberFormat="1" applyFont="1" applyBorder="1" applyAlignment="1"/>
    <xf numFmtId="167" fontId="0" fillId="5" borderId="11" xfId="4" applyNumberFormat="1" applyFont="1" applyBorder="1" applyAlignment="1"/>
    <xf numFmtId="0" fontId="0" fillId="0" borderId="0" xfId="3" applyNumberFormat="1" applyFont="1" applyBorder="1"/>
    <xf numFmtId="0" fontId="0" fillId="0" borderId="0" xfId="9" applyNumberFormat="1" applyFont="1" applyBorder="1"/>
    <xf numFmtId="49" fontId="0" fillId="0" borderId="0" xfId="0" applyNumberFormat="1" applyFont="1"/>
    <xf numFmtId="0" fontId="6" fillId="6" borderId="2" xfId="6" applyFont="1" applyBorder="1"/>
    <xf numFmtId="0" fontId="6" fillId="6" borderId="0" xfId="6" applyFont="1" applyBorder="1"/>
    <xf numFmtId="0" fontId="0" fillId="4" borderId="2" xfId="5" applyNumberFormat="1" applyFont="1" applyBorder="1"/>
    <xf numFmtId="0" fontId="0" fillId="4" borderId="0" xfId="5" applyNumberFormat="1" applyFont="1" applyBorder="1"/>
    <xf numFmtId="164" fontId="0" fillId="4" borderId="0" xfId="5" applyNumberFormat="1" applyFont="1" applyBorder="1"/>
    <xf numFmtId="1" fontId="0" fillId="4" borderId="0" xfId="5" applyNumberFormat="1" applyFont="1" applyBorder="1"/>
    <xf numFmtId="0" fontId="0" fillId="0" borderId="0" xfId="0" applyFont="1"/>
    <xf numFmtId="49" fontId="0" fillId="0" borderId="0" xfId="0" applyNumberFormat="1" applyFont="1" applyAlignment="1">
      <alignment wrapText="1"/>
    </xf>
    <xf numFmtId="0" fontId="0" fillId="0" borderId="0" xfId="0" applyNumberFormat="1" applyFont="1" applyAlignment="1">
      <alignment wrapText="1"/>
    </xf>
    <xf numFmtId="164" fontId="0" fillId="0" borderId="0" xfId="0" applyNumberFormat="1" applyFont="1" applyAlignment="1">
      <alignment wrapText="1"/>
    </xf>
    <xf numFmtId="1" fontId="0" fillId="0" borderId="0" xfId="0" applyNumberFormat="1" applyFont="1" applyAlignment="1">
      <alignment wrapText="1"/>
    </xf>
    <xf numFmtId="0" fontId="0" fillId="0" borderId="0" xfId="0" applyFont="1" applyAlignment="1">
      <alignment wrapText="1"/>
    </xf>
    <xf numFmtId="0" fontId="0" fillId="0" borderId="0" xfId="0" applyNumberFormat="1" applyFont="1"/>
    <xf numFmtId="49" fontId="6" fillId="6" borderId="1" xfId="6" applyNumberFormat="1" applyFont="1" applyAlignment="1">
      <alignment wrapText="1"/>
    </xf>
    <xf numFmtId="0" fontId="6" fillId="6" borderId="1" xfId="6" applyNumberFormat="1" applyFont="1" applyAlignment="1">
      <alignment wrapText="1"/>
    </xf>
    <xf numFmtId="1" fontId="0" fillId="4" borderId="1" xfId="5" applyNumberFormat="1" applyFont="1" applyAlignment="1"/>
    <xf numFmtId="167" fontId="0" fillId="4" borderId="1" xfId="5" applyNumberFormat="1" applyFont="1" applyAlignment="1"/>
    <xf numFmtId="0" fontId="1" fillId="0" borderId="14" xfId="13" applyNumberFormat="1" applyFont="1" applyFill="1"/>
    <xf numFmtId="164" fontId="1" fillId="0" borderId="14" xfId="13" applyNumberFormat="1" applyFont="1" applyFill="1"/>
    <xf numFmtId="1" fontId="1" fillId="0" borderId="14" xfId="13" applyNumberFormat="1" applyFont="1" applyFill="1"/>
    <xf numFmtId="164" fontId="14" fillId="10" borderId="12" xfId="11" applyNumberFormat="1" applyFont="1"/>
    <xf numFmtId="165" fontId="14" fillId="10" borderId="12" xfId="11" applyNumberFormat="1" applyFont="1"/>
    <xf numFmtId="0" fontId="14" fillId="10" borderId="12" xfId="11" applyNumberFormat="1" applyFont="1"/>
    <xf numFmtId="166" fontId="14" fillId="10" borderId="12" xfId="11" applyNumberFormat="1" applyFont="1"/>
    <xf numFmtId="1" fontId="0" fillId="0" borderId="0" xfId="0" applyNumberFormat="1" applyFont="1"/>
    <xf numFmtId="0" fontId="1" fillId="0" borderId="16" xfId="13" applyNumberFormat="1" applyFont="1" applyFill="1" applyBorder="1"/>
    <xf numFmtId="164" fontId="1" fillId="0" borderId="16" xfId="13" applyNumberFormat="1" applyFont="1" applyFill="1" applyBorder="1"/>
    <xf numFmtId="1" fontId="1" fillId="0" borderId="16" xfId="13" applyNumberFormat="1" applyFont="1" applyFill="1" applyBorder="1"/>
    <xf numFmtId="164" fontId="14" fillId="10" borderId="18" xfId="11" applyNumberFormat="1" applyFont="1" applyBorder="1"/>
    <xf numFmtId="165" fontId="14" fillId="10" borderId="18" xfId="11" applyNumberFormat="1" applyFont="1" applyBorder="1"/>
    <xf numFmtId="0" fontId="14" fillId="10" borderId="18" xfId="11" applyNumberFormat="1" applyFont="1" applyBorder="1"/>
    <xf numFmtId="166" fontId="14" fillId="10" borderId="18" xfId="11" applyNumberFormat="1" applyFont="1" applyBorder="1"/>
    <xf numFmtId="164" fontId="0" fillId="0" borderId="0" xfId="0" applyNumberFormat="1" applyFont="1"/>
    <xf numFmtId="49" fontId="16" fillId="0" borderId="0" xfId="10" applyNumberFormat="1" applyFont="1"/>
    <xf numFmtId="49" fontId="16" fillId="0" borderId="0" xfId="10" applyNumberFormat="1" applyFont="1" applyBorder="1"/>
    <xf numFmtId="49" fontId="6" fillId="6" borderId="1" xfId="6" applyNumberFormat="1" applyFont="1"/>
    <xf numFmtId="0" fontId="6" fillId="6" borderId="1" xfId="6" applyFont="1"/>
    <xf numFmtId="0" fontId="0" fillId="4" borderId="1" xfId="5" applyNumberFormat="1" applyFont="1"/>
    <xf numFmtId="0" fontId="17" fillId="0" borderId="15" xfId="14" applyFont="1" applyFill="1" applyBorder="1" applyAlignment="1">
      <alignment wrapText="1"/>
    </xf>
    <xf numFmtId="0" fontId="1" fillId="0" borderId="14" xfId="13" applyNumberFormat="1" applyFont="1" applyFill="1" applyAlignment="1">
      <alignment wrapText="1"/>
    </xf>
    <xf numFmtId="164" fontId="1" fillId="0" borderId="14" xfId="13" applyNumberFormat="1" applyFont="1" applyFill="1" applyAlignment="1">
      <alignment wrapText="1"/>
    </xf>
    <xf numFmtId="1" fontId="1" fillId="0" borderId="14" xfId="13" applyNumberFormat="1" applyFont="1" applyFill="1" applyAlignment="1">
      <alignment wrapText="1"/>
    </xf>
    <xf numFmtId="0" fontId="1" fillId="0" borderId="14" xfId="13" applyNumberFormat="1" applyFont="1" applyFill="1" applyBorder="1"/>
    <xf numFmtId="164" fontId="1" fillId="0" borderId="14" xfId="13" applyNumberFormat="1" applyFont="1" applyFill="1" applyBorder="1"/>
    <xf numFmtId="1" fontId="1" fillId="0" borderId="14" xfId="13" applyNumberFormat="1" applyFont="1" applyFill="1" applyBorder="1"/>
    <xf numFmtId="49" fontId="0" fillId="11" borderId="13" xfId="12" applyNumberFormat="1" applyFont="1" applyBorder="1"/>
    <xf numFmtId="0" fontId="0" fillId="11" borderId="13" xfId="12" applyNumberFormat="1" applyFont="1" applyBorder="1"/>
    <xf numFmtId="164" fontId="14" fillId="10" borderId="12" xfId="11" applyNumberFormat="1" applyFont="1" applyBorder="1"/>
    <xf numFmtId="165" fontId="14" fillId="10" borderId="12" xfId="11" applyNumberFormat="1" applyFont="1" applyBorder="1"/>
    <xf numFmtId="0" fontId="14" fillId="10" borderId="12" xfId="11" applyNumberFormat="1" applyFont="1" applyBorder="1"/>
    <xf numFmtId="166" fontId="14" fillId="10" borderId="12" xfId="11" applyNumberFormat="1" applyFont="1" applyBorder="1"/>
    <xf numFmtId="1" fontId="0" fillId="5" borderId="1" xfId="4" applyNumberFormat="1" applyFont="1" applyBorder="1" applyAlignment="1"/>
    <xf numFmtId="167" fontId="0" fillId="5" borderId="1" xfId="4" applyNumberFormat="1" applyFont="1" applyBorder="1" applyAlignment="1"/>
    <xf numFmtId="0" fontId="0" fillId="0" borderId="0" xfId="0" applyAlignment="1"/>
    <xf numFmtId="0" fontId="5" fillId="5" borderId="1" xfId="8" applyNumberFormat="1" applyAlignment="1"/>
    <xf numFmtId="0" fontId="0" fillId="0" borderId="0" xfId="0" quotePrefix="1" applyAlignment="1"/>
    <xf numFmtId="49" fontId="0" fillId="0" borderId="0" xfId="0" applyNumberFormat="1" applyAlignment="1"/>
    <xf numFmtId="49" fontId="5" fillId="4" borderId="1" xfId="5" applyNumberFormat="1" applyAlignment="1">
      <alignment wrapText="1"/>
    </xf>
    <xf numFmtId="1" fontId="5" fillId="4" borderId="1" xfId="5" quotePrefix="1" applyNumberFormat="1" applyAlignment="1"/>
    <xf numFmtId="49" fontId="0" fillId="0" borderId="15" xfId="0" applyNumberFormat="1" applyFont="1" applyBorder="1"/>
    <xf numFmtId="0" fontId="1" fillId="0" borderId="19" xfId="13" applyNumberFormat="1" applyFill="1" applyBorder="1"/>
    <xf numFmtId="0" fontId="11" fillId="0" borderId="19" xfId="13" applyNumberFormat="1" applyFont="1" applyFill="1" applyBorder="1"/>
    <xf numFmtId="49" fontId="6" fillId="11" borderId="20" xfId="12" applyNumberFormat="1" applyFont="1" applyBorder="1"/>
    <xf numFmtId="0" fontId="14" fillId="10" borderId="21" xfId="11" applyNumberFormat="1" applyBorder="1"/>
    <xf numFmtId="0" fontId="11" fillId="0" borderId="22" xfId="3" applyNumberFormat="1" applyFont="1" applyBorder="1"/>
    <xf numFmtId="0" fontId="5" fillId="0" borderId="22" xfId="3" applyNumberFormat="1" applyBorder="1"/>
    <xf numFmtId="1" fontId="5" fillId="5" borderId="22" xfId="4" applyNumberFormat="1" applyBorder="1"/>
    <xf numFmtId="167" fontId="5" fillId="5" borderId="22" xfId="4" applyNumberFormat="1" applyBorder="1"/>
    <xf numFmtId="0" fontId="0" fillId="0" borderId="0" xfId="0" applyFill="1" applyBorder="1" applyAlignment="1"/>
    <xf numFmtId="0" fontId="11" fillId="0" borderId="16" xfId="13" applyNumberFormat="1" applyFont="1" applyFill="1" applyBorder="1"/>
    <xf numFmtId="0" fontId="1" fillId="0" borderId="16" xfId="13" applyFill="1" applyBorder="1"/>
    <xf numFmtId="0" fontId="14" fillId="10" borderId="18" xfId="11" applyBorder="1"/>
    <xf numFmtId="0" fontId="11" fillId="0" borderId="0" xfId="3" applyNumberFormat="1" applyFont="1" applyBorder="1"/>
    <xf numFmtId="1" fontId="0" fillId="5" borderId="11" xfId="4" applyNumberFormat="1" applyFont="1" applyBorder="1"/>
    <xf numFmtId="167" fontId="0" fillId="5" borderId="11" xfId="4" applyNumberFormat="1" applyFont="1" applyBorder="1"/>
    <xf numFmtId="49" fontId="13" fillId="0" borderId="0" xfId="3" applyNumberFormat="1" applyFont="1" applyBorder="1" applyAlignment="1"/>
    <xf numFmtId="0" fontId="1" fillId="5" borderId="1" xfId="4" applyNumberFormat="1" applyFont="1" applyAlignment="1"/>
  </cellXfs>
  <cellStyles count="15">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4"/>
    <cellStyle name="Note" xfId="12" builtinId="10"/>
    <cellStyle name="Output" xfId="11" builtinId="21"/>
    <cellStyle name="Percent" xfId="9" builtinId="5"/>
    <cellStyle name="Title" xfId="10" builtinId="15"/>
    <cellStyle name="Total" xfId="13" builtinId="25"/>
  </cellStyles>
  <dxfs count="152">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strike val="0"/>
        <outline val="0"/>
        <shadow val="0"/>
        <u val="none"/>
        <vertAlign val="baseline"/>
        <sz val="11"/>
        <name val="Calibri"/>
        <scheme val="minor"/>
      </font>
      <numFmt numFmtId="0" formatCode="General"/>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1" formatCode="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30" formatCode="@"/>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font>
        <strike val="0"/>
        <outline val="0"/>
        <shadow val="0"/>
        <u val="none"/>
        <vertAlign val="baseline"/>
        <sz val="11"/>
        <name val="Calibri"/>
        <scheme val="minor"/>
      </font>
      <numFmt numFmtId="0" formatCode="General"/>
      <border outline="0">
        <right style="thin">
          <color theme="0"/>
        </right>
      </border>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font>
        <strike val="0"/>
        <outline val="0"/>
        <shadow val="0"/>
        <u val="none"/>
        <vertAlign val="baseline"/>
        <sz val="11"/>
        <name val="Calibri"/>
        <scheme val="minor"/>
      </font>
      <numFmt numFmtId="166" formatCode="#,##0.000"/>
      <border outline="0">
        <right style="thin">
          <color theme="0"/>
        </right>
      </border>
    </dxf>
    <dxf>
      <font>
        <strike val="0"/>
        <outline val="0"/>
        <shadow val="0"/>
        <u val="none"/>
        <vertAlign val="baseline"/>
        <sz val="11"/>
        <name val="Calibri"/>
        <scheme val="minor"/>
      </font>
      <numFmt numFmtId="166" formatCode="#,##0.000"/>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165" formatCode="#,##0.0"/>
    </dxf>
    <dxf>
      <font>
        <strike val="0"/>
        <outline val="0"/>
        <shadow val="0"/>
        <u val="none"/>
        <vertAlign val="baseline"/>
        <sz val="11"/>
        <name val="Calibri"/>
        <scheme val="minor"/>
      </font>
      <numFmt numFmtId="165" formatCode="#,##0.0"/>
    </dxf>
    <dxf>
      <font>
        <strike val="0"/>
        <outline val="0"/>
        <shadow val="0"/>
        <u val="none"/>
        <vertAlign val="baseline"/>
        <sz val="11"/>
        <name val="Calibri"/>
        <scheme val="minor"/>
      </font>
      <numFmt numFmtId="164" formatCode="0.0"/>
    </dxf>
    <dxf>
      <font>
        <strike val="0"/>
        <outline val="0"/>
        <shadow val="0"/>
        <u val="none"/>
        <vertAlign val="baseline"/>
        <sz val="11"/>
        <name val="Calibri"/>
        <scheme val="minor"/>
      </font>
      <numFmt numFmtId="30" formatCode="@"/>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30" formatCode="@"/>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1" formatCode="0"/>
    </dxf>
    <dxf>
      <font>
        <strike val="0"/>
        <outline val="0"/>
        <shadow val="0"/>
        <u val="none"/>
        <vertAlign val="baseline"/>
        <sz val="11"/>
        <name val="Calibri"/>
        <scheme val="minor"/>
      </font>
      <numFmt numFmtId="164" formatCode="0.0"/>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0" formatCode="General"/>
    </dxf>
    <dxf>
      <font>
        <strike val="0"/>
        <outline val="0"/>
        <shadow val="0"/>
        <u val="none"/>
        <vertAlign val="baseline"/>
        <sz val="11"/>
        <name val="Calibri"/>
        <scheme val="minor"/>
      </font>
      <numFmt numFmtId="30" formatCode="@"/>
    </dxf>
    <dxf>
      <font>
        <strike val="0"/>
        <outline val="0"/>
        <shadow val="0"/>
        <u val="none"/>
        <vertAlign val="baseline"/>
        <sz val="11"/>
        <name val="Calibri"/>
        <scheme val="minor"/>
      </font>
      <numFmt numFmtId="30" formatCode="@"/>
    </dxf>
    <dxf>
      <font>
        <strike val="0"/>
        <outline val="0"/>
        <shadow val="0"/>
        <u val="none"/>
        <vertAlign val="baseline"/>
        <sz val="11"/>
        <name val="Calibri"/>
        <scheme val="minor"/>
      </font>
      <numFmt numFmtId="30" formatCode="@"/>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strike val="0"/>
        <outline val="0"/>
        <shadow val="0"/>
        <u val="none"/>
        <vertAlign val="baseline"/>
        <sz val="11"/>
        <name val="Calibri"/>
        <scheme val="minor"/>
      </font>
      <numFmt numFmtId="0" formatCode="General"/>
      <alignment horizontal="general" vertical="bottom" textRotation="0" wrapText="1" relativeIndent="0" justifyLastLine="0" shrinkToFit="0" readingOrder="0"/>
    </dxf>
    <dxf>
      <font>
        <strike val="0"/>
        <outline val="0"/>
        <shadow val="0"/>
        <u val="none"/>
        <vertAlign val="baseline"/>
        <sz val="11"/>
        <name val="Calibri"/>
        <scheme val="minor"/>
      </font>
      <numFmt numFmtId="0" formatCode="General"/>
      <alignment horizontal="general" vertical="bottom" textRotation="0" wrapText="1" indent="0" justifyLastLine="0" shrinkToFit="0" readingOrder="0"/>
    </dxf>
    <dxf>
      <font>
        <strike val="0"/>
        <outline val="0"/>
        <shadow val="0"/>
        <u val="none"/>
        <vertAlign val="baseline"/>
        <sz val="11"/>
        <name val="Calibri"/>
        <scheme val="minor"/>
      </font>
      <numFmt numFmtId="0" formatCode="General"/>
      <alignment horizontal="general" vertical="bottom" textRotation="0" wrapText="1" indent="0" justifyLastLine="0" shrinkToFit="0" readingOrder="0"/>
    </dxf>
    <dxf>
      <font>
        <strike val="0"/>
        <outline val="0"/>
        <shadow val="0"/>
        <u val="none"/>
        <vertAlign val="baseline"/>
        <sz val="11"/>
        <name val="Calibri"/>
        <scheme val="minor"/>
      </font>
      <numFmt numFmtId="30" formatCode="@"/>
      <alignment horizontal="general" vertical="bottom" textRotation="0" wrapText="1" indent="0" justifyLastLine="0" shrinkToFit="0" readingOrder="0"/>
    </dxf>
    <dxf>
      <font>
        <strike val="0"/>
        <outline val="0"/>
        <shadow val="0"/>
        <u val="none"/>
        <vertAlign val="baseline"/>
        <sz val="11"/>
        <name val="Calibri"/>
        <scheme val="minor"/>
      </font>
      <numFmt numFmtId="0" formatCode="General"/>
      <alignment horizontal="general" vertical="bottom" textRotation="0" wrapText="1" indent="0" justifyLastLine="0" shrinkToFit="0" readingOrder="0"/>
    </dxf>
    <dxf>
      <font>
        <strike val="0"/>
        <outline val="0"/>
        <shadow val="0"/>
        <u val="none"/>
        <vertAlign val="baseline"/>
        <sz val="11"/>
        <name val="Calibri"/>
        <scheme val="minor"/>
      </font>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font>
        <strike val="0"/>
        <outline val="0"/>
        <shadow val="0"/>
        <u val="none"/>
        <vertAlign val="baseline"/>
        <sz val="11"/>
        <name val="Calibri"/>
        <scheme val="minor"/>
      </font>
      <numFmt numFmtId="164" formatCode="0.0"/>
      <alignment horizontal="general" vertical="bottom" textRotation="0" wrapText="1" indent="0" justifyLastLine="0" shrinkToFit="0" readingOrder="0"/>
    </dxf>
    <dxf>
      <font>
        <strike val="0"/>
        <outline val="0"/>
        <shadow val="0"/>
        <u val="none"/>
        <vertAlign val="baseline"/>
        <sz val="11"/>
        <name val="Calibri"/>
        <scheme val="minor"/>
      </font>
      <numFmt numFmtId="0" formatCode="General"/>
      <alignment horizontal="general" vertical="bottom" textRotation="0" wrapText="1" indent="0" justifyLastLine="0" shrinkToFit="0" readingOrder="0"/>
    </dxf>
    <dxf>
      <font>
        <strike val="0"/>
        <outline val="0"/>
        <shadow val="0"/>
        <u val="none"/>
        <vertAlign val="baseline"/>
        <sz val="11"/>
        <name val="Calibri"/>
        <scheme val="minor"/>
      </font>
    </dxf>
    <dxf>
      <font>
        <strike val="0"/>
        <outline val="0"/>
        <shadow val="0"/>
        <u val="none"/>
        <vertAlign val="baseline"/>
        <sz val="11"/>
        <name val="Calibri"/>
        <scheme val="minor"/>
      </font>
    </dxf>
    <dxf>
      <font>
        <strike val="0"/>
        <outline val="0"/>
        <shadow val="0"/>
        <u val="none"/>
        <vertAlign val="baseline"/>
        <sz val="11"/>
        <name val="Calibri"/>
        <scheme val="minor"/>
      </font>
      <alignment horizontal="general" vertical="bottom" textRotation="0" wrapText="1" indent="0" justifyLastLine="0" shrinkToFit="0" readingOrder="0"/>
    </dxf>
    <dxf>
      <font>
        <strike val="0"/>
        <outline val="0"/>
        <shadow val="0"/>
        <u val="none"/>
        <vertAlign val="baseline"/>
        <sz val="11"/>
        <name val="Calibri"/>
        <scheme val="minor"/>
      </font>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51"/>
      <tableStyleElement type="headerRow" dxfId="150"/>
    </tableStyle>
    <tableStyle name="NodeXL Table" pivot="0" count="1">
      <tableStyleElement type="headerRow" dxfId="14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59</c:v>
                </c:pt>
              </c:strCache>
            </c:strRef>
          </c:tx>
          <c:spPr>
            <a:solidFill>
              <a:schemeClr val="accent1"/>
            </a:solidFill>
          </c:spPr>
          <c:invertIfNegative val="0"/>
          <c:cat>
            <c:numRef>
              <c:f>'Overall Metrics'!$D$2:$D$57</c:f>
              <c:numCache>
                <c:formatCode>#,##0.00</c:formatCode>
                <c:ptCount val="56"/>
                <c:pt idx="0">
                  <c:v>0</c:v>
                </c:pt>
                <c:pt idx="1">
                  <c:v>0.14545454545454545</c:v>
                </c:pt>
                <c:pt idx="2">
                  <c:v>0.29090909090909089</c:v>
                </c:pt>
                <c:pt idx="3">
                  <c:v>0.43636363636363634</c:v>
                </c:pt>
                <c:pt idx="4">
                  <c:v>0.58181818181818179</c:v>
                </c:pt>
                <c:pt idx="5">
                  <c:v>0.72727272727272729</c:v>
                </c:pt>
                <c:pt idx="6">
                  <c:v>0.8727272727272728</c:v>
                </c:pt>
                <c:pt idx="7">
                  <c:v>1.0181818181818183</c:v>
                </c:pt>
                <c:pt idx="8">
                  <c:v>1.1636363636363638</c:v>
                </c:pt>
                <c:pt idx="9">
                  <c:v>1.3090909090909093</c:v>
                </c:pt>
                <c:pt idx="10">
                  <c:v>1.4545454545454548</c:v>
                </c:pt>
                <c:pt idx="11">
                  <c:v>1.6000000000000003</c:v>
                </c:pt>
                <c:pt idx="12">
                  <c:v>1.7454545454545458</c:v>
                </c:pt>
                <c:pt idx="13">
                  <c:v>1.8909090909090913</c:v>
                </c:pt>
                <c:pt idx="14">
                  <c:v>2.0363636363636366</c:v>
                </c:pt>
                <c:pt idx="15">
                  <c:v>2.1818181818181821</c:v>
                </c:pt>
                <c:pt idx="16">
                  <c:v>2.3272727272727276</c:v>
                </c:pt>
                <c:pt idx="17">
                  <c:v>2.4727272727272731</c:v>
                </c:pt>
                <c:pt idx="18">
                  <c:v>2.6181818181818186</c:v>
                </c:pt>
                <c:pt idx="19">
                  <c:v>2.7636363636363641</c:v>
                </c:pt>
                <c:pt idx="20">
                  <c:v>2.9090909090909096</c:v>
                </c:pt>
                <c:pt idx="21">
                  <c:v>3.0545454545454551</c:v>
                </c:pt>
                <c:pt idx="22">
                  <c:v>3.2000000000000006</c:v>
                </c:pt>
                <c:pt idx="23">
                  <c:v>3.3454545454545461</c:v>
                </c:pt>
                <c:pt idx="24">
                  <c:v>3.4909090909090916</c:v>
                </c:pt>
                <c:pt idx="26">
                  <c:v>3.6363636363636371</c:v>
                </c:pt>
                <c:pt idx="38">
                  <c:v>3.7818181818181826</c:v>
                </c:pt>
                <c:pt idx="39">
                  <c:v>3.9272727272727281</c:v>
                </c:pt>
                <c:pt idx="40">
                  <c:v>4.0727272727272732</c:v>
                </c:pt>
                <c:pt idx="41">
                  <c:v>4.2181818181818187</c:v>
                </c:pt>
                <c:pt idx="42">
                  <c:v>4.3636363636363642</c:v>
                </c:pt>
                <c:pt idx="43">
                  <c:v>4.5090909090909097</c:v>
                </c:pt>
                <c:pt idx="44">
                  <c:v>4.6545454545454552</c:v>
                </c:pt>
                <c:pt idx="45">
                  <c:v>4.8000000000000007</c:v>
                </c:pt>
                <c:pt idx="46">
                  <c:v>4.9454545454545462</c:v>
                </c:pt>
                <c:pt idx="47">
                  <c:v>5.0909090909090917</c:v>
                </c:pt>
                <c:pt idx="48">
                  <c:v>5.2363636363636372</c:v>
                </c:pt>
                <c:pt idx="49">
                  <c:v>5.3818181818181827</c:v>
                </c:pt>
                <c:pt idx="50">
                  <c:v>5.5272727272727282</c:v>
                </c:pt>
                <c:pt idx="51">
                  <c:v>5.6727272727272737</c:v>
                </c:pt>
                <c:pt idx="52">
                  <c:v>5.8181818181818192</c:v>
                </c:pt>
                <c:pt idx="53">
                  <c:v>5.9636363636363647</c:v>
                </c:pt>
                <c:pt idx="54">
                  <c:v>6.1090909090909102</c:v>
                </c:pt>
                <c:pt idx="55">
                  <c:v>8</c:v>
                </c:pt>
              </c:numCache>
            </c:numRef>
          </c:cat>
          <c:val>
            <c:numRef>
              <c:f>'Overall Metrics'!$E$2:$E$57</c:f>
              <c:numCache>
                <c:formatCode>General</c:formatCode>
                <c:ptCount val="56"/>
                <c:pt idx="0">
                  <c:v>59</c:v>
                </c:pt>
                <c:pt idx="1">
                  <c:v>0</c:v>
                </c:pt>
                <c:pt idx="2">
                  <c:v>0</c:v>
                </c:pt>
                <c:pt idx="3">
                  <c:v>0</c:v>
                </c:pt>
                <c:pt idx="4">
                  <c:v>0</c:v>
                </c:pt>
                <c:pt idx="5">
                  <c:v>0</c:v>
                </c:pt>
                <c:pt idx="6">
                  <c:v>104</c:v>
                </c:pt>
                <c:pt idx="7">
                  <c:v>0</c:v>
                </c:pt>
                <c:pt idx="8">
                  <c:v>0</c:v>
                </c:pt>
                <c:pt idx="9">
                  <c:v>0</c:v>
                </c:pt>
                <c:pt idx="10">
                  <c:v>0</c:v>
                </c:pt>
                <c:pt idx="11">
                  <c:v>0</c:v>
                </c:pt>
                <c:pt idx="12">
                  <c:v>0</c:v>
                </c:pt>
                <c:pt idx="13">
                  <c:v>52</c:v>
                </c:pt>
                <c:pt idx="14">
                  <c:v>0</c:v>
                </c:pt>
                <c:pt idx="15">
                  <c:v>0</c:v>
                </c:pt>
                <c:pt idx="16">
                  <c:v>0</c:v>
                </c:pt>
                <c:pt idx="17">
                  <c:v>0</c:v>
                </c:pt>
                <c:pt idx="18">
                  <c:v>0</c:v>
                </c:pt>
                <c:pt idx="19">
                  <c:v>0</c:v>
                </c:pt>
                <c:pt idx="20">
                  <c:v>35</c:v>
                </c:pt>
                <c:pt idx="21">
                  <c:v>0</c:v>
                </c:pt>
                <c:pt idx="22">
                  <c:v>0</c:v>
                </c:pt>
                <c:pt idx="23">
                  <c:v>0</c:v>
                </c:pt>
                <c:pt idx="24">
                  <c:v>0</c:v>
                </c:pt>
                <c:pt idx="25">
                  <c:v>-12</c:v>
                </c:pt>
                <c:pt idx="26">
                  <c:v>0</c:v>
                </c:pt>
                <c:pt idx="27">
                  <c:v>0</c:v>
                </c:pt>
                <c:pt idx="28">
                  <c:v>0</c:v>
                </c:pt>
                <c:pt idx="29">
                  <c:v>0</c:v>
                </c:pt>
                <c:pt idx="30">
                  <c:v>0</c:v>
                </c:pt>
                <c:pt idx="31">
                  <c:v>0</c:v>
                </c:pt>
                <c:pt idx="32">
                  <c:v>0</c:v>
                </c:pt>
                <c:pt idx="33">
                  <c:v>0</c:v>
                </c:pt>
                <c:pt idx="34">
                  <c:v>0</c:v>
                </c:pt>
                <c:pt idx="35">
                  <c:v>0</c:v>
                </c:pt>
                <c:pt idx="36">
                  <c:v>-12</c:v>
                </c:pt>
                <c:pt idx="37">
                  <c:v>-12</c:v>
                </c:pt>
                <c:pt idx="38">
                  <c:v>0</c:v>
                </c:pt>
                <c:pt idx="39">
                  <c:v>9</c:v>
                </c:pt>
                <c:pt idx="40">
                  <c:v>0</c:v>
                </c:pt>
                <c:pt idx="41">
                  <c:v>0</c:v>
                </c:pt>
                <c:pt idx="42">
                  <c:v>0</c:v>
                </c:pt>
                <c:pt idx="43">
                  <c:v>0</c:v>
                </c:pt>
                <c:pt idx="44">
                  <c:v>0</c:v>
                </c:pt>
                <c:pt idx="45">
                  <c:v>0</c:v>
                </c:pt>
                <c:pt idx="46">
                  <c:v>1</c:v>
                </c:pt>
                <c:pt idx="47">
                  <c:v>0</c:v>
                </c:pt>
                <c:pt idx="48">
                  <c:v>0</c:v>
                </c:pt>
                <c:pt idx="49">
                  <c:v>0</c:v>
                </c:pt>
                <c:pt idx="50">
                  <c:v>0</c:v>
                </c:pt>
                <c:pt idx="51">
                  <c:v>0</c:v>
                </c:pt>
                <c:pt idx="52">
                  <c:v>0</c:v>
                </c:pt>
                <c:pt idx="53">
                  <c:v>1</c:v>
                </c:pt>
                <c:pt idx="54">
                  <c:v>0</c:v>
                </c:pt>
                <c:pt idx="55">
                  <c:v>1</c:v>
                </c:pt>
              </c:numCache>
            </c:numRef>
          </c:val>
          <c:extLst>
            <c:ext xmlns:c16="http://schemas.microsoft.com/office/drawing/2014/chart" uri="{C3380CC4-5D6E-409C-BE32-E72D297353CC}">
              <c16:uniqueId val="{00000000-02F4-4D91-A1E5-4BE25972486A}"/>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FE6D-4DE8-8EF4-A9CEB705FAF4}"/>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9DEB-49F6-8BBB-1841A56875A1}"/>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243</c:v>
                </c:pt>
              </c:strCache>
            </c:strRef>
          </c:tx>
          <c:spPr>
            <a:solidFill>
              <a:schemeClr val="accent1"/>
            </a:solidFill>
          </c:spPr>
          <c:invertIfNegative val="0"/>
          <c:cat>
            <c:numRef>
              <c:f>'Overall Metrics'!$J$2:$J$57</c:f>
              <c:numCache>
                <c:formatCode>#,##0.00</c:formatCode>
                <c:ptCount val="56"/>
                <c:pt idx="0">
                  <c:v>0</c:v>
                </c:pt>
                <c:pt idx="1">
                  <c:v>0.49090909090909091</c:v>
                </c:pt>
                <c:pt idx="2">
                  <c:v>0.98181818181818181</c:v>
                </c:pt>
                <c:pt idx="3">
                  <c:v>1.4727272727272727</c:v>
                </c:pt>
                <c:pt idx="4">
                  <c:v>1.9636363636363636</c:v>
                </c:pt>
                <c:pt idx="5">
                  <c:v>2.4545454545454546</c:v>
                </c:pt>
                <c:pt idx="6">
                  <c:v>2.9454545454545453</c:v>
                </c:pt>
                <c:pt idx="7">
                  <c:v>3.4363636363636361</c:v>
                </c:pt>
                <c:pt idx="8">
                  <c:v>3.9272727272727268</c:v>
                </c:pt>
                <c:pt idx="9">
                  <c:v>4.418181818181818</c:v>
                </c:pt>
                <c:pt idx="10">
                  <c:v>4.9090909090909092</c:v>
                </c:pt>
                <c:pt idx="11">
                  <c:v>5.4</c:v>
                </c:pt>
                <c:pt idx="12">
                  <c:v>5.8909090909090915</c:v>
                </c:pt>
                <c:pt idx="13">
                  <c:v>6.3818181818181827</c:v>
                </c:pt>
                <c:pt idx="14">
                  <c:v>6.8727272727272739</c:v>
                </c:pt>
                <c:pt idx="15">
                  <c:v>7.3636363636363651</c:v>
                </c:pt>
                <c:pt idx="16">
                  <c:v>7.8545454545454563</c:v>
                </c:pt>
                <c:pt idx="17">
                  <c:v>8.3454545454545475</c:v>
                </c:pt>
                <c:pt idx="18">
                  <c:v>8.8363636363636378</c:v>
                </c:pt>
                <c:pt idx="19">
                  <c:v>9.327272727272728</c:v>
                </c:pt>
                <c:pt idx="20">
                  <c:v>9.8181818181818183</c:v>
                </c:pt>
                <c:pt idx="21">
                  <c:v>10.309090909090909</c:v>
                </c:pt>
                <c:pt idx="22">
                  <c:v>10.799999999999999</c:v>
                </c:pt>
                <c:pt idx="23">
                  <c:v>11.290909090909089</c:v>
                </c:pt>
                <c:pt idx="24">
                  <c:v>11.78181818181818</c:v>
                </c:pt>
                <c:pt idx="26">
                  <c:v>12.27272727272727</c:v>
                </c:pt>
                <c:pt idx="38">
                  <c:v>12.76363636363636</c:v>
                </c:pt>
                <c:pt idx="39">
                  <c:v>13.25454545454545</c:v>
                </c:pt>
                <c:pt idx="40">
                  <c:v>13.745454545454541</c:v>
                </c:pt>
                <c:pt idx="41">
                  <c:v>14.236363636363631</c:v>
                </c:pt>
                <c:pt idx="42">
                  <c:v>14.727272727272721</c:v>
                </c:pt>
                <c:pt idx="43">
                  <c:v>15.218181818181812</c:v>
                </c:pt>
                <c:pt idx="44">
                  <c:v>15.709090909090902</c:v>
                </c:pt>
                <c:pt idx="45">
                  <c:v>16.199999999999992</c:v>
                </c:pt>
                <c:pt idx="46">
                  <c:v>16.690909090909084</c:v>
                </c:pt>
                <c:pt idx="47">
                  <c:v>17.181818181818176</c:v>
                </c:pt>
                <c:pt idx="48">
                  <c:v>17.672727272727268</c:v>
                </c:pt>
                <c:pt idx="49">
                  <c:v>18.16363636363636</c:v>
                </c:pt>
                <c:pt idx="50">
                  <c:v>18.654545454545453</c:v>
                </c:pt>
                <c:pt idx="51">
                  <c:v>19.145454545454545</c:v>
                </c:pt>
                <c:pt idx="52">
                  <c:v>19.636363636363637</c:v>
                </c:pt>
                <c:pt idx="53">
                  <c:v>20.127272727272729</c:v>
                </c:pt>
                <c:pt idx="54">
                  <c:v>20.618181818181821</c:v>
                </c:pt>
                <c:pt idx="55">
                  <c:v>27</c:v>
                </c:pt>
              </c:numCache>
            </c:numRef>
          </c:cat>
          <c:val>
            <c:numRef>
              <c:f>'Overall Metrics'!$K$2:$K$57</c:f>
              <c:numCache>
                <c:formatCode>General</c:formatCode>
                <c:ptCount val="56"/>
                <c:pt idx="0">
                  <c:v>243</c:v>
                </c:pt>
                <c:pt idx="1">
                  <c:v>0</c:v>
                </c:pt>
                <c:pt idx="2">
                  <c:v>2</c:v>
                </c:pt>
                <c:pt idx="3">
                  <c:v>0</c:v>
                </c:pt>
                <c:pt idx="4">
                  <c:v>2</c:v>
                </c:pt>
                <c:pt idx="5">
                  <c:v>0</c:v>
                </c:pt>
                <c:pt idx="6">
                  <c:v>5</c:v>
                </c:pt>
                <c:pt idx="7">
                  <c:v>0</c:v>
                </c:pt>
                <c:pt idx="8">
                  <c:v>2</c:v>
                </c:pt>
                <c:pt idx="9">
                  <c:v>0</c:v>
                </c:pt>
                <c:pt idx="10">
                  <c:v>0</c:v>
                </c:pt>
                <c:pt idx="11">
                  <c:v>0</c:v>
                </c:pt>
                <c:pt idx="12">
                  <c:v>0</c:v>
                </c:pt>
                <c:pt idx="13">
                  <c:v>0</c:v>
                </c:pt>
                <c:pt idx="14">
                  <c:v>0</c:v>
                </c:pt>
                <c:pt idx="15">
                  <c:v>0</c:v>
                </c:pt>
                <c:pt idx="16">
                  <c:v>1</c:v>
                </c:pt>
                <c:pt idx="17">
                  <c:v>0</c:v>
                </c:pt>
                <c:pt idx="18">
                  <c:v>2</c:v>
                </c:pt>
                <c:pt idx="19">
                  <c:v>0</c:v>
                </c:pt>
                <c:pt idx="20">
                  <c:v>0</c:v>
                </c:pt>
                <c:pt idx="21">
                  <c:v>0</c:v>
                </c:pt>
                <c:pt idx="22">
                  <c:v>0</c:v>
                </c:pt>
                <c:pt idx="23">
                  <c:v>0</c:v>
                </c:pt>
                <c:pt idx="24">
                  <c:v>0</c:v>
                </c:pt>
                <c:pt idx="25">
                  <c:v>-5</c:v>
                </c:pt>
                <c:pt idx="26">
                  <c:v>0</c:v>
                </c:pt>
                <c:pt idx="27">
                  <c:v>0</c:v>
                </c:pt>
                <c:pt idx="28">
                  <c:v>0</c:v>
                </c:pt>
                <c:pt idx="29">
                  <c:v>0</c:v>
                </c:pt>
                <c:pt idx="30">
                  <c:v>0</c:v>
                </c:pt>
                <c:pt idx="31">
                  <c:v>0</c:v>
                </c:pt>
                <c:pt idx="32">
                  <c:v>0</c:v>
                </c:pt>
                <c:pt idx="33">
                  <c:v>0</c:v>
                </c:pt>
                <c:pt idx="34">
                  <c:v>0</c:v>
                </c:pt>
                <c:pt idx="35">
                  <c:v>0</c:v>
                </c:pt>
                <c:pt idx="36">
                  <c:v>-5</c:v>
                </c:pt>
                <c:pt idx="37">
                  <c:v>-5</c:v>
                </c:pt>
                <c:pt idx="38">
                  <c:v>0</c:v>
                </c:pt>
                <c:pt idx="39">
                  <c:v>0</c:v>
                </c:pt>
                <c:pt idx="40">
                  <c:v>1</c:v>
                </c:pt>
                <c:pt idx="41">
                  <c:v>0</c:v>
                </c:pt>
                <c:pt idx="42">
                  <c:v>0</c:v>
                </c:pt>
                <c:pt idx="43">
                  <c:v>0</c:v>
                </c:pt>
                <c:pt idx="44">
                  <c:v>1</c:v>
                </c:pt>
                <c:pt idx="45">
                  <c:v>0</c:v>
                </c:pt>
                <c:pt idx="46">
                  <c:v>0</c:v>
                </c:pt>
                <c:pt idx="47">
                  <c:v>0</c:v>
                </c:pt>
                <c:pt idx="48">
                  <c:v>0</c:v>
                </c:pt>
                <c:pt idx="49">
                  <c:v>0</c:v>
                </c:pt>
                <c:pt idx="50">
                  <c:v>0</c:v>
                </c:pt>
                <c:pt idx="51">
                  <c:v>0</c:v>
                </c:pt>
                <c:pt idx="52">
                  <c:v>1</c:v>
                </c:pt>
                <c:pt idx="53">
                  <c:v>0</c:v>
                </c:pt>
                <c:pt idx="54">
                  <c:v>0</c:v>
                </c:pt>
                <c:pt idx="55">
                  <c:v>2</c:v>
                </c:pt>
              </c:numCache>
            </c:numRef>
          </c:val>
          <c:extLst>
            <c:ext xmlns:c16="http://schemas.microsoft.com/office/drawing/2014/chart" uri="{C3380CC4-5D6E-409C-BE32-E72D297353CC}">
              <c16:uniqueId val="{00000000-A94A-473F-A03F-E0B118D4D66D}"/>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59</c:v>
                </c:pt>
              </c:strCache>
            </c:strRef>
          </c:tx>
          <c:spPr>
            <a:solidFill>
              <a:schemeClr val="accent1"/>
            </a:solidFill>
          </c:spPr>
          <c:invertIfNegative val="0"/>
          <c:cat>
            <c:numRef>
              <c:f>'Overall Metrics'!$L$2:$L$57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Metrics'!$M$2:$M$57</c:f>
              <c:numCache>
                <c:formatCode>General</c:formatCode>
                <c:ptCount val="56"/>
                <c:pt idx="0">
                  <c:v>59</c:v>
                </c:pt>
                <c:pt idx="1">
                  <c:v>2</c:v>
                </c:pt>
                <c:pt idx="2">
                  <c:v>14</c:v>
                </c:pt>
                <c:pt idx="3">
                  <c:v>4</c:v>
                </c:pt>
                <c:pt idx="4">
                  <c:v>1</c:v>
                </c:pt>
                <c:pt idx="5">
                  <c:v>2</c:v>
                </c:pt>
                <c:pt idx="6">
                  <c:v>5</c:v>
                </c:pt>
                <c:pt idx="7">
                  <c:v>5</c:v>
                </c:pt>
                <c:pt idx="8">
                  <c:v>0</c:v>
                </c:pt>
                <c:pt idx="9">
                  <c:v>2</c:v>
                </c:pt>
                <c:pt idx="10">
                  <c:v>0</c:v>
                </c:pt>
                <c:pt idx="11">
                  <c:v>15</c:v>
                </c:pt>
                <c:pt idx="12">
                  <c:v>0</c:v>
                </c:pt>
                <c:pt idx="13">
                  <c:v>7</c:v>
                </c:pt>
                <c:pt idx="14">
                  <c:v>0</c:v>
                </c:pt>
                <c:pt idx="15">
                  <c:v>0</c:v>
                </c:pt>
                <c:pt idx="16">
                  <c:v>0</c:v>
                </c:pt>
                <c:pt idx="17">
                  <c:v>0</c:v>
                </c:pt>
                <c:pt idx="18">
                  <c:v>23</c:v>
                </c:pt>
                <c:pt idx="19">
                  <c:v>0</c:v>
                </c:pt>
                <c:pt idx="20">
                  <c:v>0</c:v>
                </c:pt>
                <c:pt idx="21">
                  <c:v>0</c:v>
                </c:pt>
                <c:pt idx="22">
                  <c:v>0</c:v>
                </c:pt>
                <c:pt idx="23">
                  <c:v>0</c:v>
                </c:pt>
                <c:pt idx="24">
                  <c:v>0</c:v>
                </c:pt>
                <c:pt idx="25">
                  <c:v>-123</c:v>
                </c:pt>
                <c:pt idx="26">
                  <c:v>0</c:v>
                </c:pt>
                <c:pt idx="27">
                  <c:v>0</c:v>
                </c:pt>
                <c:pt idx="28">
                  <c:v>0</c:v>
                </c:pt>
                <c:pt idx="29">
                  <c:v>0</c:v>
                </c:pt>
                <c:pt idx="30">
                  <c:v>0</c:v>
                </c:pt>
                <c:pt idx="31">
                  <c:v>0</c:v>
                </c:pt>
                <c:pt idx="32">
                  <c:v>0</c:v>
                </c:pt>
                <c:pt idx="33">
                  <c:v>0</c:v>
                </c:pt>
                <c:pt idx="34">
                  <c:v>0</c:v>
                </c:pt>
                <c:pt idx="35">
                  <c:v>0</c:v>
                </c:pt>
                <c:pt idx="36">
                  <c:v>-123</c:v>
                </c:pt>
                <c:pt idx="37">
                  <c:v>-123</c:v>
                </c:pt>
                <c:pt idx="38">
                  <c:v>0</c:v>
                </c:pt>
                <c:pt idx="39">
                  <c:v>41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82</c:v>
                </c:pt>
              </c:numCache>
            </c:numRef>
          </c:val>
          <c:extLst>
            <c:ext xmlns:c16="http://schemas.microsoft.com/office/drawing/2014/chart" uri="{C3380CC4-5D6E-409C-BE32-E72D297353CC}">
              <c16:uniqueId val="{00000000-023E-4A6A-BD5D-17ADCD6C0B49}"/>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252</c:v>
                </c:pt>
              </c:strCache>
            </c:strRef>
          </c:tx>
          <c:spPr>
            <a:solidFill>
              <a:schemeClr val="accent1"/>
            </a:solidFill>
          </c:spPr>
          <c:invertIfNegative val="0"/>
          <c:cat>
            <c:numRef>
              <c:f>'Overall Metrics'!$N$2:$N$57</c:f>
              <c:numCache>
                <c:formatCode>#,##0.00</c:formatCode>
                <c:ptCount val="56"/>
                <c:pt idx="0">
                  <c:v>0</c:v>
                </c:pt>
                <c:pt idx="1">
                  <c:v>3.1717454545454543E-3</c:v>
                </c:pt>
                <c:pt idx="2">
                  <c:v>6.3434909090909087E-3</c:v>
                </c:pt>
                <c:pt idx="3">
                  <c:v>9.5152363636363639E-3</c:v>
                </c:pt>
                <c:pt idx="4">
                  <c:v>1.2686981818181817E-2</c:v>
                </c:pt>
                <c:pt idx="5">
                  <c:v>1.5858727272727271E-2</c:v>
                </c:pt>
                <c:pt idx="6">
                  <c:v>1.9030472727272724E-2</c:v>
                </c:pt>
                <c:pt idx="7">
                  <c:v>2.2202218181818178E-2</c:v>
                </c:pt>
                <c:pt idx="8">
                  <c:v>2.5373963636363631E-2</c:v>
                </c:pt>
                <c:pt idx="9">
                  <c:v>2.8545709090909085E-2</c:v>
                </c:pt>
                <c:pt idx="10">
                  <c:v>3.1717454545454542E-2</c:v>
                </c:pt>
                <c:pt idx="11">
                  <c:v>3.4889199999999995E-2</c:v>
                </c:pt>
                <c:pt idx="12">
                  <c:v>3.8060945454545449E-2</c:v>
                </c:pt>
                <c:pt idx="13">
                  <c:v>4.1232690909090902E-2</c:v>
                </c:pt>
                <c:pt idx="14">
                  <c:v>4.4404436363636356E-2</c:v>
                </c:pt>
                <c:pt idx="15">
                  <c:v>4.7576181818181809E-2</c:v>
                </c:pt>
                <c:pt idx="16">
                  <c:v>5.0747927272727263E-2</c:v>
                </c:pt>
                <c:pt idx="17">
                  <c:v>5.3919672727272716E-2</c:v>
                </c:pt>
                <c:pt idx="18">
                  <c:v>5.709141818181817E-2</c:v>
                </c:pt>
                <c:pt idx="19">
                  <c:v>6.0263163636363623E-2</c:v>
                </c:pt>
                <c:pt idx="20">
                  <c:v>6.3434909090909083E-2</c:v>
                </c:pt>
                <c:pt idx="21">
                  <c:v>6.6606654545454544E-2</c:v>
                </c:pt>
                <c:pt idx="22">
                  <c:v>6.9778400000000004E-2</c:v>
                </c:pt>
                <c:pt idx="23">
                  <c:v>7.2950145454545465E-2</c:v>
                </c:pt>
                <c:pt idx="24">
                  <c:v>7.6121890909090925E-2</c:v>
                </c:pt>
                <c:pt idx="26">
                  <c:v>7.9293636363636386E-2</c:v>
                </c:pt>
                <c:pt idx="38">
                  <c:v>8.2465381818181846E-2</c:v>
                </c:pt>
                <c:pt idx="39">
                  <c:v>8.5637127272727306E-2</c:v>
                </c:pt>
                <c:pt idx="40">
                  <c:v>8.8808872727272767E-2</c:v>
                </c:pt>
                <c:pt idx="41">
                  <c:v>9.1980618181818227E-2</c:v>
                </c:pt>
                <c:pt idx="42">
                  <c:v>9.5152363636363688E-2</c:v>
                </c:pt>
                <c:pt idx="43">
                  <c:v>9.8324109090909148E-2</c:v>
                </c:pt>
                <c:pt idx="44">
                  <c:v>0.10149585454545461</c:v>
                </c:pt>
                <c:pt idx="45">
                  <c:v>0.10466760000000007</c:v>
                </c:pt>
                <c:pt idx="46">
                  <c:v>0.10783934545454553</c:v>
                </c:pt>
                <c:pt idx="47">
                  <c:v>0.11101109090909099</c:v>
                </c:pt>
                <c:pt idx="48">
                  <c:v>0.11418283636363645</c:v>
                </c:pt>
                <c:pt idx="49">
                  <c:v>0.11735458181818191</c:v>
                </c:pt>
                <c:pt idx="50">
                  <c:v>0.12052632727272737</c:v>
                </c:pt>
                <c:pt idx="51">
                  <c:v>0.12369807272727283</c:v>
                </c:pt>
                <c:pt idx="52">
                  <c:v>0.12686981818181828</c:v>
                </c:pt>
                <c:pt idx="53">
                  <c:v>0.13004156363636374</c:v>
                </c:pt>
                <c:pt idx="54">
                  <c:v>0.1332133090909092</c:v>
                </c:pt>
                <c:pt idx="55">
                  <c:v>0.17444599999999999</c:v>
                </c:pt>
              </c:numCache>
            </c:numRef>
          </c:cat>
          <c:val>
            <c:numRef>
              <c:f>'Overall Metrics'!$O$2:$O$57</c:f>
              <c:numCache>
                <c:formatCode>General</c:formatCode>
                <c:ptCount val="56"/>
                <c:pt idx="0">
                  <c:v>252</c:v>
                </c:pt>
                <c:pt idx="1">
                  <c:v>0</c:v>
                </c:pt>
                <c:pt idx="2">
                  <c:v>0</c:v>
                </c:pt>
                <c:pt idx="3">
                  <c:v>1</c:v>
                </c:pt>
                <c:pt idx="4">
                  <c:v>0</c:v>
                </c:pt>
                <c:pt idx="5">
                  <c:v>0</c:v>
                </c:pt>
                <c:pt idx="6">
                  <c:v>0</c:v>
                </c:pt>
                <c:pt idx="7">
                  <c:v>0</c:v>
                </c:pt>
                <c:pt idx="8">
                  <c:v>0</c:v>
                </c:pt>
                <c:pt idx="9">
                  <c:v>0</c:v>
                </c:pt>
                <c:pt idx="10">
                  <c:v>0</c:v>
                </c:pt>
                <c:pt idx="11">
                  <c:v>0</c:v>
                </c:pt>
                <c:pt idx="12">
                  <c:v>0</c:v>
                </c:pt>
                <c:pt idx="13">
                  <c:v>0</c:v>
                </c:pt>
                <c:pt idx="14">
                  <c:v>0</c:v>
                </c:pt>
                <c:pt idx="15">
                  <c:v>2</c:v>
                </c:pt>
                <c:pt idx="16">
                  <c:v>0</c:v>
                </c:pt>
                <c:pt idx="17">
                  <c:v>0</c:v>
                </c:pt>
                <c:pt idx="18">
                  <c:v>0</c:v>
                </c:pt>
                <c:pt idx="19">
                  <c:v>0</c:v>
                </c:pt>
                <c:pt idx="20">
                  <c:v>0</c:v>
                </c:pt>
                <c:pt idx="21">
                  <c:v>0</c:v>
                </c:pt>
                <c:pt idx="22">
                  <c:v>0</c:v>
                </c:pt>
                <c:pt idx="23">
                  <c:v>0</c:v>
                </c:pt>
                <c:pt idx="24">
                  <c:v>0</c:v>
                </c:pt>
                <c:pt idx="25">
                  <c:v>-7</c:v>
                </c:pt>
                <c:pt idx="26">
                  <c:v>0</c:v>
                </c:pt>
                <c:pt idx="27">
                  <c:v>0</c:v>
                </c:pt>
                <c:pt idx="28">
                  <c:v>0</c:v>
                </c:pt>
                <c:pt idx="29">
                  <c:v>0</c:v>
                </c:pt>
                <c:pt idx="30">
                  <c:v>0</c:v>
                </c:pt>
                <c:pt idx="31">
                  <c:v>0</c:v>
                </c:pt>
                <c:pt idx="32">
                  <c:v>0</c:v>
                </c:pt>
                <c:pt idx="33">
                  <c:v>0</c:v>
                </c:pt>
                <c:pt idx="34">
                  <c:v>0</c:v>
                </c:pt>
                <c:pt idx="35">
                  <c:v>0</c:v>
                </c:pt>
                <c:pt idx="36">
                  <c:v>-7</c:v>
                </c:pt>
                <c:pt idx="37">
                  <c:v>-7</c:v>
                </c:pt>
                <c:pt idx="38">
                  <c:v>0</c:v>
                </c:pt>
                <c:pt idx="39">
                  <c:v>0</c:v>
                </c:pt>
                <c:pt idx="40">
                  <c:v>2</c:v>
                </c:pt>
                <c:pt idx="41">
                  <c:v>0</c:v>
                </c:pt>
                <c:pt idx="42">
                  <c:v>0</c:v>
                </c:pt>
                <c:pt idx="43">
                  <c:v>0</c:v>
                </c:pt>
                <c:pt idx="44">
                  <c:v>0</c:v>
                </c:pt>
                <c:pt idx="45">
                  <c:v>0</c:v>
                </c:pt>
                <c:pt idx="46">
                  <c:v>0</c:v>
                </c:pt>
                <c:pt idx="47">
                  <c:v>0</c:v>
                </c:pt>
                <c:pt idx="48">
                  <c:v>0</c:v>
                </c:pt>
                <c:pt idx="49">
                  <c:v>0</c:v>
                </c:pt>
                <c:pt idx="50">
                  <c:v>0</c:v>
                </c:pt>
                <c:pt idx="51">
                  <c:v>3</c:v>
                </c:pt>
                <c:pt idx="52">
                  <c:v>0</c:v>
                </c:pt>
                <c:pt idx="53">
                  <c:v>0</c:v>
                </c:pt>
                <c:pt idx="54">
                  <c:v>1</c:v>
                </c:pt>
                <c:pt idx="55">
                  <c:v>1</c:v>
                </c:pt>
              </c:numCache>
            </c:numRef>
          </c:val>
          <c:extLst>
            <c:ext xmlns:c16="http://schemas.microsoft.com/office/drawing/2014/chart" uri="{C3380CC4-5D6E-409C-BE32-E72D297353CC}">
              <c16:uniqueId val="{00000000-64E0-4C82-A305-0901A03D2494}"/>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170</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170</c:v>
                </c:pt>
                <c:pt idx="1">
                  <c:v>0</c:v>
                </c:pt>
                <c:pt idx="2">
                  <c:v>0</c:v>
                </c:pt>
                <c:pt idx="3">
                  <c:v>0</c:v>
                </c:pt>
                <c:pt idx="4">
                  <c:v>0</c:v>
                </c:pt>
                <c:pt idx="5">
                  <c:v>1</c:v>
                </c:pt>
                <c:pt idx="6">
                  <c:v>0</c:v>
                </c:pt>
                <c:pt idx="7">
                  <c:v>0</c:v>
                </c:pt>
                <c:pt idx="8">
                  <c:v>0</c:v>
                </c:pt>
                <c:pt idx="9">
                  <c:v>0</c:v>
                </c:pt>
                <c:pt idx="10">
                  <c:v>0</c:v>
                </c:pt>
                <c:pt idx="11">
                  <c:v>0</c:v>
                </c:pt>
                <c:pt idx="12">
                  <c:v>0</c:v>
                </c:pt>
                <c:pt idx="13">
                  <c:v>0</c:v>
                </c:pt>
                <c:pt idx="14">
                  <c:v>0</c:v>
                </c:pt>
                <c:pt idx="15">
                  <c:v>0</c:v>
                </c:pt>
                <c:pt idx="16">
                  <c:v>0</c:v>
                </c:pt>
                <c:pt idx="17">
                  <c:v>0</c:v>
                </c:pt>
                <c:pt idx="18">
                  <c:v>4</c:v>
                </c:pt>
                <c:pt idx="19">
                  <c:v>1</c:v>
                </c:pt>
                <c:pt idx="20">
                  <c:v>0</c:v>
                </c:pt>
                <c:pt idx="21">
                  <c:v>0</c:v>
                </c:pt>
                <c:pt idx="22">
                  <c:v>0</c:v>
                </c:pt>
                <c:pt idx="23">
                  <c:v>0</c:v>
                </c:pt>
                <c:pt idx="24">
                  <c:v>0</c:v>
                </c:pt>
                <c:pt idx="25">
                  <c:v>-86</c:v>
                </c:pt>
                <c:pt idx="26">
                  <c:v>0</c:v>
                </c:pt>
                <c:pt idx="27">
                  <c:v>0</c:v>
                </c:pt>
                <c:pt idx="28">
                  <c:v>0</c:v>
                </c:pt>
                <c:pt idx="29">
                  <c:v>0</c:v>
                </c:pt>
                <c:pt idx="30">
                  <c:v>0</c:v>
                </c:pt>
                <c:pt idx="31">
                  <c:v>0</c:v>
                </c:pt>
                <c:pt idx="32">
                  <c:v>0</c:v>
                </c:pt>
                <c:pt idx="33">
                  <c:v>0</c:v>
                </c:pt>
                <c:pt idx="34">
                  <c:v>0</c:v>
                </c:pt>
                <c:pt idx="35">
                  <c:v>0</c:v>
                </c:pt>
                <c:pt idx="36">
                  <c:v>-86</c:v>
                </c:pt>
                <c:pt idx="37">
                  <c:v>-86</c:v>
                </c:pt>
                <c:pt idx="38">
                  <c:v>0</c:v>
                </c:pt>
                <c:pt idx="39">
                  <c:v>5</c:v>
                </c:pt>
                <c:pt idx="40">
                  <c:v>0</c:v>
                </c:pt>
                <c:pt idx="41">
                  <c:v>0</c:v>
                </c:pt>
                <c:pt idx="42">
                  <c:v>0</c:v>
                </c:pt>
                <c:pt idx="43">
                  <c:v>0</c:v>
                </c:pt>
                <c:pt idx="44">
                  <c:v>0</c:v>
                </c:pt>
                <c:pt idx="45">
                  <c:v>1</c:v>
                </c:pt>
                <c:pt idx="46">
                  <c:v>0</c:v>
                </c:pt>
                <c:pt idx="47">
                  <c:v>0</c:v>
                </c:pt>
                <c:pt idx="48">
                  <c:v>0</c:v>
                </c:pt>
                <c:pt idx="49">
                  <c:v>0</c:v>
                </c:pt>
                <c:pt idx="50">
                  <c:v>0</c:v>
                </c:pt>
                <c:pt idx="51">
                  <c:v>0</c:v>
                </c:pt>
                <c:pt idx="52">
                  <c:v>0</c:v>
                </c:pt>
                <c:pt idx="53">
                  <c:v>0</c:v>
                </c:pt>
                <c:pt idx="54">
                  <c:v>0</c:v>
                </c:pt>
                <c:pt idx="55">
                  <c:v>80</c:v>
                </c:pt>
              </c:numCache>
            </c:numRef>
          </c:val>
          <c:extLst>
            <c:ext xmlns:c16="http://schemas.microsoft.com/office/drawing/2014/chart" uri="{C3380CC4-5D6E-409C-BE32-E72D297353CC}">
              <c16:uniqueId val="{00000000-B4A6-456D-B23F-01FBC02CB078}"/>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59</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59</c:v>
                </c:pt>
                <c:pt idx="1">
                  <c:v>0</c:v>
                </c:pt>
                <c:pt idx="2">
                  <c:v>0</c:v>
                </c:pt>
                <c:pt idx="3">
                  <c:v>0</c:v>
                </c:pt>
                <c:pt idx="4">
                  <c:v>0</c:v>
                </c:pt>
                <c:pt idx="5">
                  <c:v>0</c:v>
                </c:pt>
                <c:pt idx="6">
                  <c:v>0</c:v>
                </c:pt>
                <c:pt idx="7">
                  <c:v>0</c:v>
                </c:pt>
                <c:pt idx="8">
                  <c:v>0</c:v>
                </c:pt>
                <c:pt idx="9">
                  <c:v>0</c:v>
                </c:pt>
                <c:pt idx="10">
                  <c:v>5</c:v>
                </c:pt>
                <c:pt idx="11">
                  <c:v>0</c:v>
                </c:pt>
                <c:pt idx="12">
                  <c:v>6</c:v>
                </c:pt>
                <c:pt idx="13">
                  <c:v>3</c:v>
                </c:pt>
                <c:pt idx="14">
                  <c:v>2</c:v>
                </c:pt>
                <c:pt idx="15">
                  <c:v>3</c:v>
                </c:pt>
                <c:pt idx="16">
                  <c:v>0</c:v>
                </c:pt>
                <c:pt idx="17">
                  <c:v>4</c:v>
                </c:pt>
                <c:pt idx="18">
                  <c:v>2</c:v>
                </c:pt>
                <c:pt idx="19">
                  <c:v>0</c:v>
                </c:pt>
                <c:pt idx="20">
                  <c:v>1</c:v>
                </c:pt>
                <c:pt idx="21">
                  <c:v>2</c:v>
                </c:pt>
                <c:pt idx="22">
                  <c:v>146</c:v>
                </c:pt>
                <c:pt idx="23">
                  <c:v>10</c:v>
                </c:pt>
                <c:pt idx="24">
                  <c:v>2</c:v>
                </c:pt>
                <c:pt idx="25">
                  <c:v>0</c:v>
                </c:pt>
                <c:pt idx="26">
                  <c:v>1</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1</c:v>
                </c:pt>
                <c:pt idx="43">
                  <c:v>0</c:v>
                </c:pt>
                <c:pt idx="44">
                  <c:v>4</c:v>
                </c:pt>
                <c:pt idx="45">
                  <c:v>6</c:v>
                </c:pt>
                <c:pt idx="46">
                  <c:v>1</c:v>
                </c:pt>
                <c:pt idx="47">
                  <c:v>0</c:v>
                </c:pt>
                <c:pt idx="48">
                  <c:v>0</c:v>
                </c:pt>
                <c:pt idx="49">
                  <c:v>0</c:v>
                </c:pt>
                <c:pt idx="50">
                  <c:v>0</c:v>
                </c:pt>
                <c:pt idx="51">
                  <c:v>0</c:v>
                </c:pt>
                <c:pt idx="52">
                  <c:v>0</c:v>
                </c:pt>
                <c:pt idx="53">
                  <c:v>0</c:v>
                </c:pt>
                <c:pt idx="54">
                  <c:v>3</c:v>
                </c:pt>
                <c:pt idx="55">
                  <c:v>1</c:v>
                </c:pt>
              </c:numCache>
            </c:numRef>
          </c:val>
          <c:extLst>
            <c:ext xmlns:c16="http://schemas.microsoft.com/office/drawing/2014/chart" uri="{C3380CC4-5D6E-409C-BE32-E72D297353CC}">
              <c16:uniqueId val="{00000000-CFA4-4E7F-BF63-8B7886CA2AB4}"/>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170</c:v>
                </c:pt>
              </c:strCache>
            </c:strRef>
          </c:tx>
          <c:spPr>
            <a:solidFill>
              <a:schemeClr val="accent1"/>
            </a:solidFill>
          </c:spPr>
          <c:invertIfNegative val="0"/>
          <c:cat>
            <c:numRef>
              <c:f>'Overall Metrics'!$T$2:$T$57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Metrics'!$U$2:$U$57</c:f>
              <c:numCache>
                <c:formatCode>General</c:formatCode>
                <c:ptCount val="56"/>
                <c:pt idx="0">
                  <c:v>170</c:v>
                </c:pt>
                <c:pt idx="1">
                  <c:v>0</c:v>
                </c:pt>
                <c:pt idx="2">
                  <c:v>0</c:v>
                </c:pt>
                <c:pt idx="3">
                  <c:v>0</c:v>
                </c:pt>
                <c:pt idx="4">
                  <c:v>0</c:v>
                </c:pt>
                <c:pt idx="5">
                  <c:v>1</c:v>
                </c:pt>
                <c:pt idx="6">
                  <c:v>0</c:v>
                </c:pt>
                <c:pt idx="7">
                  <c:v>0</c:v>
                </c:pt>
                <c:pt idx="8">
                  <c:v>0</c:v>
                </c:pt>
                <c:pt idx="9">
                  <c:v>0</c:v>
                </c:pt>
                <c:pt idx="10">
                  <c:v>0</c:v>
                </c:pt>
                <c:pt idx="11">
                  <c:v>0</c:v>
                </c:pt>
                <c:pt idx="12">
                  <c:v>0</c:v>
                </c:pt>
                <c:pt idx="13">
                  <c:v>0</c:v>
                </c:pt>
                <c:pt idx="14">
                  <c:v>0</c:v>
                </c:pt>
                <c:pt idx="15">
                  <c:v>0</c:v>
                </c:pt>
                <c:pt idx="16">
                  <c:v>0</c:v>
                </c:pt>
                <c:pt idx="17">
                  <c:v>0</c:v>
                </c:pt>
                <c:pt idx="18">
                  <c:v>4</c:v>
                </c:pt>
                <c:pt idx="19">
                  <c:v>1</c:v>
                </c:pt>
                <c:pt idx="20">
                  <c:v>0</c:v>
                </c:pt>
                <c:pt idx="21">
                  <c:v>0</c:v>
                </c:pt>
                <c:pt idx="22">
                  <c:v>0</c:v>
                </c:pt>
                <c:pt idx="23">
                  <c:v>0</c:v>
                </c:pt>
                <c:pt idx="24">
                  <c:v>0</c:v>
                </c:pt>
                <c:pt idx="25">
                  <c:v>-86</c:v>
                </c:pt>
                <c:pt idx="26">
                  <c:v>0</c:v>
                </c:pt>
                <c:pt idx="27">
                  <c:v>0</c:v>
                </c:pt>
                <c:pt idx="28">
                  <c:v>0</c:v>
                </c:pt>
                <c:pt idx="29">
                  <c:v>0</c:v>
                </c:pt>
                <c:pt idx="30">
                  <c:v>0</c:v>
                </c:pt>
                <c:pt idx="31">
                  <c:v>0</c:v>
                </c:pt>
                <c:pt idx="32">
                  <c:v>0</c:v>
                </c:pt>
                <c:pt idx="33">
                  <c:v>0</c:v>
                </c:pt>
                <c:pt idx="34">
                  <c:v>0</c:v>
                </c:pt>
                <c:pt idx="35">
                  <c:v>0</c:v>
                </c:pt>
                <c:pt idx="36">
                  <c:v>-86</c:v>
                </c:pt>
                <c:pt idx="37">
                  <c:v>-86</c:v>
                </c:pt>
                <c:pt idx="38">
                  <c:v>0</c:v>
                </c:pt>
                <c:pt idx="39">
                  <c:v>5</c:v>
                </c:pt>
                <c:pt idx="40">
                  <c:v>0</c:v>
                </c:pt>
                <c:pt idx="41">
                  <c:v>0</c:v>
                </c:pt>
                <c:pt idx="42">
                  <c:v>0</c:v>
                </c:pt>
                <c:pt idx="43">
                  <c:v>0</c:v>
                </c:pt>
                <c:pt idx="44">
                  <c:v>0</c:v>
                </c:pt>
                <c:pt idx="45">
                  <c:v>1</c:v>
                </c:pt>
                <c:pt idx="46">
                  <c:v>0</c:v>
                </c:pt>
                <c:pt idx="47">
                  <c:v>0</c:v>
                </c:pt>
                <c:pt idx="48">
                  <c:v>0</c:v>
                </c:pt>
                <c:pt idx="49">
                  <c:v>0</c:v>
                </c:pt>
                <c:pt idx="50">
                  <c:v>0</c:v>
                </c:pt>
                <c:pt idx="51">
                  <c:v>0</c:v>
                </c:pt>
                <c:pt idx="52">
                  <c:v>0</c:v>
                </c:pt>
                <c:pt idx="53">
                  <c:v>0</c:v>
                </c:pt>
                <c:pt idx="54">
                  <c:v>0</c:v>
                </c:pt>
                <c:pt idx="55">
                  <c:v>80</c:v>
                </c:pt>
              </c:numCache>
            </c:numRef>
          </c:val>
          <c:extLst>
            <c:ext xmlns:c16="http://schemas.microsoft.com/office/drawing/2014/chart" uri="{C3380CC4-5D6E-409C-BE32-E72D297353CC}">
              <c16:uniqueId val="{00000000-D4AC-4DCA-A18E-0AC2050F7DA9}"/>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263" totalsRowShown="0" headerRowDxfId="148" dataDxfId="147">
  <autoFilter ref="A2:P263"/>
  <tableColumns count="16">
    <tableColumn id="1" name="Vertex 1" dataDxfId="146"/>
    <tableColumn id="2" name="Vertex 2" dataDxfId="145"/>
    <tableColumn id="3" name="Color" dataDxfId="144" dataCellStyle="Total"/>
    <tableColumn id="4" name="Width" dataDxfId="143" dataCellStyle="Total"/>
    <tableColumn id="11" name="Style" dataDxfId="142" dataCellStyle="Total"/>
    <tableColumn id="5" name="Opacity" dataDxfId="141" dataCellStyle="Total"/>
    <tableColumn id="6" name="Visibility" dataDxfId="140" dataCellStyle="Total"/>
    <tableColumn id="10" name="Label" dataDxfId="139" dataCellStyle="Note"/>
    <tableColumn id="12" name="Label Text Color" dataDxfId="138" dataCellStyle="Note"/>
    <tableColumn id="13" name="Label Font Size" dataDxfId="137" dataCellStyle="Note"/>
    <tableColumn id="14" name="Reciprocated?" dataDxfId="136" dataCellStyle="NodeXL Visual Property"/>
    <tableColumn id="7" name="ID" dataDxfId="135" dataCellStyle="NodeXL Required"/>
    <tableColumn id="9" name="Dynamic Filter" dataDxfId="134" dataCellStyle="NodeXL Required">
      <calculatedColumnFormula xml:space="preserve"> IF(AND(TRUE), TRUE, FALSE)</calculatedColumnFormula>
    </tableColumn>
    <tableColumn id="8" name="Edge Weight" dataDxfId="2" dataCellStyle="Percent"/>
    <tableColumn id="15" name="Vertex 1 Group" dataDxfId="1" dataCellStyle="Normal">
      <calculatedColumnFormula>REPLACE(INDEX(GroupVertices[Group], MATCH(Edges[[#This Row],[Vertex 1]],GroupVertices[Vertex],0)),1,1,"")</calculatedColumnFormula>
    </tableColumn>
    <tableColumn id="16" name="Vertex 2 Group" dataDxfId="0"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9" totalsRowShown="0" headerRowDxfId="44">
  <autoFilter ref="M1:P9"/>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TwitterSearchNetworkTopItems_1" displayName="TwitterSearchNetworkTopItems_1" ref="A1:B2" totalsRowShown="0" headerRowDxfId="43" dataDxfId="42" dataCellStyle="Normal">
  <autoFilter ref="A1:B2"/>
  <tableColumns count="2">
    <tableColumn id="1" name="Top URLs in Tweet in Entire Graph" dataDxfId="41" dataCellStyle="Normal"/>
    <tableColumn id="2" name="Entire Graph Count" dataDxfId="40" dataCellStyle="Normal"/>
  </tableColumns>
  <tableStyleInfo name="NodeXL Table" showFirstColumn="0" showLastColumn="0" showRowStripes="1" showColumnStripes="0"/>
</table>
</file>

<file path=xl/tables/table12.xml><?xml version="1.0" encoding="utf-8"?>
<table xmlns="http://schemas.openxmlformats.org/spreadsheetml/2006/main" id="11" name="TwitterSearchNetworkTopItems_2" displayName="TwitterSearchNetworkTopItems_2" ref="A4:B5" totalsRowShown="0" headerRowDxfId="39" dataDxfId="38" dataCellStyle="Normal">
  <autoFilter ref="A4:B5"/>
  <tableColumns count="2">
    <tableColumn id="1" name="Top Domains in Tweet in Entire Graph" dataDxfId="37" dataCellStyle="Normal"/>
    <tableColumn id="2" name="Entire Graph Count" dataDxfId="36" dataCellStyle="Normal"/>
  </tableColumns>
  <tableStyleInfo name="NodeXL Table" showFirstColumn="0" showLastColumn="0" showRowStripes="1" showColumnStripes="0"/>
</table>
</file>

<file path=xl/tables/table13.xml><?xml version="1.0" encoding="utf-8"?>
<table xmlns="http://schemas.openxmlformats.org/spreadsheetml/2006/main" id="12" name="TwitterSearchNetworkTopItems_3" displayName="TwitterSearchNetworkTopItems_3" ref="A7:B8" totalsRowShown="0" headerRowDxfId="35" dataDxfId="34" dataCellStyle="Normal">
  <autoFilter ref="A7:B8"/>
  <tableColumns count="2">
    <tableColumn id="1" name="Top Hashtags in Tweet in Entire Graph" dataDxfId="33" dataCellStyle="Normal"/>
    <tableColumn id="2" name="Entire Graph Count" dataDxfId="32" dataCellStyle="Normal"/>
  </tableColumns>
  <tableStyleInfo name="NodeXL Table" showFirstColumn="0" showLastColumn="0" showRowStripes="1" showColumnStripes="0"/>
</table>
</file>

<file path=xl/tables/table14.xml><?xml version="1.0" encoding="utf-8"?>
<table xmlns="http://schemas.openxmlformats.org/spreadsheetml/2006/main" id="13" name="TwitterSearchNetworkTopItems_4" displayName="TwitterSearchNetworkTopItems_4" ref="A10:B15" totalsRowShown="0" headerRowDxfId="31" dataDxfId="30" dataCellStyle="Normal">
  <autoFilter ref="A10:B15"/>
  <tableColumns count="2">
    <tableColumn id="1" name="Top Words in Tweet in Entire Graph" dataDxfId="29" dataCellStyle="Normal"/>
    <tableColumn id="2" name="Entire Graph Count" dataDxfId="28" dataCellStyle="Normal"/>
  </tableColumns>
  <tableStyleInfo name="NodeXL Table" showFirstColumn="0" showLastColumn="0" showRowStripes="1" showColumnStripes="0"/>
</table>
</file>

<file path=xl/tables/table15.xml><?xml version="1.0" encoding="utf-8"?>
<table xmlns="http://schemas.openxmlformats.org/spreadsheetml/2006/main" id="14" name="TwitterSearchNetworkTopItems_5" displayName="TwitterSearchNetworkTopItems_5" ref="A18:B19" totalsRowShown="0" headerRowDxfId="27" dataDxfId="26" dataCellStyle="Normal">
  <autoFilter ref="A18:B19"/>
  <tableColumns count="2">
    <tableColumn id="1" name="Top Word Pairs in Tweet in Entire Graph" dataDxfId="25" dataCellStyle="Normal"/>
    <tableColumn id="2" name="Entire Graph Count" dataDxfId="24" dataCellStyle="Normal"/>
  </tableColumns>
  <tableStyleInfo name="NodeXL Table" showFirstColumn="0" showLastColumn="0" showRowStripes="1" showColumnStripes="0"/>
</table>
</file>

<file path=xl/tables/table16.xml><?xml version="1.0" encoding="utf-8"?>
<table xmlns="http://schemas.openxmlformats.org/spreadsheetml/2006/main" id="16" name="TwitterSearchNetworkTopItems_6" displayName="TwitterSearchNetworkTopItems_6" ref="A21:B22" totalsRowShown="0" headerRowDxfId="23" dataDxfId="22" dataCellStyle="Normal">
  <autoFilter ref="A21:B22"/>
  <tableColumns count="2">
    <tableColumn id="1" name="Top Replied-To in Entire Graph" dataDxfId="21" dataCellStyle="Normal"/>
    <tableColumn id="2" name="Entire Graph Count" dataDxfId="20" dataCellStyle="Normal"/>
  </tableColumns>
  <tableStyleInfo name="NodeXL Table" showFirstColumn="0" showLastColumn="0" showRowStripes="1" showColumnStripes="0"/>
</table>
</file>

<file path=xl/tables/table17.xml><?xml version="1.0" encoding="utf-8"?>
<table xmlns="http://schemas.openxmlformats.org/spreadsheetml/2006/main" id="17" name="TwitterSearchNetworkTopItems_7" displayName="TwitterSearchNetworkTopItems_7" ref="A24:B25" totalsRowShown="0" headerRowDxfId="19" dataDxfId="18" dataCellStyle="Normal">
  <autoFilter ref="A24:B25"/>
  <tableColumns count="2">
    <tableColumn id="1" name="Top Mentioned in Entire Graph" dataDxfId="17" dataCellStyle="Normal"/>
    <tableColumn id="2" name="Entire Graph Count" dataDxfId="16" dataCellStyle="Normal"/>
  </tableColumns>
  <tableStyleInfo name="NodeXL Table" showFirstColumn="0" showLastColumn="0" showRowStripes="1" showColumnStripes="0"/>
</table>
</file>

<file path=xl/tables/table18.xml><?xml version="1.0" encoding="utf-8"?>
<table xmlns="http://schemas.openxmlformats.org/spreadsheetml/2006/main" id="18" name="TwitterSearchNetworkTopItems_8" displayName="TwitterSearchNetworkTopItems_8" ref="A27:B28" totalsRowShown="0" headerRowDxfId="15" dataDxfId="14" dataCellStyle="Normal">
  <autoFilter ref="A27:B28"/>
  <tableColumns count="2">
    <tableColumn id="1" name="Top Tweeters in Entire Graph" dataDxfId="13" dataCellStyle="Normal"/>
    <tableColumn id="2" name="Entire Graph Count" dataDxfId="12" dataCellStyle="Normal"/>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N264" totalsRowShown="0" headerRowDxfId="133" dataDxfId="132">
  <autoFilter ref="A2:AN264"/>
  <sortState ref="A3:AC264">
    <sortCondition ref="A3"/>
  </sortState>
  <tableColumns count="40">
    <tableColumn id="1" name="Vertex" dataDxfId="131" dataCellStyle="Title"/>
    <tableColumn id="2" name="Color" dataDxfId="130" dataCellStyle="Total"/>
    <tableColumn id="5" name="Shape" dataDxfId="129" dataCellStyle="Total"/>
    <tableColumn id="6" name="Size" dataDxfId="128" dataCellStyle="Total"/>
    <tableColumn id="4" name="Opacity" dataDxfId="127" dataCellStyle="Total"/>
    <tableColumn id="7" name="Image File" dataDxfId="126" dataCellStyle="Total"/>
    <tableColumn id="3" name="Visibility" dataDxfId="125" dataCellStyle="Total"/>
    <tableColumn id="10" name="Label" dataDxfId="124" dataCellStyle="Note"/>
    <tableColumn id="16" name="Label Fill Color" dataDxfId="123" dataCellStyle="Note"/>
    <tableColumn id="9" name="Label Position" dataDxfId="122" dataCellStyle="Note"/>
    <tableColumn id="8" name="Tooltip" dataDxfId="121" dataCellStyle="Note"/>
    <tableColumn id="18" name="Layout Order" dataDxfId="120" dataCellStyle="Output"/>
    <tableColumn id="13" name="X" dataDxfId="119" dataCellStyle="Output"/>
    <tableColumn id="14" name="Y" dataDxfId="118" dataCellStyle="Output"/>
    <tableColumn id="12" name="Locked?" dataDxfId="117" dataCellStyle="Output"/>
    <tableColumn id="19" name="Polar R" dataDxfId="116" dataCellStyle="Output"/>
    <tableColumn id="20" name="Polar Angle" dataDxfId="115" dataCellStyle="Output"/>
    <tableColumn id="21" name="Degree" dataDxfId="114" dataCellStyle="NodeXL Graph Metric"/>
    <tableColumn id="22" name="In-Degree" dataDxfId="113" dataCellStyle="NodeXL Visual Property"/>
    <tableColumn id="23" name="Out-Degree" dataDxfId="112" dataCellStyle="NodeXL Visual Property"/>
    <tableColumn id="24" name="Betweenness Centrality" dataDxfId="111" dataCellStyle="NodeXL Graph Metric"/>
    <tableColumn id="25" name="Closeness Centrality" dataDxfId="110" dataCellStyle="NodeXL Graph Metric"/>
    <tableColumn id="26" name="Eigenvector Centrality" dataDxfId="109" dataCellStyle="NodeXL Graph Metric"/>
    <tableColumn id="15" name="PageRank" dataDxfId="108" dataCellStyle="NodeXL Graph Metric"/>
    <tableColumn id="27" name="Clustering Coefficient" dataDxfId="107" dataCellStyle="NodeXL Graph Metric"/>
    <tableColumn id="29" name="Reciprocated Vertex Pair Ratio" dataDxfId="106" dataCellStyle="NodeXL Visual Property"/>
    <tableColumn id="11" name="ID" dataDxfId="105" dataCellStyle="NodeXL Required"/>
    <tableColumn id="28" name="Dynamic Filter" dataDxfId="104" dataCellStyle="NodeXL Required">
      <calculatedColumnFormula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calculatedColumnFormula>
    </tableColumn>
    <tableColumn id="17" name="Add Your Own Columns Here" dataDxfId="103" dataCellStyle="Percent"/>
    <tableColumn id="30" name="Top URLs in Tweet by Count" dataDxfId="102" dataCellStyle="NodeXL Graph Metric"/>
    <tableColumn id="31" name="Top URLs in Tweet by Salience" dataDxfId="101" dataCellStyle="NodeXL Graph Metric"/>
    <tableColumn id="32" name="Top Domains in Tweet by Count" dataDxfId="100" dataCellStyle="NodeXL Graph Metric"/>
    <tableColumn id="33" name="Top Domains in Tweet by Salience" dataDxfId="99" dataCellStyle="NodeXL Graph Metric"/>
    <tableColumn id="34" name="Top Hashtags in Tweet by Count" dataDxfId="98" dataCellStyle="NodeXL Graph Metric"/>
    <tableColumn id="35" name="Top Hashtags in Tweet by Salience" dataDxfId="97" dataCellStyle="NodeXL Graph Metric"/>
    <tableColumn id="36" name="Top Words in Tweet by Count" dataDxfId="96" dataCellStyle="NodeXL Graph Metric"/>
    <tableColumn id="37" name="Top Words in Tweet by Salience" dataDxfId="95" dataCellStyle="NodeXL Graph Metric"/>
    <tableColumn id="38" name="Top Word Pairs in Tweet by Count" dataDxfId="94" dataCellStyle="NodeXL Graph Metric"/>
    <tableColumn id="39" name="Top Word Pairs in Tweet by Salience" dataDxfId="4" dataCellStyle="NodeXL Graph Metric"/>
    <tableColumn id="40" name="Vertex Group" dataDxfId="3"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AF131" totalsRowShown="0" headerRowDxfId="93">
  <autoFilter ref="A2:AF131"/>
  <tableColumns count="32">
    <tableColumn id="1" name="Group" dataDxfId="11" dataCellStyle="NodeXL Required"/>
    <tableColumn id="2" name="Vertex Color" dataDxfId="10" dataCellStyle="NodeXL Visual Property"/>
    <tableColumn id="3" name="Vertex Shape" dataDxfId="8" dataCellStyle="NodeXL Visual Property"/>
    <tableColumn id="22" name="Visibility" dataDxfId="9" dataCellStyle="Total"/>
    <tableColumn id="4" name="Collapsed?" dataCellStyle="Total"/>
    <tableColumn id="18" name="Label" dataDxfId="92" dataCellStyle="Note"/>
    <tableColumn id="20" name="Collapsed X" dataCellStyle="Output"/>
    <tableColumn id="21" name="Collapsed Y" dataCellStyle="Output"/>
    <tableColumn id="6" name="ID" dataDxfId="91" dataCellStyle="NodeXL Required"/>
    <tableColumn id="19" name="Collapsed Properties" dataDxfId="90" dataCellStyle="NodeXL Required"/>
    <tableColumn id="5" name="Vertices" dataDxfId="89" dataCellStyle="NodeXL Visual Property"/>
    <tableColumn id="7" name="Unique Edges" dataDxfId="88" dataCellStyle="NodeXL Visual Property"/>
    <tableColumn id="8" name="Edges With Duplicates" dataDxfId="87" dataCellStyle="NodeXL Visual Property"/>
    <tableColumn id="9" name="Total Edges" dataDxfId="86" dataCellStyle="NodeXL Visual Property"/>
    <tableColumn id="10" name="Self-Loops" dataDxfId="85" dataCellStyle="NodeXL Visual Property"/>
    <tableColumn id="24" name="Reciprocated Vertex Pair Ratio" dataDxfId="84" dataCellStyle="NodeXL Visual Property"/>
    <tableColumn id="25" name="Reciprocated Edge Ratio" dataDxfId="83" dataCellStyle="NodeXL Visual Property"/>
    <tableColumn id="11" name="Connected Components" dataDxfId="82" dataCellStyle="NodeXL Visual Property"/>
    <tableColumn id="12" name="Single-Vertex Connected Components" dataDxfId="81" dataCellStyle="NodeXL Visual Property"/>
    <tableColumn id="13" name="Maximum Vertices in a Connected Component" dataDxfId="80" dataCellStyle="NodeXL Visual Property"/>
    <tableColumn id="14" name="Maximum Edges in a Connected Component" dataDxfId="79" dataCellStyle="NodeXL Visual Property"/>
    <tableColumn id="15" name="Maximum Geodesic Distance (Diameter)" dataDxfId="78" dataCellStyle="NodeXL Visual Property"/>
    <tableColumn id="16" name="Average Geodesic Distance" dataDxfId="77" dataCellStyle="NodeXL Visual Property"/>
    <tableColumn id="17" name="Graph Density" dataDxfId="76" dataCellStyle="NodeXL Visual Property"/>
    <tableColumn id="23" name="Top URLs in Tweet" dataDxfId="75" dataCellStyle="Normal"/>
    <tableColumn id="26" name="Top Domains in Tweet" dataDxfId="74" dataCellStyle="Normal"/>
    <tableColumn id="27" name="Top Hashtags in Tweet" dataDxfId="73" dataCellStyle="Normal"/>
    <tableColumn id="28" name="Top Words in Tweet" dataDxfId="72" dataCellStyle="Normal"/>
    <tableColumn id="29" name="Top Word Pairs in Tweet" dataDxfId="71" dataCellStyle="Normal"/>
    <tableColumn id="30" name="Top Replied-To in Tweet" dataDxfId="70" dataCellStyle="Normal"/>
    <tableColumn id="31" name="Top Mentioned in Tweet" dataDxfId="69" dataCellStyle="Normal"/>
    <tableColumn id="32" name="Top Tweeters" dataDxfId="68" dataCellStyle="Normal"/>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263" totalsRowShown="0" headerRowDxfId="67" dataDxfId="66">
  <autoFilter ref="A1:C263"/>
  <tableColumns count="3">
    <tableColumn id="1" name="Group" dataDxfId="7" dataCellStyle="Normal"/>
    <tableColumn id="2" name="Vertex" dataDxfId="6" dataCellStyle="Normal"/>
    <tableColumn id="3" name="Vertex ID" dataDxfId="5"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dataCellStyle="NodeXL Visual Property">
  <autoFilter ref="A1:B26"/>
  <tableColumns count="2">
    <tableColumn id="1" name="Graph Metric" dataDxfId="65" dataCellStyle="NodeXL Graph Metric"/>
    <tableColumn id="2" name="Value" dataDxfId="64"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63"/>
    <tableColumn id="2" name="Degree Frequency" dataDxfId="62">
      <calculatedColumnFormula>COUNTIF(Vertices[Degree], "&gt;= " &amp; D2) - COUNTIF(Vertices[Degree], "&gt;=" &amp; D3)</calculatedColumnFormula>
    </tableColumn>
    <tableColumn id="3" name="In-Degree Bin" dataDxfId="61"/>
    <tableColumn id="4" name="In-Degree Frequency" dataDxfId="60">
      <calculatedColumnFormula>COUNTIF(Vertices[In-Degree], "&gt;= " &amp; F2) - COUNTIF(Vertices[In-Degree], "&gt;=" &amp; F3)</calculatedColumnFormula>
    </tableColumn>
    <tableColumn id="5" name="Out-Degree Bin" dataDxfId="59"/>
    <tableColumn id="6" name="Out-Degree Frequency" dataDxfId="58">
      <calculatedColumnFormula>COUNTIF(Vertices[Out-Degree], "&gt;= " &amp; H2) - COUNTIF(Vertices[Out-Degree], "&gt;=" &amp; H3)</calculatedColumnFormula>
    </tableColumn>
    <tableColumn id="7" name="Betweenness Centrality Bin" dataDxfId="57"/>
    <tableColumn id="8" name="Betweenness Centrality Frequency" dataDxfId="56">
      <calculatedColumnFormula>COUNTIF(Vertices[Betweenness Centrality], "&gt;= " &amp; J2) - COUNTIF(Vertices[Betweenness Centrality], "&gt;=" &amp; J3)</calculatedColumnFormula>
    </tableColumn>
    <tableColumn id="9" name="Closeness Centrality Bin" dataDxfId="55"/>
    <tableColumn id="10" name="Closeness Centrality Frequency" dataDxfId="54">
      <calculatedColumnFormula>COUNTIF(Vertices[Closeness Centrality], "&gt;= " &amp; L2) - COUNTIF(Vertices[Closeness Centrality], "&gt;=" &amp; L3)</calculatedColumnFormula>
    </tableColumn>
    <tableColumn id="11" name="Eigenvector Centrality Bin" dataDxfId="53"/>
    <tableColumn id="12" name="Eigenvector Centrality Frequency" dataDxfId="52">
      <calculatedColumnFormula>COUNTIF(Vertices[Eigenvector Centrality], "&gt;= " &amp; N2) - COUNTIF(Vertices[Eigenvector Centrality], "&gt;=" &amp; N3)</calculatedColumnFormula>
    </tableColumn>
    <tableColumn id="18" name="PageRank Bin" dataDxfId="51"/>
    <tableColumn id="17" name="PageRank Frequency" dataDxfId="50">
      <calculatedColumnFormula>COUNTIF(Vertices[Eigenvector Centrality], "&gt;= " &amp; P2) - COUNTIF(Vertices[Eigenvector Centrality], "&gt;=" &amp; P3)</calculatedColumnFormula>
    </tableColumn>
    <tableColumn id="13" name="Clustering Coefficient Bin" dataDxfId="49"/>
    <tableColumn id="14" name="Clustering Coefficient Frequency" dataDxfId="48">
      <calculatedColumnFormula>COUNTIF(Vertices[Clustering Coefficient], "&gt;= " &amp; R2) - COUNTIF(Vertices[Clustering Coefficient], "&gt;=" &amp; R3)</calculatedColumnFormula>
    </tableColumn>
    <tableColumn id="15" name="Dynamic Filter Bin" dataDxfId="47"/>
    <tableColumn id="16" name="Dynamic Filter Frequency" dataDxfId="46">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dataCellStyle="NodeXL Visual Property">
  <autoFilter ref="A41:B44"/>
  <tableColumns count="2">
    <tableColumn id="1" name="Readability Metric" dataCellStyle="NodeXL Visual Property"/>
    <tableColumn id="2" name="Value" dataCellStyle="NodeXL Visual Property"/>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45">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8" Type="http://schemas.openxmlformats.org/officeDocument/2006/relationships/table" Target="../tables/table18.xml"/><Relationship Id="rId3" Type="http://schemas.openxmlformats.org/officeDocument/2006/relationships/table" Target="../tables/table13.xml"/><Relationship Id="rId7" Type="http://schemas.openxmlformats.org/officeDocument/2006/relationships/table" Target="../tables/table17.xml"/><Relationship Id="rId2" Type="http://schemas.openxmlformats.org/officeDocument/2006/relationships/table" Target="../tables/table12.xml"/><Relationship Id="rId1" Type="http://schemas.openxmlformats.org/officeDocument/2006/relationships/table" Target="../tables/table11.xml"/><Relationship Id="rId6" Type="http://schemas.openxmlformats.org/officeDocument/2006/relationships/table" Target="../tables/table16.xml"/><Relationship Id="rId5" Type="http://schemas.openxmlformats.org/officeDocument/2006/relationships/table" Target="../tables/table15.xml"/><Relationship Id="rId4" Type="http://schemas.openxmlformats.org/officeDocument/2006/relationships/table" Target="../tables/table1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264"/>
  <sheetViews>
    <sheetView workbookViewId="0">
      <pane xSplit="2" ySplit="2" topLeftCell="C3" activePane="bottomRight" state="frozen"/>
      <selection pane="topRight" activeCell="C1" sqref="C1"/>
      <selection pane="bottomLeft" activeCell="A3" sqref="A3"/>
      <selection pane="bottomRight" activeCell="B13" sqref="A13:B13"/>
    </sheetView>
  </sheetViews>
  <sheetFormatPr defaultRowHeight="13.5" customHeight="1" x14ac:dyDescent="0.25"/>
  <cols>
    <col min="1" max="1" width="26.85546875" style="78" customWidth="1"/>
    <col min="2" max="2" width="23" style="78" customWidth="1"/>
    <col min="3" max="3" width="7.85546875" style="91" bestFit="1" customWidth="1"/>
    <col min="4" max="4" width="8.7109375" style="103" bestFit="1" customWidth="1"/>
    <col min="5" max="5" width="7.7109375" style="103" bestFit="1" customWidth="1"/>
    <col min="6" max="6" width="9.85546875" style="103" bestFit="1" customWidth="1"/>
    <col min="7" max="7" width="11" style="91" bestFit="1" customWidth="1"/>
    <col min="8" max="8" width="8" style="78" bestFit="1" customWidth="1"/>
    <col min="9" max="9" width="12.28515625" style="91" bestFit="1" customWidth="1"/>
    <col min="10" max="10" width="12.42578125" style="91" bestFit="1" customWidth="1"/>
    <col min="11" max="11" width="15.5703125" style="91" customWidth="1"/>
    <col min="12" max="12" width="11" style="85" hidden="1" customWidth="1"/>
    <col min="13" max="13" width="10.85546875" style="85" hidden="1" customWidth="1"/>
    <col min="14" max="14" width="16" style="85" bestFit="1" customWidth="1"/>
    <col min="15" max="16" width="10.7109375" style="85" bestFit="1" customWidth="1"/>
    <col min="17" max="16384" width="9.140625" style="85"/>
  </cols>
  <sheetData>
    <row r="1" spans="1:16" ht="13.5" customHeight="1" x14ac:dyDescent="0.25">
      <c r="C1" s="10" t="s">
        <v>40</v>
      </c>
      <c r="D1" s="11"/>
      <c r="E1" s="11"/>
      <c r="F1" s="11"/>
      <c r="G1" s="10"/>
      <c r="H1" s="114" t="s">
        <v>44</v>
      </c>
      <c r="I1" s="115"/>
      <c r="J1" s="115"/>
      <c r="K1" s="116" t="s">
        <v>43</v>
      </c>
      <c r="L1" s="12" t="s">
        <v>41</v>
      </c>
      <c r="M1" s="12"/>
      <c r="N1" s="9" t="s">
        <v>42</v>
      </c>
    </row>
    <row r="2" spans="1:16" ht="13.5" customHeight="1" x14ac:dyDescent="0.25">
      <c r="A2" s="86" t="s">
        <v>0</v>
      </c>
      <c r="B2" s="86" t="s">
        <v>1</v>
      </c>
      <c r="C2" s="90" t="s">
        <v>2</v>
      </c>
      <c r="D2" s="90" t="s">
        <v>3</v>
      </c>
      <c r="E2" s="90" t="s">
        <v>130</v>
      </c>
      <c r="F2" s="90" t="s">
        <v>4</v>
      </c>
      <c r="G2" s="90" t="s">
        <v>11</v>
      </c>
      <c r="H2" s="86" t="s">
        <v>47</v>
      </c>
      <c r="I2" s="90" t="s">
        <v>160</v>
      </c>
      <c r="J2" s="90" t="s">
        <v>161</v>
      </c>
      <c r="K2" s="90" t="s">
        <v>165</v>
      </c>
      <c r="L2" s="90" t="s">
        <v>12</v>
      </c>
      <c r="M2" s="90" t="s">
        <v>39</v>
      </c>
      <c r="N2" s="90" t="s">
        <v>437</v>
      </c>
      <c r="O2" s="8" t="s">
        <v>635</v>
      </c>
      <c r="P2" s="8" t="s">
        <v>636</v>
      </c>
    </row>
    <row r="3" spans="1:16" ht="13.5" customHeight="1" thickBot="1" x14ac:dyDescent="0.3">
      <c r="A3" s="117"/>
      <c r="B3" s="117"/>
      <c r="C3" s="118"/>
      <c r="D3" s="119"/>
      <c r="E3" s="66"/>
      <c r="F3" s="120"/>
      <c r="G3" s="118"/>
      <c r="H3" s="62"/>
      <c r="I3" s="64"/>
      <c r="J3" s="64"/>
      <c r="K3" s="39"/>
      <c r="L3" s="67">
        <v>3</v>
      </c>
      <c r="M3" s="67" t="b">
        <f t="shared" ref="M3:M66" si="0" xml:space="preserve"> IF(AND(TRUE), TRUE, FALSE)</f>
        <v>1</v>
      </c>
      <c r="N3" s="65"/>
      <c r="O3" s="132" t="e">
        <f>REPLACE(INDEX(GroupVertices[Group], MATCH(Edges[[#This Row],[Vertex 1]],GroupVertices[Vertex],0)),1,1,"")</f>
        <v>#N/A</v>
      </c>
      <c r="P3" s="132" t="e">
        <f>REPLACE(INDEX(GroupVertices[Group], MATCH(Edges[[#This Row],[Vertex 2]],GroupVertices[Vertex],0)),1,1,"")</f>
        <v>#N/A</v>
      </c>
    </row>
    <row r="4" spans="1:16" ht="13.5" customHeight="1" thickTop="1" thickBot="1" x14ac:dyDescent="0.3">
      <c r="A4" s="117" t="s">
        <v>176</v>
      </c>
      <c r="B4" s="117" t="s">
        <v>177</v>
      </c>
      <c r="C4" s="118"/>
      <c r="D4" s="119">
        <v>1</v>
      </c>
      <c r="E4" s="66"/>
      <c r="F4" s="120"/>
      <c r="G4" s="118"/>
      <c r="H4" s="62"/>
      <c r="I4" s="64"/>
      <c r="J4" s="64"/>
      <c r="K4" s="39"/>
      <c r="L4" s="67">
        <v>4</v>
      </c>
      <c r="M4" s="67" t="b">
        <f t="shared" si="0"/>
        <v>1</v>
      </c>
      <c r="N4" s="65">
        <v>1</v>
      </c>
      <c r="O4" s="132" t="str">
        <f>REPLACE(INDEX(GroupVertices[Group], MATCH(Edges[[#This Row],[Vertex 1]],GroupVertices[Vertex],0)),1,1,"")</f>
        <v>56</v>
      </c>
      <c r="P4" s="132" t="str">
        <f>REPLACE(INDEX(GroupVertices[Group], MATCH(Edges[[#This Row],[Vertex 2]],GroupVertices[Vertex],0)),1,1,"")</f>
        <v>56</v>
      </c>
    </row>
    <row r="5" spans="1:16" ht="13.5" customHeight="1" thickTop="1" thickBot="1" x14ac:dyDescent="0.3">
      <c r="A5" s="117" t="s">
        <v>178</v>
      </c>
      <c r="B5" s="117" t="s">
        <v>179</v>
      </c>
      <c r="C5" s="118"/>
      <c r="D5" s="119">
        <v>4</v>
      </c>
      <c r="E5" s="66"/>
      <c r="F5" s="120"/>
      <c r="G5" s="118"/>
      <c r="H5" s="62"/>
      <c r="I5" s="64"/>
      <c r="J5" s="64"/>
      <c r="K5" s="39"/>
      <c r="L5" s="67">
        <v>5</v>
      </c>
      <c r="M5" s="67" t="b">
        <f t="shared" si="0"/>
        <v>1</v>
      </c>
      <c r="N5" s="65">
        <v>2</v>
      </c>
      <c r="O5" s="132" t="str">
        <f>REPLACE(INDEX(GroupVertices[Group], MATCH(Edges[[#This Row],[Vertex 1]],GroupVertices[Vertex],0)),1,1,"")</f>
        <v>55</v>
      </c>
      <c r="P5" s="132" t="str">
        <f>REPLACE(INDEX(GroupVertices[Group], MATCH(Edges[[#This Row],[Vertex 2]],GroupVertices[Vertex],0)),1,1,"")</f>
        <v>55</v>
      </c>
    </row>
    <row r="6" spans="1:16" ht="13.5" customHeight="1" thickTop="1" thickBot="1" x14ac:dyDescent="0.3">
      <c r="A6" s="117" t="s">
        <v>180</v>
      </c>
      <c r="B6" s="117" t="s">
        <v>181</v>
      </c>
      <c r="C6" s="118"/>
      <c r="D6" s="119">
        <v>4</v>
      </c>
      <c r="E6" s="66"/>
      <c r="F6" s="120"/>
      <c r="G6" s="118"/>
      <c r="H6" s="62"/>
      <c r="I6" s="64"/>
      <c r="J6" s="64"/>
      <c r="K6" s="39"/>
      <c r="L6" s="67">
        <v>6</v>
      </c>
      <c r="M6" s="67" t="b">
        <f t="shared" si="0"/>
        <v>1</v>
      </c>
      <c r="N6" s="65">
        <v>2</v>
      </c>
      <c r="O6" s="132" t="str">
        <f>REPLACE(INDEX(GroupVertices[Group], MATCH(Edges[[#This Row],[Vertex 1]],GroupVertices[Vertex],0)),1,1,"")</f>
        <v>11</v>
      </c>
      <c r="P6" s="132" t="str">
        <f>REPLACE(INDEX(GroupVertices[Group], MATCH(Edges[[#This Row],[Vertex 2]],GroupVertices[Vertex],0)),1,1,"")</f>
        <v>11</v>
      </c>
    </row>
    <row r="7" spans="1:16" ht="13.5" customHeight="1" thickTop="1" thickBot="1" x14ac:dyDescent="0.3">
      <c r="A7" s="117" t="s">
        <v>182</v>
      </c>
      <c r="B7" s="117" t="s">
        <v>183</v>
      </c>
      <c r="C7" s="118"/>
      <c r="D7" s="119">
        <v>1</v>
      </c>
      <c r="E7" s="66"/>
      <c r="F7" s="120"/>
      <c r="G7" s="118"/>
      <c r="H7" s="62"/>
      <c r="I7" s="64"/>
      <c r="J7" s="64"/>
      <c r="K7" s="39"/>
      <c r="L7" s="67">
        <v>7</v>
      </c>
      <c r="M7" s="67" t="b">
        <f t="shared" si="0"/>
        <v>1</v>
      </c>
      <c r="N7" s="65">
        <v>1</v>
      </c>
      <c r="O7" s="132" t="str">
        <f>REPLACE(INDEX(GroupVertices[Group], MATCH(Edges[[#This Row],[Vertex 1]],GroupVertices[Vertex],0)),1,1,"")</f>
        <v>7</v>
      </c>
      <c r="P7" s="132" t="str">
        <f>REPLACE(INDEX(GroupVertices[Group], MATCH(Edges[[#This Row],[Vertex 2]],GroupVertices[Vertex],0)),1,1,"")</f>
        <v>7</v>
      </c>
    </row>
    <row r="8" spans="1:16" ht="13.5" customHeight="1" thickTop="1" thickBot="1" x14ac:dyDescent="0.3">
      <c r="A8" s="117" t="s">
        <v>182</v>
      </c>
      <c r="B8" s="117" t="s">
        <v>184</v>
      </c>
      <c r="C8" s="118"/>
      <c r="D8" s="119">
        <v>1</v>
      </c>
      <c r="E8" s="66"/>
      <c r="F8" s="120"/>
      <c r="G8" s="118"/>
      <c r="H8" s="62"/>
      <c r="I8" s="64"/>
      <c r="J8" s="64"/>
      <c r="K8" s="39"/>
      <c r="L8" s="67">
        <v>8</v>
      </c>
      <c r="M8" s="67" t="b">
        <f t="shared" si="0"/>
        <v>1</v>
      </c>
      <c r="N8" s="65">
        <v>1</v>
      </c>
      <c r="O8" s="132" t="str">
        <f>REPLACE(INDEX(GroupVertices[Group], MATCH(Edges[[#This Row],[Vertex 1]],GroupVertices[Vertex],0)),1,1,"")</f>
        <v>7</v>
      </c>
      <c r="P8" s="132" t="str">
        <f>REPLACE(INDEX(GroupVertices[Group], MATCH(Edges[[#This Row],[Vertex 2]],GroupVertices[Vertex],0)),1,1,"")</f>
        <v>7</v>
      </c>
    </row>
    <row r="9" spans="1:16" ht="13.5" customHeight="1" thickTop="1" thickBot="1" x14ac:dyDescent="0.3">
      <c r="A9" s="117" t="s">
        <v>182</v>
      </c>
      <c r="B9" s="117" t="s">
        <v>185</v>
      </c>
      <c r="C9" s="118"/>
      <c r="D9" s="119">
        <v>1</v>
      </c>
      <c r="E9" s="66"/>
      <c r="F9" s="120"/>
      <c r="G9" s="118"/>
      <c r="H9" s="62"/>
      <c r="I9" s="64"/>
      <c r="J9" s="64"/>
      <c r="K9" s="39"/>
      <c r="L9" s="67">
        <v>9</v>
      </c>
      <c r="M9" s="67" t="b">
        <f t="shared" si="0"/>
        <v>1</v>
      </c>
      <c r="N9" s="65">
        <v>1</v>
      </c>
      <c r="O9" s="132" t="str">
        <f>REPLACE(INDEX(GroupVertices[Group], MATCH(Edges[[#This Row],[Vertex 1]],GroupVertices[Vertex],0)),1,1,"")</f>
        <v>7</v>
      </c>
      <c r="P9" s="132" t="str">
        <f>REPLACE(INDEX(GroupVertices[Group], MATCH(Edges[[#This Row],[Vertex 2]],GroupVertices[Vertex],0)),1,1,"")</f>
        <v>7</v>
      </c>
    </row>
    <row r="10" spans="1:16" ht="13.5" customHeight="1" thickTop="1" thickBot="1" x14ac:dyDescent="0.3">
      <c r="A10" s="117" t="s">
        <v>186</v>
      </c>
      <c r="B10" s="117" t="s">
        <v>187</v>
      </c>
      <c r="C10" s="118"/>
      <c r="D10" s="119">
        <v>1</v>
      </c>
      <c r="E10" s="66"/>
      <c r="F10" s="120"/>
      <c r="G10" s="118"/>
      <c r="H10" s="62"/>
      <c r="I10" s="64"/>
      <c r="J10" s="64"/>
      <c r="K10" s="39"/>
      <c r="L10" s="67">
        <v>10</v>
      </c>
      <c r="M10" s="67" t="b">
        <f t="shared" si="0"/>
        <v>1</v>
      </c>
      <c r="N10" s="65">
        <v>1</v>
      </c>
      <c r="O10" s="132" t="str">
        <f>REPLACE(INDEX(GroupVertices[Group], MATCH(Edges[[#This Row],[Vertex 1]],GroupVertices[Vertex],0)),1,1,"")</f>
        <v>57</v>
      </c>
      <c r="P10" s="132" t="str">
        <f>REPLACE(INDEX(GroupVertices[Group], MATCH(Edges[[#This Row],[Vertex 2]],GroupVertices[Vertex],0)),1,1,"")</f>
        <v>57</v>
      </c>
    </row>
    <row r="11" spans="1:16" ht="13.5" customHeight="1" thickTop="1" thickBot="1" x14ac:dyDescent="0.3">
      <c r="A11" s="117" t="s">
        <v>188</v>
      </c>
      <c r="B11" s="117" t="s">
        <v>189</v>
      </c>
      <c r="C11" s="118"/>
      <c r="D11" s="119">
        <v>1</v>
      </c>
      <c r="E11" s="66"/>
      <c r="F11" s="120"/>
      <c r="G11" s="118"/>
      <c r="H11" s="62"/>
      <c r="I11" s="64"/>
      <c r="J11" s="64"/>
      <c r="K11" s="39"/>
      <c r="L11" s="67">
        <v>11</v>
      </c>
      <c r="M11" s="67" t="b">
        <f t="shared" si="0"/>
        <v>1</v>
      </c>
      <c r="N11" s="65">
        <v>1</v>
      </c>
      <c r="O11" s="132" t="str">
        <f>REPLACE(INDEX(GroupVertices[Group], MATCH(Edges[[#This Row],[Vertex 1]],GroupVertices[Vertex],0)),1,1,"")</f>
        <v>59</v>
      </c>
      <c r="P11" s="132" t="str">
        <f>REPLACE(INDEX(GroupVertices[Group], MATCH(Edges[[#This Row],[Vertex 2]],GroupVertices[Vertex],0)),1,1,"")</f>
        <v>59</v>
      </c>
    </row>
    <row r="12" spans="1:16" ht="13.5" customHeight="1" thickTop="1" thickBot="1" x14ac:dyDescent="0.3">
      <c r="A12" s="117"/>
      <c r="B12" s="117"/>
      <c r="C12" s="118"/>
      <c r="D12" s="119"/>
      <c r="E12" s="66"/>
      <c r="F12" s="120"/>
      <c r="G12" s="118"/>
      <c r="H12" s="62"/>
      <c r="I12" s="64"/>
      <c r="J12" s="64"/>
      <c r="K12" s="39"/>
      <c r="L12" s="67">
        <v>12</v>
      </c>
      <c r="M12" s="67" t="b">
        <f t="shared" si="0"/>
        <v>1</v>
      </c>
      <c r="N12" s="65"/>
      <c r="O12" s="132" t="e">
        <f>REPLACE(INDEX(GroupVertices[Group], MATCH(Edges[[#This Row],[Vertex 1]],GroupVertices[Vertex],0)),1,1,"")</f>
        <v>#N/A</v>
      </c>
      <c r="P12" s="132" t="e">
        <f>REPLACE(INDEX(GroupVertices[Group], MATCH(Edges[[#This Row],[Vertex 2]],GroupVertices[Vertex],0)),1,1,"")</f>
        <v>#N/A</v>
      </c>
    </row>
    <row r="13" spans="1:16" ht="13.5" customHeight="1" thickTop="1" thickBot="1" x14ac:dyDescent="0.3">
      <c r="A13" s="117" t="s">
        <v>190</v>
      </c>
      <c r="B13" s="117" t="s">
        <v>191</v>
      </c>
      <c r="C13" s="118"/>
      <c r="D13" s="119">
        <v>1</v>
      </c>
      <c r="E13" s="66"/>
      <c r="F13" s="120"/>
      <c r="G13" s="118"/>
      <c r="H13" s="62"/>
      <c r="I13" s="64"/>
      <c r="J13" s="64"/>
      <c r="K13" s="39"/>
      <c r="L13" s="67">
        <v>13</v>
      </c>
      <c r="M13" s="67" t="b">
        <f t="shared" si="0"/>
        <v>1</v>
      </c>
      <c r="N13" s="65">
        <v>1</v>
      </c>
      <c r="O13" s="132" t="str">
        <f>REPLACE(INDEX(GroupVertices[Group], MATCH(Edges[[#This Row],[Vertex 1]],GroupVertices[Vertex],0)),1,1,"")</f>
        <v>58</v>
      </c>
      <c r="P13" s="132" t="str">
        <f>REPLACE(INDEX(GroupVertices[Group], MATCH(Edges[[#This Row],[Vertex 2]],GroupVertices[Vertex],0)),1,1,"")</f>
        <v>58</v>
      </c>
    </row>
    <row r="14" spans="1:16" ht="13.5" customHeight="1" thickTop="1" thickBot="1" x14ac:dyDescent="0.3">
      <c r="A14" s="117"/>
      <c r="B14" s="117"/>
      <c r="C14" s="118"/>
      <c r="D14" s="119"/>
      <c r="E14" s="66"/>
      <c r="F14" s="120"/>
      <c r="G14" s="118"/>
      <c r="H14" s="62"/>
      <c r="I14" s="64"/>
      <c r="J14" s="64"/>
      <c r="K14" s="39"/>
      <c r="L14" s="67">
        <v>14</v>
      </c>
      <c r="M14" s="67" t="b">
        <f t="shared" si="0"/>
        <v>1</v>
      </c>
      <c r="N14" s="65"/>
      <c r="O14" s="132" t="e">
        <f>REPLACE(INDEX(GroupVertices[Group], MATCH(Edges[[#This Row],[Vertex 1]],GroupVertices[Vertex],0)),1,1,"")</f>
        <v>#N/A</v>
      </c>
      <c r="P14" s="132" t="e">
        <f>REPLACE(INDEX(GroupVertices[Group], MATCH(Edges[[#This Row],[Vertex 2]],GroupVertices[Vertex],0)),1,1,"")</f>
        <v>#N/A</v>
      </c>
    </row>
    <row r="15" spans="1:16" ht="13.5" customHeight="1" thickTop="1" thickBot="1" x14ac:dyDescent="0.3">
      <c r="A15" s="117" t="s">
        <v>193</v>
      </c>
      <c r="B15" s="117" t="s">
        <v>194</v>
      </c>
      <c r="C15" s="118"/>
      <c r="D15" s="119">
        <v>1</v>
      </c>
      <c r="E15" s="66"/>
      <c r="F15" s="120"/>
      <c r="G15" s="118"/>
      <c r="H15" s="62"/>
      <c r="I15" s="64"/>
      <c r="J15" s="64"/>
      <c r="K15" s="39"/>
      <c r="L15" s="67">
        <v>15</v>
      </c>
      <c r="M15" s="67" t="b">
        <f t="shared" si="0"/>
        <v>1</v>
      </c>
      <c r="N15" s="65">
        <v>1</v>
      </c>
      <c r="O15" s="132" t="str">
        <f>REPLACE(INDEX(GroupVertices[Group], MATCH(Edges[[#This Row],[Vertex 1]],GroupVertices[Vertex],0)),1,1,"")</f>
        <v>24</v>
      </c>
      <c r="P15" s="132" t="str">
        <f>REPLACE(INDEX(GroupVertices[Group], MATCH(Edges[[#This Row],[Vertex 2]],GroupVertices[Vertex],0)),1,1,"")</f>
        <v>24</v>
      </c>
    </row>
    <row r="16" spans="1:16" ht="13.5" customHeight="1" thickTop="1" thickBot="1" x14ac:dyDescent="0.3">
      <c r="A16" s="117" t="s">
        <v>193</v>
      </c>
      <c r="B16" s="117" t="s">
        <v>195</v>
      </c>
      <c r="C16" s="118"/>
      <c r="D16" s="119">
        <v>1</v>
      </c>
      <c r="E16" s="66"/>
      <c r="F16" s="120"/>
      <c r="G16" s="118"/>
      <c r="H16" s="62"/>
      <c r="I16" s="64"/>
      <c r="J16" s="64"/>
      <c r="K16" s="39"/>
      <c r="L16" s="67">
        <v>16</v>
      </c>
      <c r="M16" s="67" t="b">
        <f t="shared" si="0"/>
        <v>1</v>
      </c>
      <c r="N16" s="65">
        <v>1</v>
      </c>
      <c r="O16" s="132" t="str">
        <f>REPLACE(INDEX(GroupVertices[Group], MATCH(Edges[[#This Row],[Vertex 1]],GroupVertices[Vertex],0)),1,1,"")</f>
        <v>24</v>
      </c>
      <c r="P16" s="132" t="str">
        <f>REPLACE(INDEX(GroupVertices[Group], MATCH(Edges[[#This Row],[Vertex 2]],GroupVertices[Vertex],0)),1,1,"")</f>
        <v>24</v>
      </c>
    </row>
    <row r="17" spans="1:16" ht="13.5" customHeight="1" thickTop="1" thickBot="1" x14ac:dyDescent="0.3">
      <c r="A17" s="117"/>
      <c r="B17" s="117"/>
      <c r="C17" s="118"/>
      <c r="D17" s="119"/>
      <c r="E17" s="66"/>
      <c r="F17" s="120"/>
      <c r="G17" s="118"/>
      <c r="H17" s="62"/>
      <c r="I17" s="64"/>
      <c r="J17" s="64"/>
      <c r="K17" s="39"/>
      <c r="L17" s="67">
        <v>17</v>
      </c>
      <c r="M17" s="67" t="b">
        <f t="shared" si="0"/>
        <v>1</v>
      </c>
      <c r="N17" s="65"/>
      <c r="O17" s="132" t="e">
        <f>REPLACE(INDEX(GroupVertices[Group], MATCH(Edges[[#This Row],[Vertex 1]],GroupVertices[Vertex],0)),1,1,"")</f>
        <v>#N/A</v>
      </c>
      <c r="P17" s="132" t="e">
        <f>REPLACE(INDEX(GroupVertices[Group], MATCH(Edges[[#This Row],[Vertex 2]],GroupVertices[Vertex],0)),1,1,"")</f>
        <v>#N/A</v>
      </c>
    </row>
    <row r="18" spans="1:16" ht="13.5" customHeight="1" thickTop="1" thickBot="1" x14ac:dyDescent="0.3">
      <c r="A18" s="117" t="s">
        <v>197</v>
      </c>
      <c r="B18" s="117" t="s">
        <v>198</v>
      </c>
      <c r="C18" s="118"/>
      <c r="D18" s="119">
        <v>1</v>
      </c>
      <c r="E18" s="66"/>
      <c r="F18" s="120"/>
      <c r="G18" s="118"/>
      <c r="H18" s="62"/>
      <c r="I18" s="64"/>
      <c r="J18" s="64"/>
      <c r="K18" s="39"/>
      <c r="L18" s="67">
        <v>18</v>
      </c>
      <c r="M18" s="67" t="b">
        <f t="shared" si="0"/>
        <v>1</v>
      </c>
      <c r="N18" s="65">
        <v>1</v>
      </c>
      <c r="O18" s="132" t="str">
        <f>REPLACE(INDEX(GroupVertices[Group], MATCH(Edges[[#This Row],[Vertex 1]],GroupVertices[Vertex],0)),1,1,"")</f>
        <v>14</v>
      </c>
      <c r="P18" s="132" t="str">
        <f>REPLACE(INDEX(GroupVertices[Group], MATCH(Edges[[#This Row],[Vertex 2]],GroupVertices[Vertex],0)),1,1,"")</f>
        <v>14</v>
      </c>
    </row>
    <row r="19" spans="1:16" ht="13.5" customHeight="1" thickTop="1" thickBot="1" x14ac:dyDescent="0.3">
      <c r="A19" s="117" t="s">
        <v>197</v>
      </c>
      <c r="B19" s="117" t="s">
        <v>199</v>
      </c>
      <c r="C19" s="118"/>
      <c r="D19" s="119">
        <v>1</v>
      </c>
      <c r="E19" s="66"/>
      <c r="F19" s="120"/>
      <c r="G19" s="118"/>
      <c r="H19" s="62"/>
      <c r="I19" s="64"/>
      <c r="J19" s="64"/>
      <c r="K19" s="39"/>
      <c r="L19" s="67">
        <v>19</v>
      </c>
      <c r="M19" s="67" t="b">
        <f t="shared" si="0"/>
        <v>1</v>
      </c>
      <c r="N19" s="65">
        <v>1</v>
      </c>
      <c r="O19" s="132" t="str">
        <f>REPLACE(INDEX(GroupVertices[Group], MATCH(Edges[[#This Row],[Vertex 1]],GroupVertices[Vertex],0)),1,1,"")</f>
        <v>14</v>
      </c>
      <c r="P19" s="132" t="str">
        <f>REPLACE(INDEX(GroupVertices[Group], MATCH(Edges[[#This Row],[Vertex 2]],GroupVertices[Vertex],0)),1,1,"")</f>
        <v>14</v>
      </c>
    </row>
    <row r="20" spans="1:16" ht="13.5" customHeight="1" thickTop="1" thickBot="1" x14ac:dyDescent="0.3">
      <c r="A20" s="117" t="s">
        <v>197</v>
      </c>
      <c r="B20" s="117" t="s">
        <v>200</v>
      </c>
      <c r="C20" s="118"/>
      <c r="D20" s="119">
        <v>1</v>
      </c>
      <c r="E20" s="66"/>
      <c r="F20" s="120"/>
      <c r="G20" s="118"/>
      <c r="H20" s="62"/>
      <c r="I20" s="64"/>
      <c r="J20" s="64"/>
      <c r="K20" s="39"/>
      <c r="L20" s="67">
        <v>20</v>
      </c>
      <c r="M20" s="67" t="b">
        <f t="shared" si="0"/>
        <v>1</v>
      </c>
      <c r="N20" s="65">
        <v>1</v>
      </c>
      <c r="O20" s="132" t="str">
        <f>REPLACE(INDEX(GroupVertices[Group], MATCH(Edges[[#This Row],[Vertex 1]],GroupVertices[Vertex],0)),1,1,"")</f>
        <v>14</v>
      </c>
      <c r="P20" s="132" t="str">
        <f>REPLACE(INDEX(GroupVertices[Group], MATCH(Edges[[#This Row],[Vertex 2]],GroupVertices[Vertex],0)),1,1,"")</f>
        <v>14</v>
      </c>
    </row>
    <row r="21" spans="1:16" ht="13.5" customHeight="1" thickTop="1" thickBot="1" x14ac:dyDescent="0.3">
      <c r="A21" s="117"/>
      <c r="B21" s="117"/>
      <c r="C21" s="118"/>
      <c r="D21" s="119"/>
      <c r="E21" s="66"/>
      <c r="F21" s="120"/>
      <c r="G21" s="118"/>
      <c r="H21" s="62"/>
      <c r="I21" s="64"/>
      <c r="J21" s="64"/>
      <c r="K21" s="39"/>
      <c r="L21" s="67">
        <v>21</v>
      </c>
      <c r="M21" s="67" t="b">
        <f t="shared" si="0"/>
        <v>1</v>
      </c>
      <c r="N21" s="65"/>
      <c r="O21" s="132" t="e">
        <f>REPLACE(INDEX(GroupVertices[Group], MATCH(Edges[[#This Row],[Vertex 1]],GroupVertices[Vertex],0)),1,1,"")</f>
        <v>#N/A</v>
      </c>
      <c r="P21" s="132" t="e">
        <f>REPLACE(INDEX(GroupVertices[Group], MATCH(Edges[[#This Row],[Vertex 2]],GroupVertices[Vertex],0)),1,1,"")</f>
        <v>#N/A</v>
      </c>
    </row>
    <row r="22" spans="1:16" ht="13.5" customHeight="1" thickTop="1" thickBot="1" x14ac:dyDescent="0.3">
      <c r="A22" s="117" t="s">
        <v>202</v>
      </c>
      <c r="B22" s="117" t="s">
        <v>203</v>
      </c>
      <c r="C22" s="118"/>
      <c r="D22" s="119">
        <v>1</v>
      </c>
      <c r="E22" s="66"/>
      <c r="F22" s="120"/>
      <c r="G22" s="118"/>
      <c r="H22" s="62"/>
      <c r="I22" s="64"/>
      <c r="J22" s="64"/>
      <c r="K22" s="39"/>
      <c r="L22" s="67">
        <v>22</v>
      </c>
      <c r="M22" s="67" t="b">
        <f t="shared" si="0"/>
        <v>1</v>
      </c>
      <c r="N22" s="65">
        <v>1</v>
      </c>
      <c r="O22" s="132" t="str">
        <f>REPLACE(INDEX(GroupVertices[Group], MATCH(Edges[[#This Row],[Vertex 1]],GroupVertices[Vertex],0)),1,1,"")</f>
        <v>28</v>
      </c>
      <c r="P22" s="132" t="str">
        <f>REPLACE(INDEX(GroupVertices[Group], MATCH(Edges[[#This Row],[Vertex 2]],GroupVertices[Vertex],0)),1,1,"")</f>
        <v>28</v>
      </c>
    </row>
    <row r="23" spans="1:16" ht="13.5" customHeight="1" thickTop="1" thickBot="1" x14ac:dyDescent="0.3">
      <c r="A23" s="117" t="s">
        <v>202</v>
      </c>
      <c r="B23" s="117" t="s">
        <v>204</v>
      </c>
      <c r="C23" s="118"/>
      <c r="D23" s="119">
        <v>1</v>
      </c>
      <c r="E23" s="66"/>
      <c r="F23" s="120"/>
      <c r="G23" s="118"/>
      <c r="H23" s="62"/>
      <c r="I23" s="64"/>
      <c r="J23" s="64"/>
      <c r="K23" s="39"/>
      <c r="L23" s="67">
        <v>23</v>
      </c>
      <c r="M23" s="67" t="b">
        <f t="shared" si="0"/>
        <v>1</v>
      </c>
      <c r="N23" s="65">
        <v>1</v>
      </c>
      <c r="O23" s="132" t="str">
        <f>REPLACE(INDEX(GroupVertices[Group], MATCH(Edges[[#This Row],[Vertex 1]],GroupVertices[Vertex],0)),1,1,"")</f>
        <v>28</v>
      </c>
      <c r="P23" s="132" t="str">
        <f>REPLACE(INDEX(GroupVertices[Group], MATCH(Edges[[#This Row],[Vertex 2]],GroupVertices[Vertex],0)),1,1,"")</f>
        <v>28</v>
      </c>
    </row>
    <row r="24" spans="1:16" ht="13.5" customHeight="1" thickTop="1" thickBot="1" x14ac:dyDescent="0.3">
      <c r="A24" s="117" t="s">
        <v>205</v>
      </c>
      <c r="B24" s="117" t="s">
        <v>206</v>
      </c>
      <c r="C24" s="118"/>
      <c r="D24" s="119">
        <v>1</v>
      </c>
      <c r="E24" s="66"/>
      <c r="F24" s="120"/>
      <c r="G24" s="118"/>
      <c r="H24" s="62"/>
      <c r="I24" s="64"/>
      <c r="J24" s="64"/>
      <c r="K24" s="39"/>
      <c r="L24" s="67">
        <v>24</v>
      </c>
      <c r="M24" s="67" t="b">
        <f t="shared" si="0"/>
        <v>1</v>
      </c>
      <c r="N24" s="65">
        <v>1</v>
      </c>
      <c r="O24" s="132" t="str">
        <f>REPLACE(INDEX(GroupVertices[Group], MATCH(Edges[[#This Row],[Vertex 1]],GroupVertices[Vertex],0)),1,1,"")</f>
        <v>51</v>
      </c>
      <c r="P24" s="132" t="str">
        <f>REPLACE(INDEX(GroupVertices[Group], MATCH(Edges[[#This Row],[Vertex 2]],GroupVertices[Vertex],0)),1,1,"")</f>
        <v>51</v>
      </c>
    </row>
    <row r="25" spans="1:16" ht="13.5" customHeight="1" thickTop="1" thickBot="1" x14ac:dyDescent="0.3">
      <c r="A25" s="117"/>
      <c r="B25" s="117"/>
      <c r="C25" s="118"/>
      <c r="D25" s="119"/>
      <c r="E25" s="66"/>
      <c r="F25" s="120"/>
      <c r="G25" s="118"/>
      <c r="H25" s="62"/>
      <c r="I25" s="64"/>
      <c r="J25" s="64"/>
      <c r="K25" s="39"/>
      <c r="L25" s="67">
        <v>25</v>
      </c>
      <c r="M25" s="67" t="b">
        <f t="shared" si="0"/>
        <v>1</v>
      </c>
      <c r="N25" s="65"/>
      <c r="O25" s="132" t="e">
        <f>REPLACE(INDEX(GroupVertices[Group], MATCH(Edges[[#This Row],[Vertex 1]],GroupVertices[Vertex],0)),1,1,"")</f>
        <v>#N/A</v>
      </c>
      <c r="P25" s="132" t="e">
        <f>REPLACE(INDEX(GroupVertices[Group], MATCH(Edges[[#This Row],[Vertex 2]],GroupVertices[Vertex],0)),1,1,"")</f>
        <v>#N/A</v>
      </c>
    </row>
    <row r="26" spans="1:16" ht="13.5" customHeight="1" thickTop="1" thickBot="1" x14ac:dyDescent="0.3">
      <c r="A26" s="117"/>
      <c r="B26" s="117"/>
      <c r="C26" s="118"/>
      <c r="D26" s="119"/>
      <c r="E26" s="66"/>
      <c r="F26" s="120"/>
      <c r="G26" s="118"/>
      <c r="H26" s="62"/>
      <c r="I26" s="64"/>
      <c r="J26" s="64"/>
      <c r="K26" s="39"/>
      <c r="L26" s="67">
        <v>26</v>
      </c>
      <c r="M26" s="67" t="b">
        <f t="shared" si="0"/>
        <v>1</v>
      </c>
      <c r="N26" s="65"/>
      <c r="O26" s="132" t="e">
        <f>REPLACE(INDEX(GroupVertices[Group], MATCH(Edges[[#This Row],[Vertex 1]],GroupVertices[Vertex],0)),1,1,"")</f>
        <v>#N/A</v>
      </c>
      <c r="P26" s="132" t="e">
        <f>REPLACE(INDEX(GroupVertices[Group], MATCH(Edges[[#This Row],[Vertex 2]],GroupVertices[Vertex],0)),1,1,"")</f>
        <v>#N/A</v>
      </c>
    </row>
    <row r="27" spans="1:16" ht="13.5" customHeight="1" thickTop="1" thickBot="1" x14ac:dyDescent="0.3">
      <c r="A27" s="117" t="s">
        <v>209</v>
      </c>
      <c r="B27" s="117" t="s">
        <v>210</v>
      </c>
      <c r="C27" s="118"/>
      <c r="D27" s="119">
        <v>1</v>
      </c>
      <c r="E27" s="66"/>
      <c r="F27" s="120"/>
      <c r="G27" s="118"/>
      <c r="H27" s="62"/>
      <c r="I27" s="64"/>
      <c r="J27" s="64"/>
      <c r="K27" s="39"/>
      <c r="L27" s="67">
        <v>27</v>
      </c>
      <c r="M27" s="67" t="b">
        <f t="shared" si="0"/>
        <v>1</v>
      </c>
      <c r="N27" s="65">
        <v>1</v>
      </c>
      <c r="O27" s="132" t="str">
        <f>REPLACE(INDEX(GroupVertices[Group], MATCH(Edges[[#This Row],[Vertex 1]],GroupVertices[Vertex],0)),1,1,"")</f>
        <v>2</v>
      </c>
      <c r="P27" s="132" t="str">
        <f>REPLACE(INDEX(GroupVertices[Group], MATCH(Edges[[#This Row],[Vertex 2]],GroupVertices[Vertex],0)),1,1,"")</f>
        <v>2</v>
      </c>
    </row>
    <row r="28" spans="1:16" ht="13.5" customHeight="1" thickTop="1" thickBot="1" x14ac:dyDescent="0.3">
      <c r="A28" s="117" t="s">
        <v>209</v>
      </c>
      <c r="B28" s="117" t="s">
        <v>211</v>
      </c>
      <c r="C28" s="118"/>
      <c r="D28" s="119">
        <v>1</v>
      </c>
      <c r="E28" s="66"/>
      <c r="F28" s="120"/>
      <c r="G28" s="118"/>
      <c r="H28" s="62"/>
      <c r="I28" s="64"/>
      <c r="J28" s="64"/>
      <c r="K28" s="39"/>
      <c r="L28" s="67">
        <v>28</v>
      </c>
      <c r="M28" s="67" t="b">
        <f t="shared" si="0"/>
        <v>1</v>
      </c>
      <c r="N28" s="65">
        <v>1</v>
      </c>
      <c r="O28" s="132" t="str">
        <f>REPLACE(INDEX(GroupVertices[Group], MATCH(Edges[[#This Row],[Vertex 1]],GroupVertices[Vertex],0)),1,1,"")</f>
        <v>2</v>
      </c>
      <c r="P28" s="132" t="str">
        <f>REPLACE(INDEX(GroupVertices[Group], MATCH(Edges[[#This Row],[Vertex 2]],GroupVertices[Vertex],0)),1,1,"")</f>
        <v>2</v>
      </c>
    </row>
    <row r="29" spans="1:16" ht="13.5" customHeight="1" thickTop="1" thickBot="1" x14ac:dyDescent="0.3">
      <c r="A29" s="117" t="s">
        <v>209</v>
      </c>
      <c r="B29" s="117" t="s">
        <v>212</v>
      </c>
      <c r="C29" s="118"/>
      <c r="D29" s="119">
        <v>1</v>
      </c>
      <c r="E29" s="66"/>
      <c r="F29" s="120"/>
      <c r="G29" s="118"/>
      <c r="H29" s="62"/>
      <c r="I29" s="64"/>
      <c r="J29" s="64"/>
      <c r="K29" s="39"/>
      <c r="L29" s="67">
        <v>29</v>
      </c>
      <c r="M29" s="67" t="b">
        <f t="shared" si="0"/>
        <v>1</v>
      </c>
      <c r="N29" s="65">
        <v>1</v>
      </c>
      <c r="O29" s="132" t="str">
        <f>REPLACE(INDEX(GroupVertices[Group], MATCH(Edges[[#This Row],[Vertex 1]],GroupVertices[Vertex],0)),1,1,"")</f>
        <v>2</v>
      </c>
      <c r="P29" s="132" t="str">
        <f>REPLACE(INDEX(GroupVertices[Group], MATCH(Edges[[#This Row],[Vertex 2]],GroupVertices[Vertex],0)),1,1,"")</f>
        <v>2</v>
      </c>
    </row>
    <row r="30" spans="1:16" ht="13.5" customHeight="1" thickTop="1" thickBot="1" x14ac:dyDescent="0.3">
      <c r="A30" s="117" t="s">
        <v>213</v>
      </c>
      <c r="B30" s="117" t="s">
        <v>214</v>
      </c>
      <c r="C30" s="118"/>
      <c r="D30" s="119">
        <v>1</v>
      </c>
      <c r="E30" s="66"/>
      <c r="F30" s="120"/>
      <c r="G30" s="118"/>
      <c r="H30" s="62"/>
      <c r="I30" s="64"/>
      <c r="J30" s="64"/>
      <c r="K30" s="39"/>
      <c r="L30" s="67">
        <v>30</v>
      </c>
      <c r="M30" s="67" t="b">
        <f t="shared" si="0"/>
        <v>1</v>
      </c>
      <c r="N30" s="65">
        <v>1</v>
      </c>
      <c r="O30" s="132" t="str">
        <f>REPLACE(INDEX(GroupVertices[Group], MATCH(Edges[[#This Row],[Vertex 1]],GroupVertices[Vertex],0)),1,1,"")</f>
        <v>50</v>
      </c>
      <c r="P30" s="132" t="str">
        <f>REPLACE(INDEX(GroupVertices[Group], MATCH(Edges[[#This Row],[Vertex 2]],GroupVertices[Vertex],0)),1,1,"")</f>
        <v>50</v>
      </c>
    </row>
    <row r="31" spans="1:16" ht="13.5" customHeight="1" thickTop="1" thickBot="1" x14ac:dyDescent="0.3">
      <c r="A31" s="117" t="s">
        <v>215</v>
      </c>
      <c r="B31" s="117" t="s">
        <v>216</v>
      </c>
      <c r="C31" s="118"/>
      <c r="D31" s="119">
        <v>1</v>
      </c>
      <c r="E31" s="66"/>
      <c r="F31" s="120"/>
      <c r="G31" s="118"/>
      <c r="H31" s="62"/>
      <c r="I31" s="64"/>
      <c r="J31" s="64"/>
      <c r="K31" s="39"/>
      <c r="L31" s="67">
        <v>31</v>
      </c>
      <c r="M31" s="67" t="b">
        <f t="shared" si="0"/>
        <v>1</v>
      </c>
      <c r="N31" s="65">
        <v>1</v>
      </c>
      <c r="O31" s="132" t="str">
        <f>REPLACE(INDEX(GroupVertices[Group], MATCH(Edges[[#This Row],[Vertex 1]],GroupVertices[Vertex],0)),1,1,"")</f>
        <v>52</v>
      </c>
      <c r="P31" s="132" t="str">
        <f>REPLACE(INDEX(GroupVertices[Group], MATCH(Edges[[#This Row],[Vertex 2]],GroupVertices[Vertex],0)),1,1,"")</f>
        <v>52</v>
      </c>
    </row>
    <row r="32" spans="1:16" ht="13.5" customHeight="1" thickTop="1" thickBot="1" x14ac:dyDescent="0.3">
      <c r="A32" s="117"/>
      <c r="B32" s="117"/>
      <c r="C32" s="118"/>
      <c r="D32" s="119"/>
      <c r="E32" s="66"/>
      <c r="F32" s="120"/>
      <c r="G32" s="118"/>
      <c r="H32" s="62"/>
      <c r="I32" s="64"/>
      <c r="J32" s="64"/>
      <c r="K32" s="39"/>
      <c r="L32" s="67">
        <v>32</v>
      </c>
      <c r="M32" s="67" t="b">
        <f t="shared" si="0"/>
        <v>1</v>
      </c>
      <c r="N32" s="65"/>
      <c r="O32" s="132" t="e">
        <f>REPLACE(INDEX(GroupVertices[Group], MATCH(Edges[[#This Row],[Vertex 1]],GroupVertices[Vertex],0)),1,1,"")</f>
        <v>#N/A</v>
      </c>
      <c r="P32" s="132" t="e">
        <f>REPLACE(INDEX(GroupVertices[Group], MATCH(Edges[[#This Row],[Vertex 2]],GroupVertices[Vertex],0)),1,1,"")</f>
        <v>#N/A</v>
      </c>
    </row>
    <row r="33" spans="1:16" ht="13.5" customHeight="1" thickTop="1" thickBot="1" x14ac:dyDescent="0.3">
      <c r="A33" s="117"/>
      <c r="B33" s="117"/>
      <c r="C33" s="118"/>
      <c r="D33" s="119"/>
      <c r="E33" s="66"/>
      <c r="F33" s="120"/>
      <c r="G33" s="118"/>
      <c r="H33" s="62"/>
      <c r="I33" s="64"/>
      <c r="J33" s="64"/>
      <c r="K33" s="39"/>
      <c r="L33" s="67">
        <v>33</v>
      </c>
      <c r="M33" s="67" t="b">
        <f t="shared" si="0"/>
        <v>1</v>
      </c>
      <c r="N33" s="65"/>
      <c r="O33" s="132" t="e">
        <f>REPLACE(INDEX(GroupVertices[Group], MATCH(Edges[[#This Row],[Vertex 1]],GroupVertices[Vertex],0)),1,1,"")</f>
        <v>#N/A</v>
      </c>
      <c r="P33" s="132" t="e">
        <f>REPLACE(INDEX(GroupVertices[Group], MATCH(Edges[[#This Row],[Vertex 2]],GroupVertices[Vertex],0)),1,1,"")</f>
        <v>#N/A</v>
      </c>
    </row>
    <row r="34" spans="1:16" ht="13.5" customHeight="1" thickTop="1" thickBot="1" x14ac:dyDescent="0.3">
      <c r="A34" s="117" t="s">
        <v>203</v>
      </c>
      <c r="B34" s="117" t="s">
        <v>204</v>
      </c>
      <c r="C34" s="118"/>
      <c r="D34" s="119">
        <v>1</v>
      </c>
      <c r="E34" s="66"/>
      <c r="F34" s="120"/>
      <c r="G34" s="118"/>
      <c r="H34" s="62"/>
      <c r="I34" s="64"/>
      <c r="J34" s="64"/>
      <c r="K34" s="39"/>
      <c r="L34" s="67">
        <v>34</v>
      </c>
      <c r="M34" s="67" t="b">
        <f t="shared" si="0"/>
        <v>1</v>
      </c>
      <c r="N34" s="65">
        <v>1</v>
      </c>
      <c r="O34" s="132" t="str">
        <f>REPLACE(INDEX(GroupVertices[Group], MATCH(Edges[[#This Row],[Vertex 1]],GroupVertices[Vertex],0)),1,1,"")</f>
        <v>28</v>
      </c>
      <c r="P34" s="132" t="str">
        <f>REPLACE(INDEX(GroupVertices[Group], MATCH(Edges[[#This Row],[Vertex 2]],GroupVertices[Vertex],0)),1,1,"")</f>
        <v>28</v>
      </c>
    </row>
    <row r="35" spans="1:16" ht="13.5" customHeight="1" thickTop="1" thickBot="1" x14ac:dyDescent="0.3">
      <c r="A35" s="117" t="s">
        <v>219</v>
      </c>
      <c r="B35" s="117" t="s">
        <v>220</v>
      </c>
      <c r="C35" s="118"/>
      <c r="D35" s="119">
        <v>1</v>
      </c>
      <c r="E35" s="66"/>
      <c r="F35" s="120"/>
      <c r="G35" s="118"/>
      <c r="H35" s="62"/>
      <c r="I35" s="64"/>
      <c r="J35" s="64"/>
      <c r="K35" s="39"/>
      <c r="L35" s="67">
        <v>35</v>
      </c>
      <c r="M35" s="67" t="b">
        <f t="shared" si="0"/>
        <v>1</v>
      </c>
      <c r="N35" s="65">
        <v>1</v>
      </c>
      <c r="O35" s="132" t="str">
        <f>REPLACE(INDEX(GroupVertices[Group], MATCH(Edges[[#This Row],[Vertex 1]],GroupVertices[Vertex],0)),1,1,"")</f>
        <v>13</v>
      </c>
      <c r="P35" s="132" t="str">
        <f>REPLACE(INDEX(GroupVertices[Group], MATCH(Edges[[#This Row],[Vertex 2]],GroupVertices[Vertex],0)),1,1,"")</f>
        <v>13</v>
      </c>
    </row>
    <row r="36" spans="1:16" ht="13.5" customHeight="1" thickTop="1" thickBot="1" x14ac:dyDescent="0.3">
      <c r="A36" s="117" t="s">
        <v>219</v>
      </c>
      <c r="B36" s="117" t="s">
        <v>221</v>
      </c>
      <c r="C36" s="118"/>
      <c r="D36" s="119">
        <v>1</v>
      </c>
      <c r="E36" s="66"/>
      <c r="F36" s="120"/>
      <c r="G36" s="118"/>
      <c r="H36" s="62"/>
      <c r="I36" s="64"/>
      <c r="J36" s="64"/>
      <c r="K36" s="39"/>
      <c r="L36" s="67">
        <v>36</v>
      </c>
      <c r="M36" s="67" t="b">
        <f t="shared" si="0"/>
        <v>1</v>
      </c>
      <c r="N36" s="65">
        <v>1</v>
      </c>
      <c r="O36" s="132" t="str">
        <f>REPLACE(INDEX(GroupVertices[Group], MATCH(Edges[[#This Row],[Vertex 1]],GroupVertices[Vertex],0)),1,1,"")</f>
        <v>13</v>
      </c>
      <c r="P36" s="132" t="str">
        <f>REPLACE(INDEX(GroupVertices[Group], MATCH(Edges[[#This Row],[Vertex 2]],GroupVertices[Vertex],0)),1,1,"")</f>
        <v>13</v>
      </c>
    </row>
    <row r="37" spans="1:16" ht="13.5" customHeight="1" thickTop="1" thickBot="1" x14ac:dyDescent="0.3">
      <c r="A37" s="117" t="s">
        <v>219</v>
      </c>
      <c r="B37" s="117" t="s">
        <v>222</v>
      </c>
      <c r="C37" s="118"/>
      <c r="D37" s="119">
        <v>1</v>
      </c>
      <c r="E37" s="66"/>
      <c r="F37" s="120"/>
      <c r="G37" s="118"/>
      <c r="H37" s="62"/>
      <c r="I37" s="64"/>
      <c r="J37" s="64"/>
      <c r="K37" s="39"/>
      <c r="L37" s="67">
        <v>37</v>
      </c>
      <c r="M37" s="67" t="b">
        <f t="shared" si="0"/>
        <v>1</v>
      </c>
      <c r="N37" s="65">
        <v>1</v>
      </c>
      <c r="O37" s="132" t="str">
        <f>REPLACE(INDEX(GroupVertices[Group], MATCH(Edges[[#This Row],[Vertex 1]],GroupVertices[Vertex],0)),1,1,"")</f>
        <v>13</v>
      </c>
      <c r="P37" s="132" t="str">
        <f>REPLACE(INDEX(GroupVertices[Group], MATCH(Edges[[#This Row],[Vertex 2]],GroupVertices[Vertex],0)),1,1,"")</f>
        <v>13</v>
      </c>
    </row>
    <row r="38" spans="1:16" ht="13.5" customHeight="1" thickTop="1" thickBot="1" x14ac:dyDescent="0.3">
      <c r="A38" s="117"/>
      <c r="B38" s="117"/>
      <c r="C38" s="118"/>
      <c r="D38" s="119"/>
      <c r="E38" s="66"/>
      <c r="F38" s="120"/>
      <c r="G38" s="118"/>
      <c r="H38" s="62"/>
      <c r="I38" s="64"/>
      <c r="J38" s="64"/>
      <c r="K38" s="39"/>
      <c r="L38" s="67">
        <v>38</v>
      </c>
      <c r="M38" s="67" t="b">
        <f t="shared" si="0"/>
        <v>1</v>
      </c>
      <c r="N38" s="65"/>
      <c r="O38" s="132" t="e">
        <f>REPLACE(INDEX(GroupVertices[Group], MATCH(Edges[[#This Row],[Vertex 1]],GroupVertices[Vertex],0)),1,1,"")</f>
        <v>#N/A</v>
      </c>
      <c r="P38" s="132" t="e">
        <f>REPLACE(INDEX(GroupVertices[Group], MATCH(Edges[[#This Row],[Vertex 2]],GroupVertices[Vertex],0)),1,1,"")</f>
        <v>#N/A</v>
      </c>
    </row>
    <row r="39" spans="1:16" ht="13.5" customHeight="1" thickTop="1" thickBot="1" x14ac:dyDescent="0.3">
      <c r="A39" s="117" t="s">
        <v>224</v>
      </c>
      <c r="B39" s="117" t="s">
        <v>225</v>
      </c>
      <c r="C39" s="118"/>
      <c r="D39" s="119">
        <v>1</v>
      </c>
      <c r="E39" s="66"/>
      <c r="F39" s="120"/>
      <c r="G39" s="118"/>
      <c r="H39" s="62"/>
      <c r="I39" s="64"/>
      <c r="J39" s="64"/>
      <c r="K39" s="39"/>
      <c r="L39" s="67">
        <v>39</v>
      </c>
      <c r="M39" s="67" t="b">
        <f t="shared" si="0"/>
        <v>1</v>
      </c>
      <c r="N39" s="65">
        <v>1</v>
      </c>
      <c r="O39" s="132" t="str">
        <f>REPLACE(INDEX(GroupVertices[Group], MATCH(Edges[[#This Row],[Vertex 1]],GroupVertices[Vertex],0)),1,1,"")</f>
        <v>27</v>
      </c>
      <c r="P39" s="132" t="str">
        <f>REPLACE(INDEX(GroupVertices[Group], MATCH(Edges[[#This Row],[Vertex 2]],GroupVertices[Vertex],0)),1,1,"")</f>
        <v>27</v>
      </c>
    </row>
    <row r="40" spans="1:16" ht="13.5" customHeight="1" thickTop="1" thickBot="1" x14ac:dyDescent="0.3">
      <c r="A40" s="117" t="s">
        <v>224</v>
      </c>
      <c r="B40" s="117" t="s">
        <v>226</v>
      </c>
      <c r="C40" s="118"/>
      <c r="D40" s="119">
        <v>1</v>
      </c>
      <c r="E40" s="66"/>
      <c r="F40" s="120"/>
      <c r="G40" s="118"/>
      <c r="H40" s="62"/>
      <c r="I40" s="64"/>
      <c r="J40" s="64"/>
      <c r="K40" s="39"/>
      <c r="L40" s="67">
        <v>40</v>
      </c>
      <c r="M40" s="67" t="b">
        <f t="shared" si="0"/>
        <v>1</v>
      </c>
      <c r="N40" s="65">
        <v>1</v>
      </c>
      <c r="O40" s="132" t="str">
        <f>REPLACE(INDEX(GroupVertices[Group], MATCH(Edges[[#This Row],[Vertex 1]],GroupVertices[Vertex],0)),1,1,"")</f>
        <v>27</v>
      </c>
      <c r="P40" s="132" t="str">
        <f>REPLACE(INDEX(GroupVertices[Group], MATCH(Edges[[#This Row],[Vertex 2]],GroupVertices[Vertex],0)),1,1,"")</f>
        <v>27</v>
      </c>
    </row>
    <row r="41" spans="1:16" ht="13.5" customHeight="1" thickTop="1" thickBot="1" x14ac:dyDescent="0.3">
      <c r="A41" s="117"/>
      <c r="B41" s="117"/>
      <c r="C41" s="118"/>
      <c r="D41" s="119"/>
      <c r="E41" s="66"/>
      <c r="F41" s="120"/>
      <c r="G41" s="118"/>
      <c r="H41" s="62"/>
      <c r="I41" s="64"/>
      <c r="J41" s="64"/>
      <c r="K41" s="39"/>
      <c r="L41" s="67">
        <v>41</v>
      </c>
      <c r="M41" s="67" t="b">
        <f t="shared" si="0"/>
        <v>1</v>
      </c>
      <c r="N41" s="65"/>
      <c r="O41" s="132" t="e">
        <f>REPLACE(INDEX(GroupVertices[Group], MATCH(Edges[[#This Row],[Vertex 1]],GroupVertices[Vertex],0)),1,1,"")</f>
        <v>#N/A</v>
      </c>
      <c r="P41" s="132" t="e">
        <f>REPLACE(INDEX(GroupVertices[Group], MATCH(Edges[[#This Row],[Vertex 2]],GroupVertices[Vertex],0)),1,1,"")</f>
        <v>#N/A</v>
      </c>
    </row>
    <row r="42" spans="1:16" ht="13.5" customHeight="1" thickTop="1" thickBot="1" x14ac:dyDescent="0.3">
      <c r="A42" s="117"/>
      <c r="B42" s="117"/>
      <c r="C42" s="118"/>
      <c r="D42" s="119"/>
      <c r="E42" s="66"/>
      <c r="F42" s="120"/>
      <c r="G42" s="118"/>
      <c r="H42" s="62"/>
      <c r="I42" s="64"/>
      <c r="J42" s="64"/>
      <c r="K42" s="39"/>
      <c r="L42" s="67">
        <v>42</v>
      </c>
      <c r="M42" s="67" t="b">
        <f t="shared" si="0"/>
        <v>1</v>
      </c>
      <c r="N42" s="65"/>
      <c r="O42" s="132" t="e">
        <f>REPLACE(INDEX(GroupVertices[Group], MATCH(Edges[[#This Row],[Vertex 1]],GroupVertices[Vertex],0)),1,1,"")</f>
        <v>#N/A</v>
      </c>
      <c r="P42" s="132" t="e">
        <f>REPLACE(INDEX(GroupVertices[Group], MATCH(Edges[[#This Row],[Vertex 2]],GroupVertices[Vertex],0)),1,1,"")</f>
        <v>#N/A</v>
      </c>
    </row>
    <row r="43" spans="1:16" ht="13.5" customHeight="1" thickTop="1" thickBot="1" x14ac:dyDescent="0.3">
      <c r="A43" s="117" t="s">
        <v>228</v>
      </c>
      <c r="B43" s="117" t="s">
        <v>229</v>
      </c>
      <c r="C43" s="118"/>
      <c r="D43" s="119">
        <v>1</v>
      </c>
      <c r="E43" s="66"/>
      <c r="F43" s="120"/>
      <c r="G43" s="118"/>
      <c r="H43" s="62"/>
      <c r="I43" s="64"/>
      <c r="J43" s="64"/>
      <c r="K43" s="39"/>
      <c r="L43" s="67">
        <v>43</v>
      </c>
      <c r="M43" s="67" t="b">
        <f t="shared" si="0"/>
        <v>1</v>
      </c>
      <c r="N43" s="65">
        <v>1</v>
      </c>
      <c r="O43" s="132" t="str">
        <f>REPLACE(INDEX(GroupVertices[Group], MATCH(Edges[[#This Row],[Vertex 1]],GroupVertices[Vertex],0)),1,1,"")</f>
        <v>26</v>
      </c>
      <c r="P43" s="132" t="str">
        <f>REPLACE(INDEX(GroupVertices[Group], MATCH(Edges[[#This Row],[Vertex 2]],GroupVertices[Vertex],0)),1,1,"")</f>
        <v>26</v>
      </c>
    </row>
    <row r="44" spans="1:16" ht="13.5" customHeight="1" thickTop="1" thickBot="1" x14ac:dyDescent="0.3">
      <c r="A44" s="117" t="s">
        <v>228</v>
      </c>
      <c r="B44" s="117" t="s">
        <v>230</v>
      </c>
      <c r="C44" s="118"/>
      <c r="D44" s="119">
        <v>1</v>
      </c>
      <c r="E44" s="66"/>
      <c r="F44" s="120"/>
      <c r="G44" s="118"/>
      <c r="H44" s="62"/>
      <c r="I44" s="64"/>
      <c r="J44" s="64"/>
      <c r="K44" s="39"/>
      <c r="L44" s="67">
        <v>44</v>
      </c>
      <c r="M44" s="67" t="b">
        <f t="shared" si="0"/>
        <v>1</v>
      </c>
      <c r="N44" s="65">
        <v>1</v>
      </c>
      <c r="O44" s="132" t="str">
        <f>REPLACE(INDEX(GroupVertices[Group], MATCH(Edges[[#This Row],[Vertex 1]],GroupVertices[Vertex],0)),1,1,"")</f>
        <v>26</v>
      </c>
      <c r="P44" s="132" t="str">
        <f>REPLACE(INDEX(GroupVertices[Group], MATCH(Edges[[#This Row],[Vertex 2]],GroupVertices[Vertex],0)),1,1,"")</f>
        <v>26</v>
      </c>
    </row>
    <row r="45" spans="1:16" ht="13.5" customHeight="1" thickTop="1" thickBot="1" x14ac:dyDescent="0.3">
      <c r="A45" s="117" t="s">
        <v>231</v>
      </c>
      <c r="B45" s="117" t="s">
        <v>232</v>
      </c>
      <c r="C45" s="118"/>
      <c r="D45" s="119">
        <v>1</v>
      </c>
      <c r="E45" s="66"/>
      <c r="F45" s="120"/>
      <c r="G45" s="118"/>
      <c r="H45" s="62"/>
      <c r="I45" s="64"/>
      <c r="J45" s="64"/>
      <c r="K45" s="39"/>
      <c r="L45" s="67">
        <v>45</v>
      </c>
      <c r="M45" s="67" t="b">
        <f t="shared" si="0"/>
        <v>1</v>
      </c>
      <c r="N45" s="65">
        <v>1</v>
      </c>
      <c r="O45" s="132" t="str">
        <f>REPLACE(INDEX(GroupVertices[Group], MATCH(Edges[[#This Row],[Vertex 1]],GroupVertices[Vertex],0)),1,1,"")</f>
        <v>25</v>
      </c>
      <c r="P45" s="132" t="str">
        <f>REPLACE(INDEX(GroupVertices[Group], MATCH(Edges[[#This Row],[Vertex 2]],GroupVertices[Vertex],0)),1,1,"")</f>
        <v>25</v>
      </c>
    </row>
    <row r="46" spans="1:16" ht="13.5" customHeight="1" thickTop="1" thickBot="1" x14ac:dyDescent="0.3">
      <c r="A46" s="117" t="s">
        <v>231</v>
      </c>
      <c r="B46" s="117" t="s">
        <v>233</v>
      </c>
      <c r="C46" s="118"/>
      <c r="D46" s="119">
        <v>1</v>
      </c>
      <c r="E46" s="66"/>
      <c r="F46" s="120"/>
      <c r="G46" s="118"/>
      <c r="H46" s="62"/>
      <c r="I46" s="64"/>
      <c r="J46" s="64"/>
      <c r="K46" s="39"/>
      <c r="L46" s="67">
        <v>46</v>
      </c>
      <c r="M46" s="67" t="b">
        <f t="shared" si="0"/>
        <v>1</v>
      </c>
      <c r="N46" s="65">
        <v>1</v>
      </c>
      <c r="O46" s="132" t="str">
        <f>REPLACE(INDEX(GroupVertices[Group], MATCH(Edges[[#This Row],[Vertex 1]],GroupVertices[Vertex],0)),1,1,"")</f>
        <v>25</v>
      </c>
      <c r="P46" s="132" t="str">
        <f>REPLACE(INDEX(GroupVertices[Group], MATCH(Edges[[#This Row],[Vertex 2]],GroupVertices[Vertex],0)),1,1,"")</f>
        <v>25</v>
      </c>
    </row>
    <row r="47" spans="1:16" ht="13.5" customHeight="1" thickTop="1" thickBot="1" x14ac:dyDescent="0.3">
      <c r="A47" s="117" t="s">
        <v>234</v>
      </c>
      <c r="B47" s="117" t="s">
        <v>235</v>
      </c>
      <c r="C47" s="118"/>
      <c r="D47" s="119">
        <v>1</v>
      </c>
      <c r="E47" s="66"/>
      <c r="F47" s="120"/>
      <c r="G47" s="118"/>
      <c r="H47" s="62"/>
      <c r="I47" s="64"/>
      <c r="J47" s="64"/>
      <c r="K47" s="39"/>
      <c r="L47" s="67">
        <v>47</v>
      </c>
      <c r="M47" s="67" t="b">
        <f t="shared" si="0"/>
        <v>1</v>
      </c>
      <c r="N47" s="65">
        <v>1</v>
      </c>
      <c r="O47" s="132" t="str">
        <f>REPLACE(INDEX(GroupVertices[Group], MATCH(Edges[[#This Row],[Vertex 1]],GroupVertices[Vertex],0)),1,1,"")</f>
        <v>29</v>
      </c>
      <c r="P47" s="132" t="str">
        <f>REPLACE(INDEX(GroupVertices[Group], MATCH(Edges[[#This Row],[Vertex 2]],GroupVertices[Vertex],0)),1,1,"")</f>
        <v>29</v>
      </c>
    </row>
    <row r="48" spans="1:16" ht="13.5" customHeight="1" thickTop="1" thickBot="1" x14ac:dyDescent="0.3">
      <c r="A48" s="117" t="s">
        <v>236</v>
      </c>
      <c r="B48" s="117" t="s">
        <v>237</v>
      </c>
      <c r="C48" s="118"/>
      <c r="D48" s="119">
        <v>1</v>
      </c>
      <c r="E48" s="66"/>
      <c r="F48" s="120"/>
      <c r="G48" s="118"/>
      <c r="H48" s="62"/>
      <c r="I48" s="64"/>
      <c r="J48" s="64"/>
      <c r="K48" s="39"/>
      <c r="L48" s="67">
        <v>48</v>
      </c>
      <c r="M48" s="67" t="b">
        <f t="shared" si="0"/>
        <v>1</v>
      </c>
      <c r="N48" s="65">
        <v>1</v>
      </c>
      <c r="O48" s="132" t="str">
        <f>REPLACE(INDEX(GroupVertices[Group], MATCH(Edges[[#This Row],[Vertex 1]],GroupVertices[Vertex],0)),1,1,"")</f>
        <v>1</v>
      </c>
      <c r="P48" s="132" t="str">
        <f>REPLACE(INDEX(GroupVertices[Group], MATCH(Edges[[#This Row],[Vertex 2]],GroupVertices[Vertex],0)),1,1,"")</f>
        <v>1</v>
      </c>
    </row>
    <row r="49" spans="1:16" ht="13.5" customHeight="1" thickTop="1" thickBot="1" x14ac:dyDescent="0.3">
      <c r="A49" s="117" t="s">
        <v>236</v>
      </c>
      <c r="B49" s="117" t="s">
        <v>238</v>
      </c>
      <c r="C49" s="118"/>
      <c r="D49" s="119">
        <v>1</v>
      </c>
      <c r="E49" s="66"/>
      <c r="F49" s="120"/>
      <c r="G49" s="118"/>
      <c r="H49" s="62"/>
      <c r="I49" s="64"/>
      <c r="J49" s="64"/>
      <c r="K49" s="39"/>
      <c r="L49" s="67">
        <v>49</v>
      </c>
      <c r="M49" s="67" t="b">
        <f t="shared" si="0"/>
        <v>1</v>
      </c>
      <c r="N49" s="65">
        <v>1</v>
      </c>
      <c r="O49" s="132" t="str">
        <f>REPLACE(INDEX(GroupVertices[Group], MATCH(Edges[[#This Row],[Vertex 1]],GroupVertices[Vertex],0)),1,1,"")</f>
        <v>1</v>
      </c>
      <c r="P49" s="132" t="str">
        <f>REPLACE(INDEX(GroupVertices[Group], MATCH(Edges[[#This Row],[Vertex 2]],GroupVertices[Vertex],0)),1,1,"")</f>
        <v>1</v>
      </c>
    </row>
    <row r="50" spans="1:16" ht="13.5" customHeight="1" thickTop="1" thickBot="1" x14ac:dyDescent="0.3">
      <c r="A50" s="117" t="s">
        <v>236</v>
      </c>
      <c r="B50" s="117" t="s">
        <v>239</v>
      </c>
      <c r="C50" s="118"/>
      <c r="D50" s="119">
        <v>1</v>
      </c>
      <c r="E50" s="66"/>
      <c r="F50" s="120"/>
      <c r="G50" s="118"/>
      <c r="H50" s="62"/>
      <c r="I50" s="64"/>
      <c r="J50" s="64"/>
      <c r="K50" s="39"/>
      <c r="L50" s="67">
        <v>50</v>
      </c>
      <c r="M50" s="67" t="b">
        <f t="shared" si="0"/>
        <v>1</v>
      </c>
      <c r="N50" s="65">
        <v>1</v>
      </c>
      <c r="O50" s="132" t="str">
        <f>REPLACE(INDEX(GroupVertices[Group], MATCH(Edges[[#This Row],[Vertex 1]],GroupVertices[Vertex],0)),1,1,"")</f>
        <v>1</v>
      </c>
      <c r="P50" s="132" t="str">
        <f>REPLACE(INDEX(GroupVertices[Group], MATCH(Edges[[#This Row],[Vertex 2]],GroupVertices[Vertex],0)),1,1,"")</f>
        <v>1</v>
      </c>
    </row>
    <row r="51" spans="1:16" ht="13.5" customHeight="1" thickTop="1" thickBot="1" x14ac:dyDescent="0.3">
      <c r="A51" s="117" t="s">
        <v>236</v>
      </c>
      <c r="B51" s="117" t="s">
        <v>240</v>
      </c>
      <c r="C51" s="118"/>
      <c r="D51" s="119">
        <v>1</v>
      </c>
      <c r="E51" s="66"/>
      <c r="F51" s="120"/>
      <c r="G51" s="118"/>
      <c r="H51" s="62"/>
      <c r="I51" s="64"/>
      <c r="J51" s="64"/>
      <c r="K51" s="39"/>
      <c r="L51" s="67">
        <v>51</v>
      </c>
      <c r="M51" s="67" t="b">
        <f t="shared" si="0"/>
        <v>1</v>
      </c>
      <c r="N51" s="65">
        <v>1</v>
      </c>
      <c r="O51" s="132" t="str">
        <f>REPLACE(INDEX(GroupVertices[Group], MATCH(Edges[[#This Row],[Vertex 1]],GroupVertices[Vertex],0)),1,1,"")</f>
        <v>1</v>
      </c>
      <c r="P51" s="132" t="str">
        <f>REPLACE(INDEX(GroupVertices[Group], MATCH(Edges[[#This Row],[Vertex 2]],GroupVertices[Vertex],0)),1,1,"")</f>
        <v>1</v>
      </c>
    </row>
    <row r="52" spans="1:16" ht="13.5" customHeight="1" thickTop="1" thickBot="1" x14ac:dyDescent="0.3">
      <c r="A52" s="117" t="s">
        <v>241</v>
      </c>
      <c r="B52" s="117" t="s">
        <v>242</v>
      </c>
      <c r="C52" s="118"/>
      <c r="D52" s="119">
        <v>1</v>
      </c>
      <c r="E52" s="66"/>
      <c r="F52" s="120"/>
      <c r="G52" s="118"/>
      <c r="H52" s="62"/>
      <c r="I52" s="64"/>
      <c r="J52" s="64"/>
      <c r="K52" s="39"/>
      <c r="L52" s="67">
        <v>52</v>
      </c>
      <c r="M52" s="67" t="b">
        <f t="shared" si="0"/>
        <v>1</v>
      </c>
      <c r="N52" s="65">
        <v>1</v>
      </c>
      <c r="O52" s="132" t="str">
        <f>REPLACE(INDEX(GroupVertices[Group], MATCH(Edges[[#This Row],[Vertex 1]],GroupVertices[Vertex],0)),1,1,"")</f>
        <v>54</v>
      </c>
      <c r="P52" s="132" t="str">
        <f>REPLACE(INDEX(GroupVertices[Group], MATCH(Edges[[#This Row],[Vertex 2]],GroupVertices[Vertex],0)),1,1,"")</f>
        <v>54</v>
      </c>
    </row>
    <row r="53" spans="1:16" ht="13.5" customHeight="1" thickTop="1" thickBot="1" x14ac:dyDescent="0.3">
      <c r="A53" s="117"/>
      <c r="B53" s="117"/>
      <c r="C53" s="118"/>
      <c r="D53" s="119"/>
      <c r="E53" s="66"/>
      <c r="F53" s="120"/>
      <c r="G53" s="118"/>
      <c r="H53" s="62"/>
      <c r="I53" s="64"/>
      <c r="J53" s="64"/>
      <c r="K53" s="39"/>
      <c r="L53" s="67">
        <v>53</v>
      </c>
      <c r="M53" s="67" t="b">
        <f t="shared" si="0"/>
        <v>1</v>
      </c>
      <c r="N53" s="65"/>
      <c r="O53" s="132" t="e">
        <f>REPLACE(INDEX(GroupVertices[Group], MATCH(Edges[[#This Row],[Vertex 1]],GroupVertices[Vertex],0)),1,1,"")</f>
        <v>#N/A</v>
      </c>
      <c r="P53" s="132" t="e">
        <f>REPLACE(INDEX(GroupVertices[Group], MATCH(Edges[[#This Row],[Vertex 2]],GroupVertices[Vertex],0)),1,1,"")</f>
        <v>#N/A</v>
      </c>
    </row>
    <row r="54" spans="1:16" ht="13.5" customHeight="1" thickTop="1" thickBot="1" x14ac:dyDescent="0.3">
      <c r="A54" s="117" t="s">
        <v>244</v>
      </c>
      <c r="B54" s="117" t="s">
        <v>245</v>
      </c>
      <c r="C54" s="118"/>
      <c r="D54" s="119">
        <v>1</v>
      </c>
      <c r="E54" s="66"/>
      <c r="F54" s="120"/>
      <c r="G54" s="118"/>
      <c r="H54" s="62"/>
      <c r="I54" s="64"/>
      <c r="J54" s="64"/>
      <c r="K54" s="39"/>
      <c r="L54" s="67">
        <v>54</v>
      </c>
      <c r="M54" s="67" t="b">
        <f t="shared" si="0"/>
        <v>1</v>
      </c>
      <c r="N54" s="65">
        <v>1</v>
      </c>
      <c r="O54" s="132" t="str">
        <f>REPLACE(INDEX(GroupVertices[Group], MATCH(Edges[[#This Row],[Vertex 1]],GroupVertices[Vertex],0)),1,1,"")</f>
        <v>53</v>
      </c>
      <c r="P54" s="132" t="str">
        <f>REPLACE(INDEX(GroupVertices[Group], MATCH(Edges[[#This Row],[Vertex 2]],GroupVertices[Vertex],0)),1,1,"")</f>
        <v>53</v>
      </c>
    </row>
    <row r="55" spans="1:16" ht="13.5" customHeight="1" thickTop="1" thickBot="1" x14ac:dyDescent="0.3">
      <c r="A55" s="117" t="s">
        <v>246</v>
      </c>
      <c r="B55" s="117" t="s">
        <v>247</v>
      </c>
      <c r="C55" s="118"/>
      <c r="D55" s="119">
        <v>1</v>
      </c>
      <c r="E55" s="66"/>
      <c r="F55" s="120"/>
      <c r="G55" s="118"/>
      <c r="H55" s="62"/>
      <c r="I55" s="64"/>
      <c r="J55" s="64"/>
      <c r="K55" s="39"/>
      <c r="L55" s="67">
        <v>55</v>
      </c>
      <c r="M55" s="67" t="b">
        <f t="shared" si="0"/>
        <v>1</v>
      </c>
      <c r="N55" s="65">
        <v>1</v>
      </c>
      <c r="O55" s="132" t="str">
        <f>REPLACE(INDEX(GroupVertices[Group], MATCH(Edges[[#This Row],[Vertex 1]],GroupVertices[Vertex],0)),1,1,"")</f>
        <v>6</v>
      </c>
      <c r="P55" s="132" t="str">
        <f>REPLACE(INDEX(GroupVertices[Group], MATCH(Edges[[#This Row],[Vertex 2]],GroupVertices[Vertex],0)),1,1,"")</f>
        <v>6</v>
      </c>
    </row>
    <row r="56" spans="1:16" ht="13.5" customHeight="1" thickTop="1" thickBot="1" x14ac:dyDescent="0.3">
      <c r="A56" s="117" t="s">
        <v>248</v>
      </c>
      <c r="B56" s="117" t="s">
        <v>249</v>
      </c>
      <c r="C56" s="118"/>
      <c r="D56" s="119">
        <v>1</v>
      </c>
      <c r="E56" s="66"/>
      <c r="F56" s="120"/>
      <c r="G56" s="118"/>
      <c r="H56" s="62"/>
      <c r="I56" s="64"/>
      <c r="J56" s="64"/>
      <c r="K56" s="39"/>
      <c r="L56" s="67">
        <v>56</v>
      </c>
      <c r="M56" s="67" t="b">
        <f t="shared" si="0"/>
        <v>1</v>
      </c>
      <c r="N56" s="65">
        <v>1</v>
      </c>
      <c r="O56" s="132" t="str">
        <f>REPLACE(INDEX(GroupVertices[Group], MATCH(Edges[[#This Row],[Vertex 1]],GroupVertices[Vertex],0)),1,1,"")</f>
        <v>18</v>
      </c>
      <c r="P56" s="132" t="str">
        <f>REPLACE(INDEX(GroupVertices[Group], MATCH(Edges[[#This Row],[Vertex 2]],GroupVertices[Vertex],0)),1,1,"")</f>
        <v>18</v>
      </c>
    </row>
    <row r="57" spans="1:16" ht="13.5" customHeight="1" thickTop="1" thickBot="1" x14ac:dyDescent="0.3">
      <c r="A57" s="117" t="s">
        <v>248</v>
      </c>
      <c r="B57" s="117" t="s">
        <v>250</v>
      </c>
      <c r="C57" s="118"/>
      <c r="D57" s="119">
        <v>1</v>
      </c>
      <c r="E57" s="66"/>
      <c r="F57" s="120"/>
      <c r="G57" s="118"/>
      <c r="H57" s="62"/>
      <c r="I57" s="64"/>
      <c r="J57" s="64"/>
      <c r="K57" s="39"/>
      <c r="L57" s="67">
        <v>57</v>
      </c>
      <c r="M57" s="67" t="b">
        <f t="shared" si="0"/>
        <v>1</v>
      </c>
      <c r="N57" s="65">
        <v>1</v>
      </c>
      <c r="O57" s="132" t="str">
        <f>REPLACE(INDEX(GroupVertices[Group], MATCH(Edges[[#This Row],[Vertex 1]],GroupVertices[Vertex],0)),1,1,"")</f>
        <v>18</v>
      </c>
      <c r="P57" s="132" t="str">
        <f>REPLACE(INDEX(GroupVertices[Group], MATCH(Edges[[#This Row],[Vertex 2]],GroupVertices[Vertex],0)),1,1,"")</f>
        <v>18</v>
      </c>
    </row>
    <row r="58" spans="1:16" ht="13.5" customHeight="1" thickTop="1" thickBot="1" x14ac:dyDescent="0.3">
      <c r="A58" s="117" t="s">
        <v>251</v>
      </c>
      <c r="B58" s="117" t="s">
        <v>252</v>
      </c>
      <c r="C58" s="118"/>
      <c r="D58" s="119">
        <v>1</v>
      </c>
      <c r="E58" s="66"/>
      <c r="F58" s="120"/>
      <c r="G58" s="118"/>
      <c r="H58" s="62"/>
      <c r="I58" s="64"/>
      <c r="J58" s="64"/>
      <c r="K58" s="39"/>
      <c r="L58" s="67">
        <v>58</v>
      </c>
      <c r="M58" s="67" t="b">
        <f t="shared" si="0"/>
        <v>1</v>
      </c>
      <c r="N58" s="65">
        <v>1</v>
      </c>
      <c r="O58" s="132" t="str">
        <f>REPLACE(INDEX(GroupVertices[Group], MATCH(Edges[[#This Row],[Vertex 1]],GroupVertices[Vertex],0)),1,1,"")</f>
        <v>4</v>
      </c>
      <c r="P58" s="132" t="str">
        <f>REPLACE(INDEX(GroupVertices[Group], MATCH(Edges[[#This Row],[Vertex 2]],GroupVertices[Vertex],0)),1,1,"")</f>
        <v>4</v>
      </c>
    </row>
    <row r="59" spans="1:16" ht="13.5" customHeight="1" thickTop="1" thickBot="1" x14ac:dyDescent="0.3">
      <c r="A59" s="117" t="s">
        <v>251</v>
      </c>
      <c r="B59" s="117" t="s">
        <v>253</v>
      </c>
      <c r="C59" s="118"/>
      <c r="D59" s="119">
        <v>1</v>
      </c>
      <c r="E59" s="66"/>
      <c r="F59" s="120"/>
      <c r="G59" s="118"/>
      <c r="H59" s="62"/>
      <c r="I59" s="64"/>
      <c r="J59" s="64"/>
      <c r="K59" s="39"/>
      <c r="L59" s="67">
        <v>59</v>
      </c>
      <c r="M59" s="67" t="b">
        <f t="shared" si="0"/>
        <v>1</v>
      </c>
      <c r="N59" s="65">
        <v>1</v>
      </c>
      <c r="O59" s="132" t="str">
        <f>REPLACE(INDEX(GroupVertices[Group], MATCH(Edges[[#This Row],[Vertex 1]],GroupVertices[Vertex],0)),1,1,"")</f>
        <v>4</v>
      </c>
      <c r="P59" s="132" t="str">
        <f>REPLACE(INDEX(GroupVertices[Group], MATCH(Edges[[#This Row],[Vertex 2]],GroupVertices[Vertex],0)),1,1,"")</f>
        <v>4</v>
      </c>
    </row>
    <row r="60" spans="1:16" ht="13.5" customHeight="1" thickTop="1" thickBot="1" x14ac:dyDescent="0.3">
      <c r="A60" s="117" t="s">
        <v>254</v>
      </c>
      <c r="B60" s="117" t="s">
        <v>255</v>
      </c>
      <c r="C60" s="118"/>
      <c r="D60" s="119">
        <v>1</v>
      </c>
      <c r="E60" s="66"/>
      <c r="F60" s="120"/>
      <c r="G60" s="118"/>
      <c r="H60" s="62"/>
      <c r="I60" s="64"/>
      <c r="J60" s="64"/>
      <c r="K60" s="39"/>
      <c r="L60" s="67">
        <v>60</v>
      </c>
      <c r="M60" s="67" t="b">
        <f t="shared" si="0"/>
        <v>1</v>
      </c>
      <c r="N60" s="65">
        <v>1</v>
      </c>
      <c r="O60" s="132" t="str">
        <f>REPLACE(INDEX(GroupVertices[Group], MATCH(Edges[[#This Row],[Vertex 1]],GroupVertices[Vertex],0)),1,1,"")</f>
        <v>60</v>
      </c>
      <c r="P60" s="132" t="str">
        <f>REPLACE(INDEX(GroupVertices[Group], MATCH(Edges[[#This Row],[Vertex 2]],GroupVertices[Vertex],0)),1,1,"")</f>
        <v>60</v>
      </c>
    </row>
    <row r="61" spans="1:16" ht="13.5" customHeight="1" thickTop="1" thickBot="1" x14ac:dyDescent="0.3">
      <c r="A61" s="117" t="s">
        <v>198</v>
      </c>
      <c r="B61" s="117" t="s">
        <v>199</v>
      </c>
      <c r="C61" s="118"/>
      <c r="D61" s="119">
        <v>1</v>
      </c>
      <c r="E61" s="66"/>
      <c r="F61" s="120"/>
      <c r="G61" s="118"/>
      <c r="H61" s="62"/>
      <c r="I61" s="64"/>
      <c r="J61" s="64"/>
      <c r="K61" s="39"/>
      <c r="L61" s="67">
        <v>61</v>
      </c>
      <c r="M61" s="67" t="b">
        <f t="shared" si="0"/>
        <v>1</v>
      </c>
      <c r="N61" s="65">
        <v>1</v>
      </c>
      <c r="O61" s="132" t="str">
        <f>REPLACE(INDEX(GroupVertices[Group], MATCH(Edges[[#This Row],[Vertex 1]],GroupVertices[Vertex],0)),1,1,"")</f>
        <v>14</v>
      </c>
      <c r="P61" s="132" t="str">
        <f>REPLACE(INDEX(GroupVertices[Group], MATCH(Edges[[#This Row],[Vertex 2]],GroupVertices[Vertex],0)),1,1,"")</f>
        <v>14</v>
      </c>
    </row>
    <row r="62" spans="1:16" ht="13.5" customHeight="1" thickTop="1" thickBot="1" x14ac:dyDescent="0.3">
      <c r="A62" s="117" t="s">
        <v>198</v>
      </c>
      <c r="B62" s="117" t="s">
        <v>200</v>
      </c>
      <c r="C62" s="118"/>
      <c r="D62" s="119">
        <v>1</v>
      </c>
      <c r="E62" s="66"/>
      <c r="F62" s="120"/>
      <c r="G62" s="118"/>
      <c r="H62" s="62"/>
      <c r="I62" s="64"/>
      <c r="J62" s="64"/>
      <c r="K62" s="39"/>
      <c r="L62" s="67">
        <v>62</v>
      </c>
      <c r="M62" s="67" t="b">
        <f t="shared" si="0"/>
        <v>1</v>
      </c>
      <c r="N62" s="65">
        <v>1</v>
      </c>
      <c r="O62" s="132" t="str">
        <f>REPLACE(INDEX(GroupVertices[Group], MATCH(Edges[[#This Row],[Vertex 1]],GroupVertices[Vertex],0)),1,1,"")</f>
        <v>14</v>
      </c>
      <c r="P62" s="132" t="str">
        <f>REPLACE(INDEX(GroupVertices[Group], MATCH(Edges[[#This Row],[Vertex 2]],GroupVertices[Vertex],0)),1,1,"")</f>
        <v>14</v>
      </c>
    </row>
    <row r="63" spans="1:16" ht="13.5" customHeight="1" thickTop="1" thickBot="1" x14ac:dyDescent="0.3">
      <c r="A63" s="117" t="s">
        <v>194</v>
      </c>
      <c r="B63" s="117" t="s">
        <v>195</v>
      </c>
      <c r="C63" s="118"/>
      <c r="D63" s="119">
        <v>1</v>
      </c>
      <c r="E63" s="66"/>
      <c r="F63" s="120"/>
      <c r="G63" s="118"/>
      <c r="H63" s="62"/>
      <c r="I63" s="64"/>
      <c r="J63" s="64"/>
      <c r="K63" s="39"/>
      <c r="L63" s="67">
        <v>63</v>
      </c>
      <c r="M63" s="67" t="b">
        <f t="shared" si="0"/>
        <v>1</v>
      </c>
      <c r="N63" s="65">
        <v>1</v>
      </c>
      <c r="O63" s="132" t="str">
        <f>REPLACE(INDEX(GroupVertices[Group], MATCH(Edges[[#This Row],[Vertex 1]],GroupVertices[Vertex],0)),1,1,"")</f>
        <v>24</v>
      </c>
      <c r="P63" s="132" t="str">
        <f>REPLACE(INDEX(GroupVertices[Group], MATCH(Edges[[#This Row],[Vertex 2]],GroupVertices[Vertex],0)),1,1,"")</f>
        <v>24</v>
      </c>
    </row>
    <row r="64" spans="1:16" ht="13.5" customHeight="1" thickTop="1" thickBot="1" x14ac:dyDescent="0.3">
      <c r="A64" s="117" t="s">
        <v>256</v>
      </c>
      <c r="B64" s="117" t="s">
        <v>257</v>
      </c>
      <c r="C64" s="118"/>
      <c r="D64" s="119">
        <v>1</v>
      </c>
      <c r="E64" s="66"/>
      <c r="F64" s="120"/>
      <c r="G64" s="118"/>
      <c r="H64" s="62"/>
      <c r="I64" s="64"/>
      <c r="J64" s="64"/>
      <c r="K64" s="39"/>
      <c r="L64" s="67">
        <v>64</v>
      </c>
      <c r="M64" s="67" t="b">
        <f t="shared" si="0"/>
        <v>1</v>
      </c>
      <c r="N64" s="65">
        <v>1</v>
      </c>
      <c r="O64" s="132" t="str">
        <f>REPLACE(INDEX(GroupVertices[Group], MATCH(Edges[[#This Row],[Vertex 1]],GroupVertices[Vertex],0)),1,1,"")</f>
        <v>3</v>
      </c>
      <c r="P64" s="132" t="str">
        <f>REPLACE(INDEX(GroupVertices[Group], MATCH(Edges[[#This Row],[Vertex 2]],GroupVertices[Vertex],0)),1,1,"")</f>
        <v>3</v>
      </c>
    </row>
    <row r="65" spans="1:16" ht="13.5" customHeight="1" thickTop="1" thickBot="1" x14ac:dyDescent="0.3">
      <c r="A65" s="117" t="s">
        <v>256</v>
      </c>
      <c r="B65" s="117" t="s">
        <v>258</v>
      </c>
      <c r="C65" s="118"/>
      <c r="D65" s="119">
        <v>1</v>
      </c>
      <c r="E65" s="66"/>
      <c r="F65" s="120"/>
      <c r="G65" s="118"/>
      <c r="H65" s="62"/>
      <c r="I65" s="64"/>
      <c r="J65" s="64"/>
      <c r="K65" s="39"/>
      <c r="L65" s="67">
        <v>65</v>
      </c>
      <c r="M65" s="67" t="b">
        <f t="shared" si="0"/>
        <v>1</v>
      </c>
      <c r="N65" s="65">
        <v>1</v>
      </c>
      <c r="O65" s="132" t="str">
        <f>REPLACE(INDEX(GroupVertices[Group], MATCH(Edges[[#This Row],[Vertex 1]],GroupVertices[Vertex],0)),1,1,"")</f>
        <v>3</v>
      </c>
      <c r="P65" s="132" t="str">
        <f>REPLACE(INDEX(GroupVertices[Group], MATCH(Edges[[#This Row],[Vertex 2]],GroupVertices[Vertex],0)),1,1,"")</f>
        <v>3</v>
      </c>
    </row>
    <row r="66" spans="1:16" ht="13.5" customHeight="1" thickTop="1" thickBot="1" x14ac:dyDescent="0.3">
      <c r="A66" s="117" t="s">
        <v>256</v>
      </c>
      <c r="B66" s="117" t="s">
        <v>259</v>
      </c>
      <c r="C66" s="118"/>
      <c r="D66" s="119">
        <v>1</v>
      </c>
      <c r="E66" s="66"/>
      <c r="F66" s="120"/>
      <c r="G66" s="118"/>
      <c r="H66" s="62"/>
      <c r="I66" s="64"/>
      <c r="J66" s="64"/>
      <c r="K66" s="39"/>
      <c r="L66" s="67">
        <v>66</v>
      </c>
      <c r="M66" s="67" t="b">
        <f t="shared" si="0"/>
        <v>1</v>
      </c>
      <c r="N66" s="65">
        <v>1</v>
      </c>
      <c r="O66" s="132" t="str">
        <f>REPLACE(INDEX(GroupVertices[Group], MATCH(Edges[[#This Row],[Vertex 1]],GroupVertices[Vertex],0)),1,1,"")</f>
        <v>3</v>
      </c>
      <c r="P66" s="132" t="str">
        <f>REPLACE(INDEX(GroupVertices[Group], MATCH(Edges[[#This Row],[Vertex 2]],GroupVertices[Vertex],0)),1,1,"")</f>
        <v>3</v>
      </c>
    </row>
    <row r="67" spans="1:16" ht="13.5" customHeight="1" thickTop="1" thickBot="1" x14ac:dyDescent="0.3">
      <c r="A67" s="117" t="s">
        <v>256</v>
      </c>
      <c r="B67" s="117" t="s">
        <v>260</v>
      </c>
      <c r="C67" s="118"/>
      <c r="D67" s="119">
        <v>7</v>
      </c>
      <c r="E67" s="66"/>
      <c r="F67" s="120"/>
      <c r="G67" s="118"/>
      <c r="H67" s="62"/>
      <c r="I67" s="64"/>
      <c r="J67" s="64"/>
      <c r="K67" s="39"/>
      <c r="L67" s="67">
        <v>67</v>
      </c>
      <c r="M67" s="67" t="b">
        <f t="shared" ref="M67:M130" si="1" xml:space="preserve"> IF(AND(TRUE), TRUE, FALSE)</f>
        <v>1</v>
      </c>
      <c r="N67" s="65">
        <v>3</v>
      </c>
      <c r="O67" s="132" t="str">
        <f>REPLACE(INDEX(GroupVertices[Group], MATCH(Edges[[#This Row],[Vertex 1]],GroupVertices[Vertex],0)),1,1,"")</f>
        <v>3</v>
      </c>
      <c r="P67" s="132" t="str">
        <f>REPLACE(INDEX(GroupVertices[Group], MATCH(Edges[[#This Row],[Vertex 2]],GroupVertices[Vertex],0)),1,1,"")</f>
        <v>3</v>
      </c>
    </row>
    <row r="68" spans="1:16" ht="13.5" customHeight="1" thickTop="1" thickBot="1" x14ac:dyDescent="0.3">
      <c r="A68" s="117" t="s">
        <v>261</v>
      </c>
      <c r="B68" s="117" t="s">
        <v>262</v>
      </c>
      <c r="C68" s="118"/>
      <c r="D68" s="119">
        <v>1</v>
      </c>
      <c r="E68" s="66"/>
      <c r="F68" s="120"/>
      <c r="G68" s="118"/>
      <c r="H68" s="62"/>
      <c r="I68" s="64"/>
      <c r="J68" s="64"/>
      <c r="K68" s="39"/>
      <c r="L68" s="67">
        <v>68</v>
      </c>
      <c r="M68" s="67" t="b">
        <f t="shared" si="1"/>
        <v>1</v>
      </c>
      <c r="N68" s="65">
        <v>1</v>
      </c>
      <c r="O68" s="132" t="str">
        <f>REPLACE(INDEX(GroupVertices[Group], MATCH(Edges[[#This Row],[Vertex 1]],GroupVertices[Vertex],0)),1,1,"")</f>
        <v>12</v>
      </c>
      <c r="P68" s="132" t="str">
        <f>REPLACE(INDEX(GroupVertices[Group], MATCH(Edges[[#This Row],[Vertex 2]],GroupVertices[Vertex],0)),1,1,"")</f>
        <v>12</v>
      </c>
    </row>
    <row r="69" spans="1:16" ht="13.5" customHeight="1" thickTop="1" thickBot="1" x14ac:dyDescent="0.3">
      <c r="A69" s="117" t="s">
        <v>261</v>
      </c>
      <c r="B69" s="117" t="s">
        <v>263</v>
      </c>
      <c r="C69" s="118"/>
      <c r="D69" s="119">
        <v>1</v>
      </c>
      <c r="E69" s="66"/>
      <c r="F69" s="120"/>
      <c r="G69" s="118"/>
      <c r="H69" s="62"/>
      <c r="I69" s="64"/>
      <c r="J69" s="64"/>
      <c r="K69" s="39"/>
      <c r="L69" s="67">
        <v>69</v>
      </c>
      <c r="M69" s="67" t="b">
        <f t="shared" si="1"/>
        <v>1</v>
      </c>
      <c r="N69" s="65">
        <v>1</v>
      </c>
      <c r="O69" s="132" t="str">
        <f>REPLACE(INDEX(GroupVertices[Group], MATCH(Edges[[#This Row],[Vertex 1]],GroupVertices[Vertex],0)),1,1,"")</f>
        <v>12</v>
      </c>
      <c r="P69" s="132" t="str">
        <f>REPLACE(INDEX(GroupVertices[Group], MATCH(Edges[[#This Row],[Vertex 2]],GroupVertices[Vertex],0)),1,1,"")</f>
        <v>12</v>
      </c>
    </row>
    <row r="70" spans="1:16" ht="13.5" customHeight="1" thickTop="1" thickBot="1" x14ac:dyDescent="0.3">
      <c r="A70" s="117" t="s">
        <v>261</v>
      </c>
      <c r="B70" s="117" t="s">
        <v>264</v>
      </c>
      <c r="C70" s="118"/>
      <c r="D70" s="119">
        <v>1</v>
      </c>
      <c r="E70" s="66"/>
      <c r="F70" s="120"/>
      <c r="G70" s="118"/>
      <c r="H70" s="62"/>
      <c r="I70" s="64"/>
      <c r="J70" s="64"/>
      <c r="K70" s="39"/>
      <c r="L70" s="67">
        <v>70</v>
      </c>
      <c r="M70" s="67" t="b">
        <f t="shared" si="1"/>
        <v>1</v>
      </c>
      <c r="N70" s="65">
        <v>1</v>
      </c>
      <c r="O70" s="132" t="str">
        <f>REPLACE(INDEX(GroupVertices[Group], MATCH(Edges[[#This Row],[Vertex 1]],GroupVertices[Vertex],0)),1,1,"")</f>
        <v>12</v>
      </c>
      <c r="P70" s="132" t="str">
        <f>REPLACE(INDEX(GroupVertices[Group], MATCH(Edges[[#This Row],[Vertex 2]],GroupVertices[Vertex],0)),1,1,"")</f>
        <v>12</v>
      </c>
    </row>
    <row r="71" spans="1:16" ht="13.5" customHeight="1" thickTop="1" thickBot="1" x14ac:dyDescent="0.3">
      <c r="A71" s="117" t="s">
        <v>183</v>
      </c>
      <c r="B71" s="117" t="s">
        <v>184</v>
      </c>
      <c r="C71" s="118"/>
      <c r="D71" s="119">
        <v>1</v>
      </c>
      <c r="E71" s="66"/>
      <c r="F71" s="120"/>
      <c r="G71" s="118"/>
      <c r="H71" s="62"/>
      <c r="I71" s="64"/>
      <c r="J71" s="64"/>
      <c r="K71" s="39"/>
      <c r="L71" s="67">
        <v>71</v>
      </c>
      <c r="M71" s="67" t="b">
        <f t="shared" si="1"/>
        <v>1</v>
      </c>
      <c r="N71" s="65">
        <v>1</v>
      </c>
      <c r="O71" s="132" t="str">
        <f>REPLACE(INDEX(GroupVertices[Group], MATCH(Edges[[#This Row],[Vertex 1]],GroupVertices[Vertex],0)),1,1,"")</f>
        <v>7</v>
      </c>
      <c r="P71" s="132" t="str">
        <f>REPLACE(INDEX(GroupVertices[Group], MATCH(Edges[[#This Row],[Vertex 2]],GroupVertices[Vertex],0)),1,1,"")</f>
        <v>7</v>
      </c>
    </row>
    <row r="72" spans="1:16" ht="13.5" customHeight="1" thickTop="1" thickBot="1" x14ac:dyDescent="0.3">
      <c r="A72" s="117" t="s">
        <v>183</v>
      </c>
      <c r="B72" s="117" t="s">
        <v>185</v>
      </c>
      <c r="C72" s="118"/>
      <c r="D72" s="119">
        <v>1</v>
      </c>
      <c r="E72" s="66"/>
      <c r="F72" s="120"/>
      <c r="G72" s="118"/>
      <c r="H72" s="62"/>
      <c r="I72" s="64"/>
      <c r="J72" s="64"/>
      <c r="K72" s="39"/>
      <c r="L72" s="67">
        <v>72</v>
      </c>
      <c r="M72" s="67" t="b">
        <f t="shared" si="1"/>
        <v>1</v>
      </c>
      <c r="N72" s="65">
        <v>1</v>
      </c>
      <c r="O72" s="132" t="str">
        <f>REPLACE(INDEX(GroupVertices[Group], MATCH(Edges[[#This Row],[Vertex 1]],GroupVertices[Vertex],0)),1,1,"")</f>
        <v>7</v>
      </c>
      <c r="P72" s="132" t="str">
        <f>REPLACE(INDEX(GroupVertices[Group], MATCH(Edges[[#This Row],[Vertex 2]],GroupVertices[Vertex],0)),1,1,"")</f>
        <v>7</v>
      </c>
    </row>
    <row r="73" spans="1:16" ht="13.5" customHeight="1" thickTop="1" thickBot="1" x14ac:dyDescent="0.3">
      <c r="A73" s="117" t="s">
        <v>220</v>
      </c>
      <c r="B73" s="117" t="s">
        <v>221</v>
      </c>
      <c r="C73" s="118"/>
      <c r="D73" s="119">
        <v>1</v>
      </c>
      <c r="E73" s="66"/>
      <c r="F73" s="120"/>
      <c r="G73" s="118"/>
      <c r="H73" s="62"/>
      <c r="I73" s="64"/>
      <c r="J73" s="64"/>
      <c r="K73" s="39"/>
      <c r="L73" s="67">
        <v>73</v>
      </c>
      <c r="M73" s="67" t="b">
        <f t="shared" si="1"/>
        <v>1</v>
      </c>
      <c r="N73" s="65">
        <v>1</v>
      </c>
      <c r="O73" s="132" t="str">
        <f>REPLACE(INDEX(GroupVertices[Group], MATCH(Edges[[#This Row],[Vertex 1]],GroupVertices[Vertex],0)),1,1,"")</f>
        <v>13</v>
      </c>
      <c r="P73" s="132" t="str">
        <f>REPLACE(INDEX(GroupVertices[Group], MATCH(Edges[[#This Row],[Vertex 2]],GroupVertices[Vertex],0)),1,1,"")</f>
        <v>13</v>
      </c>
    </row>
    <row r="74" spans="1:16" ht="13.5" customHeight="1" thickTop="1" thickBot="1" x14ac:dyDescent="0.3">
      <c r="A74" s="117" t="s">
        <v>220</v>
      </c>
      <c r="B74" s="117" t="s">
        <v>222</v>
      </c>
      <c r="C74" s="118"/>
      <c r="D74" s="119">
        <v>1</v>
      </c>
      <c r="E74" s="66"/>
      <c r="F74" s="120"/>
      <c r="G74" s="118"/>
      <c r="H74" s="62"/>
      <c r="I74" s="64"/>
      <c r="J74" s="64"/>
      <c r="K74" s="39"/>
      <c r="L74" s="67">
        <v>74</v>
      </c>
      <c r="M74" s="67" t="b">
        <f t="shared" si="1"/>
        <v>1</v>
      </c>
      <c r="N74" s="65">
        <v>1</v>
      </c>
      <c r="O74" s="132" t="str">
        <f>REPLACE(INDEX(GroupVertices[Group], MATCH(Edges[[#This Row],[Vertex 1]],GroupVertices[Vertex],0)),1,1,"")</f>
        <v>13</v>
      </c>
      <c r="P74" s="132" t="str">
        <f>REPLACE(INDEX(GroupVertices[Group], MATCH(Edges[[#This Row],[Vertex 2]],GroupVertices[Vertex],0)),1,1,"")</f>
        <v>13</v>
      </c>
    </row>
    <row r="75" spans="1:16" ht="13.5" customHeight="1" thickTop="1" thickBot="1" x14ac:dyDescent="0.3">
      <c r="A75" s="117"/>
      <c r="B75" s="117"/>
      <c r="C75" s="118"/>
      <c r="D75" s="119"/>
      <c r="E75" s="66"/>
      <c r="F75" s="120"/>
      <c r="G75" s="118"/>
      <c r="H75" s="62"/>
      <c r="I75" s="64"/>
      <c r="J75" s="64"/>
      <c r="K75" s="39"/>
      <c r="L75" s="67">
        <v>75</v>
      </c>
      <c r="M75" s="67" t="b">
        <f t="shared" si="1"/>
        <v>1</v>
      </c>
      <c r="N75" s="65"/>
      <c r="O75" s="132" t="e">
        <f>REPLACE(INDEX(GroupVertices[Group], MATCH(Edges[[#This Row],[Vertex 1]],GroupVertices[Vertex],0)),1,1,"")</f>
        <v>#N/A</v>
      </c>
      <c r="P75" s="132" t="e">
        <f>REPLACE(INDEX(GroupVertices[Group], MATCH(Edges[[#This Row],[Vertex 2]],GroupVertices[Vertex],0)),1,1,"")</f>
        <v>#N/A</v>
      </c>
    </row>
    <row r="76" spans="1:16" ht="13.5" customHeight="1" thickTop="1" thickBot="1" x14ac:dyDescent="0.3">
      <c r="A76" s="117" t="s">
        <v>266</v>
      </c>
      <c r="B76" s="117" t="s">
        <v>267</v>
      </c>
      <c r="C76" s="118"/>
      <c r="D76" s="119">
        <v>1</v>
      </c>
      <c r="E76" s="66"/>
      <c r="F76" s="120"/>
      <c r="G76" s="118"/>
      <c r="H76" s="62"/>
      <c r="I76" s="64"/>
      <c r="J76" s="64"/>
      <c r="K76" s="39"/>
      <c r="L76" s="67">
        <v>76</v>
      </c>
      <c r="M76" s="67" t="b">
        <f t="shared" si="1"/>
        <v>1</v>
      </c>
      <c r="N76" s="65">
        <v>1</v>
      </c>
      <c r="O76" s="132" t="str">
        <f>REPLACE(INDEX(GroupVertices[Group], MATCH(Edges[[#This Row],[Vertex 1]],GroupVertices[Vertex],0)),1,1,"")</f>
        <v>67</v>
      </c>
      <c r="P76" s="132" t="str">
        <f>REPLACE(INDEX(GroupVertices[Group], MATCH(Edges[[#This Row],[Vertex 2]],GroupVertices[Vertex],0)),1,1,"")</f>
        <v>67</v>
      </c>
    </row>
    <row r="77" spans="1:16" ht="13.5" customHeight="1" thickTop="1" thickBot="1" x14ac:dyDescent="0.3">
      <c r="A77" s="117"/>
      <c r="B77" s="117"/>
      <c r="C77" s="118"/>
      <c r="D77" s="119"/>
      <c r="E77" s="66"/>
      <c r="F77" s="120"/>
      <c r="G77" s="118"/>
      <c r="H77" s="62"/>
      <c r="I77" s="64"/>
      <c r="J77" s="64"/>
      <c r="K77" s="39"/>
      <c r="L77" s="67">
        <v>77</v>
      </c>
      <c r="M77" s="67" t="b">
        <f t="shared" si="1"/>
        <v>1</v>
      </c>
      <c r="N77" s="65"/>
      <c r="O77" s="132" t="e">
        <f>REPLACE(INDEX(GroupVertices[Group], MATCH(Edges[[#This Row],[Vertex 1]],GroupVertices[Vertex],0)),1,1,"")</f>
        <v>#N/A</v>
      </c>
      <c r="P77" s="132" t="e">
        <f>REPLACE(INDEX(GroupVertices[Group], MATCH(Edges[[#This Row],[Vertex 2]],GroupVertices[Vertex],0)),1,1,"")</f>
        <v>#N/A</v>
      </c>
    </row>
    <row r="78" spans="1:16" ht="13.5" customHeight="1" thickTop="1" thickBot="1" x14ac:dyDescent="0.3">
      <c r="A78" s="117" t="s">
        <v>269</v>
      </c>
      <c r="B78" s="117" t="s">
        <v>270</v>
      </c>
      <c r="C78" s="118"/>
      <c r="D78" s="119">
        <v>1</v>
      </c>
      <c r="E78" s="66"/>
      <c r="F78" s="120"/>
      <c r="G78" s="118"/>
      <c r="H78" s="62"/>
      <c r="I78" s="64"/>
      <c r="J78" s="64"/>
      <c r="K78" s="39"/>
      <c r="L78" s="67">
        <v>78</v>
      </c>
      <c r="M78" s="67" t="b">
        <f t="shared" si="1"/>
        <v>1</v>
      </c>
      <c r="N78" s="65">
        <v>1</v>
      </c>
      <c r="O78" s="132" t="str">
        <f>REPLACE(INDEX(GroupVertices[Group], MATCH(Edges[[#This Row],[Vertex 1]],GroupVertices[Vertex],0)),1,1,"")</f>
        <v>66</v>
      </c>
      <c r="P78" s="132" t="str">
        <f>REPLACE(INDEX(GroupVertices[Group], MATCH(Edges[[#This Row],[Vertex 2]],GroupVertices[Vertex],0)),1,1,"")</f>
        <v>66</v>
      </c>
    </row>
    <row r="79" spans="1:16" ht="13.5" customHeight="1" thickTop="1" thickBot="1" x14ac:dyDescent="0.3">
      <c r="A79" s="117" t="s">
        <v>271</v>
      </c>
      <c r="B79" s="117" t="s">
        <v>272</v>
      </c>
      <c r="C79" s="118"/>
      <c r="D79" s="119">
        <v>1</v>
      </c>
      <c r="E79" s="66"/>
      <c r="F79" s="120"/>
      <c r="G79" s="118"/>
      <c r="H79" s="62"/>
      <c r="I79" s="64"/>
      <c r="J79" s="64"/>
      <c r="K79" s="39"/>
      <c r="L79" s="67">
        <v>79</v>
      </c>
      <c r="M79" s="67" t="b">
        <f t="shared" si="1"/>
        <v>1</v>
      </c>
      <c r="N79" s="65">
        <v>1</v>
      </c>
      <c r="O79" s="132" t="str">
        <f>REPLACE(INDEX(GroupVertices[Group], MATCH(Edges[[#This Row],[Vertex 1]],GroupVertices[Vertex],0)),1,1,"")</f>
        <v>68</v>
      </c>
      <c r="P79" s="132" t="str">
        <f>REPLACE(INDEX(GroupVertices[Group], MATCH(Edges[[#This Row],[Vertex 2]],GroupVertices[Vertex],0)),1,1,"")</f>
        <v>68</v>
      </c>
    </row>
    <row r="80" spans="1:16" ht="13.5" customHeight="1" thickTop="1" thickBot="1" x14ac:dyDescent="0.3">
      <c r="A80" s="117"/>
      <c r="B80" s="117"/>
      <c r="C80" s="118"/>
      <c r="D80" s="119"/>
      <c r="E80" s="66"/>
      <c r="F80" s="120"/>
      <c r="G80" s="118"/>
      <c r="H80" s="62"/>
      <c r="I80" s="64"/>
      <c r="J80" s="64"/>
      <c r="K80" s="39"/>
      <c r="L80" s="67">
        <v>80</v>
      </c>
      <c r="M80" s="67" t="b">
        <f t="shared" si="1"/>
        <v>1</v>
      </c>
      <c r="N80" s="65"/>
      <c r="O80" s="132" t="e">
        <f>REPLACE(INDEX(GroupVertices[Group], MATCH(Edges[[#This Row],[Vertex 1]],GroupVertices[Vertex],0)),1,1,"")</f>
        <v>#N/A</v>
      </c>
      <c r="P80" s="132" t="e">
        <f>REPLACE(INDEX(GroupVertices[Group], MATCH(Edges[[#This Row],[Vertex 2]],GroupVertices[Vertex],0)),1,1,"")</f>
        <v>#N/A</v>
      </c>
    </row>
    <row r="81" spans="1:16" ht="13.5" customHeight="1" thickTop="1" thickBot="1" x14ac:dyDescent="0.3">
      <c r="A81" s="117"/>
      <c r="B81" s="117"/>
      <c r="C81" s="118"/>
      <c r="D81" s="119"/>
      <c r="E81" s="66"/>
      <c r="F81" s="120"/>
      <c r="G81" s="118"/>
      <c r="H81" s="62"/>
      <c r="I81" s="64"/>
      <c r="J81" s="64"/>
      <c r="K81" s="39"/>
      <c r="L81" s="67">
        <v>81</v>
      </c>
      <c r="M81" s="67" t="b">
        <f t="shared" si="1"/>
        <v>1</v>
      </c>
      <c r="N81" s="65"/>
      <c r="O81" s="132" t="e">
        <f>REPLACE(INDEX(GroupVertices[Group], MATCH(Edges[[#This Row],[Vertex 1]],GroupVertices[Vertex],0)),1,1,"")</f>
        <v>#N/A</v>
      </c>
      <c r="P81" s="132" t="e">
        <f>REPLACE(INDEX(GroupVertices[Group], MATCH(Edges[[#This Row],[Vertex 2]],GroupVertices[Vertex],0)),1,1,"")</f>
        <v>#N/A</v>
      </c>
    </row>
    <row r="82" spans="1:16" ht="13.5" customHeight="1" thickTop="1" thickBot="1" x14ac:dyDescent="0.3">
      <c r="A82" s="117" t="s">
        <v>275</v>
      </c>
      <c r="B82" s="117" t="s">
        <v>276</v>
      </c>
      <c r="C82" s="118"/>
      <c r="D82" s="119">
        <v>1</v>
      </c>
      <c r="E82" s="66"/>
      <c r="F82" s="120"/>
      <c r="G82" s="118"/>
      <c r="H82" s="62"/>
      <c r="I82" s="64"/>
      <c r="J82" s="64"/>
      <c r="K82" s="39"/>
      <c r="L82" s="67">
        <v>82</v>
      </c>
      <c r="M82" s="67" t="b">
        <f t="shared" si="1"/>
        <v>1</v>
      </c>
      <c r="N82" s="65">
        <v>1</v>
      </c>
      <c r="O82" s="132" t="str">
        <f>REPLACE(INDEX(GroupVertices[Group], MATCH(Edges[[#This Row],[Vertex 1]],GroupVertices[Vertex],0)),1,1,"")</f>
        <v>23</v>
      </c>
      <c r="P82" s="132" t="str">
        <f>REPLACE(INDEX(GroupVertices[Group], MATCH(Edges[[#This Row],[Vertex 2]],GroupVertices[Vertex],0)),1,1,"")</f>
        <v>23</v>
      </c>
    </row>
    <row r="83" spans="1:16" ht="13.5" customHeight="1" thickTop="1" thickBot="1" x14ac:dyDescent="0.3">
      <c r="A83" s="117" t="s">
        <v>275</v>
      </c>
      <c r="B83" s="117" t="s">
        <v>277</v>
      </c>
      <c r="C83" s="118"/>
      <c r="D83" s="119">
        <v>1</v>
      </c>
      <c r="E83" s="66"/>
      <c r="F83" s="120"/>
      <c r="G83" s="118"/>
      <c r="H83" s="62"/>
      <c r="I83" s="64"/>
      <c r="J83" s="64"/>
      <c r="K83" s="39"/>
      <c r="L83" s="67">
        <v>83</v>
      </c>
      <c r="M83" s="67" t="b">
        <f t="shared" si="1"/>
        <v>1</v>
      </c>
      <c r="N83" s="65">
        <v>1</v>
      </c>
      <c r="O83" s="132" t="str">
        <f>REPLACE(INDEX(GroupVertices[Group], MATCH(Edges[[#This Row],[Vertex 1]],GroupVertices[Vertex],0)),1,1,"")</f>
        <v>23</v>
      </c>
      <c r="P83" s="132" t="str">
        <f>REPLACE(INDEX(GroupVertices[Group], MATCH(Edges[[#This Row],[Vertex 2]],GroupVertices[Vertex],0)),1,1,"")</f>
        <v>23</v>
      </c>
    </row>
    <row r="84" spans="1:16" ht="13.5" customHeight="1" thickTop="1" thickBot="1" x14ac:dyDescent="0.3">
      <c r="A84" s="117" t="s">
        <v>278</v>
      </c>
      <c r="B84" s="117" t="s">
        <v>279</v>
      </c>
      <c r="C84" s="118"/>
      <c r="D84" s="119">
        <v>4</v>
      </c>
      <c r="E84" s="66"/>
      <c r="F84" s="120"/>
      <c r="G84" s="118"/>
      <c r="H84" s="62"/>
      <c r="I84" s="64"/>
      <c r="J84" s="64"/>
      <c r="K84" s="39"/>
      <c r="L84" s="67">
        <v>84</v>
      </c>
      <c r="M84" s="67" t="b">
        <f t="shared" si="1"/>
        <v>1</v>
      </c>
      <c r="N84" s="65">
        <v>2</v>
      </c>
      <c r="O84" s="132" t="str">
        <f>REPLACE(INDEX(GroupVertices[Group], MATCH(Edges[[#This Row],[Vertex 1]],GroupVertices[Vertex],0)),1,1,"")</f>
        <v>70</v>
      </c>
      <c r="P84" s="132" t="str">
        <f>REPLACE(INDEX(GroupVertices[Group], MATCH(Edges[[#This Row],[Vertex 2]],GroupVertices[Vertex],0)),1,1,"")</f>
        <v>70</v>
      </c>
    </row>
    <row r="85" spans="1:16" ht="13.5" customHeight="1" thickTop="1" thickBot="1" x14ac:dyDescent="0.3">
      <c r="A85" s="117" t="s">
        <v>280</v>
      </c>
      <c r="B85" s="117" t="s">
        <v>281</v>
      </c>
      <c r="C85" s="118"/>
      <c r="D85" s="119">
        <v>4</v>
      </c>
      <c r="E85" s="66"/>
      <c r="F85" s="120"/>
      <c r="G85" s="118"/>
      <c r="H85" s="62"/>
      <c r="I85" s="64"/>
      <c r="J85" s="64"/>
      <c r="K85" s="39"/>
      <c r="L85" s="67">
        <v>85</v>
      </c>
      <c r="M85" s="67" t="b">
        <f t="shared" si="1"/>
        <v>1</v>
      </c>
      <c r="N85" s="65">
        <v>2</v>
      </c>
      <c r="O85" s="132" t="str">
        <f>REPLACE(INDEX(GroupVertices[Group], MATCH(Edges[[#This Row],[Vertex 1]],GroupVertices[Vertex],0)),1,1,"")</f>
        <v>69</v>
      </c>
      <c r="P85" s="132" t="str">
        <f>REPLACE(INDEX(GroupVertices[Group], MATCH(Edges[[#This Row],[Vertex 2]],GroupVertices[Vertex],0)),1,1,"")</f>
        <v>69</v>
      </c>
    </row>
    <row r="86" spans="1:16" ht="13.5" customHeight="1" thickTop="1" thickBot="1" x14ac:dyDescent="0.3">
      <c r="A86" s="117"/>
      <c r="B86" s="117"/>
      <c r="C86" s="118"/>
      <c r="D86" s="119"/>
      <c r="E86" s="66"/>
      <c r="F86" s="120"/>
      <c r="G86" s="118"/>
      <c r="H86" s="62"/>
      <c r="I86" s="64"/>
      <c r="J86" s="64"/>
      <c r="K86" s="39"/>
      <c r="L86" s="67">
        <v>86</v>
      </c>
      <c r="M86" s="67" t="b">
        <f t="shared" si="1"/>
        <v>1</v>
      </c>
      <c r="N86" s="65"/>
      <c r="O86" s="132" t="e">
        <f>REPLACE(INDEX(GroupVertices[Group], MATCH(Edges[[#This Row],[Vertex 1]],GroupVertices[Vertex],0)),1,1,"")</f>
        <v>#N/A</v>
      </c>
      <c r="P86" s="132" t="e">
        <f>REPLACE(INDEX(GroupVertices[Group], MATCH(Edges[[#This Row],[Vertex 2]],GroupVertices[Vertex],0)),1,1,"")</f>
        <v>#N/A</v>
      </c>
    </row>
    <row r="87" spans="1:16" ht="13.5" customHeight="1" thickTop="1" thickBot="1" x14ac:dyDescent="0.3">
      <c r="A87" s="117"/>
      <c r="B87" s="117"/>
      <c r="C87" s="118"/>
      <c r="D87" s="119"/>
      <c r="E87" s="66"/>
      <c r="F87" s="120"/>
      <c r="G87" s="118"/>
      <c r="H87" s="62"/>
      <c r="I87" s="64"/>
      <c r="J87" s="64"/>
      <c r="K87" s="39"/>
      <c r="L87" s="67">
        <v>87</v>
      </c>
      <c r="M87" s="67" t="b">
        <f t="shared" si="1"/>
        <v>1</v>
      </c>
      <c r="N87" s="65"/>
      <c r="O87" s="132" t="e">
        <f>REPLACE(INDEX(GroupVertices[Group], MATCH(Edges[[#This Row],[Vertex 1]],GroupVertices[Vertex],0)),1,1,"")</f>
        <v>#N/A</v>
      </c>
      <c r="P87" s="132" t="e">
        <f>REPLACE(INDEX(GroupVertices[Group], MATCH(Edges[[#This Row],[Vertex 2]],GroupVertices[Vertex],0)),1,1,"")</f>
        <v>#N/A</v>
      </c>
    </row>
    <row r="88" spans="1:16" ht="13.5" customHeight="1" thickTop="1" thickBot="1" x14ac:dyDescent="0.3">
      <c r="A88" s="117"/>
      <c r="B88" s="117"/>
      <c r="C88" s="118"/>
      <c r="D88" s="119"/>
      <c r="E88" s="66"/>
      <c r="F88" s="120"/>
      <c r="G88" s="118"/>
      <c r="H88" s="62"/>
      <c r="I88" s="64"/>
      <c r="J88" s="64"/>
      <c r="K88" s="39"/>
      <c r="L88" s="67">
        <v>88</v>
      </c>
      <c r="M88" s="67" t="b">
        <f t="shared" si="1"/>
        <v>1</v>
      </c>
      <c r="N88" s="65"/>
      <c r="O88" s="132" t="e">
        <f>REPLACE(INDEX(GroupVertices[Group], MATCH(Edges[[#This Row],[Vertex 1]],GroupVertices[Vertex],0)),1,1,"")</f>
        <v>#N/A</v>
      </c>
      <c r="P88" s="132" t="e">
        <f>REPLACE(INDEX(GroupVertices[Group], MATCH(Edges[[#This Row],[Vertex 2]],GroupVertices[Vertex],0)),1,1,"")</f>
        <v>#N/A</v>
      </c>
    </row>
    <row r="89" spans="1:16" ht="13.5" customHeight="1" thickTop="1" thickBot="1" x14ac:dyDescent="0.3">
      <c r="A89" s="117" t="s">
        <v>285</v>
      </c>
      <c r="B89" s="117" t="s">
        <v>286</v>
      </c>
      <c r="C89" s="118"/>
      <c r="D89" s="119">
        <v>1</v>
      </c>
      <c r="E89" s="66"/>
      <c r="F89" s="120"/>
      <c r="G89" s="118"/>
      <c r="H89" s="62"/>
      <c r="I89" s="64"/>
      <c r="J89" s="64"/>
      <c r="K89" s="39"/>
      <c r="L89" s="67">
        <v>89</v>
      </c>
      <c r="M89" s="67" t="b">
        <f t="shared" si="1"/>
        <v>1</v>
      </c>
      <c r="N89" s="65">
        <v>1</v>
      </c>
      <c r="O89" s="132" t="str">
        <f>REPLACE(INDEX(GroupVertices[Group], MATCH(Edges[[#This Row],[Vertex 1]],GroupVertices[Vertex],0)),1,1,"")</f>
        <v>8</v>
      </c>
      <c r="P89" s="132" t="str">
        <f>REPLACE(INDEX(GroupVertices[Group], MATCH(Edges[[#This Row],[Vertex 2]],GroupVertices[Vertex],0)),1,1,"")</f>
        <v>8</v>
      </c>
    </row>
    <row r="90" spans="1:16" ht="13.5" customHeight="1" thickTop="1" thickBot="1" x14ac:dyDescent="0.3">
      <c r="A90" s="117"/>
      <c r="B90" s="117"/>
      <c r="C90" s="118"/>
      <c r="D90" s="119"/>
      <c r="E90" s="66"/>
      <c r="F90" s="120"/>
      <c r="G90" s="118"/>
      <c r="H90" s="62"/>
      <c r="I90" s="64"/>
      <c r="J90" s="64"/>
      <c r="K90" s="39"/>
      <c r="L90" s="67">
        <v>90</v>
      </c>
      <c r="M90" s="67" t="b">
        <f t="shared" si="1"/>
        <v>1</v>
      </c>
      <c r="N90" s="65"/>
      <c r="O90" s="132" t="e">
        <f>REPLACE(INDEX(GroupVertices[Group], MATCH(Edges[[#This Row],[Vertex 1]],GroupVertices[Vertex],0)),1,1,"")</f>
        <v>#N/A</v>
      </c>
      <c r="P90" s="132" t="e">
        <f>REPLACE(INDEX(GroupVertices[Group], MATCH(Edges[[#This Row],[Vertex 2]],GroupVertices[Vertex],0)),1,1,"")</f>
        <v>#N/A</v>
      </c>
    </row>
    <row r="91" spans="1:16" ht="13.5" customHeight="1" thickTop="1" thickBot="1" x14ac:dyDescent="0.3">
      <c r="A91" s="117"/>
      <c r="B91" s="117"/>
      <c r="C91" s="118"/>
      <c r="D91" s="119"/>
      <c r="E91" s="66"/>
      <c r="F91" s="120"/>
      <c r="G91" s="118"/>
      <c r="H91" s="62"/>
      <c r="I91" s="64"/>
      <c r="J91" s="64"/>
      <c r="K91" s="39"/>
      <c r="L91" s="67">
        <v>91</v>
      </c>
      <c r="M91" s="67" t="b">
        <f t="shared" si="1"/>
        <v>1</v>
      </c>
      <c r="N91" s="65"/>
      <c r="O91" s="132" t="e">
        <f>REPLACE(INDEX(GroupVertices[Group], MATCH(Edges[[#This Row],[Vertex 1]],GroupVertices[Vertex],0)),1,1,"")</f>
        <v>#N/A</v>
      </c>
      <c r="P91" s="132" t="e">
        <f>REPLACE(INDEX(GroupVertices[Group], MATCH(Edges[[#This Row],[Vertex 2]],GroupVertices[Vertex],0)),1,1,"")</f>
        <v>#N/A</v>
      </c>
    </row>
    <row r="92" spans="1:16" ht="13.5" customHeight="1" thickTop="1" thickBot="1" x14ac:dyDescent="0.3">
      <c r="A92" s="117" t="s">
        <v>289</v>
      </c>
      <c r="B92" s="117" t="s">
        <v>290</v>
      </c>
      <c r="C92" s="118"/>
      <c r="D92" s="119">
        <v>1</v>
      </c>
      <c r="E92" s="66"/>
      <c r="F92" s="120"/>
      <c r="G92" s="118"/>
      <c r="H92" s="62"/>
      <c r="I92" s="64"/>
      <c r="J92" s="64"/>
      <c r="K92" s="39"/>
      <c r="L92" s="67">
        <v>92</v>
      </c>
      <c r="M92" s="67" t="b">
        <f t="shared" si="1"/>
        <v>1</v>
      </c>
      <c r="N92" s="65">
        <v>1</v>
      </c>
      <c r="O92" s="132" t="str">
        <f>REPLACE(INDEX(GroupVertices[Group], MATCH(Edges[[#This Row],[Vertex 1]],GroupVertices[Vertex],0)),1,1,"")</f>
        <v>6</v>
      </c>
      <c r="P92" s="132" t="str">
        <f>REPLACE(INDEX(GroupVertices[Group], MATCH(Edges[[#This Row],[Vertex 2]],GroupVertices[Vertex],0)),1,1,"")</f>
        <v>6</v>
      </c>
    </row>
    <row r="93" spans="1:16" ht="13.5" customHeight="1" thickTop="1" thickBot="1" x14ac:dyDescent="0.3">
      <c r="A93" s="117" t="s">
        <v>289</v>
      </c>
      <c r="B93" s="117" t="s">
        <v>247</v>
      </c>
      <c r="C93" s="118"/>
      <c r="D93" s="119">
        <v>1</v>
      </c>
      <c r="E93" s="66"/>
      <c r="F93" s="120"/>
      <c r="G93" s="118"/>
      <c r="H93" s="62"/>
      <c r="I93" s="64"/>
      <c r="J93" s="64"/>
      <c r="K93" s="39"/>
      <c r="L93" s="67">
        <v>93</v>
      </c>
      <c r="M93" s="67" t="b">
        <f t="shared" si="1"/>
        <v>1</v>
      </c>
      <c r="N93" s="65">
        <v>1</v>
      </c>
      <c r="O93" s="132" t="str">
        <f>REPLACE(INDEX(GroupVertices[Group], MATCH(Edges[[#This Row],[Vertex 1]],GroupVertices[Vertex],0)),1,1,"")</f>
        <v>6</v>
      </c>
      <c r="P93" s="132" t="str">
        <f>REPLACE(INDEX(GroupVertices[Group], MATCH(Edges[[#This Row],[Vertex 2]],GroupVertices[Vertex],0)),1,1,"")</f>
        <v>6</v>
      </c>
    </row>
    <row r="94" spans="1:16" ht="13.5" customHeight="1" thickTop="1" thickBot="1" x14ac:dyDescent="0.3">
      <c r="A94" s="117" t="s">
        <v>289</v>
      </c>
      <c r="B94" s="117" t="s">
        <v>291</v>
      </c>
      <c r="C94" s="118"/>
      <c r="D94" s="119">
        <v>1</v>
      </c>
      <c r="E94" s="66"/>
      <c r="F94" s="120"/>
      <c r="G94" s="118"/>
      <c r="H94" s="62"/>
      <c r="I94" s="64"/>
      <c r="J94" s="64"/>
      <c r="K94" s="39"/>
      <c r="L94" s="67">
        <v>94</v>
      </c>
      <c r="M94" s="67" t="b">
        <f t="shared" si="1"/>
        <v>1</v>
      </c>
      <c r="N94" s="65">
        <v>1</v>
      </c>
      <c r="O94" s="132" t="str">
        <f>REPLACE(INDEX(GroupVertices[Group], MATCH(Edges[[#This Row],[Vertex 1]],GroupVertices[Vertex],0)),1,1,"")</f>
        <v>6</v>
      </c>
      <c r="P94" s="132" t="str">
        <f>REPLACE(INDEX(GroupVertices[Group], MATCH(Edges[[#This Row],[Vertex 2]],GroupVertices[Vertex],0)),1,1,"")</f>
        <v>6</v>
      </c>
    </row>
    <row r="95" spans="1:16" ht="13.5" customHeight="1" thickTop="1" thickBot="1" x14ac:dyDescent="0.3">
      <c r="A95" s="117"/>
      <c r="B95" s="117"/>
      <c r="C95" s="118"/>
      <c r="D95" s="119"/>
      <c r="E95" s="66"/>
      <c r="F95" s="120"/>
      <c r="G95" s="118"/>
      <c r="H95" s="62"/>
      <c r="I95" s="64"/>
      <c r="J95" s="64"/>
      <c r="K95" s="39"/>
      <c r="L95" s="67">
        <v>95</v>
      </c>
      <c r="M95" s="67" t="b">
        <f t="shared" si="1"/>
        <v>1</v>
      </c>
      <c r="N95" s="65"/>
      <c r="O95" s="132" t="e">
        <f>REPLACE(INDEX(GroupVertices[Group], MATCH(Edges[[#This Row],[Vertex 1]],GroupVertices[Vertex],0)),1,1,"")</f>
        <v>#N/A</v>
      </c>
      <c r="P95" s="132" t="e">
        <f>REPLACE(INDEX(GroupVertices[Group], MATCH(Edges[[#This Row],[Vertex 2]],GroupVertices[Vertex],0)),1,1,"")</f>
        <v>#N/A</v>
      </c>
    </row>
    <row r="96" spans="1:16" ht="13.5" customHeight="1" thickTop="1" thickBot="1" x14ac:dyDescent="0.3">
      <c r="A96" s="117" t="s">
        <v>293</v>
      </c>
      <c r="B96" s="117" t="s">
        <v>294</v>
      </c>
      <c r="C96" s="118"/>
      <c r="D96" s="119">
        <v>1</v>
      </c>
      <c r="E96" s="66"/>
      <c r="F96" s="120"/>
      <c r="G96" s="118"/>
      <c r="H96" s="62"/>
      <c r="I96" s="64"/>
      <c r="J96" s="64"/>
      <c r="K96" s="39"/>
      <c r="L96" s="67">
        <v>96</v>
      </c>
      <c r="M96" s="67" t="b">
        <f t="shared" si="1"/>
        <v>1</v>
      </c>
      <c r="N96" s="65">
        <v>1</v>
      </c>
      <c r="O96" s="132" t="str">
        <f>REPLACE(INDEX(GroupVertices[Group], MATCH(Edges[[#This Row],[Vertex 1]],GroupVertices[Vertex],0)),1,1,"")</f>
        <v>62</v>
      </c>
      <c r="P96" s="132" t="str">
        <f>REPLACE(INDEX(GroupVertices[Group], MATCH(Edges[[#This Row],[Vertex 2]],GroupVertices[Vertex],0)),1,1,"")</f>
        <v>62</v>
      </c>
    </row>
    <row r="97" spans="1:16" ht="13.5" customHeight="1" thickTop="1" thickBot="1" x14ac:dyDescent="0.3">
      <c r="A97" s="117"/>
      <c r="B97" s="117"/>
      <c r="C97" s="118"/>
      <c r="D97" s="119"/>
      <c r="E97" s="66"/>
      <c r="F97" s="120"/>
      <c r="G97" s="118"/>
      <c r="H97" s="62"/>
      <c r="I97" s="64"/>
      <c r="J97" s="64"/>
      <c r="K97" s="39"/>
      <c r="L97" s="67">
        <v>97</v>
      </c>
      <c r="M97" s="67" t="b">
        <f t="shared" si="1"/>
        <v>1</v>
      </c>
      <c r="N97" s="65"/>
      <c r="O97" s="132" t="e">
        <f>REPLACE(INDEX(GroupVertices[Group], MATCH(Edges[[#This Row],[Vertex 1]],GroupVertices[Vertex],0)),1,1,"")</f>
        <v>#N/A</v>
      </c>
      <c r="P97" s="132" t="e">
        <f>REPLACE(INDEX(GroupVertices[Group], MATCH(Edges[[#This Row],[Vertex 2]],GroupVertices[Vertex],0)),1,1,"")</f>
        <v>#N/A</v>
      </c>
    </row>
    <row r="98" spans="1:16" ht="13.5" customHeight="1" thickTop="1" thickBot="1" x14ac:dyDescent="0.3">
      <c r="A98" s="117" t="s">
        <v>295</v>
      </c>
      <c r="B98" s="117" t="s">
        <v>296</v>
      </c>
      <c r="C98" s="118"/>
      <c r="D98" s="119">
        <v>4</v>
      </c>
      <c r="E98" s="66"/>
      <c r="F98" s="120"/>
      <c r="G98" s="118"/>
      <c r="H98" s="62"/>
      <c r="I98" s="64"/>
      <c r="J98" s="64"/>
      <c r="K98" s="39"/>
      <c r="L98" s="67">
        <v>98</v>
      </c>
      <c r="M98" s="67" t="b">
        <f t="shared" si="1"/>
        <v>1</v>
      </c>
      <c r="N98" s="65">
        <v>2</v>
      </c>
      <c r="O98" s="132" t="str">
        <f>REPLACE(INDEX(GroupVertices[Group], MATCH(Edges[[#This Row],[Vertex 1]],GroupVertices[Vertex],0)),1,1,"")</f>
        <v>9</v>
      </c>
      <c r="P98" s="132" t="str">
        <f>REPLACE(INDEX(GroupVertices[Group], MATCH(Edges[[#This Row],[Vertex 2]],GroupVertices[Vertex],0)),1,1,"")</f>
        <v>9</v>
      </c>
    </row>
    <row r="99" spans="1:16" ht="13.5" customHeight="1" thickTop="1" thickBot="1" x14ac:dyDescent="0.3">
      <c r="A99" s="117" t="s">
        <v>295</v>
      </c>
      <c r="B99" s="117" t="s">
        <v>297</v>
      </c>
      <c r="C99" s="118"/>
      <c r="D99" s="119">
        <v>4</v>
      </c>
      <c r="E99" s="66"/>
      <c r="F99" s="120"/>
      <c r="G99" s="118"/>
      <c r="H99" s="62"/>
      <c r="I99" s="64"/>
      <c r="J99" s="64"/>
      <c r="K99" s="39"/>
      <c r="L99" s="67">
        <v>99</v>
      </c>
      <c r="M99" s="67" t="b">
        <f t="shared" si="1"/>
        <v>1</v>
      </c>
      <c r="N99" s="65">
        <v>2</v>
      </c>
      <c r="O99" s="132" t="str">
        <f>REPLACE(INDEX(GroupVertices[Group], MATCH(Edges[[#This Row],[Vertex 1]],GroupVertices[Vertex],0)),1,1,"")</f>
        <v>9</v>
      </c>
      <c r="P99" s="132" t="str">
        <f>REPLACE(INDEX(GroupVertices[Group], MATCH(Edges[[#This Row],[Vertex 2]],GroupVertices[Vertex],0)),1,1,"")</f>
        <v>9</v>
      </c>
    </row>
    <row r="100" spans="1:16" ht="13.5" customHeight="1" thickTop="1" thickBot="1" x14ac:dyDescent="0.3">
      <c r="A100" s="117" t="s">
        <v>295</v>
      </c>
      <c r="B100" s="117" t="s">
        <v>298</v>
      </c>
      <c r="C100" s="118"/>
      <c r="D100" s="119">
        <v>4</v>
      </c>
      <c r="E100" s="66"/>
      <c r="F100" s="120"/>
      <c r="G100" s="118"/>
      <c r="H100" s="62"/>
      <c r="I100" s="64"/>
      <c r="J100" s="64"/>
      <c r="K100" s="39"/>
      <c r="L100" s="67">
        <v>100</v>
      </c>
      <c r="M100" s="67" t="b">
        <f t="shared" si="1"/>
        <v>1</v>
      </c>
      <c r="N100" s="65">
        <v>2</v>
      </c>
      <c r="O100" s="132" t="str">
        <f>REPLACE(INDEX(GroupVertices[Group], MATCH(Edges[[#This Row],[Vertex 1]],GroupVertices[Vertex],0)),1,1,"")</f>
        <v>9</v>
      </c>
      <c r="P100" s="132" t="str">
        <f>REPLACE(INDEX(GroupVertices[Group], MATCH(Edges[[#This Row],[Vertex 2]],GroupVertices[Vertex],0)),1,1,"")</f>
        <v>9</v>
      </c>
    </row>
    <row r="101" spans="1:16" ht="13.5" customHeight="1" thickTop="1" thickBot="1" x14ac:dyDescent="0.3">
      <c r="A101" s="117" t="s">
        <v>299</v>
      </c>
      <c r="B101" s="117" t="s">
        <v>300</v>
      </c>
      <c r="C101" s="118"/>
      <c r="D101" s="119">
        <v>1</v>
      </c>
      <c r="E101" s="66"/>
      <c r="F101" s="120"/>
      <c r="G101" s="118"/>
      <c r="H101" s="62"/>
      <c r="I101" s="64"/>
      <c r="J101" s="64"/>
      <c r="K101" s="39"/>
      <c r="L101" s="67">
        <v>101</v>
      </c>
      <c r="M101" s="67" t="b">
        <f t="shared" si="1"/>
        <v>1</v>
      </c>
      <c r="N101" s="65">
        <v>1</v>
      </c>
      <c r="O101" s="132" t="str">
        <f>REPLACE(INDEX(GroupVertices[Group], MATCH(Edges[[#This Row],[Vertex 1]],GroupVertices[Vertex],0)),1,1,"")</f>
        <v>20</v>
      </c>
      <c r="P101" s="132" t="str">
        <f>REPLACE(INDEX(GroupVertices[Group], MATCH(Edges[[#This Row],[Vertex 2]],GroupVertices[Vertex],0)),1,1,"")</f>
        <v>20</v>
      </c>
    </row>
    <row r="102" spans="1:16" ht="13.5" customHeight="1" thickTop="1" thickBot="1" x14ac:dyDescent="0.3">
      <c r="A102" s="117" t="s">
        <v>299</v>
      </c>
      <c r="B102" s="117" t="s">
        <v>301</v>
      </c>
      <c r="C102" s="118"/>
      <c r="D102" s="119">
        <v>1</v>
      </c>
      <c r="E102" s="66"/>
      <c r="F102" s="120"/>
      <c r="G102" s="118"/>
      <c r="H102" s="62"/>
      <c r="I102" s="64"/>
      <c r="J102" s="64"/>
      <c r="K102" s="39"/>
      <c r="L102" s="67">
        <v>102</v>
      </c>
      <c r="M102" s="67" t="b">
        <f t="shared" si="1"/>
        <v>1</v>
      </c>
      <c r="N102" s="65">
        <v>1</v>
      </c>
      <c r="O102" s="132" t="str">
        <f>REPLACE(INDEX(GroupVertices[Group], MATCH(Edges[[#This Row],[Vertex 1]],GroupVertices[Vertex],0)),1,1,"")</f>
        <v>20</v>
      </c>
      <c r="P102" s="132" t="str">
        <f>REPLACE(INDEX(GroupVertices[Group], MATCH(Edges[[#This Row],[Vertex 2]],GroupVertices[Vertex],0)),1,1,"")</f>
        <v>20</v>
      </c>
    </row>
    <row r="103" spans="1:16" ht="13.5" customHeight="1" thickTop="1" thickBot="1" x14ac:dyDescent="0.3">
      <c r="A103" s="117" t="s">
        <v>302</v>
      </c>
      <c r="B103" s="117" t="s">
        <v>303</v>
      </c>
      <c r="C103" s="118"/>
      <c r="D103" s="119">
        <v>1</v>
      </c>
      <c r="E103" s="66"/>
      <c r="F103" s="120"/>
      <c r="G103" s="118"/>
      <c r="H103" s="62"/>
      <c r="I103" s="64"/>
      <c r="J103" s="64"/>
      <c r="K103" s="39"/>
      <c r="L103" s="67">
        <v>103</v>
      </c>
      <c r="M103" s="67" t="b">
        <f t="shared" si="1"/>
        <v>1</v>
      </c>
      <c r="N103" s="65">
        <v>1</v>
      </c>
      <c r="O103" s="132" t="str">
        <f>REPLACE(INDEX(GroupVertices[Group], MATCH(Edges[[#This Row],[Vertex 1]],GroupVertices[Vertex],0)),1,1,"")</f>
        <v>19</v>
      </c>
      <c r="P103" s="132" t="str">
        <f>REPLACE(INDEX(GroupVertices[Group], MATCH(Edges[[#This Row],[Vertex 2]],GroupVertices[Vertex],0)),1,1,"")</f>
        <v>19</v>
      </c>
    </row>
    <row r="104" spans="1:16" ht="13.5" customHeight="1" thickTop="1" thickBot="1" x14ac:dyDescent="0.3">
      <c r="A104" s="117" t="s">
        <v>302</v>
      </c>
      <c r="B104" s="117" t="s">
        <v>304</v>
      </c>
      <c r="C104" s="118"/>
      <c r="D104" s="119">
        <v>1</v>
      </c>
      <c r="E104" s="66"/>
      <c r="F104" s="120"/>
      <c r="G104" s="118"/>
      <c r="H104" s="62"/>
      <c r="I104" s="64"/>
      <c r="J104" s="64"/>
      <c r="K104" s="39"/>
      <c r="L104" s="67">
        <v>104</v>
      </c>
      <c r="M104" s="67" t="b">
        <f t="shared" si="1"/>
        <v>1</v>
      </c>
      <c r="N104" s="65">
        <v>1</v>
      </c>
      <c r="O104" s="132" t="str">
        <f>REPLACE(INDEX(GroupVertices[Group], MATCH(Edges[[#This Row],[Vertex 1]],GroupVertices[Vertex],0)),1,1,"")</f>
        <v>19</v>
      </c>
      <c r="P104" s="132" t="str">
        <f>REPLACE(INDEX(GroupVertices[Group], MATCH(Edges[[#This Row],[Vertex 2]],GroupVertices[Vertex],0)),1,1,"")</f>
        <v>19</v>
      </c>
    </row>
    <row r="105" spans="1:16" ht="13.5" customHeight="1" thickTop="1" thickBot="1" x14ac:dyDescent="0.3">
      <c r="A105" s="117" t="s">
        <v>305</v>
      </c>
      <c r="B105" s="117" t="s">
        <v>306</v>
      </c>
      <c r="C105" s="118"/>
      <c r="D105" s="119">
        <v>1</v>
      </c>
      <c r="E105" s="66"/>
      <c r="F105" s="120"/>
      <c r="G105" s="118"/>
      <c r="H105" s="62"/>
      <c r="I105" s="64"/>
      <c r="J105" s="64"/>
      <c r="K105" s="39"/>
      <c r="L105" s="67">
        <v>105</v>
      </c>
      <c r="M105" s="67" t="b">
        <f t="shared" si="1"/>
        <v>1</v>
      </c>
      <c r="N105" s="65">
        <v>1</v>
      </c>
      <c r="O105" s="132" t="str">
        <f>REPLACE(INDEX(GroupVertices[Group], MATCH(Edges[[#This Row],[Vertex 1]],GroupVertices[Vertex],0)),1,1,"")</f>
        <v>61</v>
      </c>
      <c r="P105" s="132" t="str">
        <f>REPLACE(INDEX(GroupVertices[Group], MATCH(Edges[[#This Row],[Vertex 2]],GroupVertices[Vertex],0)),1,1,"")</f>
        <v>61</v>
      </c>
    </row>
    <row r="106" spans="1:16" ht="13.5" customHeight="1" thickTop="1" thickBot="1" x14ac:dyDescent="0.3">
      <c r="A106" s="117"/>
      <c r="B106" s="117"/>
      <c r="C106" s="118"/>
      <c r="D106" s="119"/>
      <c r="E106" s="66"/>
      <c r="F106" s="120"/>
      <c r="G106" s="118"/>
      <c r="H106" s="62"/>
      <c r="I106" s="64"/>
      <c r="J106" s="64"/>
      <c r="K106" s="39"/>
      <c r="L106" s="67">
        <v>106</v>
      </c>
      <c r="M106" s="67" t="b">
        <f t="shared" si="1"/>
        <v>1</v>
      </c>
      <c r="N106" s="65"/>
      <c r="O106" s="132" t="e">
        <f>REPLACE(INDEX(GroupVertices[Group], MATCH(Edges[[#This Row],[Vertex 1]],GroupVertices[Vertex],0)),1,1,"")</f>
        <v>#N/A</v>
      </c>
      <c r="P106" s="132" t="e">
        <f>REPLACE(INDEX(GroupVertices[Group], MATCH(Edges[[#This Row],[Vertex 2]],GroupVertices[Vertex],0)),1,1,"")</f>
        <v>#N/A</v>
      </c>
    </row>
    <row r="107" spans="1:16" ht="13.5" customHeight="1" thickTop="1" thickBot="1" x14ac:dyDescent="0.3">
      <c r="A107" s="117"/>
      <c r="B107" s="117"/>
      <c r="C107" s="118"/>
      <c r="D107" s="119"/>
      <c r="E107" s="66"/>
      <c r="F107" s="120"/>
      <c r="G107" s="118"/>
      <c r="H107" s="62"/>
      <c r="I107" s="64"/>
      <c r="J107" s="64"/>
      <c r="K107" s="39"/>
      <c r="L107" s="67">
        <v>107</v>
      </c>
      <c r="M107" s="67" t="b">
        <f t="shared" si="1"/>
        <v>1</v>
      </c>
      <c r="N107" s="65"/>
      <c r="O107" s="132" t="e">
        <f>REPLACE(INDEX(GroupVertices[Group], MATCH(Edges[[#This Row],[Vertex 1]],GroupVertices[Vertex],0)),1,1,"")</f>
        <v>#N/A</v>
      </c>
      <c r="P107" s="132" t="e">
        <f>REPLACE(INDEX(GroupVertices[Group], MATCH(Edges[[#This Row],[Vertex 2]],GroupVertices[Vertex],0)),1,1,"")</f>
        <v>#N/A</v>
      </c>
    </row>
    <row r="108" spans="1:16" ht="13.5" customHeight="1" thickTop="1" thickBot="1" x14ac:dyDescent="0.3">
      <c r="A108" s="117"/>
      <c r="B108" s="117"/>
      <c r="C108" s="118"/>
      <c r="D108" s="119"/>
      <c r="E108" s="66"/>
      <c r="F108" s="120"/>
      <c r="G108" s="118"/>
      <c r="H108" s="62"/>
      <c r="I108" s="64"/>
      <c r="J108" s="64"/>
      <c r="K108" s="39"/>
      <c r="L108" s="67">
        <v>108</v>
      </c>
      <c r="M108" s="67" t="b">
        <f t="shared" si="1"/>
        <v>1</v>
      </c>
      <c r="N108" s="65"/>
      <c r="O108" s="132" t="e">
        <f>REPLACE(INDEX(GroupVertices[Group], MATCH(Edges[[#This Row],[Vertex 1]],GroupVertices[Vertex],0)),1,1,"")</f>
        <v>#N/A</v>
      </c>
      <c r="P108" s="132" t="e">
        <f>REPLACE(INDEX(GroupVertices[Group], MATCH(Edges[[#This Row],[Vertex 2]],GroupVertices[Vertex],0)),1,1,"")</f>
        <v>#N/A</v>
      </c>
    </row>
    <row r="109" spans="1:16" ht="13.5" customHeight="1" thickTop="1" thickBot="1" x14ac:dyDescent="0.3">
      <c r="A109" s="117" t="s">
        <v>310</v>
      </c>
      <c r="B109" s="117" t="s">
        <v>311</v>
      </c>
      <c r="C109" s="118"/>
      <c r="D109" s="119">
        <v>1</v>
      </c>
      <c r="E109" s="66"/>
      <c r="F109" s="120"/>
      <c r="G109" s="118"/>
      <c r="H109" s="62"/>
      <c r="I109" s="64"/>
      <c r="J109" s="64"/>
      <c r="K109" s="39"/>
      <c r="L109" s="67">
        <v>109</v>
      </c>
      <c r="M109" s="67" t="b">
        <f t="shared" si="1"/>
        <v>1</v>
      </c>
      <c r="N109" s="65">
        <v>1</v>
      </c>
      <c r="O109" s="132" t="str">
        <f>REPLACE(INDEX(GroupVertices[Group], MATCH(Edges[[#This Row],[Vertex 1]],GroupVertices[Vertex],0)),1,1,"")</f>
        <v>15</v>
      </c>
      <c r="P109" s="132" t="str">
        <f>REPLACE(INDEX(GroupVertices[Group], MATCH(Edges[[#This Row],[Vertex 2]],GroupVertices[Vertex],0)),1,1,"")</f>
        <v>15</v>
      </c>
    </row>
    <row r="110" spans="1:16" ht="13.5" customHeight="1" thickTop="1" thickBot="1" x14ac:dyDescent="0.3">
      <c r="A110" s="117" t="s">
        <v>310</v>
      </c>
      <c r="B110" s="117" t="s">
        <v>312</v>
      </c>
      <c r="C110" s="118"/>
      <c r="D110" s="119">
        <v>1</v>
      </c>
      <c r="E110" s="66"/>
      <c r="F110" s="120"/>
      <c r="G110" s="118"/>
      <c r="H110" s="62"/>
      <c r="I110" s="64"/>
      <c r="J110" s="64"/>
      <c r="K110" s="39"/>
      <c r="L110" s="67">
        <v>110</v>
      </c>
      <c r="M110" s="67" t="b">
        <f t="shared" si="1"/>
        <v>1</v>
      </c>
      <c r="N110" s="65">
        <v>1</v>
      </c>
      <c r="O110" s="132" t="str">
        <f>REPLACE(INDEX(GroupVertices[Group], MATCH(Edges[[#This Row],[Vertex 1]],GroupVertices[Vertex],0)),1,1,"")</f>
        <v>15</v>
      </c>
      <c r="P110" s="132" t="str">
        <f>REPLACE(INDEX(GroupVertices[Group], MATCH(Edges[[#This Row],[Vertex 2]],GroupVertices[Vertex],0)),1,1,"")</f>
        <v>15</v>
      </c>
    </row>
    <row r="111" spans="1:16" ht="13.5" customHeight="1" thickTop="1" thickBot="1" x14ac:dyDescent="0.3">
      <c r="A111" s="117" t="s">
        <v>258</v>
      </c>
      <c r="B111" s="117" t="s">
        <v>259</v>
      </c>
      <c r="C111" s="118"/>
      <c r="D111" s="119">
        <v>1</v>
      </c>
      <c r="E111" s="66"/>
      <c r="F111" s="120"/>
      <c r="G111" s="118"/>
      <c r="H111" s="62"/>
      <c r="I111" s="64"/>
      <c r="J111" s="64"/>
      <c r="K111" s="39"/>
      <c r="L111" s="67">
        <v>111</v>
      </c>
      <c r="M111" s="67" t="b">
        <f t="shared" si="1"/>
        <v>1</v>
      </c>
      <c r="N111" s="65">
        <v>1</v>
      </c>
      <c r="O111" s="132" t="str">
        <f>REPLACE(INDEX(GroupVertices[Group], MATCH(Edges[[#This Row],[Vertex 1]],GroupVertices[Vertex],0)),1,1,"")</f>
        <v>3</v>
      </c>
      <c r="P111" s="132" t="str">
        <f>REPLACE(INDEX(GroupVertices[Group], MATCH(Edges[[#This Row],[Vertex 2]],GroupVertices[Vertex],0)),1,1,"")</f>
        <v>3</v>
      </c>
    </row>
    <row r="112" spans="1:16" ht="13.5" customHeight="1" thickTop="1" thickBot="1" x14ac:dyDescent="0.3">
      <c r="A112" s="117" t="s">
        <v>258</v>
      </c>
      <c r="B112" s="117" t="s">
        <v>313</v>
      </c>
      <c r="C112" s="118"/>
      <c r="D112" s="119">
        <v>1</v>
      </c>
      <c r="E112" s="66"/>
      <c r="F112" s="120"/>
      <c r="G112" s="118"/>
      <c r="H112" s="62"/>
      <c r="I112" s="64"/>
      <c r="J112" s="64"/>
      <c r="K112" s="39"/>
      <c r="L112" s="67">
        <v>112</v>
      </c>
      <c r="M112" s="67" t="b">
        <f t="shared" si="1"/>
        <v>1</v>
      </c>
      <c r="N112" s="65">
        <v>1</v>
      </c>
      <c r="O112" s="132" t="str">
        <f>REPLACE(INDEX(GroupVertices[Group], MATCH(Edges[[#This Row],[Vertex 1]],GroupVertices[Vertex],0)),1,1,"")</f>
        <v>3</v>
      </c>
      <c r="P112" s="132" t="str">
        <f>REPLACE(INDEX(GroupVertices[Group], MATCH(Edges[[#This Row],[Vertex 2]],GroupVertices[Vertex],0)),1,1,"")</f>
        <v>3</v>
      </c>
    </row>
    <row r="113" spans="1:16" ht="13.5" customHeight="1" thickTop="1" thickBot="1" x14ac:dyDescent="0.3">
      <c r="A113" s="117" t="s">
        <v>258</v>
      </c>
      <c r="B113" s="117" t="s">
        <v>260</v>
      </c>
      <c r="C113" s="118"/>
      <c r="D113" s="119">
        <v>1</v>
      </c>
      <c r="E113" s="66"/>
      <c r="F113" s="120"/>
      <c r="G113" s="118"/>
      <c r="H113" s="62"/>
      <c r="I113" s="64"/>
      <c r="J113" s="64"/>
      <c r="K113" s="39"/>
      <c r="L113" s="67">
        <v>113</v>
      </c>
      <c r="M113" s="67" t="b">
        <f t="shared" si="1"/>
        <v>1</v>
      </c>
      <c r="N113" s="65">
        <v>1</v>
      </c>
      <c r="O113" s="132" t="str">
        <f>REPLACE(INDEX(GroupVertices[Group], MATCH(Edges[[#This Row],[Vertex 1]],GroupVertices[Vertex],0)),1,1,"")</f>
        <v>3</v>
      </c>
      <c r="P113" s="132" t="str">
        <f>REPLACE(INDEX(GroupVertices[Group], MATCH(Edges[[#This Row],[Vertex 2]],GroupVertices[Vertex],0)),1,1,"")</f>
        <v>3</v>
      </c>
    </row>
    <row r="114" spans="1:16" ht="13.5" customHeight="1" thickTop="1" thickBot="1" x14ac:dyDescent="0.3">
      <c r="A114" s="117"/>
      <c r="B114" s="117"/>
      <c r="C114" s="118"/>
      <c r="D114" s="119"/>
      <c r="E114" s="66"/>
      <c r="F114" s="120"/>
      <c r="G114" s="118"/>
      <c r="H114" s="62"/>
      <c r="I114" s="64"/>
      <c r="J114" s="64"/>
      <c r="K114" s="39"/>
      <c r="L114" s="67">
        <v>114</v>
      </c>
      <c r="M114" s="67" t="b">
        <f t="shared" si="1"/>
        <v>1</v>
      </c>
      <c r="N114" s="65"/>
      <c r="O114" s="132" t="e">
        <f>REPLACE(INDEX(GroupVertices[Group], MATCH(Edges[[#This Row],[Vertex 1]],GroupVertices[Vertex],0)),1,1,"")</f>
        <v>#N/A</v>
      </c>
      <c r="P114" s="132" t="e">
        <f>REPLACE(INDEX(GroupVertices[Group], MATCH(Edges[[#This Row],[Vertex 2]],GroupVertices[Vertex],0)),1,1,"")</f>
        <v>#N/A</v>
      </c>
    </row>
    <row r="115" spans="1:16" ht="13.5" customHeight="1" thickTop="1" thickBot="1" x14ac:dyDescent="0.3">
      <c r="A115" s="117" t="s">
        <v>315</v>
      </c>
      <c r="B115" s="117" t="s">
        <v>316</v>
      </c>
      <c r="C115" s="118"/>
      <c r="D115" s="119">
        <v>1</v>
      </c>
      <c r="E115" s="66"/>
      <c r="F115" s="120"/>
      <c r="G115" s="118"/>
      <c r="H115" s="62"/>
      <c r="I115" s="64"/>
      <c r="J115" s="64"/>
      <c r="K115" s="39"/>
      <c r="L115" s="67">
        <v>115</v>
      </c>
      <c r="M115" s="67" t="b">
        <f t="shared" si="1"/>
        <v>1</v>
      </c>
      <c r="N115" s="65">
        <v>1</v>
      </c>
      <c r="O115" s="132" t="str">
        <f>REPLACE(INDEX(GroupVertices[Group], MATCH(Edges[[#This Row],[Vertex 1]],GroupVertices[Vertex],0)),1,1,"")</f>
        <v>63</v>
      </c>
      <c r="P115" s="132" t="str">
        <f>REPLACE(INDEX(GroupVertices[Group], MATCH(Edges[[#This Row],[Vertex 2]],GroupVertices[Vertex],0)),1,1,"")</f>
        <v>63</v>
      </c>
    </row>
    <row r="116" spans="1:16" ht="13.5" customHeight="1" thickTop="1" thickBot="1" x14ac:dyDescent="0.3">
      <c r="A116" s="117" t="s">
        <v>300</v>
      </c>
      <c r="B116" s="117" t="s">
        <v>301</v>
      </c>
      <c r="C116" s="118"/>
      <c r="D116" s="119">
        <v>1</v>
      </c>
      <c r="E116" s="66"/>
      <c r="F116" s="120"/>
      <c r="G116" s="118"/>
      <c r="H116" s="62"/>
      <c r="I116" s="64"/>
      <c r="J116" s="64"/>
      <c r="K116" s="39"/>
      <c r="L116" s="67">
        <v>116</v>
      </c>
      <c r="M116" s="67" t="b">
        <f t="shared" si="1"/>
        <v>1</v>
      </c>
      <c r="N116" s="65">
        <v>1</v>
      </c>
      <c r="O116" s="132" t="str">
        <f>REPLACE(INDEX(GroupVertices[Group], MATCH(Edges[[#This Row],[Vertex 1]],GroupVertices[Vertex],0)),1,1,"")</f>
        <v>20</v>
      </c>
      <c r="P116" s="132" t="str">
        <f>REPLACE(INDEX(GroupVertices[Group], MATCH(Edges[[#This Row],[Vertex 2]],GroupVertices[Vertex],0)),1,1,"")</f>
        <v>20</v>
      </c>
    </row>
    <row r="117" spans="1:16" ht="13.5" customHeight="1" thickTop="1" thickBot="1" x14ac:dyDescent="0.3">
      <c r="A117" s="117" t="s">
        <v>317</v>
      </c>
      <c r="B117" s="117" t="s">
        <v>212</v>
      </c>
      <c r="C117" s="118"/>
      <c r="D117" s="119">
        <v>1</v>
      </c>
      <c r="E117" s="66"/>
      <c r="F117" s="120"/>
      <c r="G117" s="118"/>
      <c r="H117" s="62"/>
      <c r="I117" s="64"/>
      <c r="J117" s="64"/>
      <c r="K117" s="39"/>
      <c r="L117" s="67">
        <v>117</v>
      </c>
      <c r="M117" s="67" t="b">
        <f t="shared" si="1"/>
        <v>1</v>
      </c>
      <c r="N117" s="65">
        <v>1</v>
      </c>
      <c r="O117" s="132" t="str">
        <f>REPLACE(INDEX(GroupVertices[Group], MATCH(Edges[[#This Row],[Vertex 1]],GroupVertices[Vertex],0)),1,1,"")</f>
        <v>2</v>
      </c>
      <c r="P117" s="132" t="str">
        <f>REPLACE(INDEX(GroupVertices[Group], MATCH(Edges[[#This Row],[Vertex 2]],GroupVertices[Vertex],0)),1,1,"")</f>
        <v>2</v>
      </c>
    </row>
    <row r="118" spans="1:16" ht="13.5" customHeight="1" thickTop="1" thickBot="1" x14ac:dyDescent="0.3">
      <c r="A118" s="117" t="s">
        <v>290</v>
      </c>
      <c r="B118" s="117" t="s">
        <v>247</v>
      </c>
      <c r="C118" s="118"/>
      <c r="D118" s="119">
        <v>1</v>
      </c>
      <c r="E118" s="66"/>
      <c r="F118" s="120"/>
      <c r="G118" s="118"/>
      <c r="H118" s="62"/>
      <c r="I118" s="64"/>
      <c r="J118" s="64"/>
      <c r="K118" s="39"/>
      <c r="L118" s="67">
        <v>118</v>
      </c>
      <c r="M118" s="67" t="b">
        <f t="shared" si="1"/>
        <v>1</v>
      </c>
      <c r="N118" s="65">
        <v>1</v>
      </c>
      <c r="O118" s="132" t="str">
        <f>REPLACE(INDEX(GroupVertices[Group], MATCH(Edges[[#This Row],[Vertex 1]],GroupVertices[Vertex],0)),1,1,"")</f>
        <v>6</v>
      </c>
      <c r="P118" s="132" t="str">
        <f>REPLACE(INDEX(GroupVertices[Group], MATCH(Edges[[#This Row],[Vertex 2]],GroupVertices[Vertex],0)),1,1,"")</f>
        <v>6</v>
      </c>
    </row>
    <row r="119" spans="1:16" ht="13.5" customHeight="1" thickTop="1" thickBot="1" x14ac:dyDescent="0.3">
      <c r="A119" s="117" t="s">
        <v>290</v>
      </c>
      <c r="B119" s="117" t="s">
        <v>291</v>
      </c>
      <c r="C119" s="118"/>
      <c r="D119" s="119">
        <v>1</v>
      </c>
      <c r="E119" s="66"/>
      <c r="F119" s="120"/>
      <c r="G119" s="118"/>
      <c r="H119" s="62"/>
      <c r="I119" s="64"/>
      <c r="J119" s="64"/>
      <c r="K119" s="39"/>
      <c r="L119" s="67">
        <v>119</v>
      </c>
      <c r="M119" s="67" t="b">
        <f t="shared" si="1"/>
        <v>1</v>
      </c>
      <c r="N119" s="65">
        <v>1</v>
      </c>
      <c r="O119" s="132" t="str">
        <f>REPLACE(INDEX(GroupVertices[Group], MATCH(Edges[[#This Row],[Vertex 1]],GroupVertices[Vertex],0)),1,1,"")</f>
        <v>6</v>
      </c>
      <c r="P119" s="132" t="str">
        <f>REPLACE(INDEX(GroupVertices[Group], MATCH(Edges[[#This Row],[Vertex 2]],GroupVertices[Vertex],0)),1,1,"")</f>
        <v>6</v>
      </c>
    </row>
    <row r="120" spans="1:16" ht="13.5" customHeight="1" thickTop="1" thickBot="1" x14ac:dyDescent="0.3">
      <c r="A120" s="117"/>
      <c r="B120" s="117"/>
      <c r="C120" s="118"/>
      <c r="D120" s="119"/>
      <c r="E120" s="66"/>
      <c r="F120" s="120"/>
      <c r="G120" s="118"/>
      <c r="H120" s="62"/>
      <c r="I120" s="64"/>
      <c r="J120" s="64"/>
      <c r="K120" s="39"/>
      <c r="L120" s="67">
        <v>120</v>
      </c>
      <c r="M120" s="67" t="b">
        <f t="shared" si="1"/>
        <v>1</v>
      </c>
      <c r="N120" s="65"/>
      <c r="O120" s="132" t="e">
        <f>REPLACE(INDEX(GroupVertices[Group], MATCH(Edges[[#This Row],[Vertex 1]],GroupVertices[Vertex],0)),1,1,"")</f>
        <v>#N/A</v>
      </c>
      <c r="P120" s="132" t="e">
        <f>REPLACE(INDEX(GroupVertices[Group], MATCH(Edges[[#This Row],[Vertex 2]],GroupVertices[Vertex],0)),1,1,"")</f>
        <v>#N/A</v>
      </c>
    </row>
    <row r="121" spans="1:16" ht="13.5" customHeight="1" thickTop="1" thickBot="1" x14ac:dyDescent="0.3">
      <c r="A121" s="117" t="s">
        <v>319</v>
      </c>
      <c r="B121" s="117" t="s">
        <v>320</v>
      </c>
      <c r="C121" s="118"/>
      <c r="D121" s="119">
        <v>4</v>
      </c>
      <c r="E121" s="66"/>
      <c r="F121" s="120"/>
      <c r="G121" s="118"/>
      <c r="H121" s="62"/>
      <c r="I121" s="64"/>
      <c r="J121" s="64"/>
      <c r="K121" s="39"/>
      <c r="L121" s="67">
        <v>121</v>
      </c>
      <c r="M121" s="67" t="b">
        <f t="shared" si="1"/>
        <v>1</v>
      </c>
      <c r="N121" s="65">
        <v>2</v>
      </c>
      <c r="O121" s="132" t="str">
        <f>REPLACE(INDEX(GroupVertices[Group], MATCH(Edges[[#This Row],[Vertex 1]],GroupVertices[Vertex],0)),1,1,"")</f>
        <v>5</v>
      </c>
      <c r="P121" s="132" t="str">
        <f>REPLACE(INDEX(GroupVertices[Group], MATCH(Edges[[#This Row],[Vertex 2]],GroupVertices[Vertex],0)),1,1,"")</f>
        <v>5</v>
      </c>
    </row>
    <row r="122" spans="1:16" ht="13.5" customHeight="1" thickTop="1" thickBot="1" x14ac:dyDescent="0.3">
      <c r="A122" s="117" t="s">
        <v>319</v>
      </c>
      <c r="B122" s="117" t="s">
        <v>321</v>
      </c>
      <c r="C122" s="118"/>
      <c r="D122" s="119">
        <v>1</v>
      </c>
      <c r="E122" s="66"/>
      <c r="F122" s="120"/>
      <c r="G122" s="118"/>
      <c r="H122" s="62"/>
      <c r="I122" s="64"/>
      <c r="J122" s="64"/>
      <c r="K122" s="39"/>
      <c r="L122" s="67">
        <v>122</v>
      </c>
      <c r="M122" s="67" t="b">
        <f t="shared" si="1"/>
        <v>1</v>
      </c>
      <c r="N122" s="65">
        <v>1</v>
      </c>
      <c r="O122" s="132" t="str">
        <f>REPLACE(INDEX(GroupVertices[Group], MATCH(Edges[[#This Row],[Vertex 1]],GroupVertices[Vertex],0)),1,1,"")</f>
        <v>5</v>
      </c>
      <c r="P122" s="132" t="str">
        <f>REPLACE(INDEX(GroupVertices[Group], MATCH(Edges[[#This Row],[Vertex 2]],GroupVertices[Vertex],0)),1,1,"")</f>
        <v>5</v>
      </c>
    </row>
    <row r="123" spans="1:16" ht="13.5" customHeight="1" thickTop="1" thickBot="1" x14ac:dyDescent="0.3">
      <c r="A123" s="117" t="s">
        <v>319</v>
      </c>
      <c r="B123" s="117" t="s">
        <v>322</v>
      </c>
      <c r="C123" s="118"/>
      <c r="D123" s="119">
        <v>4</v>
      </c>
      <c r="E123" s="66"/>
      <c r="F123" s="120"/>
      <c r="G123" s="118"/>
      <c r="H123" s="62"/>
      <c r="I123" s="64"/>
      <c r="J123" s="64"/>
      <c r="K123" s="39"/>
      <c r="L123" s="67">
        <v>123</v>
      </c>
      <c r="M123" s="67" t="b">
        <f t="shared" si="1"/>
        <v>1</v>
      </c>
      <c r="N123" s="65">
        <v>2</v>
      </c>
      <c r="O123" s="132" t="str">
        <f>REPLACE(INDEX(GroupVertices[Group], MATCH(Edges[[#This Row],[Vertex 1]],GroupVertices[Vertex],0)),1,1,"")</f>
        <v>5</v>
      </c>
      <c r="P123" s="132" t="str">
        <f>REPLACE(INDEX(GroupVertices[Group], MATCH(Edges[[#This Row],[Vertex 2]],GroupVertices[Vertex],0)),1,1,"")</f>
        <v>5</v>
      </c>
    </row>
    <row r="124" spans="1:16" ht="13.5" customHeight="1" thickTop="1" thickBot="1" x14ac:dyDescent="0.3">
      <c r="A124" s="117" t="s">
        <v>323</v>
      </c>
      <c r="B124" s="117" t="s">
        <v>324</v>
      </c>
      <c r="C124" s="118"/>
      <c r="D124" s="119">
        <v>1</v>
      </c>
      <c r="E124" s="66"/>
      <c r="F124" s="120"/>
      <c r="G124" s="118"/>
      <c r="H124" s="62"/>
      <c r="I124" s="64"/>
      <c r="J124" s="64"/>
      <c r="K124" s="39"/>
      <c r="L124" s="67">
        <v>124</v>
      </c>
      <c r="M124" s="67" t="b">
        <f t="shared" si="1"/>
        <v>1</v>
      </c>
      <c r="N124" s="65">
        <v>1</v>
      </c>
      <c r="O124" s="132" t="str">
        <f>REPLACE(INDEX(GroupVertices[Group], MATCH(Edges[[#This Row],[Vertex 1]],GroupVertices[Vertex],0)),1,1,"")</f>
        <v>17</v>
      </c>
      <c r="P124" s="132" t="str">
        <f>REPLACE(INDEX(GroupVertices[Group], MATCH(Edges[[#This Row],[Vertex 2]],GroupVertices[Vertex],0)),1,1,"")</f>
        <v>17</v>
      </c>
    </row>
    <row r="125" spans="1:16" ht="13.5" customHeight="1" thickTop="1" thickBot="1" x14ac:dyDescent="0.3">
      <c r="A125" s="117" t="s">
        <v>323</v>
      </c>
      <c r="B125" s="117" t="s">
        <v>325</v>
      </c>
      <c r="C125" s="118"/>
      <c r="D125" s="119">
        <v>1</v>
      </c>
      <c r="E125" s="66"/>
      <c r="F125" s="120"/>
      <c r="G125" s="118"/>
      <c r="H125" s="62"/>
      <c r="I125" s="64"/>
      <c r="J125" s="64"/>
      <c r="K125" s="39"/>
      <c r="L125" s="67">
        <v>125</v>
      </c>
      <c r="M125" s="67" t="b">
        <f t="shared" si="1"/>
        <v>1</v>
      </c>
      <c r="N125" s="65">
        <v>1</v>
      </c>
      <c r="O125" s="132" t="str">
        <f>REPLACE(INDEX(GroupVertices[Group], MATCH(Edges[[#This Row],[Vertex 1]],GroupVertices[Vertex],0)),1,1,"")</f>
        <v>17</v>
      </c>
      <c r="P125" s="132" t="str">
        <f>REPLACE(INDEX(GroupVertices[Group], MATCH(Edges[[#This Row],[Vertex 2]],GroupVertices[Vertex],0)),1,1,"")</f>
        <v>17</v>
      </c>
    </row>
    <row r="126" spans="1:16" ht="13.5" customHeight="1" thickTop="1" thickBot="1" x14ac:dyDescent="0.3">
      <c r="A126" s="117" t="s">
        <v>326</v>
      </c>
      <c r="B126" s="117" t="s">
        <v>327</v>
      </c>
      <c r="C126" s="118"/>
      <c r="D126" s="119">
        <v>1</v>
      </c>
      <c r="E126" s="66"/>
      <c r="F126" s="120"/>
      <c r="G126" s="118"/>
      <c r="H126" s="62"/>
      <c r="I126" s="64"/>
      <c r="J126" s="64"/>
      <c r="K126" s="39"/>
      <c r="L126" s="67">
        <v>126</v>
      </c>
      <c r="M126" s="67" t="b">
        <f t="shared" si="1"/>
        <v>1</v>
      </c>
      <c r="N126" s="65">
        <v>1</v>
      </c>
      <c r="O126" s="132" t="str">
        <f>REPLACE(INDEX(GroupVertices[Group], MATCH(Edges[[#This Row],[Vertex 1]],GroupVertices[Vertex],0)),1,1,"")</f>
        <v>65</v>
      </c>
      <c r="P126" s="132" t="str">
        <f>REPLACE(INDEX(GroupVertices[Group], MATCH(Edges[[#This Row],[Vertex 2]],GroupVertices[Vertex],0)),1,1,"")</f>
        <v>65</v>
      </c>
    </row>
    <row r="127" spans="1:16" ht="13.5" customHeight="1" thickTop="1" thickBot="1" x14ac:dyDescent="0.3">
      <c r="A127" s="117" t="s">
        <v>324</v>
      </c>
      <c r="B127" s="117" t="s">
        <v>325</v>
      </c>
      <c r="C127" s="118"/>
      <c r="D127" s="119">
        <v>1</v>
      </c>
      <c r="E127" s="66"/>
      <c r="F127" s="120"/>
      <c r="G127" s="118"/>
      <c r="H127" s="62"/>
      <c r="I127" s="64"/>
      <c r="J127" s="64"/>
      <c r="K127" s="39"/>
      <c r="L127" s="67">
        <v>127</v>
      </c>
      <c r="M127" s="67" t="b">
        <f t="shared" si="1"/>
        <v>1</v>
      </c>
      <c r="N127" s="65">
        <v>1</v>
      </c>
      <c r="O127" s="132" t="str">
        <f>REPLACE(INDEX(GroupVertices[Group], MATCH(Edges[[#This Row],[Vertex 1]],GroupVertices[Vertex],0)),1,1,"")</f>
        <v>17</v>
      </c>
      <c r="P127" s="132" t="str">
        <f>REPLACE(INDEX(GroupVertices[Group], MATCH(Edges[[#This Row],[Vertex 2]],GroupVertices[Vertex],0)),1,1,"")</f>
        <v>17</v>
      </c>
    </row>
    <row r="128" spans="1:16" ht="13.5" customHeight="1" thickTop="1" thickBot="1" x14ac:dyDescent="0.3">
      <c r="A128" s="117" t="s">
        <v>328</v>
      </c>
      <c r="B128" s="117" t="s">
        <v>329</v>
      </c>
      <c r="C128" s="118"/>
      <c r="D128" s="119">
        <v>1</v>
      </c>
      <c r="E128" s="66"/>
      <c r="F128" s="120"/>
      <c r="G128" s="118"/>
      <c r="H128" s="62"/>
      <c r="I128" s="64"/>
      <c r="J128" s="64"/>
      <c r="K128" s="39"/>
      <c r="L128" s="67">
        <v>128</v>
      </c>
      <c r="M128" s="67" t="b">
        <f t="shared" si="1"/>
        <v>1</v>
      </c>
      <c r="N128" s="65">
        <v>1</v>
      </c>
      <c r="O128" s="132" t="str">
        <f>REPLACE(INDEX(GroupVertices[Group], MATCH(Edges[[#This Row],[Vertex 1]],GroupVertices[Vertex],0)),1,1,"")</f>
        <v>64</v>
      </c>
      <c r="P128" s="132" t="str">
        <f>REPLACE(INDEX(GroupVertices[Group], MATCH(Edges[[#This Row],[Vertex 2]],GroupVertices[Vertex],0)),1,1,"")</f>
        <v>64</v>
      </c>
    </row>
    <row r="129" spans="1:16" ht="13.5" customHeight="1" thickTop="1" thickBot="1" x14ac:dyDescent="0.3">
      <c r="A129" s="117" t="s">
        <v>330</v>
      </c>
      <c r="B129" s="117" t="s">
        <v>331</v>
      </c>
      <c r="C129" s="118"/>
      <c r="D129" s="119">
        <v>1</v>
      </c>
      <c r="E129" s="66"/>
      <c r="F129" s="120"/>
      <c r="G129" s="118"/>
      <c r="H129" s="62"/>
      <c r="I129" s="64"/>
      <c r="J129" s="64"/>
      <c r="K129" s="39"/>
      <c r="L129" s="67">
        <v>129</v>
      </c>
      <c r="M129" s="67" t="b">
        <f t="shared" si="1"/>
        <v>1</v>
      </c>
      <c r="N129" s="65">
        <v>1</v>
      </c>
      <c r="O129" s="132" t="str">
        <f>REPLACE(INDEX(GroupVertices[Group], MATCH(Edges[[#This Row],[Vertex 1]],GroupVertices[Vertex],0)),1,1,"")</f>
        <v>16</v>
      </c>
      <c r="P129" s="132" t="str">
        <f>REPLACE(INDEX(GroupVertices[Group], MATCH(Edges[[#This Row],[Vertex 2]],GroupVertices[Vertex],0)),1,1,"")</f>
        <v>16</v>
      </c>
    </row>
    <row r="130" spans="1:16" ht="13.5" customHeight="1" thickTop="1" thickBot="1" x14ac:dyDescent="0.3">
      <c r="A130" s="117" t="s">
        <v>330</v>
      </c>
      <c r="B130" s="117" t="s">
        <v>332</v>
      </c>
      <c r="C130" s="118"/>
      <c r="D130" s="119">
        <v>1</v>
      </c>
      <c r="E130" s="66"/>
      <c r="F130" s="120"/>
      <c r="G130" s="118"/>
      <c r="H130" s="62"/>
      <c r="I130" s="64"/>
      <c r="J130" s="64"/>
      <c r="K130" s="39"/>
      <c r="L130" s="67">
        <v>130</v>
      </c>
      <c r="M130" s="67" t="b">
        <f t="shared" si="1"/>
        <v>1</v>
      </c>
      <c r="N130" s="65">
        <v>1</v>
      </c>
      <c r="O130" s="132" t="str">
        <f>REPLACE(INDEX(GroupVertices[Group], MATCH(Edges[[#This Row],[Vertex 1]],GroupVertices[Vertex],0)),1,1,"")</f>
        <v>16</v>
      </c>
      <c r="P130" s="132" t="str">
        <f>REPLACE(INDEX(GroupVertices[Group], MATCH(Edges[[#This Row],[Vertex 2]],GroupVertices[Vertex],0)),1,1,"")</f>
        <v>16</v>
      </c>
    </row>
    <row r="131" spans="1:16" ht="13.5" customHeight="1" thickTop="1" thickBot="1" x14ac:dyDescent="0.3">
      <c r="A131" s="117"/>
      <c r="B131" s="117"/>
      <c r="C131" s="118"/>
      <c r="D131" s="119"/>
      <c r="E131" s="66"/>
      <c r="F131" s="120"/>
      <c r="G131" s="118"/>
      <c r="H131" s="62"/>
      <c r="I131" s="64"/>
      <c r="J131" s="64"/>
      <c r="K131" s="39"/>
      <c r="L131" s="67">
        <v>131</v>
      </c>
      <c r="M131" s="67" t="b">
        <f t="shared" ref="M131:M194" si="2" xml:space="preserve"> IF(AND(TRUE), TRUE, FALSE)</f>
        <v>1</v>
      </c>
      <c r="N131" s="65"/>
      <c r="O131" s="132" t="e">
        <f>REPLACE(INDEX(GroupVertices[Group], MATCH(Edges[[#This Row],[Vertex 1]],GroupVertices[Vertex],0)),1,1,"")</f>
        <v>#N/A</v>
      </c>
      <c r="P131" s="132" t="e">
        <f>REPLACE(INDEX(GroupVertices[Group], MATCH(Edges[[#This Row],[Vertex 2]],GroupVertices[Vertex],0)),1,1,"")</f>
        <v>#N/A</v>
      </c>
    </row>
    <row r="132" spans="1:16" ht="13.5" customHeight="1" thickTop="1" thickBot="1" x14ac:dyDescent="0.3">
      <c r="A132" s="117" t="s">
        <v>311</v>
      </c>
      <c r="B132" s="117" t="s">
        <v>312</v>
      </c>
      <c r="C132" s="118"/>
      <c r="D132" s="119">
        <v>1</v>
      </c>
      <c r="E132" s="66"/>
      <c r="F132" s="120"/>
      <c r="G132" s="118"/>
      <c r="H132" s="62"/>
      <c r="I132" s="64"/>
      <c r="J132" s="64"/>
      <c r="K132" s="39"/>
      <c r="L132" s="67">
        <v>132</v>
      </c>
      <c r="M132" s="67" t="b">
        <f t="shared" si="2"/>
        <v>1</v>
      </c>
      <c r="N132" s="65">
        <v>1</v>
      </c>
      <c r="O132" s="132" t="str">
        <f>REPLACE(INDEX(GroupVertices[Group], MATCH(Edges[[#This Row],[Vertex 1]],GroupVertices[Vertex],0)),1,1,"")</f>
        <v>15</v>
      </c>
      <c r="P132" s="132" t="str">
        <f>REPLACE(INDEX(GroupVertices[Group], MATCH(Edges[[#This Row],[Vertex 2]],GroupVertices[Vertex],0)),1,1,"")</f>
        <v>15</v>
      </c>
    </row>
    <row r="133" spans="1:16" ht="13.5" customHeight="1" thickTop="1" thickBot="1" x14ac:dyDescent="0.3">
      <c r="A133" s="117"/>
      <c r="B133" s="117"/>
      <c r="C133" s="118"/>
      <c r="D133" s="119"/>
      <c r="E133" s="66"/>
      <c r="F133" s="120"/>
      <c r="G133" s="118"/>
      <c r="H133" s="62"/>
      <c r="I133" s="64"/>
      <c r="J133" s="64"/>
      <c r="K133" s="39"/>
      <c r="L133" s="67">
        <v>133</v>
      </c>
      <c r="M133" s="67" t="b">
        <f t="shared" si="2"/>
        <v>1</v>
      </c>
      <c r="N133" s="65"/>
      <c r="O133" s="132" t="e">
        <f>REPLACE(INDEX(GroupVertices[Group], MATCH(Edges[[#This Row],[Vertex 1]],GroupVertices[Vertex],0)),1,1,"")</f>
        <v>#N/A</v>
      </c>
      <c r="P133" s="132" t="e">
        <f>REPLACE(INDEX(GroupVertices[Group], MATCH(Edges[[#This Row],[Vertex 2]],GroupVertices[Vertex],0)),1,1,"")</f>
        <v>#N/A</v>
      </c>
    </row>
    <row r="134" spans="1:16" ht="13.5" customHeight="1" thickTop="1" thickBot="1" x14ac:dyDescent="0.3">
      <c r="A134" s="117" t="s">
        <v>262</v>
      </c>
      <c r="B134" s="117" t="s">
        <v>263</v>
      </c>
      <c r="C134" s="118"/>
      <c r="D134" s="119">
        <v>1</v>
      </c>
      <c r="E134" s="66"/>
      <c r="F134" s="120"/>
      <c r="G134" s="118"/>
      <c r="H134" s="62"/>
      <c r="I134" s="64"/>
      <c r="J134" s="64"/>
      <c r="K134" s="39"/>
      <c r="L134" s="67">
        <v>134</v>
      </c>
      <c r="M134" s="67" t="b">
        <f t="shared" si="2"/>
        <v>1</v>
      </c>
      <c r="N134" s="65">
        <v>1</v>
      </c>
      <c r="O134" s="132" t="str">
        <f>REPLACE(INDEX(GroupVertices[Group], MATCH(Edges[[#This Row],[Vertex 1]],GroupVertices[Vertex],0)),1,1,"")</f>
        <v>12</v>
      </c>
      <c r="P134" s="132" t="str">
        <f>REPLACE(INDEX(GroupVertices[Group], MATCH(Edges[[#This Row],[Vertex 2]],GroupVertices[Vertex],0)),1,1,"")</f>
        <v>12</v>
      </c>
    </row>
    <row r="135" spans="1:16" ht="13.5" customHeight="1" thickTop="1" thickBot="1" x14ac:dyDescent="0.3">
      <c r="A135" s="117" t="s">
        <v>262</v>
      </c>
      <c r="B135" s="117" t="s">
        <v>264</v>
      </c>
      <c r="C135" s="118"/>
      <c r="D135" s="119">
        <v>1</v>
      </c>
      <c r="E135" s="66"/>
      <c r="F135" s="120"/>
      <c r="G135" s="118"/>
      <c r="H135" s="62"/>
      <c r="I135" s="64"/>
      <c r="J135" s="64"/>
      <c r="K135" s="39"/>
      <c r="L135" s="67">
        <v>135</v>
      </c>
      <c r="M135" s="67" t="b">
        <f t="shared" si="2"/>
        <v>1</v>
      </c>
      <c r="N135" s="65">
        <v>1</v>
      </c>
      <c r="O135" s="132" t="str">
        <f>REPLACE(INDEX(GroupVertices[Group], MATCH(Edges[[#This Row],[Vertex 1]],GroupVertices[Vertex],0)),1,1,"")</f>
        <v>12</v>
      </c>
      <c r="P135" s="132" t="str">
        <f>REPLACE(INDEX(GroupVertices[Group], MATCH(Edges[[#This Row],[Vertex 2]],GroupVertices[Vertex],0)),1,1,"")</f>
        <v>12</v>
      </c>
    </row>
    <row r="136" spans="1:16" ht="13.5" customHeight="1" thickTop="1" thickBot="1" x14ac:dyDescent="0.3">
      <c r="A136" s="117" t="s">
        <v>334</v>
      </c>
      <c r="B136" s="117" t="s">
        <v>335</v>
      </c>
      <c r="C136" s="118"/>
      <c r="D136" s="119">
        <v>1</v>
      </c>
      <c r="E136" s="66"/>
      <c r="F136" s="120"/>
      <c r="G136" s="118"/>
      <c r="H136" s="62"/>
      <c r="I136" s="64"/>
      <c r="J136" s="64"/>
      <c r="K136" s="39"/>
      <c r="L136" s="67">
        <v>136</v>
      </c>
      <c r="M136" s="67" t="b">
        <f t="shared" si="2"/>
        <v>1</v>
      </c>
      <c r="N136" s="65">
        <v>1</v>
      </c>
      <c r="O136" s="132" t="str">
        <f>REPLACE(INDEX(GroupVertices[Group], MATCH(Edges[[#This Row],[Vertex 1]],GroupVertices[Vertex],0)),1,1,"")</f>
        <v>10</v>
      </c>
      <c r="P136" s="132" t="str">
        <f>REPLACE(INDEX(GroupVertices[Group], MATCH(Edges[[#This Row],[Vertex 2]],GroupVertices[Vertex],0)),1,1,"")</f>
        <v>10</v>
      </c>
    </row>
    <row r="137" spans="1:16" ht="13.5" customHeight="1" thickTop="1" thickBot="1" x14ac:dyDescent="0.3">
      <c r="A137" s="117" t="s">
        <v>334</v>
      </c>
      <c r="B137" s="117" t="s">
        <v>336</v>
      </c>
      <c r="C137" s="118"/>
      <c r="D137" s="119">
        <v>1</v>
      </c>
      <c r="E137" s="66"/>
      <c r="F137" s="120"/>
      <c r="G137" s="118"/>
      <c r="H137" s="62"/>
      <c r="I137" s="64"/>
      <c r="J137" s="64"/>
      <c r="K137" s="39"/>
      <c r="L137" s="67">
        <v>137</v>
      </c>
      <c r="M137" s="67" t="b">
        <f t="shared" si="2"/>
        <v>1</v>
      </c>
      <c r="N137" s="65">
        <v>1</v>
      </c>
      <c r="O137" s="132" t="str">
        <f>REPLACE(INDEX(GroupVertices[Group], MATCH(Edges[[#This Row],[Vertex 1]],GroupVertices[Vertex],0)),1,1,"")</f>
        <v>10</v>
      </c>
      <c r="P137" s="132" t="str">
        <f>REPLACE(INDEX(GroupVertices[Group], MATCH(Edges[[#This Row],[Vertex 2]],GroupVertices[Vertex],0)),1,1,"")</f>
        <v>10</v>
      </c>
    </row>
    <row r="138" spans="1:16" ht="13.5" customHeight="1" thickTop="1" thickBot="1" x14ac:dyDescent="0.3">
      <c r="A138" s="117" t="s">
        <v>334</v>
      </c>
      <c r="B138" s="117" t="s">
        <v>337</v>
      </c>
      <c r="C138" s="118"/>
      <c r="D138" s="119">
        <v>1</v>
      </c>
      <c r="E138" s="66"/>
      <c r="F138" s="120"/>
      <c r="G138" s="118"/>
      <c r="H138" s="62"/>
      <c r="I138" s="64"/>
      <c r="J138" s="64"/>
      <c r="K138" s="39"/>
      <c r="L138" s="67">
        <v>138</v>
      </c>
      <c r="M138" s="67" t="b">
        <f t="shared" si="2"/>
        <v>1</v>
      </c>
      <c r="N138" s="65">
        <v>1</v>
      </c>
      <c r="O138" s="132" t="str">
        <f>REPLACE(INDEX(GroupVertices[Group], MATCH(Edges[[#This Row],[Vertex 1]],GroupVertices[Vertex],0)),1,1,"")</f>
        <v>10</v>
      </c>
      <c r="P138" s="132" t="str">
        <f>REPLACE(INDEX(GroupVertices[Group], MATCH(Edges[[#This Row],[Vertex 2]],GroupVertices[Vertex],0)),1,1,"")</f>
        <v>10</v>
      </c>
    </row>
    <row r="139" spans="1:16" ht="13.5" customHeight="1" thickTop="1" thickBot="1" x14ac:dyDescent="0.3">
      <c r="A139" s="117" t="s">
        <v>338</v>
      </c>
      <c r="B139" s="117" t="s">
        <v>339</v>
      </c>
      <c r="C139" s="118"/>
      <c r="D139" s="119">
        <v>1</v>
      </c>
      <c r="E139" s="66"/>
      <c r="F139" s="120"/>
      <c r="G139" s="118"/>
      <c r="H139" s="62"/>
      <c r="I139" s="64"/>
      <c r="J139" s="64"/>
      <c r="K139" s="39"/>
      <c r="L139" s="67">
        <v>139</v>
      </c>
      <c r="M139" s="67" t="b">
        <f t="shared" si="2"/>
        <v>1</v>
      </c>
      <c r="N139" s="65">
        <v>1</v>
      </c>
      <c r="O139" s="132" t="str">
        <f>REPLACE(INDEX(GroupVertices[Group], MATCH(Edges[[#This Row],[Vertex 1]],GroupVertices[Vertex],0)),1,1,"")</f>
        <v>49</v>
      </c>
      <c r="P139" s="132" t="str">
        <f>REPLACE(INDEX(GroupVertices[Group], MATCH(Edges[[#This Row],[Vertex 2]],GroupVertices[Vertex],0)),1,1,"")</f>
        <v>49</v>
      </c>
    </row>
    <row r="140" spans="1:16" ht="13.5" customHeight="1" thickTop="1" thickBot="1" x14ac:dyDescent="0.3">
      <c r="A140" s="117"/>
      <c r="B140" s="117"/>
      <c r="C140" s="118"/>
      <c r="D140" s="119"/>
      <c r="E140" s="66"/>
      <c r="F140" s="120"/>
      <c r="G140" s="118"/>
      <c r="H140" s="62"/>
      <c r="I140" s="64"/>
      <c r="J140" s="64"/>
      <c r="K140" s="39"/>
      <c r="L140" s="67">
        <v>140</v>
      </c>
      <c r="M140" s="67" t="b">
        <f t="shared" si="2"/>
        <v>1</v>
      </c>
      <c r="N140" s="65"/>
      <c r="O140" s="132" t="e">
        <f>REPLACE(INDEX(GroupVertices[Group], MATCH(Edges[[#This Row],[Vertex 1]],GroupVertices[Vertex],0)),1,1,"")</f>
        <v>#N/A</v>
      </c>
      <c r="P140" s="132" t="e">
        <f>REPLACE(INDEX(GroupVertices[Group], MATCH(Edges[[#This Row],[Vertex 2]],GroupVertices[Vertex],0)),1,1,"")</f>
        <v>#N/A</v>
      </c>
    </row>
    <row r="141" spans="1:16" ht="13.5" customHeight="1" thickTop="1" thickBot="1" x14ac:dyDescent="0.3">
      <c r="A141" s="117"/>
      <c r="B141" s="117"/>
      <c r="C141" s="118"/>
      <c r="D141" s="119"/>
      <c r="E141" s="66"/>
      <c r="F141" s="120"/>
      <c r="G141" s="118"/>
      <c r="H141" s="62"/>
      <c r="I141" s="64"/>
      <c r="J141" s="64"/>
      <c r="K141" s="39"/>
      <c r="L141" s="67">
        <v>141</v>
      </c>
      <c r="M141" s="67" t="b">
        <f t="shared" si="2"/>
        <v>1</v>
      </c>
      <c r="N141" s="65"/>
      <c r="O141" s="132" t="e">
        <f>REPLACE(INDEX(GroupVertices[Group], MATCH(Edges[[#This Row],[Vertex 1]],GroupVertices[Vertex],0)),1,1,"")</f>
        <v>#N/A</v>
      </c>
      <c r="P141" s="132" t="e">
        <f>REPLACE(INDEX(GroupVertices[Group], MATCH(Edges[[#This Row],[Vertex 2]],GroupVertices[Vertex],0)),1,1,"")</f>
        <v>#N/A</v>
      </c>
    </row>
    <row r="142" spans="1:16" ht="13.5" customHeight="1" thickTop="1" thickBot="1" x14ac:dyDescent="0.3">
      <c r="A142" s="117" t="s">
        <v>199</v>
      </c>
      <c r="B142" s="117" t="s">
        <v>200</v>
      </c>
      <c r="C142" s="118"/>
      <c r="D142" s="119">
        <v>1</v>
      </c>
      <c r="E142" s="66"/>
      <c r="F142" s="120"/>
      <c r="G142" s="118"/>
      <c r="H142" s="62"/>
      <c r="I142" s="64"/>
      <c r="J142" s="64"/>
      <c r="K142" s="39"/>
      <c r="L142" s="67">
        <v>142</v>
      </c>
      <c r="M142" s="67" t="b">
        <f t="shared" si="2"/>
        <v>1</v>
      </c>
      <c r="N142" s="65">
        <v>1</v>
      </c>
      <c r="O142" s="132" t="str">
        <f>REPLACE(INDEX(GroupVertices[Group], MATCH(Edges[[#This Row],[Vertex 1]],GroupVertices[Vertex],0)),1,1,"")</f>
        <v>14</v>
      </c>
      <c r="P142" s="132" t="str">
        <f>REPLACE(INDEX(GroupVertices[Group], MATCH(Edges[[#This Row],[Vertex 2]],GroupVertices[Vertex],0)),1,1,"")</f>
        <v>14</v>
      </c>
    </row>
    <row r="143" spans="1:16" ht="13.5" customHeight="1" thickTop="1" thickBot="1" x14ac:dyDescent="0.3">
      <c r="A143" s="117" t="s">
        <v>342</v>
      </c>
      <c r="B143" s="117" t="s">
        <v>252</v>
      </c>
      <c r="C143" s="118"/>
      <c r="D143" s="119">
        <v>1</v>
      </c>
      <c r="E143" s="66"/>
      <c r="F143" s="120"/>
      <c r="G143" s="118"/>
      <c r="H143" s="62"/>
      <c r="I143" s="64"/>
      <c r="J143" s="64"/>
      <c r="K143" s="39"/>
      <c r="L143" s="67">
        <v>143</v>
      </c>
      <c r="M143" s="67" t="b">
        <f t="shared" si="2"/>
        <v>1</v>
      </c>
      <c r="N143" s="65">
        <v>1</v>
      </c>
      <c r="O143" s="132" t="str">
        <f>REPLACE(INDEX(GroupVertices[Group], MATCH(Edges[[#This Row],[Vertex 1]],GroupVertices[Vertex],0)),1,1,"")</f>
        <v>4</v>
      </c>
      <c r="P143" s="132" t="str">
        <f>REPLACE(INDEX(GroupVertices[Group], MATCH(Edges[[#This Row],[Vertex 2]],GroupVertices[Vertex],0)),1,1,"")</f>
        <v>4</v>
      </c>
    </row>
    <row r="144" spans="1:16" ht="13.5" customHeight="1" thickTop="1" thickBot="1" x14ac:dyDescent="0.3">
      <c r="A144" s="117" t="s">
        <v>343</v>
      </c>
      <c r="B144" s="117" t="s">
        <v>344</v>
      </c>
      <c r="C144" s="118"/>
      <c r="D144" s="119">
        <v>1</v>
      </c>
      <c r="E144" s="66"/>
      <c r="F144" s="120"/>
      <c r="G144" s="118"/>
      <c r="H144" s="62"/>
      <c r="I144" s="64"/>
      <c r="J144" s="64"/>
      <c r="K144" s="39"/>
      <c r="L144" s="67">
        <v>144</v>
      </c>
      <c r="M144" s="67" t="b">
        <f t="shared" si="2"/>
        <v>1</v>
      </c>
      <c r="N144" s="65">
        <v>1</v>
      </c>
      <c r="O144" s="132" t="str">
        <f>REPLACE(INDEX(GroupVertices[Group], MATCH(Edges[[#This Row],[Vertex 1]],GroupVertices[Vertex],0)),1,1,"")</f>
        <v>33</v>
      </c>
      <c r="P144" s="132" t="str">
        <f>REPLACE(INDEX(GroupVertices[Group], MATCH(Edges[[#This Row],[Vertex 2]],GroupVertices[Vertex],0)),1,1,"")</f>
        <v>33</v>
      </c>
    </row>
    <row r="145" spans="1:16" ht="13.5" customHeight="1" thickTop="1" thickBot="1" x14ac:dyDescent="0.3">
      <c r="A145" s="117" t="s">
        <v>345</v>
      </c>
      <c r="B145" s="117" t="s">
        <v>346</v>
      </c>
      <c r="C145" s="118"/>
      <c r="D145" s="119">
        <v>4</v>
      </c>
      <c r="E145" s="66"/>
      <c r="F145" s="120"/>
      <c r="G145" s="118"/>
      <c r="H145" s="62"/>
      <c r="I145" s="64"/>
      <c r="J145" s="64"/>
      <c r="K145" s="39"/>
      <c r="L145" s="67">
        <v>145</v>
      </c>
      <c r="M145" s="67" t="b">
        <f t="shared" si="2"/>
        <v>1</v>
      </c>
      <c r="N145" s="65">
        <v>2</v>
      </c>
      <c r="O145" s="132" t="str">
        <f>REPLACE(INDEX(GroupVertices[Group], MATCH(Edges[[#This Row],[Vertex 1]],GroupVertices[Vertex],0)),1,1,"")</f>
        <v>22</v>
      </c>
      <c r="P145" s="132" t="str">
        <f>REPLACE(INDEX(GroupVertices[Group], MATCH(Edges[[#This Row],[Vertex 2]],GroupVertices[Vertex],0)),1,1,"")</f>
        <v>22</v>
      </c>
    </row>
    <row r="146" spans="1:16" ht="13.5" customHeight="1" thickTop="1" thickBot="1" x14ac:dyDescent="0.3">
      <c r="A146" s="117" t="s">
        <v>345</v>
      </c>
      <c r="B146" s="117" t="s">
        <v>347</v>
      </c>
      <c r="C146" s="118"/>
      <c r="D146" s="119">
        <v>1</v>
      </c>
      <c r="E146" s="66"/>
      <c r="F146" s="120"/>
      <c r="G146" s="118"/>
      <c r="H146" s="62"/>
      <c r="I146" s="64"/>
      <c r="J146" s="64"/>
      <c r="K146" s="39"/>
      <c r="L146" s="67">
        <v>146</v>
      </c>
      <c r="M146" s="67" t="b">
        <f t="shared" si="2"/>
        <v>1</v>
      </c>
      <c r="N146" s="65">
        <v>1</v>
      </c>
      <c r="O146" s="132" t="str">
        <f>REPLACE(INDEX(GroupVertices[Group], MATCH(Edges[[#This Row],[Vertex 1]],GroupVertices[Vertex],0)),1,1,"")</f>
        <v>22</v>
      </c>
      <c r="P146" s="132" t="str">
        <f>REPLACE(INDEX(GroupVertices[Group], MATCH(Edges[[#This Row],[Vertex 2]],GroupVertices[Vertex],0)),1,1,"")</f>
        <v>22</v>
      </c>
    </row>
    <row r="147" spans="1:16" ht="13.5" customHeight="1" thickTop="1" thickBot="1" x14ac:dyDescent="0.3">
      <c r="A147" s="117"/>
      <c r="B147" s="117"/>
      <c r="C147" s="118"/>
      <c r="D147" s="119"/>
      <c r="E147" s="66"/>
      <c r="F147" s="120"/>
      <c r="G147" s="118"/>
      <c r="H147" s="62"/>
      <c r="I147" s="64"/>
      <c r="J147" s="64"/>
      <c r="K147" s="39"/>
      <c r="L147" s="67">
        <v>147</v>
      </c>
      <c r="M147" s="67" t="b">
        <f t="shared" si="2"/>
        <v>1</v>
      </c>
      <c r="N147" s="65"/>
      <c r="O147" s="132" t="e">
        <f>REPLACE(INDEX(GroupVertices[Group], MATCH(Edges[[#This Row],[Vertex 1]],GroupVertices[Vertex],0)),1,1,"")</f>
        <v>#N/A</v>
      </c>
      <c r="P147" s="132" t="e">
        <f>REPLACE(INDEX(GroupVertices[Group], MATCH(Edges[[#This Row],[Vertex 2]],GroupVertices[Vertex],0)),1,1,"")</f>
        <v>#N/A</v>
      </c>
    </row>
    <row r="148" spans="1:16" ht="13.5" customHeight="1" thickTop="1" thickBot="1" x14ac:dyDescent="0.3">
      <c r="A148" s="117" t="s">
        <v>349</v>
      </c>
      <c r="B148" s="117" t="s">
        <v>350</v>
      </c>
      <c r="C148" s="118"/>
      <c r="D148" s="119">
        <v>1</v>
      </c>
      <c r="E148" s="66"/>
      <c r="F148" s="120"/>
      <c r="G148" s="118"/>
      <c r="H148" s="62"/>
      <c r="I148" s="64"/>
      <c r="J148" s="64"/>
      <c r="K148" s="39"/>
      <c r="L148" s="67">
        <v>148</v>
      </c>
      <c r="M148" s="67" t="b">
        <f t="shared" si="2"/>
        <v>1</v>
      </c>
      <c r="N148" s="65">
        <v>1</v>
      </c>
      <c r="O148" s="132" t="str">
        <f>REPLACE(INDEX(GroupVertices[Group], MATCH(Edges[[#This Row],[Vertex 1]],GroupVertices[Vertex],0)),1,1,"")</f>
        <v>1</v>
      </c>
      <c r="P148" s="132" t="str">
        <f>REPLACE(INDEX(GroupVertices[Group], MATCH(Edges[[#This Row],[Vertex 2]],GroupVertices[Vertex],0)),1,1,"")</f>
        <v>1</v>
      </c>
    </row>
    <row r="149" spans="1:16" ht="13.5" customHeight="1" thickTop="1" thickBot="1" x14ac:dyDescent="0.3">
      <c r="A149" s="117" t="s">
        <v>349</v>
      </c>
      <c r="B149" s="117" t="s">
        <v>238</v>
      </c>
      <c r="C149" s="118"/>
      <c r="D149" s="119">
        <v>1</v>
      </c>
      <c r="E149" s="66"/>
      <c r="F149" s="120"/>
      <c r="G149" s="118"/>
      <c r="H149" s="62"/>
      <c r="I149" s="64"/>
      <c r="J149" s="64"/>
      <c r="K149" s="39"/>
      <c r="L149" s="67">
        <v>149</v>
      </c>
      <c r="M149" s="67" t="b">
        <f t="shared" si="2"/>
        <v>1</v>
      </c>
      <c r="N149" s="65">
        <v>1</v>
      </c>
      <c r="O149" s="132" t="str">
        <f>REPLACE(INDEX(GroupVertices[Group], MATCH(Edges[[#This Row],[Vertex 1]],GroupVertices[Vertex],0)),1,1,"")</f>
        <v>1</v>
      </c>
      <c r="P149" s="132" t="str">
        <f>REPLACE(INDEX(GroupVertices[Group], MATCH(Edges[[#This Row],[Vertex 2]],GroupVertices[Vertex],0)),1,1,"")</f>
        <v>1</v>
      </c>
    </row>
    <row r="150" spans="1:16" ht="13.5" customHeight="1" thickTop="1" thickBot="1" x14ac:dyDescent="0.3">
      <c r="A150" s="117" t="s">
        <v>349</v>
      </c>
      <c r="B150" s="117" t="s">
        <v>239</v>
      </c>
      <c r="C150" s="118"/>
      <c r="D150" s="119">
        <v>1</v>
      </c>
      <c r="E150" s="66"/>
      <c r="F150" s="120"/>
      <c r="G150" s="118"/>
      <c r="H150" s="62"/>
      <c r="I150" s="64"/>
      <c r="J150" s="64"/>
      <c r="K150" s="39"/>
      <c r="L150" s="67">
        <v>150</v>
      </c>
      <c r="M150" s="67" t="b">
        <f t="shared" si="2"/>
        <v>1</v>
      </c>
      <c r="N150" s="65">
        <v>1</v>
      </c>
      <c r="O150" s="132" t="str">
        <f>REPLACE(INDEX(GroupVertices[Group], MATCH(Edges[[#This Row],[Vertex 1]],GroupVertices[Vertex],0)),1,1,"")</f>
        <v>1</v>
      </c>
      <c r="P150" s="132" t="str">
        <f>REPLACE(INDEX(GroupVertices[Group], MATCH(Edges[[#This Row],[Vertex 2]],GroupVertices[Vertex],0)),1,1,"")</f>
        <v>1</v>
      </c>
    </row>
    <row r="151" spans="1:16" ht="13.5" customHeight="1" thickTop="1" thickBot="1" x14ac:dyDescent="0.3">
      <c r="A151" s="117" t="s">
        <v>229</v>
      </c>
      <c r="B151" s="117" t="s">
        <v>230</v>
      </c>
      <c r="C151" s="118"/>
      <c r="D151" s="119">
        <v>1</v>
      </c>
      <c r="E151" s="66"/>
      <c r="F151" s="120"/>
      <c r="G151" s="118"/>
      <c r="H151" s="62"/>
      <c r="I151" s="64"/>
      <c r="J151" s="64"/>
      <c r="K151" s="39"/>
      <c r="L151" s="67">
        <v>151</v>
      </c>
      <c r="M151" s="67" t="b">
        <f t="shared" si="2"/>
        <v>1</v>
      </c>
      <c r="N151" s="65">
        <v>1</v>
      </c>
      <c r="O151" s="132" t="str">
        <f>REPLACE(INDEX(GroupVertices[Group], MATCH(Edges[[#This Row],[Vertex 1]],GroupVertices[Vertex],0)),1,1,"")</f>
        <v>26</v>
      </c>
      <c r="P151" s="132" t="str">
        <f>REPLACE(INDEX(GroupVertices[Group], MATCH(Edges[[#This Row],[Vertex 2]],GroupVertices[Vertex],0)),1,1,"")</f>
        <v>26</v>
      </c>
    </row>
    <row r="152" spans="1:16" ht="13.5" customHeight="1" thickTop="1" thickBot="1" x14ac:dyDescent="0.3">
      <c r="A152" s="117" t="s">
        <v>351</v>
      </c>
      <c r="B152" s="117" t="s">
        <v>352</v>
      </c>
      <c r="C152" s="118"/>
      <c r="D152" s="119">
        <v>1</v>
      </c>
      <c r="E152" s="66"/>
      <c r="F152" s="120"/>
      <c r="G152" s="118"/>
      <c r="H152" s="62"/>
      <c r="I152" s="64"/>
      <c r="J152" s="64"/>
      <c r="K152" s="39"/>
      <c r="L152" s="67">
        <v>152</v>
      </c>
      <c r="M152" s="67" t="b">
        <f t="shared" si="2"/>
        <v>1</v>
      </c>
      <c r="N152" s="65">
        <v>1</v>
      </c>
      <c r="O152" s="132" t="str">
        <f>REPLACE(INDEX(GroupVertices[Group], MATCH(Edges[[#This Row],[Vertex 1]],GroupVertices[Vertex],0)),1,1,"")</f>
        <v>30</v>
      </c>
      <c r="P152" s="132" t="str">
        <f>REPLACE(INDEX(GroupVertices[Group], MATCH(Edges[[#This Row],[Vertex 2]],GroupVertices[Vertex],0)),1,1,"")</f>
        <v>30</v>
      </c>
    </row>
    <row r="153" spans="1:16" ht="13.5" customHeight="1" thickTop="1" thickBot="1" x14ac:dyDescent="0.3">
      <c r="A153" s="117" t="s">
        <v>181</v>
      </c>
      <c r="B153" s="117" t="s">
        <v>353</v>
      </c>
      <c r="C153" s="118"/>
      <c r="D153" s="119">
        <v>1</v>
      </c>
      <c r="E153" s="66"/>
      <c r="F153" s="120"/>
      <c r="G153" s="118"/>
      <c r="H153" s="62"/>
      <c r="I153" s="64"/>
      <c r="J153" s="64"/>
      <c r="K153" s="39"/>
      <c r="L153" s="67">
        <v>153</v>
      </c>
      <c r="M153" s="67" t="b">
        <f t="shared" si="2"/>
        <v>1</v>
      </c>
      <c r="N153" s="65">
        <v>1</v>
      </c>
      <c r="O153" s="132" t="str">
        <f>REPLACE(INDEX(GroupVertices[Group], MATCH(Edges[[#This Row],[Vertex 1]],GroupVertices[Vertex],0)),1,1,"")</f>
        <v>11</v>
      </c>
      <c r="P153" s="132" t="str">
        <f>REPLACE(INDEX(GroupVertices[Group], MATCH(Edges[[#This Row],[Vertex 2]],GroupVertices[Vertex],0)),1,1,"")</f>
        <v>11</v>
      </c>
    </row>
    <row r="154" spans="1:16" ht="13.5" customHeight="1" thickTop="1" thickBot="1" x14ac:dyDescent="0.3">
      <c r="A154" s="117" t="s">
        <v>181</v>
      </c>
      <c r="B154" s="117" t="s">
        <v>354</v>
      </c>
      <c r="C154" s="118"/>
      <c r="D154" s="119">
        <v>1</v>
      </c>
      <c r="E154" s="66"/>
      <c r="F154" s="120"/>
      <c r="G154" s="118"/>
      <c r="H154" s="62"/>
      <c r="I154" s="64"/>
      <c r="J154" s="64"/>
      <c r="K154" s="39"/>
      <c r="L154" s="67">
        <v>154</v>
      </c>
      <c r="M154" s="67" t="b">
        <f t="shared" si="2"/>
        <v>1</v>
      </c>
      <c r="N154" s="65">
        <v>1</v>
      </c>
      <c r="O154" s="132" t="str">
        <f>REPLACE(INDEX(GroupVertices[Group], MATCH(Edges[[#This Row],[Vertex 1]],GroupVertices[Vertex],0)),1,1,"")</f>
        <v>11</v>
      </c>
      <c r="P154" s="132" t="str">
        <f>REPLACE(INDEX(GroupVertices[Group], MATCH(Edges[[#This Row],[Vertex 2]],GroupVertices[Vertex],0)),1,1,"")</f>
        <v>11</v>
      </c>
    </row>
    <row r="155" spans="1:16" ht="13.5" customHeight="1" thickTop="1" thickBot="1" x14ac:dyDescent="0.3">
      <c r="A155" s="117"/>
      <c r="B155" s="117"/>
      <c r="C155" s="118"/>
      <c r="D155" s="119"/>
      <c r="E155" s="66"/>
      <c r="F155" s="120"/>
      <c r="G155" s="118"/>
      <c r="H155" s="62"/>
      <c r="I155" s="64"/>
      <c r="J155" s="64"/>
      <c r="K155" s="39"/>
      <c r="L155" s="67">
        <v>155</v>
      </c>
      <c r="M155" s="67" t="b">
        <f t="shared" si="2"/>
        <v>1</v>
      </c>
      <c r="N155" s="65"/>
      <c r="O155" s="132" t="e">
        <f>REPLACE(INDEX(GroupVertices[Group], MATCH(Edges[[#This Row],[Vertex 1]],GroupVertices[Vertex],0)),1,1,"")</f>
        <v>#N/A</v>
      </c>
      <c r="P155" s="132" t="e">
        <f>REPLACE(INDEX(GroupVertices[Group], MATCH(Edges[[#This Row],[Vertex 2]],GroupVertices[Vertex],0)),1,1,"")</f>
        <v>#N/A</v>
      </c>
    </row>
    <row r="156" spans="1:16" ht="13.5" customHeight="1" thickTop="1" thickBot="1" x14ac:dyDescent="0.3">
      <c r="A156" s="117"/>
      <c r="B156" s="117"/>
      <c r="C156" s="118"/>
      <c r="D156" s="119"/>
      <c r="E156" s="66"/>
      <c r="F156" s="120"/>
      <c r="G156" s="118"/>
      <c r="H156" s="62"/>
      <c r="I156" s="64"/>
      <c r="J156" s="64"/>
      <c r="K156" s="39"/>
      <c r="L156" s="67">
        <v>156</v>
      </c>
      <c r="M156" s="67" t="b">
        <f t="shared" si="2"/>
        <v>1</v>
      </c>
      <c r="N156" s="65"/>
      <c r="O156" s="132" t="e">
        <f>REPLACE(INDEX(GroupVertices[Group], MATCH(Edges[[#This Row],[Vertex 1]],GroupVertices[Vertex],0)),1,1,"")</f>
        <v>#N/A</v>
      </c>
      <c r="P156" s="132" t="e">
        <f>REPLACE(INDEX(GroupVertices[Group], MATCH(Edges[[#This Row],[Vertex 2]],GroupVertices[Vertex],0)),1,1,"")</f>
        <v>#N/A</v>
      </c>
    </row>
    <row r="157" spans="1:16" ht="13.5" customHeight="1" thickTop="1" thickBot="1" x14ac:dyDescent="0.3">
      <c r="A157" s="117"/>
      <c r="B157" s="117"/>
      <c r="C157" s="118"/>
      <c r="D157" s="119"/>
      <c r="E157" s="66"/>
      <c r="F157" s="120"/>
      <c r="G157" s="118"/>
      <c r="H157" s="62"/>
      <c r="I157" s="64"/>
      <c r="J157" s="64"/>
      <c r="K157" s="39"/>
      <c r="L157" s="67">
        <v>157</v>
      </c>
      <c r="M157" s="67" t="b">
        <f t="shared" si="2"/>
        <v>1</v>
      </c>
      <c r="N157" s="65"/>
      <c r="O157" s="132" t="e">
        <f>REPLACE(INDEX(GroupVertices[Group], MATCH(Edges[[#This Row],[Vertex 1]],GroupVertices[Vertex],0)),1,1,"")</f>
        <v>#N/A</v>
      </c>
      <c r="P157" s="132" t="e">
        <f>REPLACE(INDEX(GroupVertices[Group], MATCH(Edges[[#This Row],[Vertex 2]],GroupVertices[Vertex],0)),1,1,"")</f>
        <v>#N/A</v>
      </c>
    </row>
    <row r="158" spans="1:16" ht="13.5" customHeight="1" thickTop="1" thickBot="1" x14ac:dyDescent="0.3">
      <c r="A158" s="117" t="s">
        <v>237</v>
      </c>
      <c r="B158" s="117" t="s">
        <v>238</v>
      </c>
      <c r="C158" s="118"/>
      <c r="D158" s="119">
        <v>1</v>
      </c>
      <c r="E158" s="66"/>
      <c r="F158" s="120"/>
      <c r="G158" s="118"/>
      <c r="H158" s="62"/>
      <c r="I158" s="64"/>
      <c r="J158" s="64"/>
      <c r="K158" s="39"/>
      <c r="L158" s="67">
        <v>158</v>
      </c>
      <c r="M158" s="67" t="b">
        <f t="shared" si="2"/>
        <v>1</v>
      </c>
      <c r="N158" s="65">
        <v>1</v>
      </c>
      <c r="O158" s="132" t="str">
        <f>REPLACE(INDEX(GroupVertices[Group], MATCH(Edges[[#This Row],[Vertex 1]],GroupVertices[Vertex],0)),1,1,"")</f>
        <v>1</v>
      </c>
      <c r="P158" s="132" t="str">
        <f>REPLACE(INDEX(GroupVertices[Group], MATCH(Edges[[#This Row],[Vertex 2]],GroupVertices[Vertex],0)),1,1,"")</f>
        <v>1</v>
      </c>
    </row>
    <row r="159" spans="1:16" ht="13.5" customHeight="1" thickTop="1" thickBot="1" x14ac:dyDescent="0.3">
      <c r="A159" s="117" t="s">
        <v>237</v>
      </c>
      <c r="B159" s="117" t="s">
        <v>239</v>
      </c>
      <c r="C159" s="118"/>
      <c r="D159" s="119">
        <v>1</v>
      </c>
      <c r="E159" s="66"/>
      <c r="F159" s="120"/>
      <c r="G159" s="118"/>
      <c r="H159" s="62"/>
      <c r="I159" s="64"/>
      <c r="J159" s="64"/>
      <c r="K159" s="39"/>
      <c r="L159" s="67">
        <v>159</v>
      </c>
      <c r="M159" s="67" t="b">
        <f t="shared" si="2"/>
        <v>1</v>
      </c>
      <c r="N159" s="65">
        <v>1</v>
      </c>
      <c r="O159" s="132" t="str">
        <f>REPLACE(INDEX(GroupVertices[Group], MATCH(Edges[[#This Row],[Vertex 1]],GroupVertices[Vertex],0)),1,1,"")</f>
        <v>1</v>
      </c>
      <c r="P159" s="132" t="str">
        <f>REPLACE(INDEX(GroupVertices[Group], MATCH(Edges[[#This Row],[Vertex 2]],GroupVertices[Vertex],0)),1,1,"")</f>
        <v>1</v>
      </c>
    </row>
    <row r="160" spans="1:16" ht="13.5" customHeight="1" thickTop="1" thickBot="1" x14ac:dyDescent="0.3">
      <c r="A160" s="117" t="s">
        <v>237</v>
      </c>
      <c r="B160" s="117" t="s">
        <v>240</v>
      </c>
      <c r="C160" s="118"/>
      <c r="D160" s="119">
        <v>1</v>
      </c>
      <c r="E160" s="66"/>
      <c r="F160" s="120"/>
      <c r="G160" s="118"/>
      <c r="H160" s="62"/>
      <c r="I160" s="64"/>
      <c r="J160" s="64"/>
      <c r="K160" s="39"/>
      <c r="L160" s="67">
        <v>160</v>
      </c>
      <c r="M160" s="67" t="b">
        <f t="shared" si="2"/>
        <v>1</v>
      </c>
      <c r="N160" s="65">
        <v>1</v>
      </c>
      <c r="O160" s="132" t="str">
        <f>REPLACE(INDEX(GroupVertices[Group], MATCH(Edges[[#This Row],[Vertex 1]],GroupVertices[Vertex],0)),1,1,"")</f>
        <v>1</v>
      </c>
      <c r="P160" s="132" t="str">
        <f>REPLACE(INDEX(GroupVertices[Group], MATCH(Edges[[#This Row],[Vertex 2]],GroupVertices[Vertex],0)),1,1,"")</f>
        <v>1</v>
      </c>
    </row>
    <row r="161" spans="1:16" ht="13.5" customHeight="1" thickTop="1" thickBot="1" x14ac:dyDescent="0.3">
      <c r="A161" s="117" t="s">
        <v>350</v>
      </c>
      <c r="B161" s="117" t="s">
        <v>238</v>
      </c>
      <c r="C161" s="118"/>
      <c r="D161" s="119">
        <v>1</v>
      </c>
      <c r="E161" s="66"/>
      <c r="F161" s="120"/>
      <c r="G161" s="118"/>
      <c r="H161" s="62"/>
      <c r="I161" s="64"/>
      <c r="J161" s="64"/>
      <c r="K161" s="39"/>
      <c r="L161" s="67">
        <v>161</v>
      </c>
      <c r="M161" s="67" t="b">
        <f t="shared" si="2"/>
        <v>1</v>
      </c>
      <c r="N161" s="65">
        <v>1</v>
      </c>
      <c r="O161" s="132" t="str">
        <f>REPLACE(INDEX(GroupVertices[Group], MATCH(Edges[[#This Row],[Vertex 1]],GroupVertices[Vertex],0)),1,1,"")</f>
        <v>1</v>
      </c>
      <c r="P161" s="132" t="str">
        <f>REPLACE(INDEX(GroupVertices[Group], MATCH(Edges[[#This Row],[Vertex 2]],GroupVertices[Vertex],0)),1,1,"")</f>
        <v>1</v>
      </c>
    </row>
    <row r="162" spans="1:16" ht="13.5" customHeight="1" thickTop="1" thickBot="1" x14ac:dyDescent="0.3">
      <c r="A162" s="117" t="s">
        <v>350</v>
      </c>
      <c r="B162" s="117" t="s">
        <v>239</v>
      </c>
      <c r="C162" s="118"/>
      <c r="D162" s="119">
        <v>1</v>
      </c>
      <c r="E162" s="66"/>
      <c r="F162" s="120"/>
      <c r="G162" s="118"/>
      <c r="H162" s="62"/>
      <c r="I162" s="64"/>
      <c r="J162" s="64"/>
      <c r="K162" s="39"/>
      <c r="L162" s="67">
        <v>162</v>
      </c>
      <c r="M162" s="67" t="b">
        <f t="shared" si="2"/>
        <v>1</v>
      </c>
      <c r="N162" s="65">
        <v>1</v>
      </c>
      <c r="O162" s="132" t="str">
        <f>REPLACE(INDEX(GroupVertices[Group], MATCH(Edges[[#This Row],[Vertex 1]],GroupVertices[Vertex],0)),1,1,"")</f>
        <v>1</v>
      </c>
      <c r="P162" s="132" t="str">
        <f>REPLACE(INDEX(GroupVertices[Group], MATCH(Edges[[#This Row],[Vertex 2]],GroupVertices[Vertex],0)),1,1,"")</f>
        <v>1</v>
      </c>
    </row>
    <row r="163" spans="1:16" ht="13.5" customHeight="1" thickTop="1" thickBot="1" x14ac:dyDescent="0.3">
      <c r="A163" s="117" t="s">
        <v>358</v>
      </c>
      <c r="B163" s="117" t="s">
        <v>359</v>
      </c>
      <c r="C163" s="118"/>
      <c r="D163" s="119">
        <v>1</v>
      </c>
      <c r="E163" s="66"/>
      <c r="F163" s="120"/>
      <c r="G163" s="118"/>
      <c r="H163" s="62"/>
      <c r="I163" s="64"/>
      <c r="J163" s="64"/>
      <c r="K163" s="39"/>
      <c r="L163" s="67">
        <v>163</v>
      </c>
      <c r="M163" s="67" t="b">
        <f t="shared" si="2"/>
        <v>1</v>
      </c>
      <c r="N163" s="65">
        <v>1</v>
      </c>
      <c r="O163" s="132" t="str">
        <f>REPLACE(INDEX(GroupVertices[Group], MATCH(Edges[[#This Row],[Vertex 1]],GroupVertices[Vertex],0)),1,1,"")</f>
        <v>32</v>
      </c>
      <c r="P163" s="132" t="str">
        <f>REPLACE(INDEX(GroupVertices[Group], MATCH(Edges[[#This Row],[Vertex 2]],GroupVertices[Vertex],0)),1,1,"")</f>
        <v>32</v>
      </c>
    </row>
    <row r="164" spans="1:16" ht="13.5" customHeight="1" thickTop="1" thickBot="1" x14ac:dyDescent="0.3">
      <c r="A164" s="117" t="s">
        <v>346</v>
      </c>
      <c r="B164" s="117" t="s">
        <v>347</v>
      </c>
      <c r="C164" s="118"/>
      <c r="D164" s="119">
        <v>1</v>
      </c>
      <c r="E164" s="66"/>
      <c r="F164" s="120"/>
      <c r="G164" s="118"/>
      <c r="H164" s="62"/>
      <c r="I164" s="64"/>
      <c r="J164" s="64"/>
      <c r="K164" s="39"/>
      <c r="L164" s="67">
        <v>164</v>
      </c>
      <c r="M164" s="67" t="b">
        <f t="shared" si="2"/>
        <v>1</v>
      </c>
      <c r="N164" s="65">
        <v>1</v>
      </c>
      <c r="O164" s="132" t="str">
        <f>REPLACE(INDEX(GroupVertices[Group], MATCH(Edges[[#This Row],[Vertex 1]],GroupVertices[Vertex],0)),1,1,"")</f>
        <v>22</v>
      </c>
      <c r="P164" s="132" t="str">
        <f>REPLACE(INDEX(GroupVertices[Group], MATCH(Edges[[#This Row],[Vertex 2]],GroupVertices[Vertex],0)),1,1,"")</f>
        <v>22</v>
      </c>
    </row>
    <row r="165" spans="1:16" ht="13.5" customHeight="1" thickTop="1" thickBot="1" x14ac:dyDescent="0.3">
      <c r="A165" s="117" t="s">
        <v>360</v>
      </c>
      <c r="B165" s="117" t="s">
        <v>361</v>
      </c>
      <c r="C165" s="118"/>
      <c r="D165" s="119">
        <v>1</v>
      </c>
      <c r="E165" s="66"/>
      <c r="F165" s="120"/>
      <c r="G165" s="118"/>
      <c r="H165" s="62"/>
      <c r="I165" s="64"/>
      <c r="J165" s="64"/>
      <c r="K165" s="39"/>
      <c r="L165" s="67">
        <v>165</v>
      </c>
      <c r="M165" s="67" t="b">
        <f t="shared" si="2"/>
        <v>1</v>
      </c>
      <c r="N165" s="65">
        <v>1</v>
      </c>
      <c r="O165" s="132" t="str">
        <f>REPLACE(INDEX(GroupVertices[Group], MATCH(Edges[[#This Row],[Vertex 1]],GroupVertices[Vertex],0)),1,1,"")</f>
        <v>44</v>
      </c>
      <c r="P165" s="132" t="str">
        <f>REPLACE(INDEX(GroupVertices[Group], MATCH(Edges[[#This Row],[Vertex 2]],GroupVertices[Vertex],0)),1,1,"")</f>
        <v>44</v>
      </c>
    </row>
    <row r="166" spans="1:16" ht="13.5" customHeight="1" thickTop="1" thickBot="1" x14ac:dyDescent="0.3">
      <c r="A166" s="117"/>
      <c r="B166" s="117"/>
      <c r="C166" s="118"/>
      <c r="D166" s="119"/>
      <c r="E166" s="66"/>
      <c r="F166" s="120"/>
      <c r="G166" s="118"/>
      <c r="H166" s="62"/>
      <c r="I166" s="64"/>
      <c r="J166" s="64"/>
      <c r="K166" s="39"/>
      <c r="L166" s="67">
        <v>166</v>
      </c>
      <c r="M166" s="67" t="b">
        <f t="shared" si="2"/>
        <v>1</v>
      </c>
      <c r="N166" s="65"/>
      <c r="O166" s="132" t="e">
        <f>REPLACE(INDEX(GroupVertices[Group], MATCH(Edges[[#This Row],[Vertex 1]],GroupVertices[Vertex],0)),1,1,"")</f>
        <v>#N/A</v>
      </c>
      <c r="P166" s="132" t="e">
        <f>REPLACE(INDEX(GroupVertices[Group], MATCH(Edges[[#This Row],[Vertex 2]],GroupVertices[Vertex],0)),1,1,"")</f>
        <v>#N/A</v>
      </c>
    </row>
    <row r="167" spans="1:16" ht="13.5" customHeight="1" thickTop="1" thickBot="1" x14ac:dyDescent="0.3">
      <c r="A167" s="117"/>
      <c r="B167" s="117"/>
      <c r="C167" s="118"/>
      <c r="D167" s="119"/>
      <c r="E167" s="66"/>
      <c r="F167" s="120"/>
      <c r="G167" s="118"/>
      <c r="H167" s="62"/>
      <c r="I167" s="64"/>
      <c r="J167" s="64"/>
      <c r="K167" s="39"/>
      <c r="L167" s="67">
        <v>167</v>
      </c>
      <c r="M167" s="67" t="b">
        <f t="shared" si="2"/>
        <v>1</v>
      </c>
      <c r="N167" s="65"/>
      <c r="O167" s="132" t="e">
        <f>REPLACE(INDEX(GroupVertices[Group], MATCH(Edges[[#This Row],[Vertex 1]],GroupVertices[Vertex],0)),1,1,"")</f>
        <v>#N/A</v>
      </c>
      <c r="P167" s="132" t="e">
        <f>REPLACE(INDEX(GroupVertices[Group], MATCH(Edges[[#This Row],[Vertex 2]],GroupVertices[Vertex],0)),1,1,"")</f>
        <v>#N/A</v>
      </c>
    </row>
    <row r="168" spans="1:16" ht="13.5" customHeight="1" thickTop="1" thickBot="1" x14ac:dyDescent="0.3">
      <c r="A168" s="117" t="s">
        <v>364</v>
      </c>
      <c r="B168" s="117" t="s">
        <v>365</v>
      </c>
      <c r="C168" s="118"/>
      <c r="D168" s="119">
        <v>1</v>
      </c>
      <c r="E168" s="66"/>
      <c r="F168" s="120"/>
      <c r="G168" s="118"/>
      <c r="H168" s="62"/>
      <c r="I168" s="64"/>
      <c r="J168" s="64"/>
      <c r="K168" s="39"/>
      <c r="L168" s="67">
        <v>168</v>
      </c>
      <c r="M168" s="67" t="b">
        <f t="shared" si="2"/>
        <v>1</v>
      </c>
      <c r="N168" s="65">
        <v>1</v>
      </c>
      <c r="O168" s="132" t="str">
        <f>REPLACE(INDEX(GroupVertices[Group], MATCH(Edges[[#This Row],[Vertex 1]],GroupVertices[Vertex],0)),1,1,"")</f>
        <v>48</v>
      </c>
      <c r="P168" s="132" t="str">
        <f>REPLACE(INDEX(GroupVertices[Group], MATCH(Edges[[#This Row],[Vertex 2]],GroupVertices[Vertex],0)),1,1,"")</f>
        <v>48</v>
      </c>
    </row>
    <row r="169" spans="1:16" ht="13.5" customHeight="1" thickTop="1" thickBot="1" x14ac:dyDescent="0.3">
      <c r="A169" s="117"/>
      <c r="B169" s="117"/>
      <c r="C169" s="118"/>
      <c r="D169" s="119"/>
      <c r="E169" s="66"/>
      <c r="F169" s="120"/>
      <c r="G169" s="118"/>
      <c r="H169" s="62"/>
      <c r="I169" s="64"/>
      <c r="J169" s="64"/>
      <c r="K169" s="39"/>
      <c r="L169" s="67">
        <v>169</v>
      </c>
      <c r="M169" s="67" t="b">
        <f t="shared" si="2"/>
        <v>1</v>
      </c>
      <c r="N169" s="65"/>
      <c r="O169" s="132" t="e">
        <f>REPLACE(INDEX(GroupVertices[Group], MATCH(Edges[[#This Row],[Vertex 1]],GroupVertices[Vertex],0)),1,1,"")</f>
        <v>#N/A</v>
      </c>
      <c r="P169" s="132" t="e">
        <f>REPLACE(INDEX(GroupVertices[Group], MATCH(Edges[[#This Row],[Vertex 2]],GroupVertices[Vertex],0)),1,1,"")</f>
        <v>#N/A</v>
      </c>
    </row>
    <row r="170" spans="1:16" ht="13.5" customHeight="1" thickTop="1" thickBot="1" x14ac:dyDescent="0.3">
      <c r="A170" s="117" t="s">
        <v>238</v>
      </c>
      <c r="B170" s="117" t="s">
        <v>239</v>
      </c>
      <c r="C170" s="118"/>
      <c r="D170" s="119">
        <v>4</v>
      </c>
      <c r="E170" s="66"/>
      <c r="F170" s="120"/>
      <c r="G170" s="118"/>
      <c r="H170" s="62"/>
      <c r="I170" s="64"/>
      <c r="J170" s="64"/>
      <c r="K170" s="39"/>
      <c r="L170" s="67">
        <v>170</v>
      </c>
      <c r="M170" s="67" t="b">
        <f t="shared" si="2"/>
        <v>1</v>
      </c>
      <c r="N170" s="65">
        <v>2</v>
      </c>
      <c r="O170" s="132" t="str">
        <f>REPLACE(INDEX(GroupVertices[Group], MATCH(Edges[[#This Row],[Vertex 1]],GroupVertices[Vertex],0)),1,1,"")</f>
        <v>1</v>
      </c>
      <c r="P170" s="132" t="str">
        <f>REPLACE(INDEX(GroupVertices[Group], MATCH(Edges[[#This Row],[Vertex 2]],GroupVertices[Vertex],0)),1,1,"")</f>
        <v>1</v>
      </c>
    </row>
    <row r="171" spans="1:16" ht="13.5" customHeight="1" thickTop="1" thickBot="1" x14ac:dyDescent="0.3">
      <c r="A171" s="117" t="s">
        <v>238</v>
      </c>
      <c r="B171" s="117" t="s">
        <v>366</v>
      </c>
      <c r="C171" s="118"/>
      <c r="D171" s="119">
        <v>1</v>
      </c>
      <c r="E171" s="66"/>
      <c r="F171" s="120"/>
      <c r="G171" s="118"/>
      <c r="H171" s="62"/>
      <c r="I171" s="64"/>
      <c r="J171" s="64"/>
      <c r="K171" s="39"/>
      <c r="L171" s="67">
        <v>171</v>
      </c>
      <c r="M171" s="67" t="b">
        <f t="shared" si="2"/>
        <v>1</v>
      </c>
      <c r="N171" s="65">
        <v>1</v>
      </c>
      <c r="O171" s="132" t="str">
        <f>REPLACE(INDEX(GroupVertices[Group], MATCH(Edges[[#This Row],[Vertex 1]],GroupVertices[Vertex],0)),1,1,"")</f>
        <v>1</v>
      </c>
      <c r="P171" s="132" t="str">
        <f>REPLACE(INDEX(GroupVertices[Group], MATCH(Edges[[#This Row],[Vertex 2]],GroupVertices[Vertex],0)),1,1,"")</f>
        <v>1</v>
      </c>
    </row>
    <row r="172" spans="1:16" ht="13.5" customHeight="1" thickTop="1" thickBot="1" x14ac:dyDescent="0.3">
      <c r="A172" s="117" t="s">
        <v>238</v>
      </c>
      <c r="B172" s="117" t="s">
        <v>367</v>
      </c>
      <c r="C172" s="118"/>
      <c r="D172" s="119">
        <v>1</v>
      </c>
      <c r="E172" s="66"/>
      <c r="F172" s="120"/>
      <c r="G172" s="118"/>
      <c r="H172" s="62"/>
      <c r="I172" s="64"/>
      <c r="J172" s="64"/>
      <c r="K172" s="39"/>
      <c r="L172" s="67">
        <v>172</v>
      </c>
      <c r="M172" s="67" t="b">
        <f t="shared" si="2"/>
        <v>1</v>
      </c>
      <c r="N172" s="65">
        <v>1</v>
      </c>
      <c r="O172" s="132" t="str">
        <f>REPLACE(INDEX(GroupVertices[Group], MATCH(Edges[[#This Row],[Vertex 1]],GroupVertices[Vertex],0)),1,1,"")</f>
        <v>1</v>
      </c>
      <c r="P172" s="132" t="str">
        <f>REPLACE(INDEX(GroupVertices[Group], MATCH(Edges[[#This Row],[Vertex 2]],GroupVertices[Vertex],0)),1,1,"")</f>
        <v>1</v>
      </c>
    </row>
    <row r="173" spans="1:16" ht="13.5" customHeight="1" thickTop="1" thickBot="1" x14ac:dyDescent="0.3">
      <c r="A173" s="117" t="s">
        <v>238</v>
      </c>
      <c r="B173" s="117" t="s">
        <v>240</v>
      </c>
      <c r="C173" s="118"/>
      <c r="D173" s="119">
        <v>1</v>
      </c>
      <c r="E173" s="66"/>
      <c r="F173" s="120"/>
      <c r="G173" s="118"/>
      <c r="H173" s="62"/>
      <c r="I173" s="64"/>
      <c r="J173" s="64"/>
      <c r="K173" s="39"/>
      <c r="L173" s="67">
        <v>173</v>
      </c>
      <c r="M173" s="67" t="b">
        <f t="shared" si="2"/>
        <v>1</v>
      </c>
      <c r="N173" s="65">
        <v>1</v>
      </c>
      <c r="O173" s="132" t="str">
        <f>REPLACE(INDEX(GroupVertices[Group], MATCH(Edges[[#This Row],[Vertex 1]],GroupVertices[Vertex],0)),1,1,"")</f>
        <v>1</v>
      </c>
      <c r="P173" s="132" t="str">
        <f>REPLACE(INDEX(GroupVertices[Group], MATCH(Edges[[#This Row],[Vertex 2]],GroupVertices[Vertex],0)),1,1,"")</f>
        <v>1</v>
      </c>
    </row>
    <row r="174" spans="1:16" ht="13.5" customHeight="1" thickTop="1" thickBot="1" x14ac:dyDescent="0.3">
      <c r="A174" s="117" t="s">
        <v>368</v>
      </c>
      <c r="B174" s="117" t="s">
        <v>369</v>
      </c>
      <c r="C174" s="118"/>
      <c r="D174" s="119">
        <v>1</v>
      </c>
      <c r="E174" s="66"/>
      <c r="F174" s="120"/>
      <c r="G174" s="118"/>
      <c r="H174" s="62"/>
      <c r="I174" s="64"/>
      <c r="J174" s="64"/>
      <c r="K174" s="39"/>
      <c r="L174" s="67">
        <v>174</v>
      </c>
      <c r="M174" s="67" t="b">
        <f t="shared" si="2"/>
        <v>1</v>
      </c>
      <c r="N174" s="65">
        <v>1</v>
      </c>
      <c r="O174" s="132" t="str">
        <f>REPLACE(INDEX(GroupVertices[Group], MATCH(Edges[[#This Row],[Vertex 1]],GroupVertices[Vertex],0)),1,1,"")</f>
        <v>21</v>
      </c>
      <c r="P174" s="132" t="str">
        <f>REPLACE(INDEX(GroupVertices[Group], MATCH(Edges[[#This Row],[Vertex 2]],GroupVertices[Vertex],0)),1,1,"")</f>
        <v>21</v>
      </c>
    </row>
    <row r="175" spans="1:16" ht="13.5" customHeight="1" thickTop="1" thickBot="1" x14ac:dyDescent="0.3">
      <c r="A175" s="117" t="s">
        <v>368</v>
      </c>
      <c r="B175" s="117" t="s">
        <v>370</v>
      </c>
      <c r="C175" s="118"/>
      <c r="D175" s="119">
        <v>1</v>
      </c>
      <c r="E175" s="66"/>
      <c r="F175" s="120"/>
      <c r="G175" s="118"/>
      <c r="H175" s="62"/>
      <c r="I175" s="64"/>
      <c r="J175" s="64"/>
      <c r="K175" s="39"/>
      <c r="L175" s="67">
        <v>175</v>
      </c>
      <c r="M175" s="67" t="b">
        <f t="shared" si="2"/>
        <v>1</v>
      </c>
      <c r="N175" s="65">
        <v>1</v>
      </c>
      <c r="O175" s="132" t="str">
        <f>REPLACE(INDEX(GroupVertices[Group], MATCH(Edges[[#This Row],[Vertex 1]],GroupVertices[Vertex],0)),1,1,"")</f>
        <v>21</v>
      </c>
      <c r="P175" s="132" t="str">
        <f>REPLACE(INDEX(GroupVertices[Group], MATCH(Edges[[#This Row],[Vertex 2]],GroupVertices[Vertex],0)),1,1,"")</f>
        <v>21</v>
      </c>
    </row>
    <row r="176" spans="1:16" ht="13.5" customHeight="1" thickTop="1" thickBot="1" x14ac:dyDescent="0.3">
      <c r="A176" s="117" t="s">
        <v>371</v>
      </c>
      <c r="B176" s="117" t="s">
        <v>235</v>
      </c>
      <c r="C176" s="118"/>
      <c r="D176" s="119">
        <v>1</v>
      </c>
      <c r="E176" s="66"/>
      <c r="F176" s="120"/>
      <c r="G176" s="118"/>
      <c r="H176" s="62"/>
      <c r="I176" s="64"/>
      <c r="J176" s="64"/>
      <c r="K176" s="39"/>
      <c r="L176" s="67">
        <v>176</v>
      </c>
      <c r="M176" s="67" t="b">
        <f t="shared" si="2"/>
        <v>1</v>
      </c>
      <c r="N176" s="65">
        <v>1</v>
      </c>
      <c r="O176" s="132" t="str">
        <f>REPLACE(INDEX(GroupVertices[Group], MATCH(Edges[[#This Row],[Vertex 1]],GroupVertices[Vertex],0)),1,1,"")</f>
        <v>29</v>
      </c>
      <c r="P176" s="132" t="str">
        <f>REPLACE(INDEX(GroupVertices[Group], MATCH(Edges[[#This Row],[Vertex 2]],GroupVertices[Vertex],0)),1,1,"")</f>
        <v>29</v>
      </c>
    </row>
    <row r="177" spans="1:16" ht="13.5" customHeight="1" thickTop="1" thickBot="1" x14ac:dyDescent="0.3">
      <c r="A177" s="117"/>
      <c r="B177" s="117"/>
      <c r="C177" s="118"/>
      <c r="D177" s="119"/>
      <c r="E177" s="66"/>
      <c r="F177" s="120"/>
      <c r="G177" s="118"/>
      <c r="H177" s="62"/>
      <c r="I177" s="64"/>
      <c r="J177" s="64"/>
      <c r="K177" s="39"/>
      <c r="L177" s="67">
        <v>177</v>
      </c>
      <c r="M177" s="67" t="b">
        <f t="shared" si="2"/>
        <v>1</v>
      </c>
      <c r="N177" s="65"/>
      <c r="O177" s="132" t="e">
        <f>REPLACE(INDEX(GroupVertices[Group], MATCH(Edges[[#This Row],[Vertex 1]],GroupVertices[Vertex],0)),1,1,"")</f>
        <v>#N/A</v>
      </c>
      <c r="P177" s="132" t="e">
        <f>REPLACE(INDEX(GroupVertices[Group], MATCH(Edges[[#This Row],[Vertex 2]],GroupVertices[Vertex],0)),1,1,"")</f>
        <v>#N/A</v>
      </c>
    </row>
    <row r="178" spans="1:16" ht="13.5" customHeight="1" thickTop="1" thickBot="1" x14ac:dyDescent="0.3">
      <c r="A178" s="117" t="s">
        <v>372</v>
      </c>
      <c r="B178" s="117" t="s">
        <v>185</v>
      </c>
      <c r="C178" s="118"/>
      <c r="D178" s="119">
        <v>10</v>
      </c>
      <c r="E178" s="66"/>
      <c r="F178" s="120"/>
      <c r="G178" s="118"/>
      <c r="H178" s="62"/>
      <c r="I178" s="64"/>
      <c r="J178" s="64"/>
      <c r="K178" s="39"/>
      <c r="L178" s="67">
        <v>178</v>
      </c>
      <c r="M178" s="67" t="b">
        <f t="shared" si="2"/>
        <v>1</v>
      </c>
      <c r="N178" s="65">
        <v>4</v>
      </c>
      <c r="O178" s="132" t="str">
        <f>REPLACE(INDEX(GroupVertices[Group], MATCH(Edges[[#This Row],[Vertex 1]],GroupVertices[Vertex],0)),1,1,"")</f>
        <v>7</v>
      </c>
      <c r="P178" s="132" t="str">
        <f>REPLACE(INDEX(GroupVertices[Group], MATCH(Edges[[#This Row],[Vertex 2]],GroupVertices[Vertex],0)),1,1,"")</f>
        <v>7</v>
      </c>
    </row>
    <row r="179" spans="1:16" ht="13.5" customHeight="1" thickTop="1" thickBot="1" x14ac:dyDescent="0.3">
      <c r="A179" s="117"/>
      <c r="B179" s="117"/>
      <c r="C179" s="118"/>
      <c r="D179" s="119"/>
      <c r="E179" s="66"/>
      <c r="F179" s="120"/>
      <c r="G179" s="118"/>
      <c r="H179" s="62"/>
      <c r="I179" s="64"/>
      <c r="J179" s="64"/>
      <c r="K179" s="39"/>
      <c r="L179" s="67">
        <v>179</v>
      </c>
      <c r="M179" s="67" t="b">
        <f t="shared" si="2"/>
        <v>1</v>
      </c>
      <c r="N179" s="65"/>
      <c r="O179" s="132" t="e">
        <f>REPLACE(INDEX(GroupVertices[Group], MATCH(Edges[[#This Row],[Vertex 1]],GroupVertices[Vertex],0)),1,1,"")</f>
        <v>#N/A</v>
      </c>
      <c r="P179" s="132" t="e">
        <f>REPLACE(INDEX(GroupVertices[Group], MATCH(Edges[[#This Row],[Vertex 2]],GroupVertices[Vertex],0)),1,1,"")</f>
        <v>#N/A</v>
      </c>
    </row>
    <row r="180" spans="1:16" ht="13.5" customHeight="1" thickTop="1" thickBot="1" x14ac:dyDescent="0.3">
      <c r="A180" s="117" t="s">
        <v>232</v>
      </c>
      <c r="B180" s="117" t="s">
        <v>233</v>
      </c>
      <c r="C180" s="118"/>
      <c r="D180" s="119">
        <v>1</v>
      </c>
      <c r="E180" s="66"/>
      <c r="F180" s="120"/>
      <c r="G180" s="118"/>
      <c r="H180" s="62"/>
      <c r="I180" s="64"/>
      <c r="J180" s="64"/>
      <c r="K180" s="39"/>
      <c r="L180" s="67">
        <v>180</v>
      </c>
      <c r="M180" s="67" t="b">
        <f t="shared" si="2"/>
        <v>1</v>
      </c>
      <c r="N180" s="65">
        <v>1</v>
      </c>
      <c r="O180" s="132" t="str">
        <f>REPLACE(INDEX(GroupVertices[Group], MATCH(Edges[[#This Row],[Vertex 1]],GroupVertices[Vertex],0)),1,1,"")</f>
        <v>25</v>
      </c>
      <c r="P180" s="132" t="str">
        <f>REPLACE(INDEX(GroupVertices[Group], MATCH(Edges[[#This Row],[Vertex 2]],GroupVertices[Vertex],0)),1,1,"")</f>
        <v>25</v>
      </c>
    </row>
    <row r="181" spans="1:16" ht="13.5" customHeight="1" thickTop="1" thickBot="1" x14ac:dyDescent="0.3">
      <c r="A181" s="117" t="s">
        <v>369</v>
      </c>
      <c r="B181" s="117" t="s">
        <v>370</v>
      </c>
      <c r="C181" s="118"/>
      <c r="D181" s="119">
        <v>4</v>
      </c>
      <c r="E181" s="66"/>
      <c r="F181" s="120"/>
      <c r="G181" s="118"/>
      <c r="H181" s="62"/>
      <c r="I181" s="64"/>
      <c r="J181" s="64"/>
      <c r="K181" s="39"/>
      <c r="L181" s="67">
        <v>181</v>
      </c>
      <c r="M181" s="67" t="b">
        <f t="shared" si="2"/>
        <v>1</v>
      </c>
      <c r="N181" s="65">
        <v>2</v>
      </c>
      <c r="O181" s="132" t="str">
        <f>REPLACE(INDEX(GroupVertices[Group], MATCH(Edges[[#This Row],[Vertex 1]],GroupVertices[Vertex],0)),1,1,"")</f>
        <v>21</v>
      </c>
      <c r="P181" s="132" t="str">
        <f>REPLACE(INDEX(GroupVertices[Group], MATCH(Edges[[#This Row],[Vertex 2]],GroupVertices[Vertex],0)),1,1,"")</f>
        <v>21</v>
      </c>
    </row>
    <row r="182" spans="1:16" ht="13.5" customHeight="1" thickTop="1" thickBot="1" x14ac:dyDescent="0.3">
      <c r="A182" s="117"/>
      <c r="B182" s="117"/>
      <c r="C182" s="118"/>
      <c r="D182" s="119"/>
      <c r="E182" s="66"/>
      <c r="F182" s="120"/>
      <c r="G182" s="118"/>
      <c r="H182" s="62"/>
      <c r="I182" s="64"/>
      <c r="J182" s="64"/>
      <c r="K182" s="39"/>
      <c r="L182" s="67">
        <v>182</v>
      </c>
      <c r="M182" s="67" t="b">
        <f t="shared" si="2"/>
        <v>1</v>
      </c>
      <c r="N182" s="65"/>
      <c r="O182" s="132" t="e">
        <f>REPLACE(INDEX(GroupVertices[Group], MATCH(Edges[[#This Row],[Vertex 1]],GroupVertices[Vertex],0)),1,1,"")</f>
        <v>#N/A</v>
      </c>
      <c r="P182" s="132" t="e">
        <f>REPLACE(INDEX(GroupVertices[Group], MATCH(Edges[[#This Row],[Vertex 2]],GroupVertices[Vertex],0)),1,1,"")</f>
        <v>#N/A</v>
      </c>
    </row>
    <row r="183" spans="1:16" ht="13.5" customHeight="1" thickTop="1" thickBot="1" x14ac:dyDescent="0.3">
      <c r="A183" s="117" t="s">
        <v>375</v>
      </c>
      <c r="B183" s="117" t="s">
        <v>376</v>
      </c>
      <c r="C183" s="118"/>
      <c r="D183" s="119">
        <v>1</v>
      </c>
      <c r="E183" s="66"/>
      <c r="F183" s="120"/>
      <c r="G183" s="118"/>
      <c r="H183" s="62"/>
      <c r="I183" s="64"/>
      <c r="J183" s="64"/>
      <c r="K183" s="39"/>
      <c r="L183" s="67">
        <v>183</v>
      </c>
      <c r="M183" s="67" t="b">
        <f t="shared" si="2"/>
        <v>1</v>
      </c>
      <c r="N183" s="65">
        <v>1</v>
      </c>
      <c r="O183" s="132" t="str">
        <f>REPLACE(INDEX(GroupVertices[Group], MATCH(Edges[[#This Row],[Vertex 1]],GroupVertices[Vertex],0)),1,1,"")</f>
        <v>47</v>
      </c>
      <c r="P183" s="132" t="str">
        <f>REPLACE(INDEX(GroupVertices[Group], MATCH(Edges[[#This Row],[Vertex 2]],GroupVertices[Vertex],0)),1,1,"")</f>
        <v>47</v>
      </c>
    </row>
    <row r="184" spans="1:16" ht="13.5" customHeight="1" thickTop="1" thickBot="1" x14ac:dyDescent="0.3">
      <c r="A184" s="117"/>
      <c r="B184" s="117"/>
      <c r="C184" s="118"/>
      <c r="D184" s="119"/>
      <c r="E184" s="66"/>
      <c r="F184" s="120"/>
      <c r="G184" s="118"/>
      <c r="H184" s="62"/>
      <c r="I184" s="64"/>
      <c r="J184" s="64"/>
      <c r="K184" s="39"/>
      <c r="L184" s="67">
        <v>184</v>
      </c>
      <c r="M184" s="67" t="b">
        <f t="shared" si="2"/>
        <v>1</v>
      </c>
      <c r="N184" s="65"/>
      <c r="O184" s="132" t="e">
        <f>REPLACE(INDEX(GroupVertices[Group], MATCH(Edges[[#This Row],[Vertex 1]],GroupVertices[Vertex],0)),1,1,"")</f>
        <v>#N/A</v>
      </c>
      <c r="P184" s="132" t="e">
        <f>REPLACE(INDEX(GroupVertices[Group], MATCH(Edges[[#This Row],[Vertex 2]],GroupVertices[Vertex],0)),1,1,"")</f>
        <v>#N/A</v>
      </c>
    </row>
    <row r="185" spans="1:16" ht="13.5" customHeight="1" thickTop="1" thickBot="1" x14ac:dyDescent="0.3">
      <c r="A185" s="117" t="s">
        <v>377</v>
      </c>
      <c r="B185" s="117" t="s">
        <v>211</v>
      </c>
      <c r="C185" s="118"/>
      <c r="D185" s="119">
        <v>1</v>
      </c>
      <c r="E185" s="66"/>
      <c r="F185" s="120"/>
      <c r="G185" s="118"/>
      <c r="H185" s="62"/>
      <c r="I185" s="64"/>
      <c r="J185" s="64"/>
      <c r="K185" s="39"/>
      <c r="L185" s="67">
        <v>185</v>
      </c>
      <c r="M185" s="67" t="b">
        <f t="shared" si="2"/>
        <v>1</v>
      </c>
      <c r="N185" s="65">
        <v>1</v>
      </c>
      <c r="O185" s="132" t="str">
        <f>REPLACE(INDEX(GroupVertices[Group], MATCH(Edges[[#This Row],[Vertex 1]],GroupVertices[Vertex],0)),1,1,"")</f>
        <v>2</v>
      </c>
      <c r="P185" s="132" t="str">
        <f>REPLACE(INDEX(GroupVertices[Group], MATCH(Edges[[#This Row],[Vertex 2]],GroupVertices[Vertex],0)),1,1,"")</f>
        <v>2</v>
      </c>
    </row>
    <row r="186" spans="1:16" ht="13.5" customHeight="1" thickTop="1" thickBot="1" x14ac:dyDescent="0.3">
      <c r="A186" s="117" t="s">
        <v>378</v>
      </c>
      <c r="B186" s="117" t="s">
        <v>379</v>
      </c>
      <c r="C186" s="118"/>
      <c r="D186" s="119">
        <v>1</v>
      </c>
      <c r="E186" s="66"/>
      <c r="F186" s="120"/>
      <c r="G186" s="118"/>
      <c r="H186" s="62"/>
      <c r="I186" s="64"/>
      <c r="J186" s="64"/>
      <c r="K186" s="39"/>
      <c r="L186" s="67">
        <v>186</v>
      </c>
      <c r="M186" s="67" t="b">
        <f t="shared" si="2"/>
        <v>1</v>
      </c>
      <c r="N186" s="65">
        <v>1</v>
      </c>
      <c r="O186" s="132" t="str">
        <f>REPLACE(INDEX(GroupVertices[Group], MATCH(Edges[[#This Row],[Vertex 1]],GroupVertices[Vertex],0)),1,1,"")</f>
        <v>40</v>
      </c>
      <c r="P186" s="132" t="str">
        <f>REPLACE(INDEX(GroupVertices[Group], MATCH(Edges[[#This Row],[Vertex 2]],GroupVertices[Vertex],0)),1,1,"")</f>
        <v>40</v>
      </c>
    </row>
    <row r="187" spans="1:16" ht="13.5" customHeight="1" thickTop="1" thickBot="1" x14ac:dyDescent="0.3">
      <c r="A187" s="117" t="s">
        <v>380</v>
      </c>
      <c r="B187" s="117" t="s">
        <v>381</v>
      </c>
      <c r="C187" s="118"/>
      <c r="D187" s="119">
        <v>1</v>
      </c>
      <c r="E187" s="66"/>
      <c r="F187" s="120"/>
      <c r="G187" s="118"/>
      <c r="H187" s="62"/>
      <c r="I187" s="64"/>
      <c r="J187" s="64"/>
      <c r="K187" s="39"/>
      <c r="L187" s="67">
        <v>187</v>
      </c>
      <c r="M187" s="67" t="b">
        <f t="shared" si="2"/>
        <v>1</v>
      </c>
      <c r="N187" s="65">
        <v>1</v>
      </c>
      <c r="O187" s="132" t="str">
        <f>REPLACE(INDEX(GroupVertices[Group], MATCH(Edges[[#This Row],[Vertex 1]],GroupVertices[Vertex],0)),1,1,"")</f>
        <v>39</v>
      </c>
      <c r="P187" s="132" t="str">
        <f>REPLACE(INDEX(GroupVertices[Group], MATCH(Edges[[#This Row],[Vertex 2]],GroupVertices[Vertex],0)),1,1,"")</f>
        <v>39</v>
      </c>
    </row>
    <row r="188" spans="1:16" ht="13.5" customHeight="1" thickTop="1" thickBot="1" x14ac:dyDescent="0.3">
      <c r="A188" s="117" t="s">
        <v>221</v>
      </c>
      <c r="B188" s="117" t="s">
        <v>222</v>
      </c>
      <c r="C188" s="118"/>
      <c r="D188" s="119">
        <v>1</v>
      </c>
      <c r="E188" s="66"/>
      <c r="F188" s="120"/>
      <c r="G188" s="118"/>
      <c r="H188" s="62"/>
      <c r="I188" s="64"/>
      <c r="J188" s="64"/>
      <c r="K188" s="39"/>
      <c r="L188" s="67">
        <v>188</v>
      </c>
      <c r="M188" s="67" t="b">
        <f t="shared" si="2"/>
        <v>1</v>
      </c>
      <c r="N188" s="65">
        <v>1</v>
      </c>
      <c r="O188" s="132" t="str">
        <f>REPLACE(INDEX(GroupVertices[Group], MATCH(Edges[[#This Row],[Vertex 1]],GroupVertices[Vertex],0)),1,1,"")</f>
        <v>13</v>
      </c>
      <c r="P188" s="132" t="str">
        <f>REPLACE(INDEX(GroupVertices[Group], MATCH(Edges[[#This Row],[Vertex 2]],GroupVertices[Vertex],0)),1,1,"")</f>
        <v>13</v>
      </c>
    </row>
    <row r="189" spans="1:16" ht="13.5" customHeight="1" thickTop="1" thickBot="1" x14ac:dyDescent="0.3">
      <c r="A189" s="117" t="s">
        <v>211</v>
      </c>
      <c r="B189" s="117" t="s">
        <v>382</v>
      </c>
      <c r="C189" s="118"/>
      <c r="D189" s="119">
        <v>4</v>
      </c>
      <c r="E189" s="66"/>
      <c r="F189" s="120"/>
      <c r="G189" s="118"/>
      <c r="H189" s="62"/>
      <c r="I189" s="64"/>
      <c r="J189" s="64"/>
      <c r="K189" s="39"/>
      <c r="L189" s="67">
        <v>189</v>
      </c>
      <c r="M189" s="67" t="b">
        <f t="shared" si="2"/>
        <v>1</v>
      </c>
      <c r="N189" s="65">
        <v>2</v>
      </c>
      <c r="O189" s="132" t="str">
        <f>REPLACE(INDEX(GroupVertices[Group], MATCH(Edges[[#This Row],[Vertex 1]],GroupVertices[Vertex],0)),1,1,"")</f>
        <v>2</v>
      </c>
      <c r="P189" s="132" t="str">
        <f>REPLACE(INDEX(GroupVertices[Group], MATCH(Edges[[#This Row],[Vertex 2]],GroupVertices[Vertex],0)),1,1,"")</f>
        <v>2</v>
      </c>
    </row>
    <row r="190" spans="1:16" ht="13.5" customHeight="1" thickTop="1" thickBot="1" x14ac:dyDescent="0.3">
      <c r="A190" s="117" t="s">
        <v>211</v>
      </c>
      <c r="B190" s="117" t="s">
        <v>383</v>
      </c>
      <c r="C190" s="118"/>
      <c r="D190" s="119">
        <v>1</v>
      </c>
      <c r="E190" s="66"/>
      <c r="F190" s="120"/>
      <c r="G190" s="118"/>
      <c r="H190" s="62"/>
      <c r="I190" s="64"/>
      <c r="J190" s="64"/>
      <c r="K190" s="39"/>
      <c r="L190" s="67">
        <v>190</v>
      </c>
      <c r="M190" s="67" t="b">
        <f t="shared" si="2"/>
        <v>1</v>
      </c>
      <c r="N190" s="65">
        <v>1</v>
      </c>
      <c r="O190" s="132" t="str">
        <f>REPLACE(INDEX(GroupVertices[Group], MATCH(Edges[[#This Row],[Vertex 1]],GroupVertices[Vertex],0)),1,1,"")</f>
        <v>2</v>
      </c>
      <c r="P190" s="132" t="str">
        <f>REPLACE(INDEX(GroupVertices[Group], MATCH(Edges[[#This Row],[Vertex 2]],GroupVertices[Vertex],0)),1,1,"")</f>
        <v>2</v>
      </c>
    </row>
    <row r="191" spans="1:16" ht="13.5" customHeight="1" thickTop="1" thickBot="1" x14ac:dyDescent="0.3">
      <c r="A191" s="117" t="s">
        <v>384</v>
      </c>
      <c r="B191" s="117" t="s">
        <v>385</v>
      </c>
      <c r="C191" s="118"/>
      <c r="D191" s="119">
        <v>1</v>
      </c>
      <c r="E191" s="66"/>
      <c r="F191" s="120"/>
      <c r="G191" s="118"/>
      <c r="H191" s="62"/>
      <c r="I191" s="64"/>
      <c r="J191" s="64"/>
      <c r="K191" s="39"/>
      <c r="L191" s="67">
        <v>191</v>
      </c>
      <c r="M191" s="67" t="b">
        <f t="shared" si="2"/>
        <v>1</v>
      </c>
      <c r="N191" s="65">
        <v>1</v>
      </c>
      <c r="O191" s="132" t="str">
        <f>REPLACE(INDEX(GroupVertices[Group], MATCH(Edges[[#This Row],[Vertex 1]],GroupVertices[Vertex],0)),1,1,"")</f>
        <v>41</v>
      </c>
      <c r="P191" s="132" t="str">
        <f>REPLACE(INDEX(GroupVertices[Group], MATCH(Edges[[#This Row],[Vertex 2]],GroupVertices[Vertex],0)),1,1,"")</f>
        <v>41</v>
      </c>
    </row>
    <row r="192" spans="1:16" ht="13.5" customHeight="1" thickTop="1" thickBot="1" x14ac:dyDescent="0.3">
      <c r="A192" s="117" t="s">
        <v>386</v>
      </c>
      <c r="B192" s="117" t="s">
        <v>387</v>
      </c>
      <c r="C192" s="118"/>
      <c r="D192" s="119">
        <v>1</v>
      </c>
      <c r="E192" s="66"/>
      <c r="F192" s="120"/>
      <c r="G192" s="118"/>
      <c r="H192" s="62"/>
      <c r="I192" s="64"/>
      <c r="J192" s="64"/>
      <c r="K192" s="39"/>
      <c r="L192" s="67">
        <v>192</v>
      </c>
      <c r="M192" s="67" t="b">
        <f t="shared" si="2"/>
        <v>1</v>
      </c>
      <c r="N192" s="65">
        <v>1</v>
      </c>
      <c r="O192" s="132" t="str">
        <f>REPLACE(INDEX(GroupVertices[Group], MATCH(Edges[[#This Row],[Vertex 1]],GroupVertices[Vertex],0)),1,1,"")</f>
        <v>1</v>
      </c>
      <c r="P192" s="132" t="str">
        <f>REPLACE(INDEX(GroupVertices[Group], MATCH(Edges[[#This Row],[Vertex 2]],GroupVertices[Vertex],0)),1,1,"")</f>
        <v>1</v>
      </c>
    </row>
    <row r="193" spans="1:16" ht="13.5" customHeight="1" thickTop="1" thickBot="1" x14ac:dyDescent="0.3">
      <c r="A193" s="117" t="s">
        <v>249</v>
      </c>
      <c r="B193" s="117" t="s">
        <v>250</v>
      </c>
      <c r="C193" s="118"/>
      <c r="D193" s="119">
        <v>1</v>
      </c>
      <c r="E193" s="66"/>
      <c r="F193" s="120"/>
      <c r="G193" s="118"/>
      <c r="H193" s="62"/>
      <c r="I193" s="64"/>
      <c r="J193" s="64"/>
      <c r="K193" s="39"/>
      <c r="L193" s="67">
        <v>193</v>
      </c>
      <c r="M193" s="67" t="b">
        <f t="shared" si="2"/>
        <v>1</v>
      </c>
      <c r="N193" s="65">
        <v>1</v>
      </c>
      <c r="O193" s="132" t="str">
        <f>REPLACE(INDEX(GroupVertices[Group], MATCH(Edges[[#This Row],[Vertex 1]],GroupVertices[Vertex],0)),1,1,"")</f>
        <v>18</v>
      </c>
      <c r="P193" s="132" t="str">
        <f>REPLACE(INDEX(GroupVertices[Group], MATCH(Edges[[#This Row],[Vertex 2]],GroupVertices[Vertex],0)),1,1,"")</f>
        <v>18</v>
      </c>
    </row>
    <row r="194" spans="1:16" ht="13.5" customHeight="1" thickTop="1" thickBot="1" x14ac:dyDescent="0.3">
      <c r="A194" s="117"/>
      <c r="B194" s="117"/>
      <c r="C194" s="118"/>
      <c r="D194" s="119"/>
      <c r="E194" s="66"/>
      <c r="F194" s="120"/>
      <c r="G194" s="118"/>
      <c r="H194" s="62"/>
      <c r="I194" s="64"/>
      <c r="J194" s="64"/>
      <c r="K194" s="39"/>
      <c r="L194" s="67">
        <v>194</v>
      </c>
      <c r="M194" s="67" t="b">
        <f t="shared" si="2"/>
        <v>1</v>
      </c>
      <c r="N194" s="65"/>
      <c r="O194" s="132" t="e">
        <f>REPLACE(INDEX(GroupVertices[Group], MATCH(Edges[[#This Row],[Vertex 1]],GroupVertices[Vertex],0)),1,1,"")</f>
        <v>#N/A</v>
      </c>
      <c r="P194" s="132" t="e">
        <f>REPLACE(INDEX(GroupVertices[Group], MATCH(Edges[[#This Row],[Vertex 2]],GroupVertices[Vertex],0)),1,1,"")</f>
        <v>#N/A</v>
      </c>
    </row>
    <row r="195" spans="1:16" ht="13.5" customHeight="1" thickTop="1" thickBot="1" x14ac:dyDescent="0.3">
      <c r="A195" s="117"/>
      <c r="B195" s="117"/>
      <c r="C195" s="118"/>
      <c r="D195" s="119"/>
      <c r="E195" s="66"/>
      <c r="F195" s="120"/>
      <c r="G195" s="118"/>
      <c r="H195" s="62"/>
      <c r="I195" s="64"/>
      <c r="J195" s="64"/>
      <c r="K195" s="39"/>
      <c r="L195" s="67">
        <v>195</v>
      </c>
      <c r="M195" s="67" t="b">
        <f t="shared" ref="M195:M263" si="3" xml:space="preserve"> IF(AND(TRUE), TRUE, FALSE)</f>
        <v>1</v>
      </c>
      <c r="N195" s="65"/>
      <c r="O195" s="132" t="e">
        <f>REPLACE(INDEX(GroupVertices[Group], MATCH(Edges[[#This Row],[Vertex 1]],GroupVertices[Vertex],0)),1,1,"")</f>
        <v>#N/A</v>
      </c>
      <c r="P195" s="132" t="e">
        <f>REPLACE(INDEX(GroupVertices[Group], MATCH(Edges[[#This Row],[Vertex 2]],GroupVertices[Vertex],0)),1,1,"")</f>
        <v>#N/A</v>
      </c>
    </row>
    <row r="196" spans="1:16" ht="13.5" customHeight="1" thickTop="1" thickBot="1" x14ac:dyDescent="0.3">
      <c r="A196" s="117" t="s">
        <v>331</v>
      </c>
      <c r="B196" s="117" t="s">
        <v>332</v>
      </c>
      <c r="C196" s="118"/>
      <c r="D196" s="119">
        <v>1</v>
      </c>
      <c r="E196" s="66"/>
      <c r="F196" s="120"/>
      <c r="G196" s="118"/>
      <c r="H196" s="62"/>
      <c r="I196" s="64"/>
      <c r="J196" s="64"/>
      <c r="K196" s="39"/>
      <c r="L196" s="67">
        <v>196</v>
      </c>
      <c r="M196" s="67" t="b">
        <f t="shared" si="3"/>
        <v>1</v>
      </c>
      <c r="N196" s="65">
        <v>1</v>
      </c>
      <c r="O196" s="132" t="str">
        <f>REPLACE(INDEX(GroupVertices[Group], MATCH(Edges[[#This Row],[Vertex 1]],GroupVertices[Vertex],0)),1,1,"")</f>
        <v>16</v>
      </c>
      <c r="P196" s="132" t="str">
        <f>REPLACE(INDEX(GroupVertices[Group], MATCH(Edges[[#This Row],[Vertex 2]],GroupVertices[Vertex],0)),1,1,"")</f>
        <v>16</v>
      </c>
    </row>
    <row r="197" spans="1:16" ht="13.5" customHeight="1" thickTop="1" thickBot="1" x14ac:dyDescent="0.3">
      <c r="A197" s="117" t="s">
        <v>389</v>
      </c>
      <c r="B197" s="117" t="s">
        <v>390</v>
      </c>
      <c r="C197" s="118"/>
      <c r="D197" s="119">
        <v>1</v>
      </c>
      <c r="E197" s="66"/>
      <c r="F197" s="120"/>
      <c r="G197" s="118"/>
      <c r="H197" s="62"/>
      <c r="I197" s="64"/>
      <c r="J197" s="64"/>
      <c r="K197" s="39"/>
      <c r="L197" s="67">
        <v>197</v>
      </c>
      <c r="M197" s="67" t="b">
        <f t="shared" si="3"/>
        <v>1</v>
      </c>
      <c r="N197" s="65">
        <v>1</v>
      </c>
      <c r="O197" s="132" t="str">
        <f>REPLACE(INDEX(GroupVertices[Group], MATCH(Edges[[#This Row],[Vertex 1]],GroupVertices[Vertex],0)),1,1,"")</f>
        <v>42</v>
      </c>
      <c r="P197" s="132" t="str">
        <f>REPLACE(INDEX(GroupVertices[Group], MATCH(Edges[[#This Row],[Vertex 2]],GroupVertices[Vertex],0)),1,1,"")</f>
        <v>42</v>
      </c>
    </row>
    <row r="198" spans="1:16" ht="13.5" customHeight="1" thickTop="1" thickBot="1" x14ac:dyDescent="0.3">
      <c r="A198" s="117" t="s">
        <v>320</v>
      </c>
      <c r="B198" s="117" t="s">
        <v>321</v>
      </c>
      <c r="C198" s="118"/>
      <c r="D198" s="119">
        <v>1</v>
      </c>
      <c r="E198" s="66"/>
      <c r="F198" s="120"/>
      <c r="G198" s="118"/>
      <c r="H198" s="62"/>
      <c r="I198" s="64"/>
      <c r="J198" s="64"/>
      <c r="K198" s="39"/>
      <c r="L198" s="67">
        <v>198</v>
      </c>
      <c r="M198" s="67" t="b">
        <f t="shared" si="3"/>
        <v>1</v>
      </c>
      <c r="N198" s="65">
        <v>1</v>
      </c>
      <c r="O198" s="132" t="str">
        <f>REPLACE(INDEX(GroupVertices[Group], MATCH(Edges[[#This Row],[Vertex 1]],GroupVertices[Vertex],0)),1,1,"")</f>
        <v>5</v>
      </c>
      <c r="P198" s="132" t="str">
        <f>REPLACE(INDEX(GroupVertices[Group], MATCH(Edges[[#This Row],[Vertex 2]],GroupVertices[Vertex],0)),1,1,"")</f>
        <v>5</v>
      </c>
    </row>
    <row r="199" spans="1:16" ht="13.5" customHeight="1" thickTop="1" thickBot="1" x14ac:dyDescent="0.3">
      <c r="A199" s="117" t="s">
        <v>320</v>
      </c>
      <c r="B199" s="117" t="s">
        <v>322</v>
      </c>
      <c r="C199" s="118"/>
      <c r="D199" s="119">
        <v>4</v>
      </c>
      <c r="E199" s="66"/>
      <c r="F199" s="120"/>
      <c r="G199" s="118"/>
      <c r="H199" s="62"/>
      <c r="I199" s="64"/>
      <c r="J199" s="64"/>
      <c r="K199" s="39"/>
      <c r="L199" s="67">
        <v>199</v>
      </c>
      <c r="M199" s="67" t="b">
        <f t="shared" si="3"/>
        <v>1</v>
      </c>
      <c r="N199" s="65">
        <v>2</v>
      </c>
      <c r="O199" s="132" t="str">
        <f>REPLACE(INDEX(GroupVertices[Group], MATCH(Edges[[#This Row],[Vertex 1]],GroupVertices[Vertex],0)),1,1,"")</f>
        <v>5</v>
      </c>
      <c r="P199" s="132" t="str">
        <f>REPLACE(INDEX(GroupVertices[Group], MATCH(Edges[[#This Row],[Vertex 2]],GroupVertices[Vertex],0)),1,1,"")</f>
        <v>5</v>
      </c>
    </row>
    <row r="200" spans="1:16" ht="13.5" customHeight="1" thickTop="1" thickBot="1" x14ac:dyDescent="0.3">
      <c r="A200" s="117" t="s">
        <v>391</v>
      </c>
      <c r="B200" s="117" t="s">
        <v>392</v>
      </c>
      <c r="C200" s="118"/>
      <c r="D200" s="119">
        <v>1</v>
      </c>
      <c r="E200" s="66"/>
      <c r="F200" s="120"/>
      <c r="G200" s="118"/>
      <c r="H200" s="62"/>
      <c r="I200" s="64"/>
      <c r="J200" s="64"/>
      <c r="K200" s="39"/>
      <c r="L200" s="67">
        <v>200</v>
      </c>
      <c r="M200" s="67" t="b">
        <f t="shared" si="3"/>
        <v>1</v>
      </c>
      <c r="N200" s="65">
        <v>1</v>
      </c>
      <c r="O200" s="132" t="str">
        <f>REPLACE(INDEX(GroupVertices[Group], MATCH(Edges[[#This Row],[Vertex 1]],GroupVertices[Vertex],0)),1,1,"")</f>
        <v>43</v>
      </c>
      <c r="P200" s="132" t="str">
        <f>REPLACE(INDEX(GroupVertices[Group], MATCH(Edges[[#This Row],[Vertex 2]],GroupVertices[Vertex],0)),1,1,"")</f>
        <v>43</v>
      </c>
    </row>
    <row r="201" spans="1:16" ht="13.5" customHeight="1" thickTop="1" thickBot="1" x14ac:dyDescent="0.3">
      <c r="A201" s="117" t="s">
        <v>321</v>
      </c>
      <c r="B201" s="117" t="s">
        <v>322</v>
      </c>
      <c r="C201" s="118"/>
      <c r="D201" s="119">
        <v>1</v>
      </c>
      <c r="E201" s="66"/>
      <c r="F201" s="120"/>
      <c r="G201" s="118"/>
      <c r="H201" s="62"/>
      <c r="I201" s="64"/>
      <c r="J201" s="64"/>
      <c r="K201" s="39"/>
      <c r="L201" s="67">
        <v>201</v>
      </c>
      <c r="M201" s="67" t="b">
        <f t="shared" si="3"/>
        <v>1</v>
      </c>
      <c r="N201" s="65">
        <v>1</v>
      </c>
      <c r="O201" s="132" t="str">
        <f>REPLACE(INDEX(GroupVertices[Group], MATCH(Edges[[#This Row],[Vertex 1]],GroupVertices[Vertex],0)),1,1,"")</f>
        <v>5</v>
      </c>
      <c r="P201" s="132" t="str">
        <f>REPLACE(INDEX(GroupVertices[Group], MATCH(Edges[[#This Row],[Vertex 2]],GroupVertices[Vertex],0)),1,1,"")</f>
        <v>5</v>
      </c>
    </row>
    <row r="202" spans="1:16" ht="13.5" customHeight="1" thickTop="1" thickBot="1" x14ac:dyDescent="0.3">
      <c r="A202" s="138" t="s">
        <v>393</v>
      </c>
      <c r="B202" s="138" t="s">
        <v>394</v>
      </c>
      <c r="C202" s="118"/>
      <c r="D202" s="119">
        <v>1</v>
      </c>
      <c r="E202" s="66"/>
      <c r="F202" s="120"/>
      <c r="G202" s="118"/>
      <c r="H202" s="62"/>
      <c r="I202" s="64"/>
      <c r="J202" s="64"/>
      <c r="K202" s="39"/>
      <c r="L202" s="67">
        <v>202</v>
      </c>
      <c r="M202" s="67" t="b">
        <f t="shared" si="3"/>
        <v>1</v>
      </c>
      <c r="N202" s="65">
        <v>1</v>
      </c>
      <c r="O202" s="132" t="str">
        <f>REPLACE(INDEX(GroupVertices[Group], MATCH(Edges[[#This Row],[Vertex 1]],GroupVertices[Vertex],0)),1,1,"")</f>
        <v>8</v>
      </c>
      <c r="P202" s="132" t="str">
        <f>REPLACE(INDEX(GroupVertices[Group], MATCH(Edges[[#This Row],[Vertex 2]],GroupVertices[Vertex],0)),1,1,"")</f>
        <v>8</v>
      </c>
    </row>
    <row r="203" spans="1:16" ht="13.5" customHeight="1" thickTop="1" thickBot="1" x14ac:dyDescent="0.3">
      <c r="A203" s="138" t="s">
        <v>393</v>
      </c>
      <c r="B203" s="138" t="s">
        <v>286</v>
      </c>
      <c r="C203" s="118"/>
      <c r="D203" s="119">
        <v>1</v>
      </c>
      <c r="E203" s="66"/>
      <c r="F203" s="120"/>
      <c r="G203" s="118"/>
      <c r="H203" s="62"/>
      <c r="I203" s="64"/>
      <c r="J203" s="64"/>
      <c r="K203" s="39"/>
      <c r="L203" s="67">
        <v>203</v>
      </c>
      <c r="M203" s="67" t="b">
        <f t="shared" si="3"/>
        <v>1</v>
      </c>
      <c r="N203" s="65">
        <v>1</v>
      </c>
      <c r="O203" s="132" t="str">
        <f>REPLACE(INDEX(GroupVertices[Group], MATCH(Edges[[#This Row],[Vertex 1]],GroupVertices[Vertex],0)),1,1,"")</f>
        <v>8</v>
      </c>
      <c r="P203" s="132" t="str">
        <f>REPLACE(INDEX(GroupVertices[Group], MATCH(Edges[[#This Row],[Vertex 2]],GroupVertices[Vertex],0)),1,1,"")</f>
        <v>8</v>
      </c>
    </row>
    <row r="204" spans="1:16" ht="13.5" customHeight="1" thickTop="1" thickBot="1" x14ac:dyDescent="0.3">
      <c r="A204" s="138"/>
      <c r="B204" s="138"/>
      <c r="C204" s="118"/>
      <c r="D204" s="119"/>
      <c r="E204" s="66"/>
      <c r="F204" s="120"/>
      <c r="G204" s="118"/>
      <c r="H204" s="62"/>
      <c r="I204" s="64"/>
      <c r="J204" s="64"/>
      <c r="K204" s="39"/>
      <c r="L204" s="67">
        <v>204</v>
      </c>
      <c r="M204" s="67" t="b">
        <f t="shared" si="3"/>
        <v>1</v>
      </c>
      <c r="N204" s="65"/>
      <c r="O204" s="132" t="e">
        <f>REPLACE(INDEX(GroupVertices[Group], MATCH(Edges[[#This Row],[Vertex 1]],GroupVertices[Vertex],0)),1,1,"")</f>
        <v>#N/A</v>
      </c>
      <c r="P204" s="132" t="e">
        <f>REPLACE(INDEX(GroupVertices[Group], MATCH(Edges[[#This Row],[Vertex 2]],GroupVertices[Vertex],0)),1,1,"")</f>
        <v>#N/A</v>
      </c>
    </row>
    <row r="205" spans="1:16" ht="13.5" customHeight="1" thickTop="1" thickBot="1" x14ac:dyDescent="0.3">
      <c r="A205" s="138" t="s">
        <v>263</v>
      </c>
      <c r="B205" s="138" t="s">
        <v>264</v>
      </c>
      <c r="C205" s="118"/>
      <c r="D205" s="119">
        <v>1</v>
      </c>
      <c r="E205" s="66"/>
      <c r="F205" s="120"/>
      <c r="G205" s="118"/>
      <c r="H205" s="62"/>
      <c r="I205" s="64"/>
      <c r="J205" s="64"/>
      <c r="K205" s="39"/>
      <c r="L205" s="67">
        <v>205</v>
      </c>
      <c r="M205" s="67" t="b">
        <f t="shared" si="3"/>
        <v>1</v>
      </c>
      <c r="N205" s="65">
        <v>1</v>
      </c>
      <c r="O205" s="132" t="str">
        <f>REPLACE(INDEX(GroupVertices[Group], MATCH(Edges[[#This Row],[Vertex 1]],GroupVertices[Vertex],0)),1,1,"")</f>
        <v>12</v>
      </c>
      <c r="P205" s="132" t="str">
        <f>REPLACE(INDEX(GroupVertices[Group], MATCH(Edges[[#This Row],[Vertex 2]],GroupVertices[Vertex],0)),1,1,"")</f>
        <v>12</v>
      </c>
    </row>
    <row r="206" spans="1:16" ht="13.5" customHeight="1" thickTop="1" thickBot="1" x14ac:dyDescent="0.3">
      <c r="A206" s="138" t="s">
        <v>395</v>
      </c>
      <c r="B206" s="138" t="s">
        <v>382</v>
      </c>
      <c r="C206" s="118"/>
      <c r="D206" s="119">
        <v>1</v>
      </c>
      <c r="E206" s="66"/>
      <c r="F206" s="120"/>
      <c r="G206" s="118"/>
      <c r="H206" s="62"/>
      <c r="I206" s="64"/>
      <c r="J206" s="64"/>
      <c r="K206" s="39"/>
      <c r="L206" s="67">
        <v>206</v>
      </c>
      <c r="M206" s="67" t="b">
        <f t="shared" si="3"/>
        <v>1</v>
      </c>
      <c r="N206" s="65">
        <v>1</v>
      </c>
      <c r="O206" s="132" t="str">
        <f>REPLACE(INDEX(GroupVertices[Group], MATCH(Edges[[#This Row],[Vertex 1]],GroupVertices[Vertex],0)),1,1,"")</f>
        <v>2</v>
      </c>
      <c r="P206" s="132" t="str">
        <f>REPLACE(INDEX(GroupVertices[Group], MATCH(Edges[[#This Row],[Vertex 2]],GroupVertices[Vertex],0)),1,1,"")</f>
        <v>2</v>
      </c>
    </row>
    <row r="207" spans="1:16" ht="13.5" customHeight="1" thickTop="1" thickBot="1" x14ac:dyDescent="0.3">
      <c r="A207" s="138" t="s">
        <v>395</v>
      </c>
      <c r="B207" s="138" t="s">
        <v>396</v>
      </c>
      <c r="C207" s="118"/>
      <c r="D207" s="119">
        <v>1</v>
      </c>
      <c r="E207" s="66"/>
      <c r="F207" s="120"/>
      <c r="G207" s="118"/>
      <c r="H207" s="62"/>
      <c r="I207" s="64"/>
      <c r="J207" s="64"/>
      <c r="K207" s="39"/>
      <c r="L207" s="67">
        <v>207</v>
      </c>
      <c r="M207" s="67" t="b">
        <f t="shared" si="3"/>
        <v>1</v>
      </c>
      <c r="N207" s="65">
        <v>1</v>
      </c>
      <c r="O207" s="132" t="str">
        <f>REPLACE(INDEX(GroupVertices[Group], MATCH(Edges[[#This Row],[Vertex 1]],GroupVertices[Vertex],0)),1,1,"")</f>
        <v>2</v>
      </c>
      <c r="P207" s="132" t="str">
        <f>REPLACE(INDEX(GroupVertices[Group], MATCH(Edges[[#This Row],[Vertex 2]],GroupVertices[Vertex],0)),1,1,"")</f>
        <v>2</v>
      </c>
    </row>
    <row r="208" spans="1:16" ht="13.5" customHeight="1" thickTop="1" thickBot="1" x14ac:dyDescent="0.3">
      <c r="A208" s="138" t="s">
        <v>296</v>
      </c>
      <c r="B208" s="138" t="s">
        <v>297</v>
      </c>
      <c r="C208" s="118"/>
      <c r="D208" s="119">
        <v>4</v>
      </c>
      <c r="E208" s="66"/>
      <c r="F208" s="120"/>
      <c r="G208" s="118"/>
      <c r="H208" s="62"/>
      <c r="I208" s="64"/>
      <c r="J208" s="64"/>
      <c r="K208" s="39"/>
      <c r="L208" s="67">
        <v>208</v>
      </c>
      <c r="M208" s="67" t="b">
        <f t="shared" si="3"/>
        <v>1</v>
      </c>
      <c r="N208" s="65">
        <v>2</v>
      </c>
      <c r="O208" s="132" t="str">
        <f>REPLACE(INDEX(GroupVertices[Group], MATCH(Edges[[#This Row],[Vertex 1]],GroupVertices[Vertex],0)),1,1,"")</f>
        <v>9</v>
      </c>
      <c r="P208" s="132" t="str">
        <f>REPLACE(INDEX(GroupVertices[Group], MATCH(Edges[[#This Row],[Vertex 2]],GroupVertices[Vertex],0)),1,1,"")</f>
        <v>9</v>
      </c>
    </row>
    <row r="209" spans="1:16" ht="13.5" customHeight="1" thickTop="1" thickBot="1" x14ac:dyDescent="0.3">
      <c r="A209" s="138" t="s">
        <v>296</v>
      </c>
      <c r="B209" s="138" t="s">
        <v>298</v>
      </c>
      <c r="C209" s="118"/>
      <c r="D209" s="119">
        <v>1</v>
      </c>
      <c r="E209" s="66"/>
      <c r="F209" s="120"/>
      <c r="G209" s="118"/>
      <c r="H209" s="62"/>
      <c r="I209" s="64"/>
      <c r="J209" s="64"/>
      <c r="K209" s="39"/>
      <c r="L209" s="67">
        <v>209</v>
      </c>
      <c r="M209" s="67" t="b">
        <f t="shared" si="3"/>
        <v>1</v>
      </c>
      <c r="N209" s="65">
        <v>1</v>
      </c>
      <c r="O209" s="132" t="str">
        <f>REPLACE(INDEX(GroupVertices[Group], MATCH(Edges[[#This Row],[Vertex 1]],GroupVertices[Vertex],0)),1,1,"")</f>
        <v>9</v>
      </c>
      <c r="P209" s="132" t="str">
        <f>REPLACE(INDEX(GroupVertices[Group], MATCH(Edges[[#This Row],[Vertex 2]],GroupVertices[Vertex],0)),1,1,"")</f>
        <v>9</v>
      </c>
    </row>
    <row r="210" spans="1:16" ht="13.5" customHeight="1" thickTop="1" thickBot="1" x14ac:dyDescent="0.3">
      <c r="A210" s="138" t="s">
        <v>397</v>
      </c>
      <c r="B210" s="138" t="s">
        <v>398</v>
      </c>
      <c r="C210" s="118"/>
      <c r="D210" s="119">
        <v>1</v>
      </c>
      <c r="E210" s="66"/>
      <c r="F210" s="120"/>
      <c r="G210" s="118"/>
      <c r="H210" s="62"/>
      <c r="I210" s="64"/>
      <c r="J210" s="64"/>
      <c r="K210" s="39"/>
      <c r="L210" s="67">
        <v>210</v>
      </c>
      <c r="M210" s="67" t="b">
        <f t="shared" si="3"/>
        <v>1</v>
      </c>
      <c r="N210" s="65">
        <v>1</v>
      </c>
      <c r="O210" s="132" t="str">
        <f>REPLACE(INDEX(GroupVertices[Group], MATCH(Edges[[#This Row],[Vertex 1]],GroupVertices[Vertex],0)),1,1,"")</f>
        <v>46</v>
      </c>
      <c r="P210" s="132" t="str">
        <f>REPLACE(INDEX(GroupVertices[Group], MATCH(Edges[[#This Row],[Vertex 2]],GroupVertices[Vertex],0)),1,1,"")</f>
        <v>46</v>
      </c>
    </row>
    <row r="211" spans="1:16" ht="13.5" customHeight="1" thickTop="1" thickBot="1" x14ac:dyDescent="0.3">
      <c r="A211" s="138" t="s">
        <v>399</v>
      </c>
      <c r="B211" s="138" t="s">
        <v>400</v>
      </c>
      <c r="C211" s="118"/>
      <c r="D211" s="119">
        <v>1</v>
      </c>
      <c r="E211" s="66"/>
      <c r="F211" s="120"/>
      <c r="G211" s="118"/>
      <c r="H211" s="62"/>
      <c r="I211" s="64"/>
      <c r="J211" s="64"/>
      <c r="K211" s="39"/>
      <c r="L211" s="67">
        <v>211</v>
      </c>
      <c r="M211" s="67" t="b">
        <f t="shared" si="3"/>
        <v>1</v>
      </c>
      <c r="N211" s="65">
        <v>1</v>
      </c>
      <c r="O211" s="132" t="str">
        <f>REPLACE(INDEX(GroupVertices[Group], MATCH(Edges[[#This Row],[Vertex 1]],GroupVertices[Vertex],0)),1,1,"")</f>
        <v>45</v>
      </c>
      <c r="P211" s="132" t="str">
        <f>REPLACE(INDEX(GroupVertices[Group], MATCH(Edges[[#This Row],[Vertex 2]],GroupVertices[Vertex],0)),1,1,"")</f>
        <v>45</v>
      </c>
    </row>
    <row r="212" spans="1:16" ht="13.5" customHeight="1" thickTop="1" thickBot="1" x14ac:dyDescent="0.3">
      <c r="A212" s="138" t="s">
        <v>335</v>
      </c>
      <c r="B212" s="138" t="s">
        <v>336</v>
      </c>
      <c r="C212" s="118"/>
      <c r="D212" s="119">
        <v>1</v>
      </c>
      <c r="E212" s="66"/>
      <c r="F212" s="120"/>
      <c r="G212" s="118"/>
      <c r="H212" s="62"/>
      <c r="I212" s="64"/>
      <c r="J212" s="64"/>
      <c r="K212" s="39"/>
      <c r="L212" s="67">
        <v>212</v>
      </c>
      <c r="M212" s="67" t="b">
        <f t="shared" si="3"/>
        <v>1</v>
      </c>
      <c r="N212" s="65">
        <v>1</v>
      </c>
      <c r="O212" s="132" t="str">
        <f>REPLACE(INDEX(GroupVertices[Group], MATCH(Edges[[#This Row],[Vertex 1]],GroupVertices[Vertex],0)),1,1,"")</f>
        <v>10</v>
      </c>
      <c r="P212" s="132" t="str">
        <f>REPLACE(INDEX(GroupVertices[Group], MATCH(Edges[[#This Row],[Vertex 2]],GroupVertices[Vertex],0)),1,1,"")</f>
        <v>10</v>
      </c>
    </row>
    <row r="213" spans="1:16" ht="13.5" customHeight="1" thickTop="1" thickBot="1" x14ac:dyDescent="0.3">
      <c r="A213" s="138"/>
      <c r="B213" s="138"/>
      <c r="C213" s="118"/>
      <c r="D213" s="119"/>
      <c r="E213" s="66"/>
      <c r="F213" s="120"/>
      <c r="G213" s="118"/>
      <c r="H213" s="62"/>
      <c r="I213" s="64"/>
      <c r="J213" s="64"/>
      <c r="K213" s="39"/>
      <c r="L213" s="67">
        <v>213</v>
      </c>
      <c r="M213" s="67" t="b">
        <f t="shared" si="3"/>
        <v>1</v>
      </c>
      <c r="N213" s="65"/>
      <c r="O213" s="132" t="e">
        <f>REPLACE(INDEX(GroupVertices[Group], MATCH(Edges[[#This Row],[Vertex 1]],GroupVertices[Vertex],0)),1,1,"")</f>
        <v>#N/A</v>
      </c>
      <c r="P213" s="132" t="e">
        <f>REPLACE(INDEX(GroupVertices[Group], MATCH(Edges[[#This Row],[Vertex 2]],GroupVertices[Vertex],0)),1,1,"")</f>
        <v>#N/A</v>
      </c>
    </row>
    <row r="214" spans="1:16" ht="13.5" customHeight="1" thickTop="1" thickBot="1" x14ac:dyDescent="0.3">
      <c r="A214" s="138" t="s">
        <v>401</v>
      </c>
      <c r="B214" s="138" t="s">
        <v>402</v>
      </c>
      <c r="C214" s="118"/>
      <c r="D214" s="119">
        <v>1</v>
      </c>
      <c r="E214" s="66"/>
      <c r="F214" s="120"/>
      <c r="G214" s="118"/>
      <c r="H214" s="62"/>
      <c r="I214" s="64"/>
      <c r="J214" s="64"/>
      <c r="K214" s="39"/>
      <c r="L214" s="67">
        <v>214</v>
      </c>
      <c r="M214" s="67" t="b">
        <f t="shared" si="3"/>
        <v>1</v>
      </c>
      <c r="N214" s="65">
        <v>1</v>
      </c>
      <c r="O214" s="132" t="str">
        <f>REPLACE(INDEX(GroupVertices[Group], MATCH(Edges[[#This Row],[Vertex 1]],GroupVertices[Vertex],0)),1,1,"")</f>
        <v>38</v>
      </c>
      <c r="P214" s="132" t="str">
        <f>REPLACE(INDEX(GroupVertices[Group], MATCH(Edges[[#This Row],[Vertex 2]],GroupVertices[Vertex],0)),1,1,"")</f>
        <v>38</v>
      </c>
    </row>
    <row r="215" spans="1:16" ht="13.5" customHeight="1" thickTop="1" thickBot="1" x14ac:dyDescent="0.3">
      <c r="A215" s="138" t="s">
        <v>297</v>
      </c>
      <c r="B215" s="138" t="s">
        <v>298</v>
      </c>
      <c r="C215" s="118"/>
      <c r="D215" s="119">
        <v>1</v>
      </c>
      <c r="E215" s="66"/>
      <c r="F215" s="120"/>
      <c r="G215" s="118"/>
      <c r="H215" s="62"/>
      <c r="I215" s="64"/>
      <c r="J215" s="64"/>
      <c r="K215" s="39"/>
      <c r="L215" s="67">
        <v>215</v>
      </c>
      <c r="M215" s="67" t="b">
        <f t="shared" si="3"/>
        <v>1</v>
      </c>
      <c r="N215" s="65">
        <v>1</v>
      </c>
      <c r="O215" s="132" t="str">
        <f>REPLACE(INDEX(GroupVertices[Group], MATCH(Edges[[#This Row],[Vertex 1]],GroupVertices[Vertex],0)),1,1,"")</f>
        <v>9</v>
      </c>
      <c r="P215" s="132" t="str">
        <f>REPLACE(INDEX(GroupVertices[Group], MATCH(Edges[[#This Row],[Vertex 2]],GroupVertices[Vertex],0)),1,1,"")</f>
        <v>9</v>
      </c>
    </row>
    <row r="216" spans="1:16" ht="13.5" customHeight="1" thickTop="1" thickBot="1" x14ac:dyDescent="0.3">
      <c r="A216" s="138"/>
      <c r="B216" s="138"/>
      <c r="C216" s="118"/>
      <c r="D216" s="119"/>
      <c r="E216" s="66"/>
      <c r="F216" s="120"/>
      <c r="G216" s="118"/>
      <c r="H216" s="62"/>
      <c r="I216" s="64"/>
      <c r="J216" s="64"/>
      <c r="K216" s="39"/>
      <c r="L216" s="67">
        <v>216</v>
      </c>
      <c r="M216" s="67" t="b">
        <f t="shared" si="3"/>
        <v>1</v>
      </c>
      <c r="N216" s="65"/>
      <c r="O216" s="132" t="e">
        <f>REPLACE(INDEX(GroupVertices[Group], MATCH(Edges[[#This Row],[Vertex 1]],GroupVertices[Vertex],0)),1,1,"")</f>
        <v>#N/A</v>
      </c>
      <c r="P216" s="132" t="e">
        <f>REPLACE(INDEX(GroupVertices[Group], MATCH(Edges[[#This Row],[Vertex 2]],GroupVertices[Vertex],0)),1,1,"")</f>
        <v>#N/A</v>
      </c>
    </row>
    <row r="217" spans="1:16" ht="13.5" customHeight="1" thickTop="1" thickBot="1" x14ac:dyDescent="0.3">
      <c r="A217" s="138" t="s">
        <v>382</v>
      </c>
      <c r="B217" s="138" t="s">
        <v>396</v>
      </c>
      <c r="C217" s="118"/>
      <c r="D217" s="119">
        <v>1</v>
      </c>
      <c r="E217" s="66"/>
      <c r="F217" s="120"/>
      <c r="G217" s="118"/>
      <c r="H217" s="62"/>
      <c r="I217" s="64"/>
      <c r="J217" s="64"/>
      <c r="K217" s="39"/>
      <c r="L217" s="67">
        <v>217</v>
      </c>
      <c r="M217" s="67" t="b">
        <f t="shared" si="3"/>
        <v>1</v>
      </c>
      <c r="N217" s="65">
        <v>1</v>
      </c>
      <c r="O217" s="132" t="str">
        <f>REPLACE(INDEX(GroupVertices[Group], MATCH(Edges[[#This Row],[Vertex 1]],GroupVertices[Vertex],0)),1,1,"")</f>
        <v>2</v>
      </c>
      <c r="P217" s="132" t="str">
        <f>REPLACE(INDEX(GroupVertices[Group], MATCH(Edges[[#This Row],[Vertex 2]],GroupVertices[Vertex],0)),1,1,"")</f>
        <v>2</v>
      </c>
    </row>
    <row r="218" spans="1:16" ht="13.5" customHeight="1" thickTop="1" thickBot="1" x14ac:dyDescent="0.3">
      <c r="A218" s="138" t="s">
        <v>259</v>
      </c>
      <c r="B218" s="138" t="s">
        <v>260</v>
      </c>
      <c r="C218" s="118"/>
      <c r="D218" s="119">
        <v>1</v>
      </c>
      <c r="E218" s="66"/>
      <c r="F218" s="120"/>
      <c r="G218" s="118"/>
      <c r="H218" s="62"/>
      <c r="I218" s="64"/>
      <c r="J218" s="64"/>
      <c r="K218" s="39"/>
      <c r="L218" s="67">
        <v>218</v>
      </c>
      <c r="M218" s="67" t="b">
        <f t="shared" si="3"/>
        <v>1</v>
      </c>
      <c r="N218" s="65">
        <v>1</v>
      </c>
      <c r="O218" s="132" t="str">
        <f>REPLACE(INDEX(GroupVertices[Group], MATCH(Edges[[#This Row],[Vertex 1]],GroupVertices[Vertex],0)),1,1,"")</f>
        <v>3</v>
      </c>
      <c r="P218" s="132" t="str">
        <f>REPLACE(INDEX(GroupVertices[Group], MATCH(Edges[[#This Row],[Vertex 2]],GroupVertices[Vertex],0)),1,1,"")</f>
        <v>3</v>
      </c>
    </row>
    <row r="219" spans="1:16" ht="13.5" customHeight="1" thickTop="1" thickBot="1" x14ac:dyDescent="0.3">
      <c r="A219" s="138" t="s">
        <v>239</v>
      </c>
      <c r="B219" s="138" t="s">
        <v>240</v>
      </c>
      <c r="C219" s="118"/>
      <c r="D219" s="119">
        <v>1</v>
      </c>
      <c r="E219" s="66"/>
      <c r="F219" s="120"/>
      <c r="G219" s="118"/>
      <c r="H219" s="62"/>
      <c r="I219" s="64"/>
      <c r="J219" s="64"/>
      <c r="K219" s="39"/>
      <c r="L219" s="67">
        <v>219</v>
      </c>
      <c r="M219" s="67" t="b">
        <f t="shared" si="3"/>
        <v>1</v>
      </c>
      <c r="N219" s="65">
        <v>1</v>
      </c>
      <c r="O219" s="132" t="str">
        <f>REPLACE(INDEX(GroupVertices[Group], MATCH(Edges[[#This Row],[Vertex 1]],GroupVertices[Vertex],0)),1,1,"")</f>
        <v>1</v>
      </c>
      <c r="P219" s="132" t="str">
        <f>REPLACE(INDEX(GroupVertices[Group], MATCH(Edges[[#This Row],[Vertex 2]],GroupVertices[Vertex],0)),1,1,"")</f>
        <v>1</v>
      </c>
    </row>
    <row r="220" spans="1:16" ht="13.5" customHeight="1" thickTop="1" thickBot="1" x14ac:dyDescent="0.3">
      <c r="A220" s="138" t="s">
        <v>247</v>
      </c>
      <c r="B220" s="138" t="s">
        <v>291</v>
      </c>
      <c r="C220" s="118"/>
      <c r="D220" s="119">
        <v>1</v>
      </c>
      <c r="E220" s="66"/>
      <c r="F220" s="120"/>
      <c r="G220" s="118"/>
      <c r="H220" s="62"/>
      <c r="I220" s="64"/>
      <c r="J220" s="64"/>
      <c r="K220" s="39"/>
      <c r="L220" s="67">
        <v>220</v>
      </c>
      <c r="M220" s="67" t="b">
        <f t="shared" si="3"/>
        <v>1</v>
      </c>
      <c r="N220" s="65">
        <v>1</v>
      </c>
      <c r="O220" s="132" t="str">
        <f>REPLACE(INDEX(GroupVertices[Group], MATCH(Edges[[#This Row],[Vertex 1]],GroupVertices[Vertex],0)),1,1,"")</f>
        <v>6</v>
      </c>
      <c r="P220" s="132" t="str">
        <f>REPLACE(INDEX(GroupVertices[Group], MATCH(Edges[[#This Row],[Vertex 2]],GroupVertices[Vertex],0)),1,1,"")</f>
        <v>6</v>
      </c>
    </row>
    <row r="221" spans="1:16" ht="13.5" customHeight="1" thickTop="1" thickBot="1" x14ac:dyDescent="0.3">
      <c r="A221" s="138"/>
      <c r="B221" s="138"/>
      <c r="C221" s="118"/>
      <c r="D221" s="119"/>
      <c r="E221" s="66"/>
      <c r="F221" s="120"/>
      <c r="G221" s="118"/>
      <c r="H221" s="62"/>
      <c r="I221" s="64"/>
      <c r="J221" s="64"/>
      <c r="K221" s="39"/>
      <c r="L221" s="67">
        <v>221</v>
      </c>
      <c r="M221" s="67" t="b">
        <f t="shared" si="3"/>
        <v>1</v>
      </c>
      <c r="N221" s="65"/>
      <c r="O221" s="132" t="e">
        <f>REPLACE(INDEX(GroupVertices[Group], MATCH(Edges[[#This Row],[Vertex 1]],GroupVertices[Vertex],0)),1,1,"")</f>
        <v>#N/A</v>
      </c>
      <c r="P221" s="132" t="e">
        <f>REPLACE(INDEX(GroupVertices[Group], MATCH(Edges[[#This Row],[Vertex 2]],GroupVertices[Vertex],0)),1,1,"")</f>
        <v>#N/A</v>
      </c>
    </row>
    <row r="222" spans="1:16" ht="13.5" customHeight="1" thickTop="1" thickBot="1" x14ac:dyDescent="0.3">
      <c r="A222" s="138"/>
      <c r="B222" s="138"/>
      <c r="C222" s="118"/>
      <c r="D222" s="119"/>
      <c r="E222" s="66"/>
      <c r="F222" s="120"/>
      <c r="G222" s="118"/>
      <c r="H222" s="62"/>
      <c r="I222" s="64"/>
      <c r="J222" s="64"/>
      <c r="K222" s="39"/>
      <c r="L222" s="67">
        <v>222</v>
      </c>
      <c r="M222" s="67" t="b">
        <f t="shared" si="3"/>
        <v>1</v>
      </c>
      <c r="N222" s="65"/>
      <c r="O222" s="132" t="e">
        <f>REPLACE(INDEX(GroupVertices[Group], MATCH(Edges[[#This Row],[Vertex 1]],GroupVertices[Vertex],0)),1,1,"")</f>
        <v>#N/A</v>
      </c>
      <c r="P222" s="132" t="e">
        <f>REPLACE(INDEX(GroupVertices[Group], MATCH(Edges[[#This Row],[Vertex 2]],GroupVertices[Vertex],0)),1,1,"")</f>
        <v>#N/A</v>
      </c>
    </row>
    <row r="223" spans="1:16" ht="13.5" customHeight="1" thickTop="1" thickBot="1" x14ac:dyDescent="0.3">
      <c r="A223" s="138"/>
      <c r="B223" s="138"/>
      <c r="C223" s="118"/>
      <c r="D223" s="119"/>
      <c r="E223" s="66"/>
      <c r="F223" s="120"/>
      <c r="G223" s="118"/>
      <c r="H223" s="62"/>
      <c r="I223" s="64"/>
      <c r="J223" s="64"/>
      <c r="K223" s="39"/>
      <c r="L223" s="67">
        <v>223</v>
      </c>
      <c r="M223" s="67" t="b">
        <f t="shared" si="3"/>
        <v>1</v>
      </c>
      <c r="N223" s="65"/>
      <c r="O223" s="132" t="e">
        <f>REPLACE(INDEX(GroupVertices[Group], MATCH(Edges[[#This Row],[Vertex 1]],GroupVertices[Vertex],0)),1,1,"")</f>
        <v>#N/A</v>
      </c>
      <c r="P223" s="132" t="e">
        <f>REPLACE(INDEX(GroupVertices[Group], MATCH(Edges[[#This Row],[Vertex 2]],GroupVertices[Vertex],0)),1,1,"")</f>
        <v>#N/A</v>
      </c>
    </row>
    <row r="224" spans="1:16" ht="13.5" customHeight="1" thickTop="1" thickBot="1" x14ac:dyDescent="0.3">
      <c r="A224" s="138"/>
      <c r="B224" s="138"/>
      <c r="C224" s="118"/>
      <c r="D224" s="119"/>
      <c r="E224" s="66"/>
      <c r="F224" s="120"/>
      <c r="G224" s="118"/>
      <c r="H224" s="62"/>
      <c r="I224" s="64"/>
      <c r="J224" s="64"/>
      <c r="K224" s="39"/>
      <c r="L224" s="67">
        <v>224</v>
      </c>
      <c r="M224" s="67" t="b">
        <f t="shared" si="3"/>
        <v>1</v>
      </c>
      <c r="N224" s="65"/>
      <c r="O224" s="132" t="e">
        <f>REPLACE(INDEX(GroupVertices[Group], MATCH(Edges[[#This Row],[Vertex 1]],GroupVertices[Vertex],0)),1,1,"")</f>
        <v>#N/A</v>
      </c>
      <c r="P224" s="132" t="e">
        <f>REPLACE(INDEX(GroupVertices[Group], MATCH(Edges[[#This Row],[Vertex 2]],GroupVertices[Vertex],0)),1,1,"")</f>
        <v>#N/A</v>
      </c>
    </row>
    <row r="225" spans="1:16" ht="13.5" customHeight="1" thickTop="1" thickBot="1" x14ac:dyDescent="0.3">
      <c r="A225" s="138"/>
      <c r="B225" s="138"/>
      <c r="C225" s="118"/>
      <c r="D225" s="119"/>
      <c r="E225" s="66"/>
      <c r="F225" s="120"/>
      <c r="G225" s="118"/>
      <c r="H225" s="62"/>
      <c r="I225" s="64"/>
      <c r="J225" s="64"/>
      <c r="K225" s="39"/>
      <c r="L225" s="67">
        <v>225</v>
      </c>
      <c r="M225" s="67" t="b">
        <f t="shared" si="3"/>
        <v>1</v>
      </c>
      <c r="N225" s="65"/>
      <c r="O225" s="132" t="e">
        <f>REPLACE(INDEX(GroupVertices[Group], MATCH(Edges[[#This Row],[Vertex 1]],GroupVertices[Vertex],0)),1,1,"")</f>
        <v>#N/A</v>
      </c>
      <c r="P225" s="132" t="e">
        <f>REPLACE(INDEX(GroupVertices[Group], MATCH(Edges[[#This Row],[Vertex 2]],GroupVertices[Vertex],0)),1,1,"")</f>
        <v>#N/A</v>
      </c>
    </row>
    <row r="226" spans="1:16" ht="13.5" customHeight="1" thickTop="1" thickBot="1" x14ac:dyDescent="0.3">
      <c r="A226" s="138" t="s">
        <v>409</v>
      </c>
      <c r="B226" s="138" t="s">
        <v>410</v>
      </c>
      <c r="C226" s="118"/>
      <c r="D226" s="119">
        <v>1</v>
      </c>
      <c r="E226" s="66"/>
      <c r="F226" s="120"/>
      <c r="G226" s="118"/>
      <c r="H226" s="62"/>
      <c r="I226" s="64"/>
      <c r="J226" s="64"/>
      <c r="K226" s="39"/>
      <c r="L226" s="67">
        <v>226</v>
      </c>
      <c r="M226" s="67" t="b">
        <f t="shared" si="3"/>
        <v>1</v>
      </c>
      <c r="N226" s="65">
        <v>1</v>
      </c>
      <c r="O226" s="132" t="str">
        <f>REPLACE(INDEX(GroupVertices[Group], MATCH(Edges[[#This Row],[Vertex 1]],GroupVertices[Vertex],0)),1,1,"")</f>
        <v>36</v>
      </c>
      <c r="P226" s="132" t="str">
        <f>REPLACE(INDEX(GroupVertices[Group], MATCH(Edges[[#This Row],[Vertex 2]],GroupVertices[Vertex],0)),1,1,"")</f>
        <v>36</v>
      </c>
    </row>
    <row r="227" spans="1:16" ht="13.5" customHeight="1" thickTop="1" thickBot="1" x14ac:dyDescent="0.3">
      <c r="A227" s="138"/>
      <c r="B227" s="138"/>
      <c r="C227" s="118"/>
      <c r="D227" s="119"/>
      <c r="E227" s="66"/>
      <c r="F227" s="120"/>
      <c r="G227" s="118"/>
      <c r="H227" s="62"/>
      <c r="I227" s="64"/>
      <c r="J227" s="64"/>
      <c r="K227" s="39"/>
      <c r="L227" s="67">
        <v>227</v>
      </c>
      <c r="M227" s="67" t="b">
        <f t="shared" si="3"/>
        <v>1</v>
      </c>
      <c r="N227" s="65"/>
      <c r="O227" s="132" t="e">
        <f>REPLACE(INDEX(GroupVertices[Group], MATCH(Edges[[#This Row],[Vertex 1]],GroupVertices[Vertex],0)),1,1,"")</f>
        <v>#N/A</v>
      </c>
      <c r="P227" s="132" t="e">
        <f>REPLACE(INDEX(GroupVertices[Group], MATCH(Edges[[#This Row],[Vertex 2]],GroupVertices[Vertex],0)),1,1,"")</f>
        <v>#N/A</v>
      </c>
    </row>
    <row r="228" spans="1:16" ht="13.5" customHeight="1" thickTop="1" thickBot="1" x14ac:dyDescent="0.3">
      <c r="A228" s="138"/>
      <c r="B228" s="138"/>
      <c r="C228" s="118"/>
      <c r="D228" s="119"/>
      <c r="E228" s="66"/>
      <c r="F228" s="120"/>
      <c r="G228" s="118"/>
      <c r="H228" s="62"/>
      <c r="I228" s="64"/>
      <c r="J228" s="64"/>
      <c r="K228" s="39"/>
      <c r="L228" s="67">
        <v>228</v>
      </c>
      <c r="M228" s="67" t="b">
        <f t="shared" si="3"/>
        <v>1</v>
      </c>
      <c r="N228" s="65"/>
      <c r="O228" s="132" t="e">
        <f>REPLACE(INDEX(GroupVertices[Group], MATCH(Edges[[#This Row],[Vertex 1]],GroupVertices[Vertex],0)),1,1,"")</f>
        <v>#N/A</v>
      </c>
      <c r="P228" s="132" t="e">
        <f>REPLACE(INDEX(GroupVertices[Group], MATCH(Edges[[#This Row],[Vertex 2]],GroupVertices[Vertex],0)),1,1,"")</f>
        <v>#N/A</v>
      </c>
    </row>
    <row r="229" spans="1:16" ht="13.5" customHeight="1" thickTop="1" thickBot="1" x14ac:dyDescent="0.3">
      <c r="A229" s="138" t="s">
        <v>411</v>
      </c>
      <c r="B229" s="138" t="s">
        <v>412</v>
      </c>
      <c r="C229" s="118"/>
      <c r="D229" s="119">
        <v>4</v>
      </c>
      <c r="E229" s="66"/>
      <c r="F229" s="120"/>
      <c r="G229" s="118"/>
      <c r="H229" s="62"/>
      <c r="I229" s="64"/>
      <c r="J229" s="64"/>
      <c r="K229" s="39"/>
      <c r="L229" s="67">
        <v>229</v>
      </c>
      <c r="M229" s="67" t="b">
        <f t="shared" si="3"/>
        <v>1</v>
      </c>
      <c r="N229" s="65">
        <v>2</v>
      </c>
      <c r="O229" s="132" t="str">
        <f>REPLACE(INDEX(GroupVertices[Group], MATCH(Edges[[#This Row],[Vertex 1]],GroupVertices[Vertex],0)),1,1,"")</f>
        <v>37</v>
      </c>
      <c r="P229" s="132" t="str">
        <f>REPLACE(INDEX(GroupVertices[Group], MATCH(Edges[[#This Row],[Vertex 2]],GroupVertices[Vertex],0)),1,1,"")</f>
        <v>37</v>
      </c>
    </row>
    <row r="230" spans="1:16" ht="13.5" customHeight="1" thickTop="1" thickBot="1" x14ac:dyDescent="0.3">
      <c r="A230" s="138"/>
      <c r="B230" s="138"/>
      <c r="C230" s="118"/>
      <c r="D230" s="119"/>
      <c r="E230" s="66"/>
      <c r="F230" s="120"/>
      <c r="G230" s="118"/>
      <c r="H230" s="62"/>
      <c r="I230" s="64"/>
      <c r="J230" s="64"/>
      <c r="K230" s="39"/>
      <c r="L230" s="67">
        <v>230</v>
      </c>
      <c r="M230" s="67" t="b">
        <f t="shared" si="3"/>
        <v>1</v>
      </c>
      <c r="N230" s="65"/>
      <c r="O230" s="132" t="e">
        <f>REPLACE(INDEX(GroupVertices[Group], MATCH(Edges[[#This Row],[Vertex 1]],GroupVertices[Vertex],0)),1,1,"")</f>
        <v>#N/A</v>
      </c>
      <c r="P230" s="132" t="e">
        <f>REPLACE(INDEX(GroupVertices[Group], MATCH(Edges[[#This Row],[Vertex 2]],GroupVertices[Vertex],0)),1,1,"")</f>
        <v>#N/A</v>
      </c>
    </row>
    <row r="231" spans="1:16" ht="13.5" customHeight="1" thickTop="1" thickBot="1" x14ac:dyDescent="0.3">
      <c r="A231" s="138" t="s">
        <v>252</v>
      </c>
      <c r="B231" s="138" t="s">
        <v>413</v>
      </c>
      <c r="C231" s="118"/>
      <c r="D231" s="119">
        <v>1</v>
      </c>
      <c r="E231" s="66"/>
      <c r="F231" s="120"/>
      <c r="G231" s="118"/>
      <c r="H231" s="62"/>
      <c r="I231" s="64"/>
      <c r="J231" s="64"/>
      <c r="K231" s="39"/>
      <c r="L231" s="67">
        <v>231</v>
      </c>
      <c r="M231" s="67" t="b">
        <f t="shared" si="3"/>
        <v>1</v>
      </c>
      <c r="N231" s="65">
        <v>1</v>
      </c>
      <c r="O231" s="132" t="str">
        <f>REPLACE(INDEX(GroupVertices[Group], MATCH(Edges[[#This Row],[Vertex 1]],GroupVertices[Vertex],0)),1,1,"")</f>
        <v>4</v>
      </c>
      <c r="P231" s="132" t="str">
        <f>REPLACE(INDEX(GroupVertices[Group], MATCH(Edges[[#This Row],[Vertex 2]],GroupVertices[Vertex],0)),1,1,"")</f>
        <v>4</v>
      </c>
    </row>
    <row r="232" spans="1:16" ht="13.5" customHeight="1" thickTop="1" thickBot="1" x14ac:dyDescent="0.3">
      <c r="A232" s="138" t="s">
        <v>252</v>
      </c>
      <c r="B232" s="138" t="s">
        <v>253</v>
      </c>
      <c r="C232" s="118"/>
      <c r="D232" s="119">
        <v>1</v>
      </c>
      <c r="E232" s="66"/>
      <c r="F232" s="120"/>
      <c r="G232" s="118"/>
      <c r="H232" s="62"/>
      <c r="I232" s="64"/>
      <c r="J232" s="64"/>
      <c r="K232" s="39"/>
      <c r="L232" s="67">
        <v>232</v>
      </c>
      <c r="M232" s="67" t="b">
        <f t="shared" si="3"/>
        <v>1</v>
      </c>
      <c r="N232" s="65">
        <v>1</v>
      </c>
      <c r="O232" s="132" t="str">
        <f>REPLACE(INDEX(GroupVertices[Group], MATCH(Edges[[#This Row],[Vertex 1]],GroupVertices[Vertex],0)),1,1,"")</f>
        <v>4</v>
      </c>
      <c r="P232" s="132" t="str">
        <f>REPLACE(INDEX(GroupVertices[Group], MATCH(Edges[[#This Row],[Vertex 2]],GroupVertices[Vertex],0)),1,1,"")</f>
        <v>4</v>
      </c>
    </row>
    <row r="233" spans="1:16" ht="13.5" customHeight="1" thickTop="1" thickBot="1" x14ac:dyDescent="0.3">
      <c r="A233" s="138" t="s">
        <v>252</v>
      </c>
      <c r="B233" s="138" t="s">
        <v>414</v>
      </c>
      <c r="C233" s="118"/>
      <c r="D233" s="119">
        <v>1</v>
      </c>
      <c r="E233" s="66"/>
      <c r="F233" s="120"/>
      <c r="G233" s="118"/>
      <c r="H233" s="62"/>
      <c r="I233" s="64"/>
      <c r="J233" s="64"/>
      <c r="K233" s="39"/>
      <c r="L233" s="67">
        <v>233</v>
      </c>
      <c r="M233" s="67" t="b">
        <f t="shared" si="3"/>
        <v>1</v>
      </c>
      <c r="N233" s="65">
        <v>1</v>
      </c>
      <c r="O233" s="132" t="str">
        <f>REPLACE(INDEX(GroupVertices[Group], MATCH(Edges[[#This Row],[Vertex 1]],GroupVertices[Vertex],0)),1,1,"")</f>
        <v>4</v>
      </c>
      <c r="P233" s="132" t="str">
        <f>REPLACE(INDEX(GroupVertices[Group], MATCH(Edges[[#This Row],[Vertex 2]],GroupVertices[Vertex],0)),1,1,"")</f>
        <v>4</v>
      </c>
    </row>
    <row r="234" spans="1:16" ht="13.5" customHeight="1" thickTop="1" thickBot="1" x14ac:dyDescent="0.3">
      <c r="A234" s="138" t="s">
        <v>366</v>
      </c>
      <c r="B234" s="138" t="s">
        <v>367</v>
      </c>
      <c r="C234" s="118"/>
      <c r="D234" s="119">
        <v>4</v>
      </c>
      <c r="E234" s="66"/>
      <c r="F234" s="120"/>
      <c r="G234" s="118"/>
      <c r="H234" s="62"/>
      <c r="I234" s="64"/>
      <c r="J234" s="64"/>
      <c r="K234" s="39"/>
      <c r="L234" s="67">
        <v>234</v>
      </c>
      <c r="M234" s="67" t="b">
        <f t="shared" si="3"/>
        <v>1</v>
      </c>
      <c r="N234" s="65">
        <v>2</v>
      </c>
      <c r="O234" s="132" t="str">
        <f>REPLACE(INDEX(GroupVertices[Group], MATCH(Edges[[#This Row],[Vertex 1]],GroupVertices[Vertex],0)),1,1,"")</f>
        <v>1</v>
      </c>
      <c r="P234" s="132" t="str">
        <f>REPLACE(INDEX(GroupVertices[Group], MATCH(Edges[[#This Row],[Vertex 2]],GroupVertices[Vertex],0)),1,1,"")</f>
        <v>1</v>
      </c>
    </row>
    <row r="235" spans="1:16" ht="13.5" customHeight="1" thickTop="1" thickBot="1" x14ac:dyDescent="0.3">
      <c r="A235" s="138"/>
      <c r="B235" s="138"/>
      <c r="C235" s="118"/>
      <c r="D235" s="119"/>
      <c r="E235" s="66"/>
      <c r="F235" s="120"/>
      <c r="G235" s="118"/>
      <c r="H235" s="62"/>
      <c r="I235" s="64"/>
      <c r="J235" s="64"/>
      <c r="K235" s="39"/>
      <c r="L235" s="67">
        <v>235</v>
      </c>
      <c r="M235" s="67" t="b">
        <f t="shared" si="3"/>
        <v>1</v>
      </c>
      <c r="N235" s="65"/>
      <c r="O235" s="132" t="e">
        <f>REPLACE(INDEX(GroupVertices[Group], MATCH(Edges[[#This Row],[Vertex 1]],GroupVertices[Vertex],0)),1,1,"")</f>
        <v>#N/A</v>
      </c>
      <c r="P235" s="132" t="e">
        <f>REPLACE(INDEX(GroupVertices[Group], MATCH(Edges[[#This Row],[Vertex 2]],GroupVertices[Vertex],0)),1,1,"")</f>
        <v>#N/A</v>
      </c>
    </row>
    <row r="236" spans="1:16" ht="13.5" customHeight="1" thickTop="1" thickBot="1" x14ac:dyDescent="0.3">
      <c r="A236" s="138" t="s">
        <v>416</v>
      </c>
      <c r="B236" s="138" t="s">
        <v>417</v>
      </c>
      <c r="C236" s="118"/>
      <c r="D236" s="119">
        <v>1</v>
      </c>
      <c r="E236" s="66"/>
      <c r="F236" s="120"/>
      <c r="G236" s="118"/>
      <c r="H236" s="62"/>
      <c r="I236" s="64"/>
      <c r="J236" s="64"/>
      <c r="K236" s="39"/>
      <c r="L236" s="67">
        <v>236</v>
      </c>
      <c r="M236" s="67" t="b">
        <f t="shared" si="3"/>
        <v>1</v>
      </c>
      <c r="N236" s="65">
        <v>1</v>
      </c>
      <c r="O236" s="132" t="str">
        <f>REPLACE(INDEX(GroupVertices[Group], MATCH(Edges[[#This Row],[Vertex 1]],GroupVertices[Vertex],0)),1,1,"")</f>
        <v>35</v>
      </c>
      <c r="P236" s="132" t="str">
        <f>REPLACE(INDEX(GroupVertices[Group], MATCH(Edges[[#This Row],[Vertex 2]],GroupVertices[Vertex],0)),1,1,"")</f>
        <v>35</v>
      </c>
    </row>
    <row r="237" spans="1:16" ht="13.5" customHeight="1" thickTop="1" thickBot="1" x14ac:dyDescent="0.3">
      <c r="A237" s="138"/>
      <c r="B237" s="138"/>
      <c r="C237" s="118"/>
      <c r="D237" s="119"/>
      <c r="E237" s="66"/>
      <c r="F237" s="120"/>
      <c r="G237" s="118"/>
      <c r="H237" s="62"/>
      <c r="I237" s="64"/>
      <c r="J237" s="64"/>
      <c r="K237" s="39"/>
      <c r="L237" s="67">
        <v>237</v>
      </c>
      <c r="M237" s="67" t="b">
        <f t="shared" si="3"/>
        <v>1</v>
      </c>
      <c r="N237" s="65"/>
      <c r="O237" s="132" t="e">
        <f>REPLACE(INDEX(GroupVertices[Group], MATCH(Edges[[#This Row],[Vertex 1]],GroupVertices[Vertex],0)),1,1,"")</f>
        <v>#N/A</v>
      </c>
      <c r="P237" s="132" t="e">
        <f>REPLACE(INDEX(GroupVertices[Group], MATCH(Edges[[#This Row],[Vertex 2]],GroupVertices[Vertex],0)),1,1,"")</f>
        <v>#N/A</v>
      </c>
    </row>
    <row r="238" spans="1:16" ht="13.5" customHeight="1" thickTop="1" thickBot="1" x14ac:dyDescent="0.3">
      <c r="A238" s="138"/>
      <c r="B238" s="138"/>
      <c r="C238" s="118"/>
      <c r="D238" s="119"/>
      <c r="E238" s="66"/>
      <c r="F238" s="120"/>
      <c r="G238" s="118"/>
      <c r="H238" s="62"/>
      <c r="I238" s="64"/>
      <c r="J238" s="64"/>
      <c r="K238" s="39"/>
      <c r="L238" s="67">
        <v>238</v>
      </c>
      <c r="M238" s="67" t="b">
        <f t="shared" si="3"/>
        <v>1</v>
      </c>
      <c r="N238" s="65"/>
      <c r="O238" s="132" t="e">
        <f>REPLACE(INDEX(GroupVertices[Group], MATCH(Edges[[#This Row],[Vertex 1]],GroupVertices[Vertex],0)),1,1,"")</f>
        <v>#N/A</v>
      </c>
      <c r="P238" s="132" t="e">
        <f>REPLACE(INDEX(GroupVertices[Group], MATCH(Edges[[#This Row],[Vertex 2]],GroupVertices[Vertex],0)),1,1,"")</f>
        <v>#N/A</v>
      </c>
    </row>
    <row r="239" spans="1:16" ht="13.5" customHeight="1" thickTop="1" thickBot="1" x14ac:dyDescent="0.3">
      <c r="A239" s="138"/>
      <c r="B239" s="138"/>
      <c r="C239" s="118"/>
      <c r="D239" s="119"/>
      <c r="E239" s="66"/>
      <c r="F239" s="120"/>
      <c r="G239" s="118"/>
      <c r="H239" s="62"/>
      <c r="I239" s="64"/>
      <c r="J239" s="64"/>
      <c r="K239" s="39"/>
      <c r="L239" s="67">
        <v>239</v>
      </c>
      <c r="M239" s="67" t="b">
        <f t="shared" si="3"/>
        <v>1</v>
      </c>
      <c r="N239" s="65"/>
      <c r="O239" s="132" t="e">
        <f>REPLACE(INDEX(GroupVertices[Group], MATCH(Edges[[#This Row],[Vertex 1]],GroupVertices[Vertex],0)),1,1,"")</f>
        <v>#N/A</v>
      </c>
      <c r="P239" s="132" t="e">
        <f>REPLACE(INDEX(GroupVertices[Group], MATCH(Edges[[#This Row],[Vertex 2]],GroupVertices[Vertex],0)),1,1,"")</f>
        <v>#N/A</v>
      </c>
    </row>
    <row r="240" spans="1:16" ht="13.5" customHeight="1" thickTop="1" thickBot="1" x14ac:dyDescent="0.3">
      <c r="A240" s="138" t="s">
        <v>276</v>
      </c>
      <c r="B240" s="138" t="s">
        <v>277</v>
      </c>
      <c r="C240" s="118"/>
      <c r="D240" s="119">
        <v>1</v>
      </c>
      <c r="E240" s="66"/>
      <c r="F240" s="120"/>
      <c r="G240" s="118"/>
      <c r="H240" s="62"/>
      <c r="I240" s="64"/>
      <c r="J240" s="64"/>
      <c r="K240" s="39"/>
      <c r="L240" s="67">
        <v>240</v>
      </c>
      <c r="M240" s="67" t="b">
        <f t="shared" si="3"/>
        <v>1</v>
      </c>
      <c r="N240" s="65">
        <v>1</v>
      </c>
      <c r="O240" s="132" t="str">
        <f>REPLACE(INDEX(GroupVertices[Group], MATCH(Edges[[#This Row],[Vertex 1]],GroupVertices[Vertex],0)),1,1,"")</f>
        <v>23</v>
      </c>
      <c r="P240" s="132" t="str">
        <f>REPLACE(INDEX(GroupVertices[Group], MATCH(Edges[[#This Row],[Vertex 2]],GroupVertices[Vertex],0)),1,1,"")</f>
        <v>23</v>
      </c>
    </row>
    <row r="241" spans="1:16" ht="13.5" customHeight="1" thickTop="1" thickBot="1" x14ac:dyDescent="0.3">
      <c r="A241" s="138"/>
      <c r="B241" s="138"/>
      <c r="C241" s="118"/>
      <c r="D241" s="119"/>
      <c r="E241" s="66"/>
      <c r="F241" s="120"/>
      <c r="G241" s="118"/>
      <c r="H241" s="62"/>
      <c r="I241" s="64"/>
      <c r="J241" s="64"/>
      <c r="K241" s="39"/>
      <c r="L241" s="67">
        <v>241</v>
      </c>
      <c r="M241" s="67" t="b">
        <f t="shared" si="3"/>
        <v>1</v>
      </c>
      <c r="N241" s="65"/>
      <c r="O241" s="132" t="e">
        <f>REPLACE(INDEX(GroupVertices[Group], MATCH(Edges[[#This Row],[Vertex 1]],GroupVertices[Vertex],0)),1,1,"")</f>
        <v>#N/A</v>
      </c>
      <c r="P241" s="132" t="e">
        <f>REPLACE(INDEX(GroupVertices[Group], MATCH(Edges[[#This Row],[Vertex 2]],GroupVertices[Vertex],0)),1,1,"")</f>
        <v>#N/A</v>
      </c>
    </row>
    <row r="242" spans="1:16" ht="13.5" customHeight="1" thickTop="1" thickBot="1" x14ac:dyDescent="0.3">
      <c r="A242" s="138"/>
      <c r="B242" s="138"/>
      <c r="C242" s="118"/>
      <c r="D242" s="119"/>
      <c r="E242" s="66"/>
      <c r="F242" s="120"/>
      <c r="G242" s="118"/>
      <c r="H242" s="62"/>
      <c r="I242" s="64"/>
      <c r="J242" s="64"/>
      <c r="K242" s="39"/>
      <c r="L242" s="67">
        <v>242</v>
      </c>
      <c r="M242" s="67" t="b">
        <f t="shared" si="3"/>
        <v>1</v>
      </c>
      <c r="N242" s="65"/>
      <c r="O242" s="132" t="e">
        <f>REPLACE(INDEX(GroupVertices[Group], MATCH(Edges[[#This Row],[Vertex 1]],GroupVertices[Vertex],0)),1,1,"")</f>
        <v>#N/A</v>
      </c>
      <c r="P242" s="132" t="e">
        <f>REPLACE(INDEX(GroupVertices[Group], MATCH(Edges[[#This Row],[Vertex 2]],GroupVertices[Vertex],0)),1,1,"")</f>
        <v>#N/A</v>
      </c>
    </row>
    <row r="243" spans="1:16" ht="13.5" customHeight="1" thickTop="1" thickBot="1" x14ac:dyDescent="0.3">
      <c r="A243" s="138"/>
      <c r="B243" s="138"/>
      <c r="C243" s="118"/>
      <c r="D243" s="119"/>
      <c r="E243" s="66"/>
      <c r="F243" s="120"/>
      <c r="G243" s="118"/>
      <c r="H243" s="62"/>
      <c r="I243" s="64"/>
      <c r="J243" s="64"/>
      <c r="K243" s="39"/>
      <c r="L243" s="67">
        <v>243</v>
      </c>
      <c r="M243" s="67" t="b">
        <f t="shared" si="3"/>
        <v>1</v>
      </c>
      <c r="N243" s="65"/>
      <c r="O243" s="132" t="e">
        <f>REPLACE(INDEX(GroupVertices[Group], MATCH(Edges[[#This Row],[Vertex 1]],GroupVertices[Vertex],0)),1,1,"")</f>
        <v>#N/A</v>
      </c>
      <c r="P243" s="132" t="e">
        <f>REPLACE(INDEX(GroupVertices[Group], MATCH(Edges[[#This Row],[Vertex 2]],GroupVertices[Vertex],0)),1,1,"")</f>
        <v>#N/A</v>
      </c>
    </row>
    <row r="244" spans="1:16" ht="13.5" customHeight="1" thickTop="1" thickBot="1" x14ac:dyDescent="0.3">
      <c r="A244" s="138"/>
      <c r="B244" s="138"/>
      <c r="C244" s="118"/>
      <c r="D244" s="119"/>
      <c r="E244" s="66"/>
      <c r="F244" s="120"/>
      <c r="G244" s="118"/>
      <c r="H244" s="62"/>
      <c r="I244" s="64"/>
      <c r="J244" s="64"/>
      <c r="K244" s="39"/>
      <c r="L244" s="67">
        <v>244</v>
      </c>
      <c r="M244" s="67" t="b">
        <f t="shared" si="3"/>
        <v>1</v>
      </c>
      <c r="N244" s="65"/>
      <c r="O244" s="132" t="e">
        <f>REPLACE(INDEX(GroupVertices[Group], MATCH(Edges[[#This Row],[Vertex 1]],GroupVertices[Vertex],0)),1,1,"")</f>
        <v>#N/A</v>
      </c>
      <c r="P244" s="132" t="e">
        <f>REPLACE(INDEX(GroupVertices[Group], MATCH(Edges[[#This Row],[Vertex 2]],GroupVertices[Vertex],0)),1,1,"")</f>
        <v>#N/A</v>
      </c>
    </row>
    <row r="245" spans="1:16" ht="13.5" customHeight="1" thickTop="1" thickBot="1" x14ac:dyDescent="0.3">
      <c r="A245" s="138" t="s">
        <v>423</v>
      </c>
      <c r="B245" s="138" t="s">
        <v>424</v>
      </c>
      <c r="C245" s="118"/>
      <c r="D245" s="119">
        <v>1</v>
      </c>
      <c r="E245" s="66"/>
      <c r="F245" s="120"/>
      <c r="G245" s="118"/>
      <c r="H245" s="62"/>
      <c r="I245" s="64"/>
      <c r="J245" s="64"/>
      <c r="K245" s="39"/>
      <c r="L245" s="67">
        <v>245</v>
      </c>
      <c r="M245" s="67" t="b">
        <f t="shared" si="3"/>
        <v>1</v>
      </c>
      <c r="N245" s="65">
        <v>1</v>
      </c>
      <c r="O245" s="132" t="str">
        <f>REPLACE(INDEX(GroupVertices[Group], MATCH(Edges[[#This Row],[Vertex 1]],GroupVertices[Vertex],0)),1,1,"")</f>
        <v>34</v>
      </c>
      <c r="P245" s="132" t="str">
        <f>REPLACE(INDEX(GroupVertices[Group], MATCH(Edges[[#This Row],[Vertex 2]],GroupVertices[Vertex],0)),1,1,"")</f>
        <v>34</v>
      </c>
    </row>
    <row r="246" spans="1:16" ht="13.5" customHeight="1" thickTop="1" thickBot="1" x14ac:dyDescent="0.3">
      <c r="A246" s="138" t="s">
        <v>425</v>
      </c>
      <c r="B246" s="138" t="s">
        <v>322</v>
      </c>
      <c r="C246" s="118"/>
      <c r="D246" s="119">
        <v>1</v>
      </c>
      <c r="E246" s="66"/>
      <c r="F246" s="120"/>
      <c r="G246" s="118"/>
      <c r="H246" s="62"/>
      <c r="I246" s="64"/>
      <c r="J246" s="64"/>
      <c r="K246" s="39"/>
      <c r="L246" s="67">
        <v>246</v>
      </c>
      <c r="M246" s="67" t="b">
        <f t="shared" si="3"/>
        <v>1</v>
      </c>
      <c r="N246" s="65">
        <v>1</v>
      </c>
      <c r="O246" s="132" t="str">
        <f>REPLACE(INDEX(GroupVertices[Group], MATCH(Edges[[#This Row],[Vertex 1]],GroupVertices[Vertex],0)),1,1,"")</f>
        <v>5</v>
      </c>
      <c r="P246" s="132" t="str">
        <f>REPLACE(INDEX(GroupVertices[Group], MATCH(Edges[[#This Row],[Vertex 2]],GroupVertices[Vertex],0)),1,1,"")</f>
        <v>5</v>
      </c>
    </row>
    <row r="247" spans="1:16" ht="13.5" customHeight="1" thickTop="1" thickBot="1" x14ac:dyDescent="0.3">
      <c r="A247" s="138"/>
      <c r="B247" s="138"/>
      <c r="C247" s="118"/>
      <c r="D247" s="119"/>
      <c r="E247" s="66"/>
      <c r="F247" s="120"/>
      <c r="G247" s="118"/>
      <c r="H247" s="62"/>
      <c r="I247" s="64"/>
      <c r="J247" s="64"/>
      <c r="K247" s="39"/>
      <c r="L247" s="67">
        <v>247</v>
      </c>
      <c r="M247" s="67" t="b">
        <f t="shared" si="3"/>
        <v>1</v>
      </c>
      <c r="N247" s="65"/>
      <c r="O247" s="132" t="e">
        <f>REPLACE(INDEX(GroupVertices[Group], MATCH(Edges[[#This Row],[Vertex 1]],GroupVertices[Vertex],0)),1,1,"")</f>
        <v>#N/A</v>
      </c>
      <c r="P247" s="132" t="e">
        <f>REPLACE(INDEX(GroupVertices[Group], MATCH(Edges[[#This Row],[Vertex 2]],GroupVertices[Vertex],0)),1,1,"")</f>
        <v>#N/A</v>
      </c>
    </row>
    <row r="248" spans="1:16" ht="13.5" customHeight="1" thickTop="1" thickBot="1" x14ac:dyDescent="0.3">
      <c r="A248" s="138" t="s">
        <v>387</v>
      </c>
      <c r="B248" s="138" t="s">
        <v>367</v>
      </c>
      <c r="C248" s="118"/>
      <c r="D248" s="119">
        <v>1</v>
      </c>
      <c r="E248" s="66"/>
      <c r="F248" s="120"/>
      <c r="G248" s="118"/>
      <c r="H248" s="62"/>
      <c r="I248" s="64"/>
      <c r="J248" s="64"/>
      <c r="K248" s="39"/>
      <c r="L248" s="67">
        <v>248</v>
      </c>
      <c r="M248" s="67" t="b">
        <f t="shared" si="3"/>
        <v>1</v>
      </c>
      <c r="N248" s="65">
        <v>1</v>
      </c>
      <c r="O248" s="132" t="str">
        <f>REPLACE(INDEX(GroupVertices[Group], MATCH(Edges[[#This Row],[Vertex 1]],GroupVertices[Vertex],0)),1,1,"")</f>
        <v>1</v>
      </c>
      <c r="P248" s="132" t="str">
        <f>REPLACE(INDEX(GroupVertices[Group], MATCH(Edges[[#This Row],[Vertex 2]],GroupVertices[Vertex],0)),1,1,"")</f>
        <v>1</v>
      </c>
    </row>
    <row r="249" spans="1:16" ht="13.5" customHeight="1" thickTop="1" thickBot="1" x14ac:dyDescent="0.3">
      <c r="A249" s="138"/>
      <c r="B249" s="138"/>
      <c r="C249" s="118"/>
      <c r="D249" s="119"/>
      <c r="E249" s="66"/>
      <c r="F249" s="120"/>
      <c r="G249" s="118"/>
      <c r="H249" s="62"/>
      <c r="I249" s="64"/>
      <c r="J249" s="64"/>
      <c r="K249" s="39"/>
      <c r="L249" s="67">
        <v>249</v>
      </c>
      <c r="M249" s="67" t="b">
        <f t="shared" si="3"/>
        <v>1</v>
      </c>
      <c r="N249" s="65"/>
      <c r="O249" s="132" t="e">
        <f>REPLACE(INDEX(GroupVertices[Group], MATCH(Edges[[#This Row],[Vertex 1]],GroupVertices[Vertex],0)),1,1,"")</f>
        <v>#N/A</v>
      </c>
      <c r="P249" s="132" t="e">
        <f>REPLACE(INDEX(GroupVertices[Group], MATCH(Edges[[#This Row],[Vertex 2]],GroupVertices[Vertex],0)),1,1,"")</f>
        <v>#N/A</v>
      </c>
    </row>
    <row r="250" spans="1:16" ht="13.5" customHeight="1" thickTop="1" thickBot="1" x14ac:dyDescent="0.3">
      <c r="A250" s="138"/>
      <c r="B250" s="138"/>
      <c r="C250" s="118"/>
      <c r="D250" s="119"/>
      <c r="E250" s="66"/>
      <c r="F250" s="120"/>
      <c r="G250" s="118"/>
      <c r="H250" s="62"/>
      <c r="I250" s="64"/>
      <c r="J250" s="64"/>
      <c r="K250" s="39"/>
      <c r="L250" s="67">
        <v>250</v>
      </c>
      <c r="M250" s="67" t="b">
        <f t="shared" si="3"/>
        <v>1</v>
      </c>
      <c r="N250" s="65"/>
      <c r="O250" s="132" t="e">
        <f>REPLACE(INDEX(GroupVertices[Group], MATCH(Edges[[#This Row],[Vertex 1]],GroupVertices[Vertex],0)),1,1,"")</f>
        <v>#N/A</v>
      </c>
      <c r="P250" s="132" t="e">
        <f>REPLACE(INDEX(GroupVertices[Group], MATCH(Edges[[#This Row],[Vertex 2]],GroupVertices[Vertex],0)),1,1,"")</f>
        <v>#N/A</v>
      </c>
    </row>
    <row r="251" spans="1:16" ht="13.5" customHeight="1" thickTop="1" thickBot="1" x14ac:dyDescent="0.3">
      <c r="A251" s="138"/>
      <c r="B251" s="138"/>
      <c r="C251" s="118"/>
      <c r="D251" s="119"/>
      <c r="E251" s="66"/>
      <c r="F251" s="120"/>
      <c r="G251" s="118"/>
      <c r="H251" s="62"/>
      <c r="I251" s="64"/>
      <c r="J251" s="64"/>
      <c r="K251" s="39"/>
      <c r="L251" s="67">
        <v>251</v>
      </c>
      <c r="M251" s="67" t="b">
        <f t="shared" si="3"/>
        <v>1</v>
      </c>
      <c r="N251" s="65"/>
      <c r="O251" s="132" t="e">
        <f>REPLACE(INDEX(GroupVertices[Group], MATCH(Edges[[#This Row],[Vertex 1]],GroupVertices[Vertex],0)),1,1,"")</f>
        <v>#N/A</v>
      </c>
      <c r="P251" s="132" t="e">
        <f>REPLACE(INDEX(GroupVertices[Group], MATCH(Edges[[#This Row],[Vertex 2]],GroupVertices[Vertex],0)),1,1,"")</f>
        <v>#N/A</v>
      </c>
    </row>
    <row r="252" spans="1:16" ht="13.5" customHeight="1" thickTop="1" thickBot="1" x14ac:dyDescent="0.3">
      <c r="A252" s="138"/>
      <c r="B252" s="138"/>
      <c r="C252" s="118"/>
      <c r="D252" s="119"/>
      <c r="E252" s="66"/>
      <c r="F252" s="120"/>
      <c r="G252" s="118"/>
      <c r="H252" s="62"/>
      <c r="I252" s="64"/>
      <c r="J252" s="64"/>
      <c r="K252" s="39"/>
      <c r="L252" s="67">
        <v>252</v>
      </c>
      <c r="M252" s="67" t="b">
        <f t="shared" si="3"/>
        <v>1</v>
      </c>
      <c r="N252" s="65"/>
      <c r="O252" s="132" t="e">
        <f>REPLACE(INDEX(GroupVertices[Group], MATCH(Edges[[#This Row],[Vertex 1]],GroupVertices[Vertex],0)),1,1,"")</f>
        <v>#N/A</v>
      </c>
      <c r="P252" s="132" t="e">
        <f>REPLACE(INDEX(GroupVertices[Group], MATCH(Edges[[#This Row],[Vertex 2]],GroupVertices[Vertex],0)),1,1,"")</f>
        <v>#N/A</v>
      </c>
    </row>
    <row r="253" spans="1:16" ht="13.5" customHeight="1" thickTop="1" thickBot="1" x14ac:dyDescent="0.3">
      <c r="A253" s="138" t="s">
        <v>184</v>
      </c>
      <c r="B253" s="138" t="s">
        <v>185</v>
      </c>
      <c r="C253" s="118"/>
      <c r="D253" s="119">
        <v>1</v>
      </c>
      <c r="E253" s="66"/>
      <c r="F253" s="120"/>
      <c r="G253" s="118"/>
      <c r="H253" s="62"/>
      <c r="I253" s="64"/>
      <c r="J253" s="64"/>
      <c r="K253" s="39"/>
      <c r="L253" s="67">
        <v>253</v>
      </c>
      <c r="M253" s="67" t="b">
        <f t="shared" si="3"/>
        <v>1</v>
      </c>
      <c r="N253" s="65">
        <v>1</v>
      </c>
      <c r="O253" s="132" t="str">
        <f>REPLACE(INDEX(GroupVertices[Group], MATCH(Edges[[#This Row],[Vertex 1]],GroupVertices[Vertex],0)),1,1,"")</f>
        <v>7</v>
      </c>
      <c r="P253" s="132" t="str">
        <f>REPLACE(INDEX(GroupVertices[Group], MATCH(Edges[[#This Row],[Vertex 2]],GroupVertices[Vertex],0)),1,1,"")</f>
        <v>7</v>
      </c>
    </row>
    <row r="254" spans="1:16" ht="13.5" customHeight="1" thickTop="1" thickBot="1" x14ac:dyDescent="0.3">
      <c r="A254" s="138"/>
      <c r="B254" s="138"/>
      <c r="C254" s="118"/>
      <c r="D254" s="119"/>
      <c r="E254" s="66"/>
      <c r="F254" s="120"/>
      <c r="G254" s="118"/>
      <c r="H254" s="62"/>
      <c r="I254" s="64"/>
      <c r="J254" s="64"/>
      <c r="K254" s="39"/>
      <c r="L254" s="67">
        <v>254</v>
      </c>
      <c r="M254" s="67" t="b">
        <f t="shared" si="3"/>
        <v>1</v>
      </c>
      <c r="N254" s="65"/>
      <c r="O254" s="132" t="e">
        <f>REPLACE(INDEX(GroupVertices[Group], MATCH(Edges[[#This Row],[Vertex 1]],GroupVertices[Vertex],0)),1,1,"")</f>
        <v>#N/A</v>
      </c>
      <c r="P254" s="132" t="e">
        <f>REPLACE(INDEX(GroupVertices[Group], MATCH(Edges[[#This Row],[Vertex 2]],GroupVertices[Vertex],0)),1,1,"")</f>
        <v>#N/A</v>
      </c>
    </row>
    <row r="255" spans="1:16" ht="13.5" customHeight="1" thickTop="1" thickBot="1" x14ac:dyDescent="0.3">
      <c r="A255" s="138"/>
      <c r="B255" s="138"/>
      <c r="C255" s="118"/>
      <c r="D255" s="119"/>
      <c r="E255" s="66"/>
      <c r="F255" s="120"/>
      <c r="G255" s="118"/>
      <c r="H255" s="62"/>
      <c r="I255" s="64"/>
      <c r="J255" s="64"/>
      <c r="K255" s="39"/>
      <c r="L255" s="67">
        <v>255</v>
      </c>
      <c r="M255" s="67" t="b">
        <f t="shared" si="3"/>
        <v>1</v>
      </c>
      <c r="N255" s="65"/>
      <c r="O255" s="132" t="e">
        <f>REPLACE(INDEX(GroupVertices[Group], MATCH(Edges[[#This Row],[Vertex 1]],GroupVertices[Vertex],0)),1,1,"")</f>
        <v>#N/A</v>
      </c>
      <c r="P255" s="132" t="e">
        <f>REPLACE(INDEX(GroupVertices[Group], MATCH(Edges[[#This Row],[Vertex 2]],GroupVertices[Vertex],0)),1,1,"")</f>
        <v>#N/A</v>
      </c>
    </row>
    <row r="256" spans="1:16" ht="13.5" customHeight="1" thickTop="1" thickBot="1" x14ac:dyDescent="0.3">
      <c r="A256" s="138"/>
      <c r="B256" s="138"/>
      <c r="C256" s="118"/>
      <c r="D256" s="119"/>
      <c r="E256" s="66"/>
      <c r="F256" s="120"/>
      <c r="G256" s="118"/>
      <c r="H256" s="62"/>
      <c r="I256" s="64"/>
      <c r="J256" s="64"/>
      <c r="K256" s="39"/>
      <c r="L256" s="67">
        <v>256</v>
      </c>
      <c r="M256" s="67" t="b">
        <f t="shared" si="3"/>
        <v>1</v>
      </c>
      <c r="N256" s="65"/>
      <c r="O256" s="132" t="e">
        <f>REPLACE(INDEX(GroupVertices[Group], MATCH(Edges[[#This Row],[Vertex 1]],GroupVertices[Vertex],0)),1,1,"")</f>
        <v>#N/A</v>
      </c>
      <c r="P256" s="132" t="e">
        <f>REPLACE(INDEX(GroupVertices[Group], MATCH(Edges[[#This Row],[Vertex 2]],GroupVertices[Vertex],0)),1,1,"")</f>
        <v>#N/A</v>
      </c>
    </row>
    <row r="257" spans="1:16" ht="13.5" customHeight="1" thickTop="1" thickBot="1" x14ac:dyDescent="0.3">
      <c r="A257" s="138" t="s">
        <v>394</v>
      </c>
      <c r="B257" s="138" t="s">
        <v>286</v>
      </c>
      <c r="C257" s="118"/>
      <c r="D257" s="119">
        <v>1</v>
      </c>
      <c r="E257" s="66"/>
      <c r="F257" s="120"/>
      <c r="G257" s="118"/>
      <c r="H257" s="62"/>
      <c r="I257" s="64"/>
      <c r="J257" s="64"/>
      <c r="K257" s="39"/>
      <c r="L257" s="67">
        <v>257</v>
      </c>
      <c r="M257" s="67" t="b">
        <f t="shared" si="3"/>
        <v>1</v>
      </c>
      <c r="N257" s="65">
        <v>1</v>
      </c>
      <c r="O257" s="132" t="str">
        <f>REPLACE(INDEX(GroupVertices[Group], MATCH(Edges[[#This Row],[Vertex 1]],GroupVertices[Vertex],0)),1,1,"")</f>
        <v>8</v>
      </c>
      <c r="P257" s="132" t="str">
        <f>REPLACE(INDEX(GroupVertices[Group], MATCH(Edges[[#This Row],[Vertex 2]],GroupVertices[Vertex],0)),1,1,"")</f>
        <v>8</v>
      </c>
    </row>
    <row r="258" spans="1:16" ht="13.5" customHeight="1" thickTop="1" thickBot="1" x14ac:dyDescent="0.3">
      <c r="A258" s="138" t="s">
        <v>225</v>
      </c>
      <c r="B258" s="138" t="s">
        <v>226</v>
      </c>
      <c r="C258" s="118"/>
      <c r="D258" s="119">
        <v>1</v>
      </c>
      <c r="E258" s="66"/>
      <c r="F258" s="120"/>
      <c r="G258" s="118"/>
      <c r="H258" s="62"/>
      <c r="I258" s="64"/>
      <c r="J258" s="64"/>
      <c r="K258" s="39"/>
      <c r="L258" s="67">
        <v>258</v>
      </c>
      <c r="M258" s="67" t="b">
        <f t="shared" si="3"/>
        <v>1</v>
      </c>
      <c r="N258" s="65">
        <v>1</v>
      </c>
      <c r="O258" s="132" t="str">
        <f>REPLACE(INDEX(GroupVertices[Group], MATCH(Edges[[#This Row],[Vertex 1]],GroupVertices[Vertex],0)),1,1,"")</f>
        <v>27</v>
      </c>
      <c r="P258" s="132" t="str">
        <f>REPLACE(INDEX(GroupVertices[Group], MATCH(Edges[[#This Row],[Vertex 2]],GroupVertices[Vertex],0)),1,1,"")</f>
        <v>27</v>
      </c>
    </row>
    <row r="259" spans="1:16" ht="13.5" customHeight="1" thickTop="1" thickBot="1" x14ac:dyDescent="0.3">
      <c r="A259" s="138"/>
      <c r="B259" s="138"/>
      <c r="C259" s="118"/>
      <c r="D259" s="119"/>
      <c r="E259" s="66"/>
      <c r="F259" s="120"/>
      <c r="G259" s="118"/>
      <c r="H259" s="62"/>
      <c r="I259" s="64"/>
      <c r="J259" s="64"/>
      <c r="K259" s="39"/>
      <c r="L259" s="67">
        <v>259</v>
      </c>
      <c r="M259" s="67" t="b">
        <f t="shared" si="3"/>
        <v>1</v>
      </c>
      <c r="N259" s="65"/>
      <c r="O259" s="132" t="e">
        <f>REPLACE(INDEX(GroupVertices[Group], MATCH(Edges[[#This Row],[Vertex 1]],GroupVertices[Vertex],0)),1,1,"")</f>
        <v>#N/A</v>
      </c>
      <c r="P259" s="132" t="e">
        <f>REPLACE(INDEX(GroupVertices[Group], MATCH(Edges[[#This Row],[Vertex 2]],GroupVertices[Vertex],0)),1,1,"")</f>
        <v>#N/A</v>
      </c>
    </row>
    <row r="260" spans="1:16" ht="13.5" customHeight="1" thickTop="1" thickBot="1" x14ac:dyDescent="0.3">
      <c r="A260" s="138"/>
      <c r="B260" s="138"/>
      <c r="C260" s="118"/>
      <c r="D260" s="119"/>
      <c r="E260" s="66"/>
      <c r="F260" s="120"/>
      <c r="G260" s="118"/>
      <c r="H260" s="62"/>
      <c r="I260" s="64"/>
      <c r="J260" s="64"/>
      <c r="K260" s="39"/>
      <c r="L260" s="67">
        <v>260</v>
      </c>
      <c r="M260" s="67" t="b">
        <f t="shared" si="3"/>
        <v>1</v>
      </c>
      <c r="N260" s="65"/>
      <c r="O260" s="132" t="e">
        <f>REPLACE(INDEX(GroupVertices[Group], MATCH(Edges[[#This Row],[Vertex 1]],GroupVertices[Vertex],0)),1,1,"")</f>
        <v>#N/A</v>
      </c>
      <c r="P260" s="132" t="e">
        <f>REPLACE(INDEX(GroupVertices[Group], MATCH(Edges[[#This Row],[Vertex 2]],GroupVertices[Vertex],0)),1,1,"")</f>
        <v>#N/A</v>
      </c>
    </row>
    <row r="261" spans="1:16" ht="13.5" customHeight="1" thickTop="1" thickBot="1" x14ac:dyDescent="0.3">
      <c r="A261" s="138" t="s">
        <v>433</v>
      </c>
      <c r="B261" s="138" t="s">
        <v>434</v>
      </c>
      <c r="C261" s="118"/>
      <c r="D261" s="119">
        <v>1</v>
      </c>
      <c r="E261" s="66"/>
      <c r="F261" s="120"/>
      <c r="G261" s="118"/>
      <c r="H261" s="62"/>
      <c r="I261" s="64"/>
      <c r="J261" s="64"/>
      <c r="K261" s="39"/>
      <c r="L261" s="67">
        <v>261</v>
      </c>
      <c r="M261" s="67" t="b">
        <f t="shared" si="3"/>
        <v>1</v>
      </c>
      <c r="N261" s="65">
        <v>1</v>
      </c>
      <c r="O261" s="132" t="str">
        <f>REPLACE(INDEX(GroupVertices[Group], MATCH(Edges[[#This Row],[Vertex 1]],GroupVertices[Vertex],0)),1,1,"")</f>
        <v>31</v>
      </c>
      <c r="P261" s="132" t="str">
        <f>REPLACE(INDEX(GroupVertices[Group], MATCH(Edges[[#This Row],[Vertex 2]],GroupVertices[Vertex],0)),1,1,"")</f>
        <v>31</v>
      </c>
    </row>
    <row r="262" spans="1:16" ht="13.5" customHeight="1" thickTop="1" thickBot="1" x14ac:dyDescent="0.3">
      <c r="C262" s="118"/>
      <c r="D262" s="119"/>
      <c r="E262" s="66"/>
      <c r="F262" s="120"/>
      <c r="G262" s="118"/>
      <c r="H262" s="62"/>
      <c r="I262" s="64"/>
      <c r="J262" s="64"/>
      <c r="K262" s="39"/>
      <c r="L262" s="67">
        <v>262</v>
      </c>
      <c r="M262" s="67" t="b">
        <f t="shared" si="3"/>
        <v>1</v>
      </c>
      <c r="N262" s="65"/>
      <c r="O262" s="132" t="e">
        <f>REPLACE(INDEX(GroupVertices[Group], MATCH(Edges[[#This Row],[Vertex 1]],GroupVertices[Vertex],0)),1,1,"")</f>
        <v>#N/A</v>
      </c>
      <c r="P262" s="132" t="e">
        <f>REPLACE(INDEX(GroupVertices[Group], MATCH(Edges[[#This Row],[Vertex 2]],GroupVertices[Vertex],0)),1,1,"")</f>
        <v>#N/A</v>
      </c>
    </row>
    <row r="263" spans="1:16" ht="13.5" customHeight="1" thickTop="1" thickBot="1" x14ac:dyDescent="0.3">
      <c r="C263" s="118"/>
      <c r="D263" s="119"/>
      <c r="E263" s="66"/>
      <c r="F263" s="120"/>
      <c r="G263" s="118"/>
      <c r="H263" s="62"/>
      <c r="I263" s="64"/>
      <c r="J263" s="64"/>
      <c r="K263" s="39"/>
      <c r="L263" s="67">
        <v>263</v>
      </c>
      <c r="M263" s="67" t="b">
        <f t="shared" si="3"/>
        <v>1</v>
      </c>
      <c r="N263" s="65"/>
      <c r="O263" s="132" t="e">
        <f>REPLACE(INDEX(GroupVertices[Group], MATCH(Edges[[#This Row],[Vertex 1]],GroupVertices[Vertex],0)),1,1,"")</f>
        <v>#N/A</v>
      </c>
      <c r="P263" s="132" t="e">
        <f>REPLACE(INDEX(GroupVertices[Group], MATCH(Edges[[#This Row],[Vertex 2]],GroupVertices[Vertex],0)),1,1,"")</f>
        <v>#N/A</v>
      </c>
    </row>
    <row r="264" spans="1:16" ht="13.5" customHeight="1" thickTop="1" x14ac:dyDescent="0.25"/>
  </sheetData>
  <dataConsolidate/>
  <dataValidations count="1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263"/>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263"/>
    <dataValidation allowBlank="1" showErrorMessage="1" sqref="N2:N263"/>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263"/>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263"/>
    <dataValidation allowBlank="1" showInputMessage="1" promptTitle="Edge Color" prompt="To select an optional edge color, right-click and select Select Color on the right-click menu." sqref="C3:C263"/>
    <dataValidation allowBlank="1" showInputMessage="1" errorTitle="Invalid Edge Width" error="The optional edge width must be a whole number between 1 and 10." promptTitle="Edge Width" prompt="Enter an optional edge width between 1 and 10." sqref="D3:D263"/>
    <dataValidation allowBlank="1" showInputMessage="1" errorTitle="Invalid Edge Opacity" error="The optional edge opacity must be a whole number between 0 and 10." promptTitle="Edge Opacity" prompt="Enter an optional edge opacity between 0 (transparent) and 100 (opaque)." sqref="F3:F263"/>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263">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263"/>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263">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263"/>
  </dataValidations>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S264"/>
  <sheetViews>
    <sheetView workbookViewId="0">
      <pane xSplit="1" ySplit="2" topLeftCell="B146" activePane="bottomRight" state="frozen"/>
      <selection pane="topRight" activeCell="B1" sqref="B1"/>
      <selection pane="bottomLeft" activeCell="A3" sqref="A3"/>
      <selection pane="bottomRight" activeCell="A2" sqref="A2:AN2"/>
    </sheetView>
  </sheetViews>
  <sheetFormatPr defaultRowHeight="15" x14ac:dyDescent="0.25"/>
  <cols>
    <col min="1" max="1" width="38" style="78" customWidth="1"/>
    <col min="2" max="2" width="7.85546875" style="85" customWidth="1"/>
    <col min="3" max="3" width="8.5703125" style="85" customWidth="1"/>
    <col min="4" max="4" width="6.7109375" style="85" customWidth="1"/>
    <col min="5" max="5" width="9.85546875" style="85" customWidth="1"/>
    <col min="6" max="6" width="7.7109375" style="85" customWidth="1"/>
    <col min="7" max="7" width="11" style="85" customWidth="1"/>
    <col min="8" max="8" width="8.5703125" style="85" customWidth="1"/>
    <col min="9" max="9" width="9.7109375" style="85" customWidth="1"/>
    <col min="10" max="10" width="10.5703125" style="91" customWidth="1"/>
    <col min="11" max="11" width="9.140625" style="85" customWidth="1"/>
    <col min="12" max="12" width="9.140625" style="85" hidden="1" customWidth="1"/>
    <col min="13" max="14" width="4.28515625" style="85" hidden="1" customWidth="1"/>
    <col min="15" max="15" width="10.28515625" style="85" hidden="1" customWidth="1"/>
    <col min="16" max="16" width="6.42578125" style="85" hidden="1" customWidth="1"/>
    <col min="17" max="17" width="8.28515625" style="85" hidden="1" customWidth="1"/>
    <col min="18" max="18" width="9.5703125" style="85" customWidth="1"/>
    <col min="19" max="19" width="9.28515625" style="85" customWidth="1"/>
    <col min="20" max="20" width="9.5703125" style="85" customWidth="1"/>
    <col min="21" max="23" width="14.28515625" style="85" customWidth="1"/>
    <col min="24" max="24" width="11.85546875" style="85" customWidth="1"/>
    <col min="25" max="25" width="14.42578125" style="85" customWidth="1"/>
    <col min="26" max="26" width="18.28515625" style="85" customWidth="1"/>
    <col min="27" max="27" width="5" style="91" hidden="1" customWidth="1"/>
    <col min="28" max="28" width="16" style="91" hidden="1" customWidth="1"/>
    <col min="29" max="29" width="16" style="111" bestFit="1" customWidth="1"/>
    <col min="30" max="30" width="17.28515625" style="103" bestFit="1" customWidth="1"/>
    <col min="31" max="31" width="19.5703125" style="91" bestFit="1" customWidth="1"/>
    <col min="32" max="32" width="17.28515625" style="91" bestFit="1" customWidth="1"/>
    <col min="33" max="33" width="19.5703125" style="91" bestFit="1" customWidth="1"/>
    <col min="34" max="34" width="17.28515625" style="91" bestFit="1" customWidth="1"/>
    <col min="35" max="35" width="19.5703125" style="85" bestFit="1" customWidth="1"/>
    <col min="36" max="36" width="17.28515625" style="85" bestFit="1" customWidth="1"/>
    <col min="37" max="37" width="19.5703125" style="85" bestFit="1" customWidth="1"/>
    <col min="38" max="38" width="18.85546875" style="85" bestFit="1" customWidth="1"/>
    <col min="39" max="39" width="19.5703125" style="85" bestFit="1" customWidth="1"/>
    <col min="40" max="40" width="9.28515625" style="85" bestFit="1" customWidth="1"/>
    <col min="41" max="16384" width="9.140625" style="85"/>
  </cols>
  <sheetData>
    <row r="1" spans="1:45" x14ac:dyDescent="0.25">
      <c r="B1" s="13" t="s">
        <v>40</v>
      </c>
      <c r="C1" s="10"/>
      <c r="D1" s="10"/>
      <c r="E1" s="10"/>
      <c r="F1" s="10"/>
      <c r="G1" s="10"/>
      <c r="H1" s="79" t="s">
        <v>44</v>
      </c>
      <c r="I1" s="80"/>
      <c r="J1" s="80"/>
      <c r="K1" s="80"/>
      <c r="L1" s="15" t="s">
        <v>45</v>
      </c>
      <c r="M1" s="14"/>
      <c r="N1" s="14"/>
      <c r="O1" s="14"/>
      <c r="P1" s="14"/>
      <c r="Q1" s="14"/>
      <c r="R1" s="81" t="s">
        <v>43</v>
      </c>
      <c r="S1" s="82"/>
      <c r="T1" s="83"/>
      <c r="U1" s="84"/>
      <c r="V1" s="82"/>
      <c r="W1" s="82"/>
      <c r="X1" s="82"/>
      <c r="Y1" s="82"/>
      <c r="Z1" s="82"/>
      <c r="AA1" s="16" t="s">
        <v>41</v>
      </c>
      <c r="AB1" s="12"/>
      <c r="AC1" s="17" t="s">
        <v>42</v>
      </c>
      <c r="AD1" s="85"/>
      <c r="AE1" s="85"/>
      <c r="AF1" s="85"/>
      <c r="AG1" s="85"/>
      <c r="AH1" s="85"/>
    </row>
    <row r="2" spans="1:45" ht="30" customHeight="1" x14ac:dyDescent="0.25">
      <c r="A2" s="86" t="s">
        <v>5</v>
      </c>
      <c r="B2" s="87" t="s">
        <v>2</v>
      </c>
      <c r="C2" s="87" t="s">
        <v>8</v>
      </c>
      <c r="D2" s="88" t="s">
        <v>46</v>
      </c>
      <c r="E2" s="89" t="s">
        <v>4</v>
      </c>
      <c r="F2" s="87" t="s">
        <v>49</v>
      </c>
      <c r="G2" s="87" t="s">
        <v>11</v>
      </c>
      <c r="H2" s="87" t="s">
        <v>47</v>
      </c>
      <c r="I2" s="87" t="s">
        <v>48</v>
      </c>
      <c r="J2" s="87" t="s">
        <v>78</v>
      </c>
      <c r="K2" s="87" t="s">
        <v>10</v>
      </c>
      <c r="L2" s="87" t="s">
        <v>27</v>
      </c>
      <c r="M2" s="87" t="s">
        <v>15</v>
      </c>
      <c r="N2" s="87" t="s">
        <v>16</v>
      </c>
      <c r="O2" s="87" t="s">
        <v>13</v>
      </c>
      <c r="P2" s="87" t="s">
        <v>28</v>
      </c>
      <c r="Q2" s="87" t="s">
        <v>29</v>
      </c>
      <c r="R2" s="90" t="s">
        <v>32</v>
      </c>
      <c r="S2" s="90" t="s">
        <v>33</v>
      </c>
      <c r="T2" s="90" t="s">
        <v>34</v>
      </c>
      <c r="U2" s="90" t="s">
        <v>35</v>
      </c>
      <c r="V2" s="90" t="s">
        <v>36</v>
      </c>
      <c r="W2" s="90" t="s">
        <v>37</v>
      </c>
      <c r="X2" s="90" t="s">
        <v>137</v>
      </c>
      <c r="Y2" s="90" t="s">
        <v>38</v>
      </c>
      <c r="Z2" s="90" t="s">
        <v>170</v>
      </c>
      <c r="AA2" s="86" t="s">
        <v>12</v>
      </c>
      <c r="AB2" s="86" t="s">
        <v>39</v>
      </c>
      <c r="AC2" s="87" t="s">
        <v>26</v>
      </c>
      <c r="AD2" s="136" t="s">
        <v>469</v>
      </c>
      <c r="AE2" s="136" t="s">
        <v>470</v>
      </c>
      <c r="AF2" s="136" t="s">
        <v>471</v>
      </c>
      <c r="AG2" s="136" t="s">
        <v>472</v>
      </c>
      <c r="AH2" s="136" t="s">
        <v>473</v>
      </c>
      <c r="AI2" s="136" t="s">
        <v>474</v>
      </c>
      <c r="AJ2" s="136" t="s">
        <v>475</v>
      </c>
      <c r="AK2" s="136" t="s">
        <v>476</v>
      </c>
      <c r="AL2" s="136" t="s">
        <v>477</v>
      </c>
      <c r="AM2" s="136" t="s">
        <v>478</v>
      </c>
      <c r="AN2" s="8" t="s">
        <v>634</v>
      </c>
      <c r="AO2" s="91"/>
      <c r="AP2" s="91"/>
    </row>
    <row r="3" spans="1:45" ht="15" customHeight="1" x14ac:dyDescent="0.25">
      <c r="A3" s="36" t="s">
        <v>174</v>
      </c>
      <c r="B3" s="39"/>
      <c r="C3" s="39"/>
      <c r="D3" s="40"/>
      <c r="E3" s="41"/>
      <c r="F3" s="39"/>
      <c r="G3" s="39" t="s">
        <v>52</v>
      </c>
      <c r="H3" s="92"/>
      <c r="I3" s="93"/>
      <c r="J3" s="93"/>
      <c r="K3" s="92"/>
      <c r="L3" s="43"/>
      <c r="M3" s="44">
        <v>8771.5322265625</v>
      </c>
      <c r="N3" s="44">
        <v>1253.857177734375</v>
      </c>
      <c r="O3" s="42"/>
      <c r="P3" s="45"/>
      <c r="Q3" s="45"/>
      <c r="R3" s="37">
        <v>0</v>
      </c>
      <c r="S3" s="94"/>
      <c r="T3" s="94"/>
      <c r="U3" s="38">
        <v>0</v>
      </c>
      <c r="V3" s="38">
        <v>0</v>
      </c>
      <c r="W3" s="38">
        <v>0</v>
      </c>
      <c r="X3" s="38">
        <v>0</v>
      </c>
      <c r="Y3" s="38">
        <v>0</v>
      </c>
      <c r="Z3" s="95"/>
      <c r="AA3" s="46">
        <v>3</v>
      </c>
      <c r="AB3" s="46"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 s="47"/>
      <c r="AD3" s="37"/>
      <c r="AE3" s="37"/>
      <c r="AF3" s="37"/>
      <c r="AG3" s="37"/>
      <c r="AH3" s="37"/>
      <c r="AI3" s="37"/>
      <c r="AJ3" s="37"/>
      <c r="AK3" s="37"/>
      <c r="AL3" s="37"/>
      <c r="AM3" s="37"/>
      <c r="AN3" s="132" t="str">
        <f>REPLACE(INDEX(GroupVertices[Group], MATCH(Vertices[[#This Row],[Vertex]],GroupVertices[Vertex],0)),1,1,"")</f>
        <v>110</v>
      </c>
      <c r="AO3" s="91"/>
      <c r="AP3" s="91"/>
    </row>
    <row r="4" spans="1:45" ht="15.75" thickBot="1" x14ac:dyDescent="0.3">
      <c r="A4" s="112" t="s">
        <v>176</v>
      </c>
      <c r="B4" s="96"/>
      <c r="C4" s="96"/>
      <c r="D4" s="97"/>
      <c r="E4" s="98"/>
      <c r="F4" s="96"/>
      <c r="G4" s="39" t="s">
        <v>52</v>
      </c>
      <c r="H4" s="61"/>
      <c r="I4" s="63"/>
      <c r="J4" s="63"/>
      <c r="K4" s="61"/>
      <c r="L4" s="99"/>
      <c r="M4" s="100">
        <v>2106.507568359375</v>
      </c>
      <c r="N4" s="100">
        <v>8419.0224609375</v>
      </c>
      <c r="O4" s="101"/>
      <c r="P4" s="102"/>
      <c r="Q4" s="102"/>
      <c r="R4" s="37">
        <v>1</v>
      </c>
      <c r="S4" s="68"/>
      <c r="T4" s="68"/>
      <c r="U4" s="38">
        <v>0</v>
      </c>
      <c r="V4" s="38">
        <v>1</v>
      </c>
      <c r="W4" s="38">
        <v>0</v>
      </c>
      <c r="X4" s="38">
        <v>0.99999700000000002</v>
      </c>
      <c r="Y4" s="38">
        <v>0</v>
      </c>
      <c r="Z4" s="69"/>
      <c r="AA4" s="70">
        <v>4</v>
      </c>
      <c r="AB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 s="71"/>
      <c r="AD4" s="37"/>
      <c r="AE4" s="37"/>
      <c r="AF4" s="37"/>
      <c r="AG4" s="37"/>
      <c r="AH4" s="37"/>
      <c r="AI4" s="37"/>
      <c r="AJ4" s="137" t="s">
        <v>175</v>
      </c>
      <c r="AK4" s="137" t="s">
        <v>175</v>
      </c>
      <c r="AL4" s="137" t="s">
        <v>175</v>
      </c>
      <c r="AM4" s="137" t="s">
        <v>175</v>
      </c>
      <c r="AN4" s="134" t="str">
        <f>REPLACE(INDEX(GroupVertices[Group], MATCH(Vertices[[#This Row],[Vertex]],GroupVertices[Vertex],0)),1,1,"")</f>
        <v>56</v>
      </c>
      <c r="AO4" s="103"/>
      <c r="AP4" s="91"/>
      <c r="AQ4" s="91"/>
      <c r="AR4" s="91"/>
      <c r="AS4" s="91"/>
    </row>
    <row r="5" spans="1:45" ht="16.5" thickTop="1" thickBot="1" x14ac:dyDescent="0.3">
      <c r="A5" s="112" t="s">
        <v>178</v>
      </c>
      <c r="B5" s="96"/>
      <c r="C5" s="96"/>
      <c r="D5" s="97"/>
      <c r="E5" s="98"/>
      <c r="F5" s="96"/>
      <c r="G5" s="39" t="s">
        <v>52</v>
      </c>
      <c r="H5" s="61"/>
      <c r="I5" s="63"/>
      <c r="J5" s="63"/>
      <c r="K5" s="61"/>
      <c r="L5" s="99"/>
      <c r="M5" s="100">
        <v>5957.693359375</v>
      </c>
      <c r="N5" s="100">
        <v>2903.31396484375</v>
      </c>
      <c r="O5" s="101"/>
      <c r="P5" s="102"/>
      <c r="Q5" s="102"/>
      <c r="R5" s="37">
        <v>1</v>
      </c>
      <c r="S5" s="68"/>
      <c r="T5" s="68"/>
      <c r="U5" s="38">
        <v>0</v>
      </c>
      <c r="V5" s="38">
        <v>1</v>
      </c>
      <c r="W5" s="38">
        <v>0</v>
      </c>
      <c r="X5" s="38">
        <v>0.99999700000000002</v>
      </c>
      <c r="Y5" s="38">
        <v>0</v>
      </c>
      <c r="Z5" s="69"/>
      <c r="AA5" s="70">
        <v>5</v>
      </c>
      <c r="AB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 s="71"/>
      <c r="AD5" s="37"/>
      <c r="AE5" s="37"/>
      <c r="AF5" s="37"/>
      <c r="AG5" s="37"/>
      <c r="AH5" s="37"/>
      <c r="AI5" s="37"/>
      <c r="AJ5" s="137" t="s">
        <v>175</v>
      </c>
      <c r="AK5" s="137" t="s">
        <v>175</v>
      </c>
      <c r="AL5" s="137" t="s">
        <v>175</v>
      </c>
      <c r="AM5" s="137" t="s">
        <v>175</v>
      </c>
      <c r="AN5" s="134" t="str">
        <f>REPLACE(INDEX(GroupVertices[Group], MATCH(Vertices[[#This Row],[Vertex]],GroupVertices[Vertex],0)),1,1,"")</f>
        <v>55</v>
      </c>
      <c r="AO5" s="103"/>
      <c r="AP5" s="91"/>
      <c r="AQ5" s="91"/>
      <c r="AR5" s="91"/>
      <c r="AS5" s="91"/>
    </row>
    <row r="6" spans="1:45" ht="16.5" thickTop="1" thickBot="1" x14ac:dyDescent="0.3">
      <c r="A6" s="112" t="s">
        <v>180</v>
      </c>
      <c r="B6" s="96"/>
      <c r="C6" s="96"/>
      <c r="D6" s="97"/>
      <c r="E6" s="98"/>
      <c r="F6" s="96"/>
      <c r="G6" s="39" t="s">
        <v>52</v>
      </c>
      <c r="H6" s="61"/>
      <c r="I6" s="63"/>
      <c r="J6" s="63"/>
      <c r="K6" s="61"/>
      <c r="L6" s="99"/>
      <c r="M6" s="100">
        <v>620.0125732421875</v>
      </c>
      <c r="N6" s="100">
        <v>3426.567626953125</v>
      </c>
      <c r="O6" s="101"/>
      <c r="P6" s="102"/>
      <c r="Q6" s="102"/>
      <c r="R6" s="37">
        <v>1</v>
      </c>
      <c r="S6" s="68"/>
      <c r="T6" s="68"/>
      <c r="U6" s="38">
        <v>0</v>
      </c>
      <c r="V6" s="38">
        <v>0.2</v>
      </c>
      <c r="W6" s="38">
        <v>0</v>
      </c>
      <c r="X6" s="38">
        <v>0.69369199999999998</v>
      </c>
      <c r="Y6" s="38">
        <v>0</v>
      </c>
      <c r="Z6" s="69"/>
      <c r="AA6" s="70">
        <v>6</v>
      </c>
      <c r="AB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 s="71"/>
      <c r="AD6" s="37"/>
      <c r="AE6" s="37"/>
      <c r="AF6" s="37"/>
      <c r="AG6" s="37"/>
      <c r="AH6" s="37"/>
      <c r="AI6" s="37"/>
      <c r="AJ6" s="137" t="s">
        <v>175</v>
      </c>
      <c r="AK6" s="137" t="s">
        <v>175</v>
      </c>
      <c r="AL6" s="137" t="s">
        <v>175</v>
      </c>
      <c r="AM6" s="137" t="s">
        <v>175</v>
      </c>
      <c r="AN6" s="134" t="str">
        <f>REPLACE(INDEX(GroupVertices[Group], MATCH(Vertices[[#This Row],[Vertex]],GroupVertices[Vertex],0)),1,1,"")</f>
        <v>11</v>
      </c>
      <c r="AO6" s="103"/>
      <c r="AP6" s="91"/>
      <c r="AQ6" s="91"/>
      <c r="AR6" s="91"/>
      <c r="AS6" s="91"/>
    </row>
    <row r="7" spans="1:45" ht="16.5" thickTop="1" thickBot="1" x14ac:dyDescent="0.3">
      <c r="A7" s="112" t="s">
        <v>182</v>
      </c>
      <c r="B7" s="96"/>
      <c r="C7" s="96"/>
      <c r="D7" s="97"/>
      <c r="E7" s="98"/>
      <c r="F7" s="96"/>
      <c r="G7" s="39" t="s">
        <v>52</v>
      </c>
      <c r="H7" s="61"/>
      <c r="I7" s="63"/>
      <c r="J7" s="63"/>
      <c r="K7" s="61"/>
      <c r="L7" s="99"/>
      <c r="M7" s="100">
        <v>4886.46142578125</v>
      </c>
      <c r="N7" s="100">
        <v>293.88092041015625</v>
      </c>
      <c r="O7" s="101"/>
      <c r="P7" s="102"/>
      <c r="Q7" s="102"/>
      <c r="R7" s="37">
        <v>3</v>
      </c>
      <c r="S7" s="68"/>
      <c r="T7" s="68"/>
      <c r="U7" s="38">
        <v>0</v>
      </c>
      <c r="V7" s="38">
        <v>0.2</v>
      </c>
      <c r="W7" s="38">
        <v>0</v>
      </c>
      <c r="X7" s="38">
        <v>1.0426340000000001</v>
      </c>
      <c r="Y7" s="38">
        <v>1</v>
      </c>
      <c r="Z7" s="69"/>
      <c r="AA7" s="70">
        <v>7</v>
      </c>
      <c r="AB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 s="71"/>
      <c r="AD7" s="37"/>
      <c r="AE7" s="37"/>
      <c r="AF7" s="37"/>
      <c r="AG7" s="37"/>
      <c r="AH7" s="37"/>
      <c r="AI7" s="37"/>
      <c r="AJ7" s="137" t="s">
        <v>175</v>
      </c>
      <c r="AK7" s="137" t="s">
        <v>175</v>
      </c>
      <c r="AL7" s="137" t="s">
        <v>175</v>
      </c>
      <c r="AM7" s="137" t="s">
        <v>175</v>
      </c>
      <c r="AN7" s="134" t="str">
        <f>REPLACE(INDEX(GroupVertices[Group], MATCH(Vertices[[#This Row],[Vertex]],GroupVertices[Vertex],0)),1,1,"")</f>
        <v>7</v>
      </c>
      <c r="AO7" s="103"/>
      <c r="AP7" s="91"/>
      <c r="AQ7" s="91"/>
      <c r="AR7" s="91"/>
      <c r="AS7" s="91"/>
    </row>
    <row r="8" spans="1:45" ht="16.5" thickTop="1" thickBot="1" x14ac:dyDescent="0.3">
      <c r="A8" s="112" t="s">
        <v>186</v>
      </c>
      <c r="B8" s="96"/>
      <c r="C8" s="96"/>
      <c r="D8" s="97"/>
      <c r="E8" s="98"/>
      <c r="F8" s="96"/>
      <c r="G8" s="39" t="s">
        <v>52</v>
      </c>
      <c r="H8" s="61"/>
      <c r="I8" s="63"/>
      <c r="J8" s="63"/>
      <c r="K8" s="61"/>
      <c r="L8" s="99"/>
      <c r="M8" s="100">
        <v>8366.25390625</v>
      </c>
      <c r="N8" s="100">
        <v>9005.779296875</v>
      </c>
      <c r="O8" s="101"/>
      <c r="P8" s="102"/>
      <c r="Q8" s="102"/>
      <c r="R8" s="37">
        <v>1</v>
      </c>
      <c r="S8" s="68"/>
      <c r="T8" s="68"/>
      <c r="U8" s="38">
        <v>0</v>
      </c>
      <c r="V8" s="38">
        <v>1</v>
      </c>
      <c r="W8" s="38">
        <v>0</v>
      </c>
      <c r="X8" s="38">
        <v>0.99999700000000002</v>
      </c>
      <c r="Y8" s="38">
        <v>0</v>
      </c>
      <c r="Z8" s="69"/>
      <c r="AA8" s="70">
        <v>8</v>
      </c>
      <c r="AB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 s="71"/>
      <c r="AD8" s="37"/>
      <c r="AE8" s="37"/>
      <c r="AF8" s="37"/>
      <c r="AG8" s="37"/>
      <c r="AH8" s="37"/>
      <c r="AI8" s="37"/>
      <c r="AJ8" s="137" t="s">
        <v>175</v>
      </c>
      <c r="AK8" s="137" t="s">
        <v>175</v>
      </c>
      <c r="AL8" s="137" t="s">
        <v>175</v>
      </c>
      <c r="AM8" s="137" t="s">
        <v>175</v>
      </c>
      <c r="AN8" s="134" t="str">
        <f>REPLACE(INDEX(GroupVertices[Group], MATCH(Vertices[[#This Row],[Vertex]],GroupVertices[Vertex],0)),1,1,"")</f>
        <v>57</v>
      </c>
      <c r="AO8" s="103"/>
      <c r="AP8" s="91"/>
      <c r="AQ8" s="91"/>
      <c r="AR8" s="91"/>
      <c r="AS8" s="91"/>
    </row>
    <row r="9" spans="1:45" ht="16.5" thickTop="1" thickBot="1" x14ac:dyDescent="0.3">
      <c r="A9" s="112" t="s">
        <v>188</v>
      </c>
      <c r="B9" s="96"/>
      <c r="C9" s="96"/>
      <c r="D9" s="97"/>
      <c r="E9" s="98"/>
      <c r="F9" s="96"/>
      <c r="G9" s="39" t="s">
        <v>52</v>
      </c>
      <c r="H9" s="61"/>
      <c r="I9" s="63"/>
      <c r="J9" s="63"/>
      <c r="K9" s="61"/>
      <c r="L9" s="99"/>
      <c r="M9" s="100">
        <v>8202.3544921875</v>
      </c>
      <c r="N9" s="100">
        <v>8486.9892578125</v>
      </c>
      <c r="O9" s="101"/>
      <c r="P9" s="102"/>
      <c r="Q9" s="102"/>
      <c r="R9" s="37">
        <v>1</v>
      </c>
      <c r="S9" s="68"/>
      <c r="T9" s="68"/>
      <c r="U9" s="38">
        <v>0</v>
      </c>
      <c r="V9" s="38">
        <v>1</v>
      </c>
      <c r="W9" s="38">
        <v>0</v>
      </c>
      <c r="X9" s="38">
        <v>0.99999700000000002</v>
      </c>
      <c r="Y9" s="38">
        <v>0</v>
      </c>
      <c r="Z9" s="69"/>
      <c r="AA9" s="70">
        <v>9</v>
      </c>
      <c r="AB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 s="71"/>
      <c r="AD9" s="37"/>
      <c r="AE9" s="37"/>
      <c r="AF9" s="37"/>
      <c r="AG9" s="37"/>
      <c r="AH9" s="37"/>
      <c r="AI9" s="37"/>
      <c r="AJ9" s="137" t="s">
        <v>175</v>
      </c>
      <c r="AK9" s="137" t="s">
        <v>175</v>
      </c>
      <c r="AL9" s="137" t="s">
        <v>175</v>
      </c>
      <c r="AM9" s="137" t="s">
        <v>175</v>
      </c>
      <c r="AN9" s="134" t="str">
        <f>REPLACE(INDEX(GroupVertices[Group], MATCH(Vertices[[#This Row],[Vertex]],GroupVertices[Vertex],0)),1,1,"")</f>
        <v>59</v>
      </c>
      <c r="AO9" s="103"/>
      <c r="AP9" s="91"/>
      <c r="AQ9" s="91"/>
      <c r="AR9" s="91"/>
      <c r="AS9" s="91"/>
    </row>
    <row r="10" spans="1:45" ht="16.5" thickTop="1" thickBot="1" x14ac:dyDescent="0.3">
      <c r="A10" s="112" t="s">
        <v>190</v>
      </c>
      <c r="B10" s="96"/>
      <c r="C10" s="96"/>
      <c r="D10" s="97"/>
      <c r="E10" s="98"/>
      <c r="F10" s="96"/>
      <c r="G10" s="39" t="s">
        <v>52</v>
      </c>
      <c r="H10" s="61"/>
      <c r="I10" s="63"/>
      <c r="J10" s="63"/>
      <c r="K10" s="61"/>
      <c r="L10" s="99"/>
      <c r="M10" s="100">
        <v>8098.71142578125</v>
      </c>
      <c r="N10" s="100">
        <v>1083.9549560546875</v>
      </c>
      <c r="O10" s="101"/>
      <c r="P10" s="102"/>
      <c r="Q10" s="102"/>
      <c r="R10" s="37">
        <v>1</v>
      </c>
      <c r="S10" s="68"/>
      <c r="T10" s="68"/>
      <c r="U10" s="38">
        <v>0</v>
      </c>
      <c r="V10" s="38">
        <v>1</v>
      </c>
      <c r="W10" s="38">
        <v>0</v>
      </c>
      <c r="X10" s="38">
        <v>0.99999700000000002</v>
      </c>
      <c r="Y10" s="38">
        <v>0</v>
      </c>
      <c r="Z10" s="69"/>
      <c r="AA10" s="70">
        <v>10</v>
      </c>
      <c r="AB1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 s="71"/>
      <c r="AD10" s="37"/>
      <c r="AE10" s="37"/>
      <c r="AF10" s="37"/>
      <c r="AG10" s="37"/>
      <c r="AH10" s="37"/>
      <c r="AI10" s="37"/>
      <c r="AJ10" s="137" t="s">
        <v>175</v>
      </c>
      <c r="AK10" s="137" t="s">
        <v>175</v>
      </c>
      <c r="AL10" s="137" t="s">
        <v>175</v>
      </c>
      <c r="AM10" s="137" t="s">
        <v>175</v>
      </c>
      <c r="AN10" s="134" t="str">
        <f>REPLACE(INDEX(GroupVertices[Group], MATCH(Vertices[[#This Row],[Vertex]],GroupVertices[Vertex],0)),1,1,"")</f>
        <v>58</v>
      </c>
      <c r="AO10" s="103"/>
      <c r="AP10" s="91"/>
      <c r="AQ10" s="91"/>
      <c r="AR10" s="91"/>
      <c r="AS10" s="91"/>
    </row>
    <row r="11" spans="1:45" ht="16.5" thickTop="1" thickBot="1" x14ac:dyDescent="0.3">
      <c r="A11" s="112" t="s">
        <v>192</v>
      </c>
      <c r="B11" s="96"/>
      <c r="C11" s="96"/>
      <c r="D11" s="97"/>
      <c r="E11" s="98"/>
      <c r="F11" s="96"/>
      <c r="G11" s="39" t="s">
        <v>52</v>
      </c>
      <c r="H11" s="61"/>
      <c r="I11" s="63"/>
      <c r="J11" s="63"/>
      <c r="K11" s="61"/>
      <c r="L11" s="99"/>
      <c r="M11" s="100">
        <v>1086.4605712890625</v>
      </c>
      <c r="N11" s="100">
        <v>2928.538330078125</v>
      </c>
      <c r="O11" s="101"/>
      <c r="P11" s="102"/>
      <c r="Q11" s="102"/>
      <c r="R11" s="37">
        <v>0</v>
      </c>
      <c r="S11" s="68"/>
      <c r="T11" s="68"/>
      <c r="U11" s="38">
        <v>0</v>
      </c>
      <c r="V11" s="38">
        <v>0</v>
      </c>
      <c r="W11" s="38">
        <v>0</v>
      </c>
      <c r="X11" s="38">
        <v>0</v>
      </c>
      <c r="Y11" s="38">
        <v>0</v>
      </c>
      <c r="Z11" s="69"/>
      <c r="AA11" s="70">
        <v>11</v>
      </c>
      <c r="AB1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 s="71"/>
      <c r="AD11" s="37"/>
      <c r="AE11" s="37"/>
      <c r="AF11" s="37"/>
      <c r="AG11" s="37"/>
      <c r="AH11" s="37"/>
      <c r="AI11" s="37"/>
      <c r="AJ11" s="37"/>
      <c r="AK11" s="37"/>
      <c r="AL11" s="37"/>
      <c r="AM11" s="37"/>
      <c r="AN11" s="132" t="str">
        <f>REPLACE(INDEX(GroupVertices[Group], MATCH(Vertices[[#This Row],[Vertex]],GroupVertices[Vertex],0)),1,1,"")</f>
        <v>109</v>
      </c>
      <c r="AO11" s="103"/>
      <c r="AP11" s="91"/>
      <c r="AQ11" s="91"/>
      <c r="AR11" s="91"/>
      <c r="AS11" s="91"/>
    </row>
    <row r="12" spans="1:45" ht="16.5" thickTop="1" thickBot="1" x14ac:dyDescent="0.3">
      <c r="A12" s="112" t="s">
        <v>193</v>
      </c>
      <c r="B12" s="96"/>
      <c r="C12" s="96"/>
      <c r="D12" s="97"/>
      <c r="E12" s="98"/>
      <c r="F12" s="96"/>
      <c r="G12" s="39" t="s">
        <v>52</v>
      </c>
      <c r="H12" s="61"/>
      <c r="I12" s="63"/>
      <c r="J12" s="63"/>
      <c r="K12" s="61"/>
      <c r="L12" s="99"/>
      <c r="M12" s="100">
        <v>7852.38671875</v>
      </c>
      <c r="N12" s="100">
        <v>8969.173828125</v>
      </c>
      <c r="O12" s="101"/>
      <c r="P12" s="102"/>
      <c r="Q12" s="102"/>
      <c r="R12" s="37">
        <v>2</v>
      </c>
      <c r="S12" s="68"/>
      <c r="T12" s="68"/>
      <c r="U12" s="38">
        <v>0</v>
      </c>
      <c r="V12" s="38">
        <v>0.5</v>
      </c>
      <c r="W12" s="38">
        <v>0</v>
      </c>
      <c r="X12" s="38">
        <v>0.99999700000000002</v>
      </c>
      <c r="Y12" s="38">
        <v>1</v>
      </c>
      <c r="Z12" s="69"/>
      <c r="AA12" s="70">
        <v>12</v>
      </c>
      <c r="AB1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 s="71"/>
      <c r="AD12" s="37"/>
      <c r="AE12" s="37"/>
      <c r="AF12" s="37"/>
      <c r="AG12" s="37"/>
      <c r="AH12" s="37"/>
      <c r="AI12" s="37"/>
      <c r="AJ12" s="137" t="s">
        <v>175</v>
      </c>
      <c r="AK12" s="137" t="s">
        <v>175</v>
      </c>
      <c r="AL12" s="137" t="s">
        <v>175</v>
      </c>
      <c r="AM12" s="137" t="s">
        <v>175</v>
      </c>
      <c r="AN12" s="134" t="str">
        <f>REPLACE(INDEX(GroupVertices[Group], MATCH(Vertices[[#This Row],[Vertex]],GroupVertices[Vertex],0)),1,1,"")</f>
        <v>24</v>
      </c>
      <c r="AO12" s="103"/>
      <c r="AP12" s="91"/>
      <c r="AQ12" s="91"/>
      <c r="AR12" s="91"/>
      <c r="AS12" s="91"/>
    </row>
    <row r="13" spans="1:45" ht="16.5" thickTop="1" thickBot="1" x14ac:dyDescent="0.3">
      <c r="A13" s="112" t="s">
        <v>196</v>
      </c>
      <c r="B13" s="96"/>
      <c r="C13" s="96"/>
      <c r="D13" s="97"/>
      <c r="E13" s="98"/>
      <c r="F13" s="96"/>
      <c r="G13" s="39" t="s">
        <v>52</v>
      </c>
      <c r="H13" s="61"/>
      <c r="I13" s="63"/>
      <c r="J13" s="63"/>
      <c r="K13" s="61"/>
      <c r="L13" s="99"/>
      <c r="M13" s="100">
        <v>7738.2275390625</v>
      </c>
      <c r="N13" s="100">
        <v>2798.405517578125</v>
      </c>
      <c r="O13" s="101"/>
      <c r="P13" s="102"/>
      <c r="Q13" s="102"/>
      <c r="R13" s="37">
        <v>0</v>
      </c>
      <c r="S13" s="68"/>
      <c r="T13" s="68"/>
      <c r="U13" s="38">
        <v>0</v>
      </c>
      <c r="V13" s="38">
        <v>0</v>
      </c>
      <c r="W13" s="38">
        <v>0</v>
      </c>
      <c r="X13" s="38">
        <v>0</v>
      </c>
      <c r="Y13" s="38">
        <v>0</v>
      </c>
      <c r="Z13" s="69"/>
      <c r="AA13" s="70">
        <v>13</v>
      </c>
      <c r="AB1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 s="71"/>
      <c r="AD13" s="37"/>
      <c r="AE13" s="37"/>
      <c r="AF13" s="37"/>
      <c r="AG13" s="37"/>
      <c r="AH13" s="37"/>
      <c r="AI13" s="37"/>
      <c r="AJ13" s="37"/>
      <c r="AK13" s="37"/>
      <c r="AL13" s="37"/>
      <c r="AM13" s="37"/>
      <c r="AN13" s="132" t="str">
        <f>REPLACE(INDEX(GroupVertices[Group], MATCH(Vertices[[#This Row],[Vertex]],GroupVertices[Vertex],0)),1,1,"")</f>
        <v>108</v>
      </c>
      <c r="AO13" s="103"/>
      <c r="AP13" s="91"/>
      <c r="AQ13" s="91"/>
      <c r="AR13" s="91"/>
      <c r="AS13" s="91"/>
    </row>
    <row r="14" spans="1:45" ht="16.5" thickTop="1" thickBot="1" x14ac:dyDescent="0.3">
      <c r="A14" s="112" t="s">
        <v>197</v>
      </c>
      <c r="B14" s="96"/>
      <c r="C14" s="96"/>
      <c r="D14" s="97"/>
      <c r="E14" s="98"/>
      <c r="F14" s="96"/>
      <c r="G14" s="39" t="s">
        <v>52</v>
      </c>
      <c r="H14" s="61"/>
      <c r="I14" s="63"/>
      <c r="J14" s="63"/>
      <c r="K14" s="61"/>
      <c r="L14" s="99"/>
      <c r="M14" s="100">
        <v>5105.482421875</v>
      </c>
      <c r="N14" s="100">
        <v>2294.474365234375</v>
      </c>
      <c r="O14" s="101"/>
      <c r="P14" s="102"/>
      <c r="Q14" s="102"/>
      <c r="R14" s="37">
        <v>3</v>
      </c>
      <c r="S14" s="68"/>
      <c r="T14" s="68"/>
      <c r="U14" s="38">
        <v>0</v>
      </c>
      <c r="V14" s="38">
        <v>0.33333299999999999</v>
      </c>
      <c r="W14" s="38">
        <v>0</v>
      </c>
      <c r="X14" s="38">
        <v>0.99999700000000002</v>
      </c>
      <c r="Y14" s="38">
        <v>1</v>
      </c>
      <c r="Z14" s="69"/>
      <c r="AA14" s="70">
        <v>14</v>
      </c>
      <c r="AB1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 s="71"/>
      <c r="AD14" s="37"/>
      <c r="AE14" s="37"/>
      <c r="AF14" s="37"/>
      <c r="AG14" s="37"/>
      <c r="AH14" s="37"/>
      <c r="AI14" s="37"/>
      <c r="AJ14" s="137" t="s">
        <v>175</v>
      </c>
      <c r="AK14" s="137" t="s">
        <v>175</v>
      </c>
      <c r="AL14" s="137" t="s">
        <v>175</v>
      </c>
      <c r="AM14" s="137" t="s">
        <v>175</v>
      </c>
      <c r="AN14" s="134" t="str">
        <f>REPLACE(INDEX(GroupVertices[Group], MATCH(Vertices[[#This Row],[Vertex]],GroupVertices[Vertex],0)),1,1,"")</f>
        <v>14</v>
      </c>
      <c r="AO14" s="103"/>
      <c r="AP14" s="91"/>
      <c r="AQ14" s="91"/>
      <c r="AR14" s="91"/>
      <c r="AS14" s="91"/>
    </row>
    <row r="15" spans="1:45" ht="16.5" thickTop="1" thickBot="1" x14ac:dyDescent="0.3">
      <c r="A15" s="112" t="s">
        <v>201</v>
      </c>
      <c r="B15" s="96"/>
      <c r="C15" s="96"/>
      <c r="D15" s="97"/>
      <c r="E15" s="98"/>
      <c r="F15" s="96"/>
      <c r="G15" s="39" t="s">
        <v>52</v>
      </c>
      <c r="H15" s="61"/>
      <c r="I15" s="63"/>
      <c r="J15" s="63"/>
      <c r="K15" s="61"/>
      <c r="L15" s="99"/>
      <c r="M15" s="100">
        <v>891.6820068359375</v>
      </c>
      <c r="N15" s="100">
        <v>824.04473876953125</v>
      </c>
      <c r="O15" s="101"/>
      <c r="P15" s="102"/>
      <c r="Q15" s="102"/>
      <c r="R15" s="37">
        <v>0</v>
      </c>
      <c r="S15" s="68"/>
      <c r="T15" s="68"/>
      <c r="U15" s="38">
        <v>0</v>
      </c>
      <c r="V15" s="38">
        <v>0</v>
      </c>
      <c r="W15" s="38">
        <v>0</v>
      </c>
      <c r="X15" s="38">
        <v>0</v>
      </c>
      <c r="Y15" s="38">
        <v>0</v>
      </c>
      <c r="Z15" s="69"/>
      <c r="AA15" s="70">
        <v>15</v>
      </c>
      <c r="AB1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 s="71"/>
      <c r="AD15" s="37"/>
      <c r="AE15" s="37"/>
      <c r="AF15" s="37"/>
      <c r="AG15" s="37"/>
      <c r="AH15" s="37"/>
      <c r="AI15" s="37"/>
      <c r="AJ15" s="37"/>
      <c r="AK15" s="37"/>
      <c r="AL15" s="37"/>
      <c r="AM15" s="37"/>
      <c r="AN15" s="132" t="str">
        <f>REPLACE(INDEX(GroupVertices[Group], MATCH(Vertices[[#This Row],[Vertex]],GroupVertices[Vertex],0)),1,1,"")</f>
        <v>111</v>
      </c>
      <c r="AO15" s="103"/>
      <c r="AP15" s="91"/>
      <c r="AQ15" s="91"/>
      <c r="AR15" s="91"/>
      <c r="AS15" s="91"/>
    </row>
    <row r="16" spans="1:45" ht="16.5" thickTop="1" thickBot="1" x14ac:dyDescent="0.3">
      <c r="A16" s="112" t="s">
        <v>202</v>
      </c>
      <c r="B16" s="96"/>
      <c r="C16" s="96"/>
      <c r="D16" s="97"/>
      <c r="E16" s="98"/>
      <c r="F16" s="96"/>
      <c r="G16" s="39" t="s">
        <v>52</v>
      </c>
      <c r="H16" s="61"/>
      <c r="I16" s="63"/>
      <c r="J16" s="63"/>
      <c r="K16" s="61"/>
      <c r="L16" s="99"/>
      <c r="M16" s="100">
        <v>6928.1904296875</v>
      </c>
      <c r="N16" s="100">
        <v>6582.43212890625</v>
      </c>
      <c r="O16" s="101"/>
      <c r="P16" s="102"/>
      <c r="Q16" s="102"/>
      <c r="R16" s="37">
        <v>2</v>
      </c>
      <c r="S16" s="68"/>
      <c r="T16" s="68"/>
      <c r="U16" s="38">
        <v>0</v>
      </c>
      <c r="V16" s="38">
        <v>0.5</v>
      </c>
      <c r="W16" s="38">
        <v>0</v>
      </c>
      <c r="X16" s="38">
        <v>0.99999700000000002</v>
      </c>
      <c r="Y16" s="38">
        <v>1</v>
      </c>
      <c r="Z16" s="69"/>
      <c r="AA16" s="70">
        <v>16</v>
      </c>
      <c r="AB1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 s="71"/>
      <c r="AD16" s="37"/>
      <c r="AE16" s="37"/>
      <c r="AF16" s="37"/>
      <c r="AG16" s="37"/>
      <c r="AH16" s="37"/>
      <c r="AI16" s="37"/>
      <c r="AJ16" s="137" t="s">
        <v>175</v>
      </c>
      <c r="AK16" s="137" t="s">
        <v>175</v>
      </c>
      <c r="AL16" s="137" t="s">
        <v>175</v>
      </c>
      <c r="AM16" s="137" t="s">
        <v>175</v>
      </c>
      <c r="AN16" s="134" t="str">
        <f>REPLACE(INDEX(GroupVertices[Group], MATCH(Vertices[[#This Row],[Vertex]],GroupVertices[Vertex],0)),1,1,"")</f>
        <v>28</v>
      </c>
      <c r="AO16" s="103"/>
      <c r="AP16" s="91"/>
      <c r="AQ16" s="91"/>
      <c r="AR16" s="91"/>
      <c r="AS16" s="91"/>
    </row>
    <row r="17" spans="1:45" ht="16.5" thickTop="1" thickBot="1" x14ac:dyDescent="0.3">
      <c r="A17" s="112" t="s">
        <v>205</v>
      </c>
      <c r="B17" s="96"/>
      <c r="C17" s="96"/>
      <c r="D17" s="97"/>
      <c r="E17" s="98"/>
      <c r="F17" s="96"/>
      <c r="G17" s="39" t="s">
        <v>52</v>
      </c>
      <c r="H17" s="61"/>
      <c r="I17" s="63"/>
      <c r="J17" s="63"/>
      <c r="K17" s="61"/>
      <c r="L17" s="99"/>
      <c r="M17" s="100">
        <v>2334.9638671875</v>
      </c>
      <c r="N17" s="100">
        <v>4334.4150390625</v>
      </c>
      <c r="O17" s="101"/>
      <c r="P17" s="102"/>
      <c r="Q17" s="102"/>
      <c r="R17" s="37">
        <v>1</v>
      </c>
      <c r="S17" s="68"/>
      <c r="T17" s="68"/>
      <c r="U17" s="38">
        <v>0</v>
      </c>
      <c r="V17" s="38">
        <v>1</v>
      </c>
      <c r="W17" s="38">
        <v>0</v>
      </c>
      <c r="X17" s="38">
        <v>0.99999700000000002</v>
      </c>
      <c r="Y17" s="38">
        <v>0</v>
      </c>
      <c r="Z17" s="69"/>
      <c r="AA17" s="70">
        <v>17</v>
      </c>
      <c r="AB1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 s="71"/>
      <c r="AD17" s="37"/>
      <c r="AE17" s="37"/>
      <c r="AF17" s="37"/>
      <c r="AG17" s="37"/>
      <c r="AH17" s="37"/>
      <c r="AI17" s="37"/>
      <c r="AJ17" s="137" t="s">
        <v>175</v>
      </c>
      <c r="AK17" s="137" t="s">
        <v>175</v>
      </c>
      <c r="AL17" s="137" t="s">
        <v>175</v>
      </c>
      <c r="AM17" s="137" t="s">
        <v>175</v>
      </c>
      <c r="AN17" s="134" t="str">
        <f>REPLACE(INDEX(GroupVertices[Group], MATCH(Vertices[[#This Row],[Vertex]],GroupVertices[Vertex],0)),1,1,"")</f>
        <v>51</v>
      </c>
      <c r="AO17" s="103"/>
      <c r="AP17" s="91"/>
      <c r="AQ17" s="91"/>
      <c r="AR17" s="91"/>
      <c r="AS17" s="91"/>
    </row>
    <row r="18" spans="1:45" ht="16.5" thickTop="1" thickBot="1" x14ac:dyDescent="0.3">
      <c r="A18" s="112" t="s">
        <v>207</v>
      </c>
      <c r="B18" s="96"/>
      <c r="C18" s="96"/>
      <c r="D18" s="97"/>
      <c r="E18" s="98"/>
      <c r="F18" s="96"/>
      <c r="G18" s="39" t="s">
        <v>52</v>
      </c>
      <c r="H18" s="61"/>
      <c r="I18" s="63"/>
      <c r="J18" s="63"/>
      <c r="K18" s="61"/>
      <c r="L18" s="99"/>
      <c r="M18" s="100">
        <v>8941.5224609375</v>
      </c>
      <c r="N18" s="100">
        <v>8255.0625</v>
      </c>
      <c r="O18" s="101"/>
      <c r="P18" s="102"/>
      <c r="Q18" s="102"/>
      <c r="R18" s="37">
        <v>0</v>
      </c>
      <c r="S18" s="68"/>
      <c r="T18" s="68"/>
      <c r="U18" s="38">
        <v>0</v>
      </c>
      <c r="V18" s="38">
        <v>0</v>
      </c>
      <c r="W18" s="38">
        <v>0</v>
      </c>
      <c r="X18" s="38">
        <v>0</v>
      </c>
      <c r="Y18" s="38">
        <v>0</v>
      </c>
      <c r="Z18" s="69"/>
      <c r="AA18" s="70">
        <v>18</v>
      </c>
      <c r="AB1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 s="71"/>
      <c r="AD18" s="37"/>
      <c r="AE18" s="37"/>
      <c r="AF18" s="37"/>
      <c r="AG18" s="37"/>
      <c r="AH18" s="37"/>
      <c r="AI18" s="37"/>
      <c r="AJ18" s="37"/>
      <c r="AK18" s="37"/>
      <c r="AL18" s="37"/>
      <c r="AM18" s="37"/>
      <c r="AN18" s="132" t="str">
        <f>REPLACE(INDEX(GroupVertices[Group], MATCH(Vertices[[#This Row],[Vertex]],GroupVertices[Vertex],0)),1,1,"")</f>
        <v>114</v>
      </c>
      <c r="AO18" s="103"/>
      <c r="AP18" s="91"/>
      <c r="AQ18" s="91"/>
      <c r="AR18" s="91"/>
      <c r="AS18" s="91"/>
    </row>
    <row r="19" spans="1:45" ht="16.5" thickTop="1" thickBot="1" x14ac:dyDescent="0.3">
      <c r="A19" s="112" t="s">
        <v>208</v>
      </c>
      <c r="B19" s="96"/>
      <c r="C19" s="96"/>
      <c r="D19" s="97"/>
      <c r="E19" s="98"/>
      <c r="F19" s="96"/>
      <c r="G19" s="39" t="s">
        <v>52</v>
      </c>
      <c r="H19" s="61"/>
      <c r="I19" s="63"/>
      <c r="J19" s="63"/>
      <c r="K19" s="61"/>
      <c r="L19" s="99"/>
      <c r="M19" s="100">
        <v>5411.41943359375</v>
      </c>
      <c r="N19" s="100">
        <v>350.3067626953125</v>
      </c>
      <c r="O19" s="101"/>
      <c r="P19" s="102"/>
      <c r="Q19" s="102"/>
      <c r="R19" s="37">
        <v>0</v>
      </c>
      <c r="S19" s="68"/>
      <c r="T19" s="68"/>
      <c r="U19" s="38">
        <v>0</v>
      </c>
      <c r="V19" s="38">
        <v>0</v>
      </c>
      <c r="W19" s="38">
        <v>0</v>
      </c>
      <c r="X19" s="38">
        <v>0</v>
      </c>
      <c r="Y19" s="38">
        <v>0</v>
      </c>
      <c r="Z19" s="69"/>
      <c r="AA19" s="70">
        <v>19</v>
      </c>
      <c r="AB1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 s="71"/>
      <c r="AD19" s="37"/>
      <c r="AE19" s="37"/>
      <c r="AF19" s="37"/>
      <c r="AG19" s="37"/>
      <c r="AH19" s="37"/>
      <c r="AI19" s="37"/>
      <c r="AJ19" s="37"/>
      <c r="AK19" s="37"/>
      <c r="AL19" s="37"/>
      <c r="AM19" s="37"/>
      <c r="AN19" s="132" t="str">
        <f>REPLACE(INDEX(GroupVertices[Group], MATCH(Vertices[[#This Row],[Vertex]],GroupVertices[Vertex],0)),1,1,"")</f>
        <v>113</v>
      </c>
      <c r="AO19" s="103"/>
      <c r="AP19" s="91"/>
      <c r="AQ19" s="91"/>
      <c r="AR19" s="91"/>
      <c r="AS19" s="91"/>
    </row>
    <row r="20" spans="1:45" ht="16.5" thickTop="1" thickBot="1" x14ac:dyDescent="0.3">
      <c r="A20" s="112" t="s">
        <v>209</v>
      </c>
      <c r="B20" s="96"/>
      <c r="C20" s="96"/>
      <c r="D20" s="97"/>
      <c r="E20" s="98"/>
      <c r="F20" s="96"/>
      <c r="G20" s="39" t="s">
        <v>52</v>
      </c>
      <c r="H20" s="61"/>
      <c r="I20" s="63"/>
      <c r="J20" s="63"/>
      <c r="K20" s="61"/>
      <c r="L20" s="99"/>
      <c r="M20" s="100">
        <v>7891.07666015625</v>
      </c>
      <c r="N20" s="100">
        <v>9185.1767578125</v>
      </c>
      <c r="O20" s="101"/>
      <c r="P20" s="102"/>
      <c r="Q20" s="102"/>
      <c r="R20" s="37">
        <v>3</v>
      </c>
      <c r="S20" s="68"/>
      <c r="T20" s="68"/>
      <c r="U20" s="38">
        <v>20</v>
      </c>
      <c r="V20" s="38">
        <v>5.8824000000000001E-2</v>
      </c>
      <c r="W20" s="38">
        <v>0</v>
      </c>
      <c r="X20" s="38">
        <v>1.516832</v>
      </c>
      <c r="Y20" s="38">
        <v>0</v>
      </c>
      <c r="Z20" s="69"/>
      <c r="AA20" s="70">
        <v>20</v>
      </c>
      <c r="AB2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 s="71"/>
      <c r="AD20" s="37"/>
      <c r="AE20" s="37"/>
      <c r="AF20" s="37"/>
      <c r="AG20" s="37"/>
      <c r="AH20" s="37"/>
      <c r="AI20" s="37"/>
      <c r="AJ20" s="137" t="s">
        <v>175</v>
      </c>
      <c r="AK20" s="137" t="s">
        <v>175</v>
      </c>
      <c r="AL20" s="137" t="s">
        <v>175</v>
      </c>
      <c r="AM20" s="137" t="s">
        <v>175</v>
      </c>
      <c r="AN20" s="134" t="str">
        <f>REPLACE(INDEX(GroupVertices[Group], MATCH(Vertices[[#This Row],[Vertex]],GroupVertices[Vertex],0)),1,1,"")</f>
        <v>2</v>
      </c>
      <c r="AO20" s="103"/>
      <c r="AP20" s="91"/>
      <c r="AQ20" s="91"/>
      <c r="AR20" s="91"/>
      <c r="AS20" s="91"/>
    </row>
    <row r="21" spans="1:45" ht="16.5" thickTop="1" thickBot="1" x14ac:dyDescent="0.3">
      <c r="A21" s="112" t="s">
        <v>213</v>
      </c>
      <c r="B21" s="96"/>
      <c r="C21" s="96"/>
      <c r="D21" s="97"/>
      <c r="E21" s="98"/>
      <c r="F21" s="96"/>
      <c r="G21" s="39" t="s">
        <v>52</v>
      </c>
      <c r="H21" s="61"/>
      <c r="I21" s="63"/>
      <c r="J21" s="63"/>
      <c r="K21" s="61"/>
      <c r="L21" s="99"/>
      <c r="M21" s="100">
        <v>777.8612060546875</v>
      </c>
      <c r="N21" s="100">
        <v>7317.04638671875</v>
      </c>
      <c r="O21" s="101"/>
      <c r="P21" s="102"/>
      <c r="Q21" s="102"/>
      <c r="R21" s="37">
        <v>1</v>
      </c>
      <c r="S21" s="68"/>
      <c r="T21" s="68"/>
      <c r="U21" s="38">
        <v>0</v>
      </c>
      <c r="V21" s="38">
        <v>1</v>
      </c>
      <c r="W21" s="38">
        <v>0</v>
      </c>
      <c r="X21" s="38">
        <v>0.99999700000000002</v>
      </c>
      <c r="Y21" s="38">
        <v>0</v>
      </c>
      <c r="Z21" s="69"/>
      <c r="AA21" s="70">
        <v>21</v>
      </c>
      <c r="AB2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 s="71"/>
      <c r="AD21" s="37"/>
      <c r="AE21" s="37"/>
      <c r="AF21" s="37"/>
      <c r="AG21" s="37"/>
      <c r="AH21" s="37"/>
      <c r="AI21" s="37"/>
      <c r="AJ21" s="137" t="s">
        <v>175</v>
      </c>
      <c r="AK21" s="137" t="s">
        <v>175</v>
      </c>
      <c r="AL21" s="137" t="s">
        <v>175</v>
      </c>
      <c r="AM21" s="137" t="s">
        <v>175</v>
      </c>
      <c r="AN21" s="134" t="str">
        <f>REPLACE(INDEX(GroupVertices[Group], MATCH(Vertices[[#This Row],[Vertex]],GroupVertices[Vertex],0)),1,1,"")</f>
        <v>50</v>
      </c>
      <c r="AO21" s="103"/>
      <c r="AP21" s="91"/>
      <c r="AQ21" s="91"/>
      <c r="AR21" s="91"/>
      <c r="AS21" s="91"/>
    </row>
    <row r="22" spans="1:45" ht="16.5" thickTop="1" thickBot="1" x14ac:dyDescent="0.3">
      <c r="A22" s="112" t="s">
        <v>215</v>
      </c>
      <c r="B22" s="96"/>
      <c r="C22" s="96"/>
      <c r="D22" s="97"/>
      <c r="E22" s="98"/>
      <c r="F22" s="96"/>
      <c r="G22" s="39" t="s">
        <v>52</v>
      </c>
      <c r="H22" s="61"/>
      <c r="I22" s="63"/>
      <c r="J22" s="63"/>
      <c r="K22" s="61"/>
      <c r="L22" s="99"/>
      <c r="M22" s="100">
        <v>9872.4501953125</v>
      </c>
      <c r="N22" s="100">
        <v>2851.595703125</v>
      </c>
      <c r="O22" s="101"/>
      <c r="P22" s="102"/>
      <c r="Q22" s="102"/>
      <c r="R22" s="37">
        <v>1</v>
      </c>
      <c r="S22" s="68"/>
      <c r="T22" s="68"/>
      <c r="U22" s="38">
        <v>0</v>
      </c>
      <c r="V22" s="38">
        <v>1</v>
      </c>
      <c r="W22" s="38">
        <v>0</v>
      </c>
      <c r="X22" s="38">
        <v>0.99999700000000002</v>
      </c>
      <c r="Y22" s="38">
        <v>0</v>
      </c>
      <c r="Z22" s="69"/>
      <c r="AA22" s="70">
        <v>22</v>
      </c>
      <c r="AB2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0</v>
      </c>
      <c r="AC22" s="71"/>
      <c r="AD22" s="37"/>
      <c r="AE22" s="37"/>
      <c r="AF22" s="37"/>
      <c r="AG22" s="37"/>
      <c r="AH22" s="37"/>
      <c r="AI22" s="37"/>
      <c r="AJ22" s="137" t="s">
        <v>175</v>
      </c>
      <c r="AK22" s="137" t="s">
        <v>175</v>
      </c>
      <c r="AL22" s="137" t="s">
        <v>175</v>
      </c>
      <c r="AM22" s="137" t="s">
        <v>175</v>
      </c>
      <c r="AN22" s="134" t="str">
        <f>REPLACE(INDEX(GroupVertices[Group], MATCH(Vertices[[#This Row],[Vertex]],GroupVertices[Vertex],0)),1,1,"")</f>
        <v>52</v>
      </c>
      <c r="AO22" s="103"/>
      <c r="AP22" s="91"/>
      <c r="AQ22" s="91"/>
      <c r="AR22" s="91"/>
      <c r="AS22" s="91"/>
    </row>
    <row r="23" spans="1:45" ht="16.5" thickTop="1" thickBot="1" x14ac:dyDescent="0.3">
      <c r="A23" s="112" t="s">
        <v>217</v>
      </c>
      <c r="B23" s="96"/>
      <c r="C23" s="96"/>
      <c r="D23" s="97"/>
      <c r="E23" s="98"/>
      <c r="F23" s="96"/>
      <c r="G23" s="39" t="s">
        <v>52</v>
      </c>
      <c r="H23" s="61"/>
      <c r="I23" s="63"/>
      <c r="J23" s="63"/>
      <c r="K23" s="61"/>
      <c r="L23" s="99"/>
      <c r="M23" s="100">
        <v>8234.734375</v>
      </c>
      <c r="N23" s="100">
        <v>1963.6689453125</v>
      </c>
      <c r="O23" s="101"/>
      <c r="P23" s="102"/>
      <c r="Q23" s="102"/>
      <c r="R23" s="37">
        <v>0</v>
      </c>
      <c r="S23" s="68"/>
      <c r="T23" s="68"/>
      <c r="U23" s="38">
        <v>0</v>
      </c>
      <c r="V23" s="38">
        <v>0</v>
      </c>
      <c r="W23" s="38">
        <v>0</v>
      </c>
      <c r="X23" s="38">
        <v>0</v>
      </c>
      <c r="Y23" s="38">
        <v>0</v>
      </c>
      <c r="Z23" s="69"/>
      <c r="AA23" s="70">
        <v>23</v>
      </c>
      <c r="AB2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 s="71"/>
      <c r="AD23" s="37"/>
      <c r="AE23" s="37"/>
      <c r="AF23" s="37"/>
      <c r="AG23" s="37"/>
      <c r="AH23" s="37"/>
      <c r="AI23" s="37"/>
      <c r="AJ23" s="37"/>
      <c r="AK23" s="37"/>
      <c r="AL23" s="37"/>
      <c r="AM23" s="37"/>
      <c r="AN23" s="132" t="str">
        <f>REPLACE(INDEX(GroupVertices[Group], MATCH(Vertices[[#This Row],[Vertex]],GroupVertices[Vertex],0)),1,1,"")</f>
        <v>112</v>
      </c>
      <c r="AO23" s="103"/>
      <c r="AP23" s="91"/>
      <c r="AQ23" s="91"/>
      <c r="AR23" s="91"/>
      <c r="AS23" s="91"/>
    </row>
    <row r="24" spans="1:45" ht="16.5" thickTop="1" thickBot="1" x14ac:dyDescent="0.3">
      <c r="A24" s="112" t="s">
        <v>218</v>
      </c>
      <c r="B24" s="96"/>
      <c r="C24" s="96"/>
      <c r="D24" s="97"/>
      <c r="E24" s="98"/>
      <c r="F24" s="96"/>
      <c r="G24" s="39" t="s">
        <v>52</v>
      </c>
      <c r="H24" s="61"/>
      <c r="I24" s="63"/>
      <c r="J24" s="63"/>
      <c r="K24" s="61"/>
      <c r="L24" s="99"/>
      <c r="M24" s="100">
        <v>5980.89794921875</v>
      </c>
      <c r="N24" s="100">
        <v>137.02369689941406</v>
      </c>
      <c r="O24" s="101"/>
      <c r="P24" s="102"/>
      <c r="Q24" s="102"/>
      <c r="R24" s="37">
        <v>0</v>
      </c>
      <c r="S24" s="68"/>
      <c r="T24" s="68"/>
      <c r="U24" s="38">
        <v>0</v>
      </c>
      <c r="V24" s="38">
        <v>0</v>
      </c>
      <c r="W24" s="38">
        <v>0</v>
      </c>
      <c r="X24" s="38">
        <v>0</v>
      </c>
      <c r="Y24" s="38">
        <v>0</v>
      </c>
      <c r="Z24" s="69"/>
      <c r="AA24" s="70">
        <v>24</v>
      </c>
      <c r="AB2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 s="71"/>
      <c r="AD24" s="37"/>
      <c r="AE24" s="37"/>
      <c r="AF24" s="37"/>
      <c r="AG24" s="37"/>
      <c r="AH24" s="37"/>
      <c r="AI24" s="37"/>
      <c r="AJ24" s="37"/>
      <c r="AK24" s="37"/>
      <c r="AL24" s="37"/>
      <c r="AM24" s="37"/>
      <c r="AN24" s="132" t="str">
        <f>REPLACE(INDEX(GroupVertices[Group], MATCH(Vertices[[#This Row],[Vertex]],GroupVertices[Vertex],0)),1,1,"")</f>
        <v>103</v>
      </c>
      <c r="AO24" s="103"/>
      <c r="AP24" s="91"/>
      <c r="AQ24" s="91"/>
      <c r="AR24" s="91"/>
      <c r="AS24" s="91"/>
    </row>
    <row r="25" spans="1:45" ht="16.5" thickTop="1" thickBot="1" x14ac:dyDescent="0.3">
      <c r="A25" s="112" t="s">
        <v>203</v>
      </c>
      <c r="B25" s="96"/>
      <c r="C25" s="96"/>
      <c r="D25" s="97"/>
      <c r="E25" s="98"/>
      <c r="F25" s="96"/>
      <c r="G25" s="39" t="s">
        <v>52</v>
      </c>
      <c r="H25" s="61"/>
      <c r="I25" s="63"/>
      <c r="J25" s="63"/>
      <c r="K25" s="61"/>
      <c r="L25" s="99"/>
      <c r="M25" s="100">
        <v>4485.47900390625</v>
      </c>
      <c r="N25" s="100">
        <v>7505.09033203125</v>
      </c>
      <c r="O25" s="101"/>
      <c r="P25" s="102"/>
      <c r="Q25" s="102"/>
      <c r="R25" s="37">
        <v>2</v>
      </c>
      <c r="S25" s="68"/>
      <c r="T25" s="68"/>
      <c r="U25" s="38">
        <v>0</v>
      </c>
      <c r="V25" s="38">
        <v>0.5</v>
      </c>
      <c r="W25" s="38">
        <v>0</v>
      </c>
      <c r="X25" s="38">
        <v>0.99999700000000002</v>
      </c>
      <c r="Y25" s="38">
        <v>1</v>
      </c>
      <c r="Z25" s="69"/>
      <c r="AA25" s="70">
        <v>25</v>
      </c>
      <c r="AB2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 s="71"/>
      <c r="AD25" s="37"/>
      <c r="AE25" s="37"/>
      <c r="AF25" s="37"/>
      <c r="AG25" s="37"/>
      <c r="AH25" s="37"/>
      <c r="AI25" s="37"/>
      <c r="AJ25" s="137" t="s">
        <v>175</v>
      </c>
      <c r="AK25" s="137" t="s">
        <v>175</v>
      </c>
      <c r="AL25" s="137" t="s">
        <v>175</v>
      </c>
      <c r="AM25" s="137" t="s">
        <v>175</v>
      </c>
      <c r="AN25" s="134" t="str">
        <f>REPLACE(INDEX(GroupVertices[Group], MATCH(Vertices[[#This Row],[Vertex]],GroupVertices[Vertex],0)),1,1,"")</f>
        <v>28</v>
      </c>
      <c r="AO25" s="103"/>
      <c r="AP25" s="91"/>
      <c r="AQ25" s="91"/>
      <c r="AR25" s="91"/>
      <c r="AS25" s="91"/>
    </row>
    <row r="26" spans="1:45" ht="16.5" thickTop="1" thickBot="1" x14ac:dyDescent="0.3">
      <c r="A26" s="112" t="s">
        <v>219</v>
      </c>
      <c r="B26" s="96"/>
      <c r="C26" s="96"/>
      <c r="D26" s="97"/>
      <c r="E26" s="98"/>
      <c r="F26" s="96"/>
      <c r="G26" s="39" t="s">
        <v>52</v>
      </c>
      <c r="H26" s="61"/>
      <c r="I26" s="63"/>
      <c r="J26" s="63"/>
      <c r="K26" s="61"/>
      <c r="L26" s="99"/>
      <c r="M26" s="100">
        <v>3890.13720703125</v>
      </c>
      <c r="N26" s="100">
        <v>5151.5615234375</v>
      </c>
      <c r="O26" s="101"/>
      <c r="P26" s="102"/>
      <c r="Q26" s="102"/>
      <c r="R26" s="37">
        <v>3</v>
      </c>
      <c r="S26" s="68"/>
      <c r="T26" s="68"/>
      <c r="U26" s="38">
        <v>0</v>
      </c>
      <c r="V26" s="38">
        <v>0.33333299999999999</v>
      </c>
      <c r="W26" s="38">
        <v>0</v>
      </c>
      <c r="X26" s="38">
        <v>0.99999700000000002</v>
      </c>
      <c r="Y26" s="38">
        <v>1</v>
      </c>
      <c r="Z26" s="69"/>
      <c r="AA26" s="70">
        <v>26</v>
      </c>
      <c r="AB2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6" s="71"/>
      <c r="AD26" s="37"/>
      <c r="AE26" s="37"/>
      <c r="AF26" s="37"/>
      <c r="AG26" s="37"/>
      <c r="AH26" s="37"/>
      <c r="AI26" s="37"/>
      <c r="AJ26" s="137" t="s">
        <v>175</v>
      </c>
      <c r="AK26" s="137" t="s">
        <v>175</v>
      </c>
      <c r="AL26" s="137" t="s">
        <v>175</v>
      </c>
      <c r="AM26" s="137" t="s">
        <v>175</v>
      </c>
      <c r="AN26" s="134" t="str">
        <f>REPLACE(INDEX(GroupVertices[Group], MATCH(Vertices[[#This Row],[Vertex]],GroupVertices[Vertex],0)),1,1,"")</f>
        <v>13</v>
      </c>
      <c r="AO26" s="103"/>
      <c r="AP26" s="91"/>
      <c r="AQ26" s="91"/>
      <c r="AR26" s="91"/>
      <c r="AS26" s="91"/>
    </row>
    <row r="27" spans="1:45" ht="16.5" thickTop="1" thickBot="1" x14ac:dyDescent="0.3">
      <c r="A27" s="112" t="s">
        <v>223</v>
      </c>
      <c r="B27" s="96"/>
      <c r="C27" s="96"/>
      <c r="D27" s="97"/>
      <c r="E27" s="98"/>
      <c r="F27" s="96"/>
      <c r="G27" s="39" t="s">
        <v>52</v>
      </c>
      <c r="H27" s="61"/>
      <c r="I27" s="63"/>
      <c r="J27" s="63"/>
      <c r="K27" s="61"/>
      <c r="L27" s="99"/>
      <c r="M27" s="100">
        <v>666.95184326171875</v>
      </c>
      <c r="N27" s="100">
        <v>5591.1123046875</v>
      </c>
      <c r="O27" s="101"/>
      <c r="P27" s="102"/>
      <c r="Q27" s="102"/>
      <c r="R27" s="37">
        <v>0</v>
      </c>
      <c r="S27" s="68"/>
      <c r="T27" s="68"/>
      <c r="U27" s="38">
        <v>0</v>
      </c>
      <c r="V27" s="38">
        <v>0</v>
      </c>
      <c r="W27" s="38">
        <v>0</v>
      </c>
      <c r="X27" s="38">
        <v>0</v>
      </c>
      <c r="Y27" s="38">
        <v>0</v>
      </c>
      <c r="Z27" s="69"/>
      <c r="AA27" s="70">
        <v>27</v>
      </c>
      <c r="AB2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7" s="71"/>
      <c r="AD27" s="37"/>
      <c r="AE27" s="37"/>
      <c r="AF27" s="37"/>
      <c r="AG27" s="37"/>
      <c r="AH27" s="37"/>
      <c r="AI27" s="37"/>
      <c r="AJ27" s="37"/>
      <c r="AK27" s="37"/>
      <c r="AL27" s="37"/>
      <c r="AM27" s="37"/>
      <c r="AN27" s="132" t="str">
        <f>REPLACE(INDEX(GroupVertices[Group], MATCH(Vertices[[#This Row],[Vertex]],GroupVertices[Vertex],0)),1,1,"")</f>
        <v>102</v>
      </c>
      <c r="AO27" s="103"/>
      <c r="AP27" s="91"/>
      <c r="AQ27" s="91"/>
      <c r="AR27" s="91"/>
      <c r="AS27" s="91"/>
    </row>
    <row r="28" spans="1:45" ht="16.5" thickTop="1" thickBot="1" x14ac:dyDescent="0.3">
      <c r="A28" s="112" t="s">
        <v>224</v>
      </c>
      <c r="B28" s="96"/>
      <c r="C28" s="96"/>
      <c r="D28" s="97"/>
      <c r="E28" s="98"/>
      <c r="F28" s="96"/>
      <c r="G28" s="39" t="s">
        <v>52</v>
      </c>
      <c r="H28" s="61"/>
      <c r="I28" s="63"/>
      <c r="J28" s="63"/>
      <c r="K28" s="61"/>
      <c r="L28" s="99"/>
      <c r="M28" s="100">
        <v>2858.987548828125</v>
      </c>
      <c r="N28" s="100">
        <v>6658.7587890625</v>
      </c>
      <c r="O28" s="101"/>
      <c r="P28" s="102"/>
      <c r="Q28" s="102"/>
      <c r="R28" s="37">
        <v>2</v>
      </c>
      <c r="S28" s="68"/>
      <c r="T28" s="68"/>
      <c r="U28" s="38">
        <v>0</v>
      </c>
      <c r="V28" s="38">
        <v>0.5</v>
      </c>
      <c r="W28" s="38">
        <v>0</v>
      </c>
      <c r="X28" s="38">
        <v>0.99999700000000002</v>
      </c>
      <c r="Y28" s="38">
        <v>1</v>
      </c>
      <c r="Z28" s="69"/>
      <c r="AA28" s="70">
        <v>28</v>
      </c>
      <c r="AB2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8" s="71"/>
      <c r="AD28" s="37"/>
      <c r="AE28" s="37"/>
      <c r="AF28" s="37"/>
      <c r="AG28" s="37"/>
      <c r="AH28" s="37"/>
      <c r="AI28" s="37"/>
      <c r="AJ28" s="137" t="s">
        <v>175</v>
      </c>
      <c r="AK28" s="137" t="s">
        <v>175</v>
      </c>
      <c r="AL28" s="137" t="s">
        <v>175</v>
      </c>
      <c r="AM28" s="137" t="s">
        <v>175</v>
      </c>
      <c r="AN28" s="134" t="str">
        <f>REPLACE(INDEX(GroupVertices[Group], MATCH(Vertices[[#This Row],[Vertex]],GroupVertices[Vertex],0)),1,1,"")</f>
        <v>27</v>
      </c>
      <c r="AO28" s="103"/>
      <c r="AP28" s="91"/>
      <c r="AQ28" s="91"/>
      <c r="AR28" s="91"/>
      <c r="AS28" s="91"/>
    </row>
    <row r="29" spans="1:45" ht="16.5" thickTop="1" thickBot="1" x14ac:dyDescent="0.3">
      <c r="A29" s="112" t="s">
        <v>227</v>
      </c>
      <c r="B29" s="96"/>
      <c r="C29" s="96"/>
      <c r="D29" s="97"/>
      <c r="E29" s="98"/>
      <c r="F29" s="96"/>
      <c r="G29" s="39" t="s">
        <v>52</v>
      </c>
      <c r="H29" s="61"/>
      <c r="I29" s="63"/>
      <c r="J29" s="63"/>
      <c r="K29" s="61"/>
      <c r="L29" s="99"/>
      <c r="M29" s="100">
        <v>6459.36572265625</v>
      </c>
      <c r="N29" s="100">
        <v>1461.25634765625</v>
      </c>
      <c r="O29" s="101"/>
      <c r="P29" s="102"/>
      <c r="Q29" s="102"/>
      <c r="R29" s="37">
        <v>0</v>
      </c>
      <c r="S29" s="68"/>
      <c r="T29" s="68"/>
      <c r="U29" s="38">
        <v>0</v>
      </c>
      <c r="V29" s="38">
        <v>0</v>
      </c>
      <c r="W29" s="38">
        <v>0</v>
      </c>
      <c r="X29" s="38">
        <v>0</v>
      </c>
      <c r="Y29" s="38">
        <v>0</v>
      </c>
      <c r="Z29" s="69"/>
      <c r="AA29" s="70">
        <v>29</v>
      </c>
      <c r="AB2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9" s="71"/>
      <c r="AD29" s="37"/>
      <c r="AE29" s="37"/>
      <c r="AF29" s="37"/>
      <c r="AG29" s="37"/>
      <c r="AH29" s="37"/>
      <c r="AI29" s="37"/>
      <c r="AJ29" s="37"/>
      <c r="AK29" s="37"/>
      <c r="AL29" s="37"/>
      <c r="AM29" s="37"/>
      <c r="AN29" s="132" t="str">
        <f>REPLACE(INDEX(GroupVertices[Group], MATCH(Vertices[[#This Row],[Vertex]],GroupVertices[Vertex],0)),1,1,"")</f>
        <v>101</v>
      </c>
      <c r="AO29" s="103"/>
      <c r="AP29" s="91"/>
      <c r="AQ29" s="91"/>
      <c r="AR29" s="91"/>
      <c r="AS29" s="91"/>
    </row>
    <row r="30" spans="1:45" ht="16.5" thickTop="1" thickBot="1" x14ac:dyDescent="0.3">
      <c r="A30" s="112" t="s">
        <v>228</v>
      </c>
      <c r="B30" s="96"/>
      <c r="C30" s="96"/>
      <c r="D30" s="97"/>
      <c r="E30" s="98"/>
      <c r="F30" s="96"/>
      <c r="G30" s="39" t="s">
        <v>52</v>
      </c>
      <c r="H30" s="61"/>
      <c r="I30" s="63"/>
      <c r="J30" s="63"/>
      <c r="K30" s="61"/>
      <c r="L30" s="99"/>
      <c r="M30" s="100">
        <v>6169.46728515625</v>
      </c>
      <c r="N30" s="100">
        <v>6949.99755859375</v>
      </c>
      <c r="O30" s="101"/>
      <c r="P30" s="102"/>
      <c r="Q30" s="102"/>
      <c r="R30" s="37">
        <v>2</v>
      </c>
      <c r="S30" s="68"/>
      <c r="T30" s="68"/>
      <c r="U30" s="38">
        <v>0</v>
      </c>
      <c r="V30" s="38">
        <v>0.5</v>
      </c>
      <c r="W30" s="38">
        <v>0</v>
      </c>
      <c r="X30" s="38">
        <v>0.99999700000000002</v>
      </c>
      <c r="Y30" s="38">
        <v>1</v>
      </c>
      <c r="Z30" s="69"/>
      <c r="AA30" s="70">
        <v>30</v>
      </c>
      <c r="AB3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0" s="71"/>
      <c r="AD30" s="37"/>
      <c r="AE30" s="37"/>
      <c r="AF30" s="37"/>
      <c r="AG30" s="37"/>
      <c r="AH30" s="37"/>
      <c r="AI30" s="37"/>
      <c r="AJ30" s="137" t="s">
        <v>175</v>
      </c>
      <c r="AK30" s="137" t="s">
        <v>175</v>
      </c>
      <c r="AL30" s="137" t="s">
        <v>175</v>
      </c>
      <c r="AM30" s="137" t="s">
        <v>175</v>
      </c>
      <c r="AN30" s="134" t="str">
        <f>REPLACE(INDEX(GroupVertices[Group], MATCH(Vertices[[#This Row],[Vertex]],GroupVertices[Vertex],0)),1,1,"")</f>
        <v>26</v>
      </c>
      <c r="AO30" s="103"/>
      <c r="AP30" s="91"/>
      <c r="AQ30" s="91"/>
      <c r="AR30" s="91"/>
      <c r="AS30" s="91"/>
    </row>
    <row r="31" spans="1:45" ht="16.5" thickTop="1" thickBot="1" x14ac:dyDescent="0.3">
      <c r="A31" s="112" t="s">
        <v>231</v>
      </c>
      <c r="B31" s="96"/>
      <c r="C31" s="96"/>
      <c r="D31" s="97"/>
      <c r="E31" s="98"/>
      <c r="F31" s="96"/>
      <c r="G31" s="39" t="s">
        <v>52</v>
      </c>
      <c r="H31" s="61"/>
      <c r="I31" s="63"/>
      <c r="J31" s="63"/>
      <c r="K31" s="61"/>
      <c r="L31" s="99"/>
      <c r="M31" s="100">
        <v>4458.10107421875</v>
      </c>
      <c r="N31" s="100">
        <v>9157.79296875</v>
      </c>
      <c r="O31" s="101"/>
      <c r="P31" s="102"/>
      <c r="Q31" s="102"/>
      <c r="R31" s="37">
        <v>2</v>
      </c>
      <c r="S31" s="68"/>
      <c r="T31" s="68"/>
      <c r="U31" s="38">
        <v>0</v>
      </c>
      <c r="V31" s="38">
        <v>0.5</v>
      </c>
      <c r="W31" s="38">
        <v>0</v>
      </c>
      <c r="X31" s="38">
        <v>0.99999700000000002</v>
      </c>
      <c r="Y31" s="38">
        <v>1</v>
      </c>
      <c r="Z31" s="69"/>
      <c r="AA31" s="70">
        <v>31</v>
      </c>
      <c r="AB3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1" s="71"/>
      <c r="AD31" s="37"/>
      <c r="AE31" s="37"/>
      <c r="AF31" s="37"/>
      <c r="AG31" s="37"/>
      <c r="AH31" s="37"/>
      <c r="AI31" s="37"/>
      <c r="AJ31" s="137" t="s">
        <v>175</v>
      </c>
      <c r="AK31" s="137" t="s">
        <v>175</v>
      </c>
      <c r="AL31" s="137" t="s">
        <v>175</v>
      </c>
      <c r="AM31" s="137" t="s">
        <v>175</v>
      </c>
      <c r="AN31" s="134" t="str">
        <f>REPLACE(INDEX(GroupVertices[Group], MATCH(Vertices[[#This Row],[Vertex]],GroupVertices[Vertex],0)),1,1,"")</f>
        <v>25</v>
      </c>
      <c r="AO31" s="103"/>
      <c r="AP31" s="91"/>
      <c r="AQ31" s="91"/>
      <c r="AR31" s="91"/>
      <c r="AS31" s="91"/>
    </row>
    <row r="32" spans="1:45" ht="16.5" thickTop="1" thickBot="1" x14ac:dyDescent="0.3">
      <c r="A32" s="112" t="s">
        <v>234</v>
      </c>
      <c r="B32" s="96"/>
      <c r="C32" s="96"/>
      <c r="D32" s="97"/>
      <c r="E32" s="98"/>
      <c r="F32" s="96"/>
      <c r="G32" s="39" t="s">
        <v>52</v>
      </c>
      <c r="H32" s="61"/>
      <c r="I32" s="63"/>
      <c r="J32" s="63"/>
      <c r="K32" s="61"/>
      <c r="L32" s="99"/>
      <c r="M32" s="100">
        <v>2965.68359375</v>
      </c>
      <c r="N32" s="100">
        <v>9221.2802734375</v>
      </c>
      <c r="O32" s="101"/>
      <c r="P32" s="102"/>
      <c r="Q32" s="102"/>
      <c r="R32" s="37">
        <v>1</v>
      </c>
      <c r="S32" s="68"/>
      <c r="T32" s="68"/>
      <c r="U32" s="38">
        <v>0</v>
      </c>
      <c r="V32" s="38">
        <v>0.33333299999999999</v>
      </c>
      <c r="W32" s="38">
        <v>0</v>
      </c>
      <c r="X32" s="38">
        <v>0.77026799999999995</v>
      </c>
      <c r="Y32" s="38">
        <v>0</v>
      </c>
      <c r="Z32" s="69"/>
      <c r="AA32" s="70">
        <v>32</v>
      </c>
      <c r="AB3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2" s="71"/>
      <c r="AD32" s="37"/>
      <c r="AE32" s="37"/>
      <c r="AF32" s="37"/>
      <c r="AG32" s="37"/>
      <c r="AH32" s="37"/>
      <c r="AI32" s="37"/>
      <c r="AJ32" s="137" t="s">
        <v>175</v>
      </c>
      <c r="AK32" s="137" t="s">
        <v>175</v>
      </c>
      <c r="AL32" s="137" t="s">
        <v>175</v>
      </c>
      <c r="AM32" s="137" t="s">
        <v>175</v>
      </c>
      <c r="AN32" s="134" t="str">
        <f>REPLACE(INDEX(GroupVertices[Group], MATCH(Vertices[[#This Row],[Vertex]],GroupVertices[Vertex],0)),1,1,"")</f>
        <v>29</v>
      </c>
      <c r="AO32" s="103"/>
      <c r="AP32" s="91"/>
      <c r="AQ32" s="91"/>
      <c r="AR32" s="91"/>
      <c r="AS32" s="91"/>
    </row>
    <row r="33" spans="1:45" ht="16.5" thickTop="1" thickBot="1" x14ac:dyDescent="0.3">
      <c r="A33" s="112" t="s">
        <v>236</v>
      </c>
      <c r="B33" s="96"/>
      <c r="C33" s="96"/>
      <c r="D33" s="97"/>
      <c r="E33" s="98"/>
      <c r="F33" s="96"/>
      <c r="G33" s="39" t="s">
        <v>52</v>
      </c>
      <c r="H33" s="61"/>
      <c r="I33" s="63"/>
      <c r="J33" s="63"/>
      <c r="K33" s="61"/>
      <c r="L33" s="99"/>
      <c r="M33" s="100">
        <v>3769.14208984375</v>
      </c>
      <c r="N33" s="100">
        <v>7725.4384765625</v>
      </c>
      <c r="O33" s="101"/>
      <c r="P33" s="102"/>
      <c r="Q33" s="102"/>
      <c r="R33" s="37">
        <v>4</v>
      </c>
      <c r="S33" s="68"/>
      <c r="T33" s="68"/>
      <c r="U33" s="38">
        <v>0</v>
      </c>
      <c r="V33" s="38">
        <v>5.2631999999999998E-2</v>
      </c>
      <c r="W33" s="38">
        <v>0.124912</v>
      </c>
      <c r="X33" s="38">
        <v>0.98054200000000002</v>
      </c>
      <c r="Y33" s="38">
        <v>1</v>
      </c>
      <c r="Z33" s="69"/>
      <c r="AA33" s="70">
        <v>33</v>
      </c>
      <c r="AB3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3" s="71"/>
      <c r="AD33" s="37"/>
      <c r="AE33" s="37"/>
      <c r="AF33" s="37"/>
      <c r="AG33" s="37"/>
      <c r="AH33" s="37"/>
      <c r="AI33" s="37"/>
      <c r="AJ33" s="137" t="s">
        <v>175</v>
      </c>
      <c r="AK33" s="137" t="s">
        <v>175</v>
      </c>
      <c r="AL33" s="137" t="s">
        <v>175</v>
      </c>
      <c r="AM33" s="137" t="s">
        <v>175</v>
      </c>
      <c r="AN33" s="134" t="str">
        <f>REPLACE(INDEX(GroupVertices[Group], MATCH(Vertices[[#This Row],[Vertex]],GroupVertices[Vertex],0)),1,1,"")</f>
        <v>1</v>
      </c>
      <c r="AO33" s="103"/>
      <c r="AP33" s="91"/>
      <c r="AQ33" s="91"/>
      <c r="AR33" s="91"/>
      <c r="AS33" s="91"/>
    </row>
    <row r="34" spans="1:45" ht="16.5" thickTop="1" thickBot="1" x14ac:dyDescent="0.3">
      <c r="A34" s="112" t="s">
        <v>241</v>
      </c>
      <c r="B34" s="96"/>
      <c r="C34" s="96"/>
      <c r="D34" s="97"/>
      <c r="E34" s="98"/>
      <c r="F34" s="96"/>
      <c r="G34" s="39" t="s">
        <v>52</v>
      </c>
      <c r="H34" s="61"/>
      <c r="I34" s="63"/>
      <c r="J34" s="63"/>
      <c r="K34" s="61"/>
      <c r="L34" s="99"/>
      <c r="M34" s="100">
        <v>4451.3662109375</v>
      </c>
      <c r="N34" s="100">
        <v>1880.5518798828125</v>
      </c>
      <c r="O34" s="101"/>
      <c r="P34" s="102"/>
      <c r="Q34" s="102"/>
      <c r="R34" s="37">
        <v>1</v>
      </c>
      <c r="S34" s="68"/>
      <c r="T34" s="68"/>
      <c r="U34" s="38">
        <v>0</v>
      </c>
      <c r="V34" s="38">
        <v>1</v>
      </c>
      <c r="W34" s="38">
        <v>0</v>
      </c>
      <c r="X34" s="38">
        <v>0.99999700000000002</v>
      </c>
      <c r="Y34" s="38">
        <v>0</v>
      </c>
      <c r="Z34" s="69"/>
      <c r="AA34" s="70">
        <v>34</v>
      </c>
      <c r="AB3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4" s="71"/>
      <c r="AD34" s="37"/>
      <c r="AE34" s="37"/>
      <c r="AF34" s="37"/>
      <c r="AG34" s="37"/>
      <c r="AH34" s="37"/>
      <c r="AI34" s="37"/>
      <c r="AJ34" s="137" t="s">
        <v>175</v>
      </c>
      <c r="AK34" s="137" t="s">
        <v>175</v>
      </c>
      <c r="AL34" s="137" t="s">
        <v>175</v>
      </c>
      <c r="AM34" s="137" t="s">
        <v>175</v>
      </c>
      <c r="AN34" s="134" t="str">
        <f>REPLACE(INDEX(GroupVertices[Group], MATCH(Vertices[[#This Row],[Vertex]],GroupVertices[Vertex],0)),1,1,"")</f>
        <v>54</v>
      </c>
      <c r="AO34" s="103"/>
      <c r="AP34" s="91"/>
      <c r="AQ34" s="91"/>
      <c r="AR34" s="91"/>
      <c r="AS34" s="91"/>
    </row>
    <row r="35" spans="1:45" ht="16.5" thickTop="1" thickBot="1" x14ac:dyDescent="0.3">
      <c r="A35" s="112" t="s">
        <v>243</v>
      </c>
      <c r="B35" s="96"/>
      <c r="C35" s="96"/>
      <c r="D35" s="97"/>
      <c r="E35" s="98"/>
      <c r="F35" s="96"/>
      <c r="G35" s="39" t="s">
        <v>52</v>
      </c>
      <c r="H35" s="61"/>
      <c r="I35" s="63"/>
      <c r="J35" s="63"/>
      <c r="K35" s="61"/>
      <c r="L35" s="99"/>
      <c r="M35" s="100">
        <v>4183.0546875</v>
      </c>
      <c r="N35" s="100">
        <v>8906.9541015625</v>
      </c>
      <c r="O35" s="101"/>
      <c r="P35" s="102"/>
      <c r="Q35" s="102"/>
      <c r="R35" s="37">
        <v>0</v>
      </c>
      <c r="S35" s="68"/>
      <c r="T35" s="68"/>
      <c r="U35" s="38">
        <v>0</v>
      </c>
      <c r="V35" s="38">
        <v>0</v>
      </c>
      <c r="W35" s="38">
        <v>0</v>
      </c>
      <c r="X35" s="38">
        <v>0</v>
      </c>
      <c r="Y35" s="38">
        <v>0</v>
      </c>
      <c r="Z35" s="69"/>
      <c r="AA35" s="70">
        <v>35</v>
      </c>
      <c r="AB3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5" s="71"/>
      <c r="AD35" s="37"/>
      <c r="AE35" s="37"/>
      <c r="AF35" s="37"/>
      <c r="AG35" s="37"/>
      <c r="AH35" s="37"/>
      <c r="AI35" s="37"/>
      <c r="AJ35" s="37"/>
      <c r="AK35" s="37"/>
      <c r="AL35" s="37"/>
      <c r="AM35" s="37"/>
      <c r="AN35" s="132" t="str">
        <f>REPLACE(INDEX(GroupVertices[Group], MATCH(Vertices[[#This Row],[Vertex]],GroupVertices[Vertex],0)),1,1,"")</f>
        <v>104</v>
      </c>
      <c r="AO35" s="103"/>
      <c r="AP35" s="91"/>
      <c r="AQ35" s="91"/>
      <c r="AR35" s="91"/>
      <c r="AS35" s="91"/>
    </row>
    <row r="36" spans="1:45" ht="16.5" thickTop="1" thickBot="1" x14ac:dyDescent="0.3">
      <c r="A36" s="112" t="s">
        <v>244</v>
      </c>
      <c r="B36" s="96"/>
      <c r="C36" s="96"/>
      <c r="D36" s="97"/>
      <c r="E36" s="98"/>
      <c r="F36" s="96"/>
      <c r="G36" s="39" t="s">
        <v>52</v>
      </c>
      <c r="H36" s="61"/>
      <c r="I36" s="63"/>
      <c r="J36" s="63"/>
      <c r="K36" s="61"/>
      <c r="L36" s="99"/>
      <c r="M36" s="100">
        <v>9814.3681640625</v>
      </c>
      <c r="N36" s="100">
        <v>3610.411376953125</v>
      </c>
      <c r="O36" s="101"/>
      <c r="P36" s="102"/>
      <c r="Q36" s="102"/>
      <c r="R36" s="37">
        <v>1</v>
      </c>
      <c r="S36" s="68"/>
      <c r="T36" s="68"/>
      <c r="U36" s="38">
        <v>0</v>
      </c>
      <c r="V36" s="38">
        <v>1</v>
      </c>
      <c r="W36" s="38">
        <v>0</v>
      </c>
      <c r="X36" s="38">
        <v>0.99999700000000002</v>
      </c>
      <c r="Y36" s="38">
        <v>0</v>
      </c>
      <c r="Z36" s="69"/>
      <c r="AA36" s="70">
        <v>36</v>
      </c>
      <c r="AB3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6" s="71"/>
      <c r="AD36" s="37"/>
      <c r="AE36" s="37"/>
      <c r="AF36" s="37"/>
      <c r="AG36" s="37"/>
      <c r="AH36" s="37"/>
      <c r="AI36" s="37"/>
      <c r="AJ36" s="137" t="s">
        <v>175</v>
      </c>
      <c r="AK36" s="137" t="s">
        <v>175</v>
      </c>
      <c r="AL36" s="137" t="s">
        <v>175</v>
      </c>
      <c r="AM36" s="137" t="s">
        <v>175</v>
      </c>
      <c r="AN36" s="134" t="str">
        <f>REPLACE(INDEX(GroupVertices[Group], MATCH(Vertices[[#This Row],[Vertex]],GroupVertices[Vertex],0)),1,1,"")</f>
        <v>53</v>
      </c>
      <c r="AO36" s="103"/>
      <c r="AP36" s="91"/>
      <c r="AQ36" s="91"/>
      <c r="AR36" s="91"/>
      <c r="AS36" s="91"/>
    </row>
    <row r="37" spans="1:45" ht="16.5" thickTop="1" thickBot="1" x14ac:dyDescent="0.3">
      <c r="A37" s="112" t="s">
        <v>246</v>
      </c>
      <c r="B37" s="96"/>
      <c r="C37" s="96"/>
      <c r="D37" s="97"/>
      <c r="E37" s="98"/>
      <c r="F37" s="96"/>
      <c r="G37" s="39" t="s">
        <v>52</v>
      </c>
      <c r="H37" s="61"/>
      <c r="I37" s="63"/>
      <c r="J37" s="63"/>
      <c r="K37" s="61"/>
      <c r="L37" s="99"/>
      <c r="M37" s="100">
        <v>9518.0341796875</v>
      </c>
      <c r="N37" s="100">
        <v>5584.8447265625</v>
      </c>
      <c r="O37" s="101"/>
      <c r="P37" s="102"/>
      <c r="Q37" s="102"/>
      <c r="R37" s="37">
        <v>1</v>
      </c>
      <c r="S37" s="68"/>
      <c r="T37" s="68"/>
      <c r="U37" s="38">
        <v>0</v>
      </c>
      <c r="V37" s="38">
        <v>0.14285700000000001</v>
      </c>
      <c r="W37" s="38">
        <v>0</v>
      </c>
      <c r="X37" s="38">
        <v>0.45180799999999999</v>
      </c>
      <c r="Y37" s="38">
        <v>0</v>
      </c>
      <c r="Z37" s="69"/>
      <c r="AA37" s="70">
        <v>37</v>
      </c>
      <c r="AB3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7" s="71"/>
      <c r="AD37" s="37"/>
      <c r="AE37" s="37"/>
      <c r="AF37" s="37"/>
      <c r="AG37" s="37"/>
      <c r="AH37" s="37"/>
      <c r="AI37" s="37"/>
      <c r="AJ37" s="137" t="s">
        <v>175</v>
      </c>
      <c r="AK37" s="137" t="s">
        <v>175</v>
      </c>
      <c r="AL37" s="137" t="s">
        <v>175</v>
      </c>
      <c r="AM37" s="137" t="s">
        <v>175</v>
      </c>
      <c r="AN37" s="134" t="str">
        <f>REPLACE(INDEX(GroupVertices[Group], MATCH(Vertices[[#This Row],[Vertex]],GroupVertices[Vertex],0)),1,1,"")</f>
        <v>6</v>
      </c>
      <c r="AO37" s="103"/>
      <c r="AP37" s="91"/>
      <c r="AQ37" s="91"/>
      <c r="AR37" s="91"/>
      <c r="AS37" s="91"/>
    </row>
    <row r="38" spans="1:45" ht="16.5" thickTop="1" thickBot="1" x14ac:dyDescent="0.3">
      <c r="A38" s="112" t="s">
        <v>248</v>
      </c>
      <c r="B38" s="96"/>
      <c r="C38" s="96"/>
      <c r="D38" s="97"/>
      <c r="E38" s="98"/>
      <c r="F38" s="96"/>
      <c r="G38" s="39" t="s">
        <v>52</v>
      </c>
      <c r="H38" s="61"/>
      <c r="I38" s="63"/>
      <c r="J38" s="63"/>
      <c r="K38" s="61"/>
      <c r="L38" s="99"/>
      <c r="M38" s="100">
        <v>839.6019287109375</v>
      </c>
      <c r="N38" s="100">
        <v>9173.8330078125</v>
      </c>
      <c r="O38" s="101"/>
      <c r="P38" s="102"/>
      <c r="Q38" s="102"/>
      <c r="R38" s="37">
        <v>2</v>
      </c>
      <c r="S38" s="68"/>
      <c r="T38" s="68"/>
      <c r="U38" s="38">
        <v>0</v>
      </c>
      <c r="V38" s="38">
        <v>0.5</v>
      </c>
      <c r="W38" s="38">
        <v>0</v>
      </c>
      <c r="X38" s="38">
        <v>0.99999700000000002</v>
      </c>
      <c r="Y38" s="38">
        <v>1</v>
      </c>
      <c r="Z38" s="69"/>
      <c r="AA38" s="70">
        <v>38</v>
      </c>
      <c r="AB3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8" s="71"/>
      <c r="AD38" s="37"/>
      <c r="AE38" s="37"/>
      <c r="AF38" s="37"/>
      <c r="AG38" s="37"/>
      <c r="AH38" s="37"/>
      <c r="AI38" s="37"/>
      <c r="AJ38" s="137" t="s">
        <v>175</v>
      </c>
      <c r="AK38" s="137" t="s">
        <v>175</v>
      </c>
      <c r="AL38" s="137" t="s">
        <v>175</v>
      </c>
      <c r="AM38" s="137" t="s">
        <v>175</v>
      </c>
      <c r="AN38" s="134" t="str">
        <f>REPLACE(INDEX(GroupVertices[Group], MATCH(Vertices[[#This Row],[Vertex]],GroupVertices[Vertex],0)),1,1,"")</f>
        <v>18</v>
      </c>
      <c r="AO38" s="103"/>
      <c r="AP38" s="91"/>
      <c r="AQ38" s="91"/>
      <c r="AR38" s="91"/>
      <c r="AS38" s="91"/>
    </row>
    <row r="39" spans="1:45" ht="16.5" thickTop="1" thickBot="1" x14ac:dyDescent="0.3">
      <c r="A39" s="112" t="s">
        <v>251</v>
      </c>
      <c r="B39" s="96"/>
      <c r="C39" s="96"/>
      <c r="D39" s="97"/>
      <c r="E39" s="98"/>
      <c r="F39" s="96"/>
      <c r="G39" s="39" t="s">
        <v>52</v>
      </c>
      <c r="H39" s="61"/>
      <c r="I39" s="63"/>
      <c r="J39" s="63"/>
      <c r="K39" s="61"/>
      <c r="L39" s="99"/>
      <c r="M39" s="100">
        <v>3996.244140625</v>
      </c>
      <c r="N39" s="100">
        <v>1406.6011962890625</v>
      </c>
      <c r="O39" s="101"/>
      <c r="P39" s="102"/>
      <c r="Q39" s="102"/>
      <c r="R39" s="37">
        <v>2</v>
      </c>
      <c r="S39" s="68"/>
      <c r="T39" s="68"/>
      <c r="U39" s="38">
        <v>0</v>
      </c>
      <c r="V39" s="38">
        <v>0.125</v>
      </c>
      <c r="W39" s="38">
        <v>0</v>
      </c>
      <c r="X39" s="38">
        <v>0.96833999999999998</v>
      </c>
      <c r="Y39" s="38">
        <v>1</v>
      </c>
      <c r="Z39" s="69"/>
      <c r="AA39" s="70">
        <v>39</v>
      </c>
      <c r="AB3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39" s="71"/>
      <c r="AD39" s="37"/>
      <c r="AE39" s="37"/>
      <c r="AF39" s="37"/>
      <c r="AG39" s="37"/>
      <c r="AH39" s="37"/>
      <c r="AI39" s="37"/>
      <c r="AJ39" s="137" t="s">
        <v>175</v>
      </c>
      <c r="AK39" s="137" t="s">
        <v>175</v>
      </c>
      <c r="AL39" s="137" t="s">
        <v>175</v>
      </c>
      <c r="AM39" s="137" t="s">
        <v>175</v>
      </c>
      <c r="AN39" s="134" t="str">
        <f>REPLACE(INDEX(GroupVertices[Group], MATCH(Vertices[[#This Row],[Vertex]],GroupVertices[Vertex],0)),1,1,"")</f>
        <v>4</v>
      </c>
      <c r="AO39" s="103"/>
      <c r="AP39" s="91"/>
      <c r="AQ39" s="91"/>
      <c r="AR39" s="91"/>
      <c r="AS39" s="91"/>
    </row>
    <row r="40" spans="1:45" ht="16.5" thickTop="1" thickBot="1" x14ac:dyDescent="0.3">
      <c r="A40" s="112" t="s">
        <v>210</v>
      </c>
      <c r="B40" s="96"/>
      <c r="C40" s="96"/>
      <c r="D40" s="97"/>
      <c r="E40" s="98"/>
      <c r="F40" s="96"/>
      <c r="G40" s="39" t="s">
        <v>52</v>
      </c>
      <c r="H40" s="61"/>
      <c r="I40" s="63"/>
      <c r="J40" s="63"/>
      <c r="K40" s="61"/>
      <c r="L40" s="99"/>
      <c r="M40" s="100">
        <v>9758.7548828125</v>
      </c>
      <c r="N40" s="100">
        <v>5692.841796875</v>
      </c>
      <c r="O40" s="101"/>
      <c r="P40" s="102"/>
      <c r="Q40" s="102"/>
      <c r="R40" s="37">
        <v>1</v>
      </c>
      <c r="S40" s="68"/>
      <c r="T40" s="68"/>
      <c r="U40" s="38">
        <v>0</v>
      </c>
      <c r="V40" s="38">
        <v>0.04</v>
      </c>
      <c r="W40" s="38">
        <v>0</v>
      </c>
      <c r="X40" s="38">
        <v>0.57976899999999998</v>
      </c>
      <c r="Y40" s="38">
        <v>0</v>
      </c>
      <c r="Z40" s="69"/>
      <c r="AA40" s="70">
        <v>40</v>
      </c>
      <c r="AB4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0" s="71"/>
      <c r="AD40" s="37"/>
      <c r="AE40" s="37"/>
      <c r="AF40" s="37"/>
      <c r="AG40" s="37"/>
      <c r="AH40" s="37"/>
      <c r="AI40" s="37"/>
      <c r="AJ40" s="37"/>
      <c r="AK40" s="37"/>
      <c r="AL40" s="37"/>
      <c r="AM40" s="37"/>
      <c r="AN40" s="132" t="str">
        <f>REPLACE(INDEX(GroupVertices[Group], MATCH(Vertices[[#This Row],[Vertex]],GroupVertices[Vertex],0)),1,1,"")</f>
        <v>2</v>
      </c>
      <c r="AO40" s="103"/>
      <c r="AP40" s="91"/>
      <c r="AQ40" s="91"/>
      <c r="AR40" s="91"/>
      <c r="AS40" s="91"/>
    </row>
    <row r="41" spans="1:45" ht="16.5" thickTop="1" thickBot="1" x14ac:dyDescent="0.3">
      <c r="A41" s="112" t="s">
        <v>254</v>
      </c>
      <c r="B41" s="96"/>
      <c r="C41" s="96"/>
      <c r="D41" s="97"/>
      <c r="E41" s="98"/>
      <c r="F41" s="96"/>
      <c r="G41" s="39" t="s">
        <v>52</v>
      </c>
      <c r="H41" s="61"/>
      <c r="I41" s="63"/>
      <c r="J41" s="63"/>
      <c r="K41" s="61"/>
      <c r="L41" s="99"/>
      <c r="M41" s="100">
        <v>9149.44140625</v>
      </c>
      <c r="N41" s="100">
        <v>4711.931640625</v>
      </c>
      <c r="O41" s="101"/>
      <c r="P41" s="102"/>
      <c r="Q41" s="102"/>
      <c r="R41" s="37">
        <v>1</v>
      </c>
      <c r="S41" s="68"/>
      <c r="T41" s="68"/>
      <c r="U41" s="38">
        <v>0</v>
      </c>
      <c r="V41" s="38">
        <v>1</v>
      </c>
      <c r="W41" s="38">
        <v>0</v>
      </c>
      <c r="X41" s="38">
        <v>0.99999700000000002</v>
      </c>
      <c r="Y41" s="38">
        <v>0</v>
      </c>
      <c r="Z41" s="69"/>
      <c r="AA41" s="70">
        <v>41</v>
      </c>
      <c r="AB4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1" s="71"/>
      <c r="AD41" s="37"/>
      <c r="AE41" s="37"/>
      <c r="AF41" s="37"/>
      <c r="AG41" s="37"/>
      <c r="AH41" s="37"/>
      <c r="AI41" s="37"/>
      <c r="AJ41" s="137" t="s">
        <v>175</v>
      </c>
      <c r="AK41" s="137" t="s">
        <v>175</v>
      </c>
      <c r="AL41" s="137" t="s">
        <v>175</v>
      </c>
      <c r="AM41" s="137" t="s">
        <v>175</v>
      </c>
      <c r="AN41" s="134" t="str">
        <f>REPLACE(INDEX(GroupVertices[Group], MATCH(Vertices[[#This Row],[Vertex]],GroupVertices[Vertex],0)),1,1,"")</f>
        <v>60</v>
      </c>
      <c r="AO41" s="103"/>
      <c r="AP41" s="91"/>
      <c r="AQ41" s="91"/>
      <c r="AR41" s="91"/>
      <c r="AS41" s="91"/>
    </row>
    <row r="42" spans="1:45" ht="16.5" thickTop="1" thickBot="1" x14ac:dyDescent="0.3">
      <c r="A42" s="112" t="s">
        <v>198</v>
      </c>
      <c r="B42" s="96"/>
      <c r="C42" s="96"/>
      <c r="D42" s="97"/>
      <c r="E42" s="98"/>
      <c r="F42" s="96"/>
      <c r="G42" s="39" t="s">
        <v>52</v>
      </c>
      <c r="H42" s="61"/>
      <c r="I42" s="63"/>
      <c r="J42" s="63"/>
      <c r="K42" s="61"/>
      <c r="L42" s="99"/>
      <c r="M42" s="100">
        <v>4197.55517578125</v>
      </c>
      <c r="N42" s="100">
        <v>133.249755859375</v>
      </c>
      <c r="O42" s="101"/>
      <c r="P42" s="102"/>
      <c r="Q42" s="102"/>
      <c r="R42" s="37">
        <v>3</v>
      </c>
      <c r="S42" s="68"/>
      <c r="T42" s="68"/>
      <c r="U42" s="38">
        <v>0</v>
      </c>
      <c r="V42" s="38">
        <v>0.33333299999999999</v>
      </c>
      <c r="W42" s="38">
        <v>0</v>
      </c>
      <c r="X42" s="38">
        <v>0.99999700000000002</v>
      </c>
      <c r="Y42" s="38">
        <v>1</v>
      </c>
      <c r="Z42" s="69"/>
      <c r="AA42" s="70">
        <v>42</v>
      </c>
      <c r="AB4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2" s="71"/>
      <c r="AD42" s="37"/>
      <c r="AE42" s="37"/>
      <c r="AF42" s="37"/>
      <c r="AG42" s="37"/>
      <c r="AH42" s="37"/>
      <c r="AI42" s="37"/>
      <c r="AJ42" s="137" t="s">
        <v>175</v>
      </c>
      <c r="AK42" s="137" t="s">
        <v>175</v>
      </c>
      <c r="AL42" s="137" t="s">
        <v>175</v>
      </c>
      <c r="AM42" s="137" t="s">
        <v>175</v>
      </c>
      <c r="AN42" s="134" t="str">
        <f>REPLACE(INDEX(GroupVertices[Group], MATCH(Vertices[[#This Row],[Vertex]],GroupVertices[Vertex],0)),1,1,"")</f>
        <v>14</v>
      </c>
      <c r="AO42" s="103"/>
      <c r="AP42" s="91"/>
      <c r="AQ42" s="91"/>
      <c r="AR42" s="91"/>
      <c r="AS42" s="91"/>
    </row>
    <row r="43" spans="1:45" ht="16.5" thickTop="1" thickBot="1" x14ac:dyDescent="0.3">
      <c r="A43" s="112" t="s">
        <v>194</v>
      </c>
      <c r="B43" s="96"/>
      <c r="C43" s="96"/>
      <c r="D43" s="97"/>
      <c r="E43" s="98"/>
      <c r="F43" s="96"/>
      <c r="G43" s="39" t="s">
        <v>52</v>
      </c>
      <c r="H43" s="61"/>
      <c r="I43" s="63"/>
      <c r="J43" s="63"/>
      <c r="K43" s="61"/>
      <c r="L43" s="99"/>
      <c r="M43" s="100">
        <v>9354.3095703125</v>
      </c>
      <c r="N43" s="100">
        <v>5121.15966796875</v>
      </c>
      <c r="O43" s="101"/>
      <c r="P43" s="102"/>
      <c r="Q43" s="102"/>
      <c r="R43" s="37">
        <v>2</v>
      </c>
      <c r="S43" s="68"/>
      <c r="T43" s="68"/>
      <c r="U43" s="38">
        <v>0</v>
      </c>
      <c r="V43" s="38">
        <v>0.5</v>
      </c>
      <c r="W43" s="38">
        <v>0</v>
      </c>
      <c r="X43" s="38">
        <v>0.99999700000000002</v>
      </c>
      <c r="Y43" s="38">
        <v>1</v>
      </c>
      <c r="Z43" s="69"/>
      <c r="AA43" s="70">
        <v>43</v>
      </c>
      <c r="AB4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3" s="71"/>
      <c r="AD43" s="37"/>
      <c r="AE43" s="37"/>
      <c r="AF43" s="37"/>
      <c r="AG43" s="37"/>
      <c r="AH43" s="37"/>
      <c r="AI43" s="37"/>
      <c r="AJ43" s="137" t="s">
        <v>175</v>
      </c>
      <c r="AK43" s="137" t="s">
        <v>175</v>
      </c>
      <c r="AL43" s="137" t="s">
        <v>175</v>
      </c>
      <c r="AM43" s="137" t="s">
        <v>175</v>
      </c>
      <c r="AN43" s="134" t="str">
        <f>REPLACE(INDEX(GroupVertices[Group], MATCH(Vertices[[#This Row],[Vertex]],GroupVertices[Vertex],0)),1,1,"")</f>
        <v>24</v>
      </c>
      <c r="AO43" s="103"/>
      <c r="AP43" s="91"/>
      <c r="AQ43" s="91"/>
      <c r="AR43" s="91"/>
      <c r="AS43" s="91"/>
    </row>
    <row r="44" spans="1:45" ht="16.5" thickTop="1" thickBot="1" x14ac:dyDescent="0.3">
      <c r="A44" s="112" t="s">
        <v>256</v>
      </c>
      <c r="B44" s="96"/>
      <c r="C44" s="96"/>
      <c r="D44" s="97"/>
      <c r="E44" s="98"/>
      <c r="F44" s="96"/>
      <c r="G44" s="39" t="s">
        <v>52</v>
      </c>
      <c r="H44" s="61"/>
      <c r="I44" s="63"/>
      <c r="J44" s="63"/>
      <c r="K44" s="61"/>
      <c r="L44" s="99"/>
      <c r="M44" s="100">
        <v>1998.0301513671875</v>
      </c>
      <c r="N44" s="100">
        <v>7366.8427734375</v>
      </c>
      <c r="O44" s="101"/>
      <c r="P44" s="102"/>
      <c r="Q44" s="102"/>
      <c r="R44" s="37">
        <v>4</v>
      </c>
      <c r="S44" s="68"/>
      <c r="T44" s="68"/>
      <c r="U44" s="38">
        <v>4</v>
      </c>
      <c r="V44" s="38">
        <v>0.16666700000000001</v>
      </c>
      <c r="W44" s="38">
        <v>0</v>
      </c>
      <c r="X44" s="38">
        <v>1.4625619999999999</v>
      </c>
      <c r="Y44" s="38">
        <v>0.5</v>
      </c>
      <c r="Z44" s="69"/>
      <c r="AA44" s="70">
        <v>44</v>
      </c>
      <c r="AB4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4" s="71"/>
      <c r="AD44" s="37"/>
      <c r="AE44" s="37"/>
      <c r="AF44" s="37"/>
      <c r="AG44" s="37"/>
      <c r="AH44" s="37"/>
      <c r="AI44" s="37"/>
      <c r="AJ44" s="137" t="s">
        <v>175</v>
      </c>
      <c r="AK44" s="137" t="s">
        <v>175</v>
      </c>
      <c r="AL44" s="137" t="s">
        <v>175</v>
      </c>
      <c r="AM44" s="137" t="s">
        <v>175</v>
      </c>
      <c r="AN44" s="134" t="str">
        <f>REPLACE(INDEX(GroupVertices[Group], MATCH(Vertices[[#This Row],[Vertex]],GroupVertices[Vertex],0)),1,1,"")</f>
        <v>3</v>
      </c>
      <c r="AO44" s="103"/>
      <c r="AP44" s="91"/>
      <c r="AQ44" s="91"/>
      <c r="AR44" s="91"/>
      <c r="AS44" s="91"/>
    </row>
    <row r="45" spans="1:45" ht="16.5" thickTop="1" thickBot="1" x14ac:dyDescent="0.3">
      <c r="A45" s="112" t="s">
        <v>261</v>
      </c>
      <c r="B45" s="96"/>
      <c r="C45" s="96"/>
      <c r="D45" s="97"/>
      <c r="E45" s="98"/>
      <c r="F45" s="96"/>
      <c r="G45" s="39" t="s">
        <v>52</v>
      </c>
      <c r="H45" s="61"/>
      <c r="I45" s="63"/>
      <c r="J45" s="63"/>
      <c r="K45" s="61"/>
      <c r="L45" s="99"/>
      <c r="M45" s="100">
        <v>2030.2222900390625</v>
      </c>
      <c r="N45" s="100">
        <v>7937.5478515625</v>
      </c>
      <c r="O45" s="101"/>
      <c r="P45" s="102"/>
      <c r="Q45" s="102"/>
      <c r="R45" s="37">
        <v>3</v>
      </c>
      <c r="S45" s="68"/>
      <c r="T45" s="68"/>
      <c r="U45" s="38">
        <v>0</v>
      </c>
      <c r="V45" s="38">
        <v>0.33333299999999999</v>
      </c>
      <c r="W45" s="38">
        <v>0</v>
      </c>
      <c r="X45" s="38">
        <v>0.99999700000000002</v>
      </c>
      <c r="Y45" s="38">
        <v>1</v>
      </c>
      <c r="Z45" s="69"/>
      <c r="AA45" s="70">
        <v>45</v>
      </c>
      <c r="AB4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5" s="71"/>
      <c r="AD45" s="37"/>
      <c r="AE45" s="37"/>
      <c r="AF45" s="37"/>
      <c r="AG45" s="37"/>
      <c r="AH45" s="37"/>
      <c r="AI45" s="37"/>
      <c r="AJ45" s="137" t="s">
        <v>175</v>
      </c>
      <c r="AK45" s="137" t="s">
        <v>175</v>
      </c>
      <c r="AL45" s="137" t="s">
        <v>175</v>
      </c>
      <c r="AM45" s="137" t="s">
        <v>175</v>
      </c>
      <c r="AN45" s="134" t="str">
        <f>REPLACE(INDEX(GroupVertices[Group], MATCH(Vertices[[#This Row],[Vertex]],GroupVertices[Vertex],0)),1,1,"")</f>
        <v>12</v>
      </c>
      <c r="AO45" s="103"/>
      <c r="AP45" s="91"/>
      <c r="AQ45" s="91"/>
      <c r="AR45" s="91"/>
      <c r="AS45" s="91"/>
    </row>
    <row r="46" spans="1:45" ht="16.5" thickTop="1" thickBot="1" x14ac:dyDescent="0.3">
      <c r="A46" s="112" t="s">
        <v>183</v>
      </c>
      <c r="B46" s="96"/>
      <c r="C46" s="96"/>
      <c r="D46" s="97"/>
      <c r="E46" s="98"/>
      <c r="F46" s="96"/>
      <c r="G46" s="39" t="s">
        <v>52</v>
      </c>
      <c r="H46" s="61"/>
      <c r="I46" s="63"/>
      <c r="J46" s="63"/>
      <c r="K46" s="61"/>
      <c r="L46" s="99"/>
      <c r="M46" s="100">
        <v>6714.00341796875</v>
      </c>
      <c r="N46" s="100">
        <v>1833.767822265625</v>
      </c>
      <c r="O46" s="101"/>
      <c r="P46" s="102"/>
      <c r="Q46" s="102"/>
      <c r="R46" s="37">
        <v>3</v>
      </c>
      <c r="S46" s="68"/>
      <c r="T46" s="68"/>
      <c r="U46" s="38">
        <v>0</v>
      </c>
      <c r="V46" s="38">
        <v>0.2</v>
      </c>
      <c r="W46" s="38">
        <v>0</v>
      </c>
      <c r="X46" s="38">
        <v>1.0426340000000001</v>
      </c>
      <c r="Y46" s="38">
        <v>1</v>
      </c>
      <c r="Z46" s="69"/>
      <c r="AA46" s="70">
        <v>46</v>
      </c>
      <c r="AB4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6" s="71"/>
      <c r="AD46" s="37"/>
      <c r="AE46" s="37"/>
      <c r="AF46" s="37"/>
      <c r="AG46" s="37"/>
      <c r="AH46" s="37"/>
      <c r="AI46" s="37"/>
      <c r="AJ46" s="137" t="s">
        <v>175</v>
      </c>
      <c r="AK46" s="137" t="s">
        <v>175</v>
      </c>
      <c r="AL46" s="137" t="s">
        <v>175</v>
      </c>
      <c r="AM46" s="137" t="s">
        <v>175</v>
      </c>
      <c r="AN46" s="134" t="str">
        <f>REPLACE(INDEX(GroupVertices[Group], MATCH(Vertices[[#This Row],[Vertex]],GroupVertices[Vertex],0)),1,1,"")</f>
        <v>7</v>
      </c>
      <c r="AO46" s="103"/>
      <c r="AP46" s="91"/>
      <c r="AQ46" s="91"/>
      <c r="AR46" s="91"/>
      <c r="AS46" s="91"/>
    </row>
    <row r="47" spans="1:45" ht="16.5" thickTop="1" thickBot="1" x14ac:dyDescent="0.3">
      <c r="A47" s="112" t="s">
        <v>220</v>
      </c>
      <c r="B47" s="96"/>
      <c r="C47" s="96"/>
      <c r="D47" s="97"/>
      <c r="E47" s="98"/>
      <c r="F47" s="96"/>
      <c r="G47" s="39" t="s">
        <v>52</v>
      </c>
      <c r="H47" s="61"/>
      <c r="I47" s="63"/>
      <c r="J47" s="63"/>
      <c r="K47" s="61"/>
      <c r="L47" s="99"/>
      <c r="M47" s="100">
        <v>5269.39990234375</v>
      </c>
      <c r="N47" s="100">
        <v>3453.096435546875</v>
      </c>
      <c r="O47" s="101"/>
      <c r="P47" s="102"/>
      <c r="Q47" s="102"/>
      <c r="R47" s="37">
        <v>3</v>
      </c>
      <c r="S47" s="68"/>
      <c r="T47" s="68"/>
      <c r="U47" s="38">
        <v>0</v>
      </c>
      <c r="V47" s="38">
        <v>0.33333299999999999</v>
      </c>
      <c r="W47" s="38">
        <v>0</v>
      </c>
      <c r="X47" s="38">
        <v>0.99999700000000002</v>
      </c>
      <c r="Y47" s="38">
        <v>1</v>
      </c>
      <c r="Z47" s="69"/>
      <c r="AA47" s="70">
        <v>47</v>
      </c>
      <c r="AB4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7" s="71"/>
      <c r="AD47" s="37"/>
      <c r="AE47" s="37"/>
      <c r="AF47" s="37"/>
      <c r="AG47" s="37"/>
      <c r="AH47" s="37"/>
      <c r="AI47" s="37"/>
      <c r="AJ47" s="137" t="s">
        <v>175</v>
      </c>
      <c r="AK47" s="137" t="s">
        <v>175</v>
      </c>
      <c r="AL47" s="137" t="s">
        <v>175</v>
      </c>
      <c r="AM47" s="137" t="s">
        <v>175</v>
      </c>
      <c r="AN47" s="134" t="str">
        <f>REPLACE(INDEX(GroupVertices[Group], MATCH(Vertices[[#This Row],[Vertex]],GroupVertices[Vertex],0)),1,1,"")</f>
        <v>13</v>
      </c>
      <c r="AO47" s="103"/>
      <c r="AP47" s="91"/>
      <c r="AQ47" s="91"/>
      <c r="AR47" s="91"/>
      <c r="AS47" s="91"/>
    </row>
    <row r="48" spans="1:45" ht="16.5" thickTop="1" thickBot="1" x14ac:dyDescent="0.3">
      <c r="A48" s="112" t="s">
        <v>265</v>
      </c>
      <c r="B48" s="96"/>
      <c r="C48" s="96"/>
      <c r="D48" s="97"/>
      <c r="E48" s="98"/>
      <c r="F48" s="96"/>
      <c r="G48" s="39" t="s">
        <v>52</v>
      </c>
      <c r="H48" s="61"/>
      <c r="I48" s="63"/>
      <c r="J48" s="63"/>
      <c r="K48" s="61"/>
      <c r="L48" s="99"/>
      <c r="M48" s="100">
        <v>1487.04345703125</v>
      </c>
      <c r="N48" s="100">
        <v>8029.91162109375</v>
      </c>
      <c r="O48" s="101"/>
      <c r="P48" s="102"/>
      <c r="Q48" s="102"/>
      <c r="R48" s="37">
        <v>0</v>
      </c>
      <c r="S48" s="68"/>
      <c r="T48" s="68"/>
      <c r="U48" s="38">
        <v>0</v>
      </c>
      <c r="V48" s="38">
        <v>0</v>
      </c>
      <c r="W48" s="38">
        <v>0</v>
      </c>
      <c r="X48" s="38">
        <v>0</v>
      </c>
      <c r="Y48" s="38">
        <v>0</v>
      </c>
      <c r="Z48" s="69"/>
      <c r="AA48" s="70">
        <v>48</v>
      </c>
      <c r="AB4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8" s="71"/>
      <c r="AD48" s="37"/>
      <c r="AE48" s="37"/>
      <c r="AF48" s="37"/>
      <c r="AG48" s="37"/>
      <c r="AH48" s="37"/>
      <c r="AI48" s="37"/>
      <c r="AJ48" s="37"/>
      <c r="AK48" s="37"/>
      <c r="AL48" s="37"/>
      <c r="AM48" s="37"/>
      <c r="AN48" s="132" t="str">
        <f>REPLACE(INDEX(GroupVertices[Group], MATCH(Vertices[[#This Row],[Vertex]],GroupVertices[Vertex],0)),1,1,"")</f>
        <v>107</v>
      </c>
      <c r="AO48" s="103"/>
      <c r="AP48" s="91"/>
      <c r="AQ48" s="91"/>
      <c r="AR48" s="91"/>
      <c r="AS48" s="91"/>
    </row>
    <row r="49" spans="1:45" ht="16.5" thickTop="1" thickBot="1" x14ac:dyDescent="0.3">
      <c r="A49" s="112" t="s">
        <v>266</v>
      </c>
      <c r="B49" s="96"/>
      <c r="C49" s="96"/>
      <c r="D49" s="97"/>
      <c r="E49" s="98"/>
      <c r="F49" s="96"/>
      <c r="G49" s="39" t="s">
        <v>52</v>
      </c>
      <c r="H49" s="61"/>
      <c r="I49" s="63"/>
      <c r="J49" s="63"/>
      <c r="K49" s="61"/>
      <c r="L49" s="99"/>
      <c r="M49" s="100">
        <v>2426.400390625</v>
      </c>
      <c r="N49" s="100">
        <v>2980.24072265625</v>
      </c>
      <c r="O49" s="101"/>
      <c r="P49" s="102"/>
      <c r="Q49" s="102"/>
      <c r="R49" s="37">
        <v>1</v>
      </c>
      <c r="S49" s="68"/>
      <c r="T49" s="68"/>
      <c r="U49" s="38">
        <v>0</v>
      </c>
      <c r="V49" s="38">
        <v>1</v>
      </c>
      <c r="W49" s="38">
        <v>0</v>
      </c>
      <c r="X49" s="38">
        <v>0.99999700000000002</v>
      </c>
      <c r="Y49" s="38">
        <v>0</v>
      </c>
      <c r="Z49" s="69"/>
      <c r="AA49" s="70">
        <v>49</v>
      </c>
      <c r="AB4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49" s="71"/>
      <c r="AD49" s="37"/>
      <c r="AE49" s="37"/>
      <c r="AF49" s="37"/>
      <c r="AG49" s="37"/>
      <c r="AH49" s="37"/>
      <c r="AI49" s="37"/>
      <c r="AJ49" s="137" t="s">
        <v>175</v>
      </c>
      <c r="AK49" s="137" t="s">
        <v>175</v>
      </c>
      <c r="AL49" s="137" t="s">
        <v>175</v>
      </c>
      <c r="AM49" s="137" t="s">
        <v>175</v>
      </c>
      <c r="AN49" s="134" t="str">
        <f>REPLACE(INDEX(GroupVertices[Group], MATCH(Vertices[[#This Row],[Vertex]],GroupVertices[Vertex],0)),1,1,"")</f>
        <v>67</v>
      </c>
      <c r="AO49" s="103"/>
      <c r="AP49" s="91"/>
      <c r="AQ49" s="91"/>
      <c r="AR49" s="91"/>
      <c r="AS49" s="91"/>
    </row>
    <row r="50" spans="1:45" ht="16.5" thickTop="1" thickBot="1" x14ac:dyDescent="0.3">
      <c r="A50" s="112" t="s">
        <v>268</v>
      </c>
      <c r="B50" s="96"/>
      <c r="C50" s="96"/>
      <c r="D50" s="97"/>
      <c r="E50" s="98"/>
      <c r="F50" s="96"/>
      <c r="G50" s="39" t="s">
        <v>52</v>
      </c>
      <c r="H50" s="61"/>
      <c r="I50" s="63"/>
      <c r="J50" s="63"/>
      <c r="K50" s="61"/>
      <c r="L50" s="99"/>
      <c r="M50" s="100">
        <v>5156.6318359375</v>
      </c>
      <c r="N50" s="100">
        <v>9110.416015625</v>
      </c>
      <c r="O50" s="101"/>
      <c r="P50" s="102"/>
      <c r="Q50" s="102"/>
      <c r="R50" s="37">
        <v>0</v>
      </c>
      <c r="S50" s="68"/>
      <c r="T50" s="68"/>
      <c r="U50" s="38">
        <v>0</v>
      </c>
      <c r="V50" s="38">
        <v>0</v>
      </c>
      <c r="W50" s="38">
        <v>0</v>
      </c>
      <c r="X50" s="38">
        <v>0</v>
      </c>
      <c r="Y50" s="38">
        <v>0</v>
      </c>
      <c r="Z50" s="69"/>
      <c r="AA50" s="70">
        <v>50</v>
      </c>
      <c r="AB5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0" s="71"/>
      <c r="AD50" s="37"/>
      <c r="AE50" s="37"/>
      <c r="AF50" s="37"/>
      <c r="AG50" s="37"/>
      <c r="AH50" s="37"/>
      <c r="AI50" s="37"/>
      <c r="AJ50" s="37"/>
      <c r="AK50" s="37"/>
      <c r="AL50" s="37"/>
      <c r="AM50" s="37"/>
      <c r="AN50" s="132" t="str">
        <f>REPLACE(INDEX(GroupVertices[Group], MATCH(Vertices[[#This Row],[Vertex]],GroupVertices[Vertex],0)),1,1,"")</f>
        <v>106</v>
      </c>
      <c r="AO50" s="103"/>
      <c r="AP50" s="91"/>
      <c r="AQ50" s="91"/>
      <c r="AR50" s="91"/>
      <c r="AS50" s="91"/>
    </row>
    <row r="51" spans="1:45" ht="16.5" thickTop="1" thickBot="1" x14ac:dyDescent="0.3">
      <c r="A51" s="112" t="s">
        <v>269</v>
      </c>
      <c r="B51" s="96"/>
      <c r="C51" s="96"/>
      <c r="D51" s="97"/>
      <c r="E51" s="98"/>
      <c r="F51" s="96"/>
      <c r="G51" s="39" t="s">
        <v>52</v>
      </c>
      <c r="H51" s="61"/>
      <c r="I51" s="63"/>
      <c r="J51" s="63"/>
      <c r="K51" s="61"/>
      <c r="L51" s="99"/>
      <c r="M51" s="100">
        <v>8448.8818359375</v>
      </c>
      <c r="N51" s="100">
        <v>6478.453125</v>
      </c>
      <c r="O51" s="101"/>
      <c r="P51" s="102"/>
      <c r="Q51" s="102"/>
      <c r="R51" s="37">
        <v>1</v>
      </c>
      <c r="S51" s="68"/>
      <c r="T51" s="68"/>
      <c r="U51" s="38">
        <v>0</v>
      </c>
      <c r="V51" s="38">
        <v>1</v>
      </c>
      <c r="W51" s="38">
        <v>0</v>
      </c>
      <c r="X51" s="38">
        <v>0.99999700000000002</v>
      </c>
      <c r="Y51" s="38">
        <v>0</v>
      </c>
      <c r="Z51" s="69"/>
      <c r="AA51" s="70">
        <v>51</v>
      </c>
      <c r="AB5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1" s="71"/>
      <c r="AD51" s="37"/>
      <c r="AE51" s="37"/>
      <c r="AF51" s="37"/>
      <c r="AG51" s="37"/>
      <c r="AH51" s="37"/>
      <c r="AI51" s="37"/>
      <c r="AJ51" s="137" t="s">
        <v>175</v>
      </c>
      <c r="AK51" s="137" t="s">
        <v>175</v>
      </c>
      <c r="AL51" s="137" t="s">
        <v>175</v>
      </c>
      <c r="AM51" s="137" t="s">
        <v>175</v>
      </c>
      <c r="AN51" s="134" t="str">
        <f>REPLACE(INDEX(GroupVertices[Group], MATCH(Vertices[[#This Row],[Vertex]],GroupVertices[Vertex],0)),1,1,"")</f>
        <v>66</v>
      </c>
      <c r="AO51" s="103"/>
      <c r="AP51" s="91"/>
      <c r="AQ51" s="91"/>
      <c r="AR51" s="91"/>
      <c r="AS51" s="91"/>
    </row>
    <row r="52" spans="1:45" ht="16.5" thickTop="1" thickBot="1" x14ac:dyDescent="0.3">
      <c r="A52" s="112" t="s">
        <v>271</v>
      </c>
      <c r="B52" s="96"/>
      <c r="C52" s="96"/>
      <c r="D52" s="97"/>
      <c r="E52" s="98"/>
      <c r="F52" s="96"/>
      <c r="G52" s="39" t="s">
        <v>52</v>
      </c>
      <c r="H52" s="61"/>
      <c r="I52" s="63"/>
      <c r="J52" s="63"/>
      <c r="K52" s="61"/>
      <c r="L52" s="99"/>
      <c r="M52" s="100">
        <v>8454.4697265625</v>
      </c>
      <c r="N52" s="100">
        <v>5448.44287109375</v>
      </c>
      <c r="O52" s="101"/>
      <c r="P52" s="102"/>
      <c r="Q52" s="102"/>
      <c r="R52" s="37">
        <v>1</v>
      </c>
      <c r="S52" s="68"/>
      <c r="T52" s="68"/>
      <c r="U52" s="38">
        <v>0</v>
      </c>
      <c r="V52" s="38">
        <v>1</v>
      </c>
      <c r="W52" s="38">
        <v>0</v>
      </c>
      <c r="X52" s="38">
        <v>0.99999700000000002</v>
      </c>
      <c r="Y52" s="38">
        <v>0</v>
      </c>
      <c r="Z52" s="69"/>
      <c r="AA52" s="70">
        <v>52</v>
      </c>
      <c r="AB5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2" s="71"/>
      <c r="AD52" s="37"/>
      <c r="AE52" s="37"/>
      <c r="AF52" s="37"/>
      <c r="AG52" s="37"/>
      <c r="AH52" s="37"/>
      <c r="AI52" s="37"/>
      <c r="AJ52" s="137" t="s">
        <v>175</v>
      </c>
      <c r="AK52" s="137" t="s">
        <v>175</v>
      </c>
      <c r="AL52" s="137" t="s">
        <v>175</v>
      </c>
      <c r="AM52" s="137" t="s">
        <v>175</v>
      </c>
      <c r="AN52" s="134" t="str">
        <f>REPLACE(INDEX(GroupVertices[Group], MATCH(Vertices[[#This Row],[Vertex]],GroupVertices[Vertex],0)),1,1,"")</f>
        <v>68</v>
      </c>
      <c r="AO52" s="103"/>
      <c r="AP52" s="91"/>
      <c r="AQ52" s="91"/>
      <c r="AR52" s="91"/>
      <c r="AS52" s="91"/>
    </row>
    <row r="53" spans="1:45" ht="16.5" thickTop="1" thickBot="1" x14ac:dyDescent="0.3">
      <c r="A53" s="112" t="s">
        <v>273</v>
      </c>
      <c r="B53" s="96"/>
      <c r="C53" s="96"/>
      <c r="D53" s="97"/>
      <c r="E53" s="98"/>
      <c r="F53" s="96"/>
      <c r="G53" s="39" t="s">
        <v>52</v>
      </c>
      <c r="H53" s="61"/>
      <c r="I53" s="63"/>
      <c r="J53" s="63"/>
      <c r="K53" s="61"/>
      <c r="L53" s="99"/>
      <c r="M53" s="100">
        <v>8587.6875</v>
      </c>
      <c r="N53" s="100">
        <v>7446.56005859375</v>
      </c>
      <c r="O53" s="101"/>
      <c r="P53" s="102"/>
      <c r="Q53" s="102"/>
      <c r="R53" s="37">
        <v>0</v>
      </c>
      <c r="S53" s="68"/>
      <c r="T53" s="68"/>
      <c r="U53" s="38">
        <v>0</v>
      </c>
      <c r="V53" s="38">
        <v>0</v>
      </c>
      <c r="W53" s="38">
        <v>0</v>
      </c>
      <c r="X53" s="38">
        <v>0</v>
      </c>
      <c r="Y53" s="38">
        <v>0</v>
      </c>
      <c r="Z53" s="69"/>
      <c r="AA53" s="70">
        <v>53</v>
      </c>
      <c r="AB5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3" s="71"/>
      <c r="AD53" s="37"/>
      <c r="AE53" s="37"/>
      <c r="AF53" s="37"/>
      <c r="AG53" s="37"/>
      <c r="AH53" s="37"/>
      <c r="AI53" s="37"/>
      <c r="AJ53" s="37"/>
      <c r="AK53" s="37"/>
      <c r="AL53" s="37"/>
      <c r="AM53" s="37"/>
      <c r="AN53" s="132" t="str">
        <f>REPLACE(INDEX(GroupVertices[Group], MATCH(Vertices[[#This Row],[Vertex]],GroupVertices[Vertex],0)),1,1,"")</f>
        <v>105</v>
      </c>
      <c r="AO53" s="103"/>
      <c r="AP53" s="91"/>
      <c r="AQ53" s="91"/>
      <c r="AR53" s="91"/>
      <c r="AS53" s="91"/>
    </row>
    <row r="54" spans="1:45" ht="16.5" thickTop="1" thickBot="1" x14ac:dyDescent="0.3">
      <c r="A54" s="112" t="s">
        <v>274</v>
      </c>
      <c r="B54" s="96"/>
      <c r="C54" s="96"/>
      <c r="D54" s="97"/>
      <c r="E54" s="98"/>
      <c r="F54" s="96"/>
      <c r="G54" s="39" t="s">
        <v>52</v>
      </c>
      <c r="H54" s="61"/>
      <c r="I54" s="63"/>
      <c r="J54" s="63"/>
      <c r="K54" s="61"/>
      <c r="L54" s="99"/>
      <c r="M54" s="100">
        <v>1035.5577392578125</v>
      </c>
      <c r="N54" s="100">
        <v>3712.198486328125</v>
      </c>
      <c r="O54" s="101"/>
      <c r="P54" s="102"/>
      <c r="Q54" s="102"/>
      <c r="R54" s="37">
        <v>0</v>
      </c>
      <c r="S54" s="68"/>
      <c r="T54" s="68"/>
      <c r="U54" s="38">
        <v>0</v>
      </c>
      <c r="V54" s="38">
        <v>0</v>
      </c>
      <c r="W54" s="38">
        <v>0</v>
      </c>
      <c r="X54" s="38">
        <v>0</v>
      </c>
      <c r="Y54" s="38">
        <v>0</v>
      </c>
      <c r="Z54" s="69"/>
      <c r="AA54" s="70">
        <v>54</v>
      </c>
      <c r="AB5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4" s="71"/>
      <c r="AD54" s="37"/>
      <c r="AE54" s="37"/>
      <c r="AF54" s="37"/>
      <c r="AG54" s="37"/>
      <c r="AH54" s="37"/>
      <c r="AI54" s="37"/>
      <c r="AJ54" s="37"/>
      <c r="AK54" s="37"/>
      <c r="AL54" s="37"/>
      <c r="AM54" s="37"/>
      <c r="AN54" s="132" t="str">
        <f>REPLACE(INDEX(GroupVertices[Group], MATCH(Vertices[[#This Row],[Vertex]],GroupVertices[Vertex],0)),1,1,"")</f>
        <v>115</v>
      </c>
      <c r="AO54" s="103"/>
      <c r="AP54" s="91"/>
      <c r="AQ54" s="91"/>
      <c r="AR54" s="91"/>
      <c r="AS54" s="91"/>
    </row>
    <row r="55" spans="1:45" ht="16.5" thickTop="1" thickBot="1" x14ac:dyDescent="0.3">
      <c r="A55" s="112" t="s">
        <v>275</v>
      </c>
      <c r="B55" s="96"/>
      <c r="C55" s="96"/>
      <c r="D55" s="97"/>
      <c r="E55" s="98"/>
      <c r="F55" s="96"/>
      <c r="G55" s="39" t="s">
        <v>52</v>
      </c>
      <c r="H55" s="61"/>
      <c r="I55" s="63"/>
      <c r="J55" s="63"/>
      <c r="K55" s="61"/>
      <c r="L55" s="99"/>
      <c r="M55" s="100">
        <v>5567.90234375</v>
      </c>
      <c r="N55" s="100">
        <v>5273.03759765625</v>
      </c>
      <c r="O55" s="101"/>
      <c r="P55" s="102"/>
      <c r="Q55" s="102"/>
      <c r="R55" s="37">
        <v>2</v>
      </c>
      <c r="S55" s="68"/>
      <c r="T55" s="68"/>
      <c r="U55" s="38">
        <v>0</v>
      </c>
      <c r="V55" s="38">
        <v>0.5</v>
      </c>
      <c r="W55" s="38">
        <v>0</v>
      </c>
      <c r="X55" s="38">
        <v>0.99999700000000002</v>
      </c>
      <c r="Y55" s="38">
        <v>1</v>
      </c>
      <c r="Z55" s="69"/>
      <c r="AA55" s="70">
        <v>55</v>
      </c>
      <c r="AB5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5" s="71"/>
      <c r="AD55" s="37"/>
      <c r="AE55" s="37"/>
      <c r="AF55" s="37"/>
      <c r="AG55" s="37"/>
      <c r="AH55" s="37"/>
      <c r="AI55" s="37"/>
      <c r="AJ55" s="137" t="s">
        <v>175</v>
      </c>
      <c r="AK55" s="137" t="s">
        <v>175</v>
      </c>
      <c r="AL55" s="137" t="s">
        <v>175</v>
      </c>
      <c r="AM55" s="137" t="s">
        <v>175</v>
      </c>
      <c r="AN55" s="134" t="str">
        <f>REPLACE(INDEX(GroupVertices[Group], MATCH(Vertices[[#This Row],[Vertex]],GroupVertices[Vertex],0)),1,1,"")</f>
        <v>23</v>
      </c>
      <c r="AO55" s="103"/>
      <c r="AP55" s="91"/>
      <c r="AQ55" s="91"/>
      <c r="AR55" s="91"/>
      <c r="AS55" s="91"/>
    </row>
    <row r="56" spans="1:45" ht="16.5" thickTop="1" thickBot="1" x14ac:dyDescent="0.3">
      <c r="A56" s="112" t="s">
        <v>278</v>
      </c>
      <c r="B56" s="96"/>
      <c r="C56" s="96"/>
      <c r="D56" s="97"/>
      <c r="E56" s="98"/>
      <c r="F56" s="96"/>
      <c r="G56" s="39" t="s">
        <v>52</v>
      </c>
      <c r="H56" s="61"/>
      <c r="I56" s="63"/>
      <c r="J56" s="63"/>
      <c r="K56" s="61"/>
      <c r="L56" s="99"/>
      <c r="M56" s="100">
        <v>4961.42724609375</v>
      </c>
      <c r="N56" s="100">
        <v>5795.33837890625</v>
      </c>
      <c r="O56" s="101"/>
      <c r="P56" s="102"/>
      <c r="Q56" s="102"/>
      <c r="R56" s="37">
        <v>1</v>
      </c>
      <c r="S56" s="68"/>
      <c r="T56" s="68"/>
      <c r="U56" s="38">
        <v>0</v>
      </c>
      <c r="V56" s="38">
        <v>1</v>
      </c>
      <c r="W56" s="38">
        <v>0</v>
      </c>
      <c r="X56" s="38">
        <v>0.99999700000000002</v>
      </c>
      <c r="Y56" s="38">
        <v>0</v>
      </c>
      <c r="Z56" s="69"/>
      <c r="AA56" s="70">
        <v>56</v>
      </c>
      <c r="AB5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6" s="71"/>
      <c r="AD56" s="37"/>
      <c r="AE56" s="37"/>
      <c r="AF56" s="37"/>
      <c r="AG56" s="37"/>
      <c r="AH56" s="37"/>
      <c r="AI56" s="37"/>
      <c r="AJ56" s="137" t="s">
        <v>175</v>
      </c>
      <c r="AK56" s="137" t="s">
        <v>175</v>
      </c>
      <c r="AL56" s="137" t="s">
        <v>175</v>
      </c>
      <c r="AM56" s="137" t="s">
        <v>175</v>
      </c>
      <c r="AN56" s="134" t="str">
        <f>REPLACE(INDEX(GroupVertices[Group], MATCH(Vertices[[#This Row],[Vertex]],GroupVertices[Vertex],0)),1,1,"")</f>
        <v>70</v>
      </c>
      <c r="AO56" s="103"/>
      <c r="AP56" s="91"/>
      <c r="AQ56" s="91"/>
      <c r="AR56" s="91"/>
      <c r="AS56" s="91"/>
    </row>
    <row r="57" spans="1:45" ht="16.5" thickTop="1" thickBot="1" x14ac:dyDescent="0.3">
      <c r="A57" s="112" t="s">
        <v>280</v>
      </c>
      <c r="B57" s="96"/>
      <c r="C57" s="96"/>
      <c r="D57" s="97"/>
      <c r="E57" s="98"/>
      <c r="F57" s="96"/>
      <c r="G57" s="39" t="s">
        <v>52</v>
      </c>
      <c r="H57" s="61"/>
      <c r="I57" s="63"/>
      <c r="J57" s="63"/>
      <c r="K57" s="61"/>
      <c r="L57" s="99"/>
      <c r="M57" s="100">
        <v>2988.328857421875</v>
      </c>
      <c r="N57" s="100">
        <v>1060.49462890625</v>
      </c>
      <c r="O57" s="101"/>
      <c r="P57" s="102"/>
      <c r="Q57" s="102"/>
      <c r="R57" s="37">
        <v>1</v>
      </c>
      <c r="S57" s="68"/>
      <c r="T57" s="68"/>
      <c r="U57" s="38">
        <v>0</v>
      </c>
      <c r="V57" s="38">
        <v>1</v>
      </c>
      <c r="W57" s="38">
        <v>0</v>
      </c>
      <c r="X57" s="38">
        <v>0.99999700000000002</v>
      </c>
      <c r="Y57" s="38">
        <v>0</v>
      </c>
      <c r="Z57" s="69"/>
      <c r="AA57" s="70">
        <v>57</v>
      </c>
      <c r="AB5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7" s="71"/>
      <c r="AD57" s="37"/>
      <c r="AE57" s="37"/>
      <c r="AF57" s="37"/>
      <c r="AG57" s="37"/>
      <c r="AH57" s="37"/>
      <c r="AI57" s="37"/>
      <c r="AJ57" s="137" t="s">
        <v>175</v>
      </c>
      <c r="AK57" s="137" t="s">
        <v>175</v>
      </c>
      <c r="AL57" s="137" t="s">
        <v>175</v>
      </c>
      <c r="AM57" s="137" t="s">
        <v>175</v>
      </c>
      <c r="AN57" s="134" t="str">
        <f>REPLACE(INDEX(GroupVertices[Group], MATCH(Vertices[[#This Row],[Vertex]],GroupVertices[Vertex],0)),1,1,"")</f>
        <v>69</v>
      </c>
      <c r="AO57" s="103"/>
      <c r="AP57" s="91"/>
      <c r="AQ57" s="91"/>
      <c r="AR57" s="91"/>
      <c r="AS57" s="91"/>
    </row>
    <row r="58" spans="1:45" ht="16.5" thickTop="1" thickBot="1" x14ac:dyDescent="0.3">
      <c r="A58" s="112" t="s">
        <v>282</v>
      </c>
      <c r="B58" s="96"/>
      <c r="C58" s="96"/>
      <c r="D58" s="97"/>
      <c r="E58" s="98"/>
      <c r="F58" s="96"/>
      <c r="G58" s="39" t="s">
        <v>52</v>
      </c>
      <c r="H58" s="61"/>
      <c r="I58" s="63"/>
      <c r="J58" s="63"/>
      <c r="K58" s="61"/>
      <c r="L58" s="99"/>
      <c r="M58" s="100">
        <v>7797.837890625</v>
      </c>
      <c r="N58" s="100">
        <v>1006.7684936523438</v>
      </c>
      <c r="O58" s="101"/>
      <c r="P58" s="102"/>
      <c r="Q58" s="102"/>
      <c r="R58" s="37">
        <v>0</v>
      </c>
      <c r="S58" s="68"/>
      <c r="T58" s="68"/>
      <c r="U58" s="38">
        <v>0</v>
      </c>
      <c r="V58" s="38">
        <v>0</v>
      </c>
      <c r="W58" s="38">
        <v>0</v>
      </c>
      <c r="X58" s="38">
        <v>0</v>
      </c>
      <c r="Y58" s="38">
        <v>0</v>
      </c>
      <c r="Z58" s="69"/>
      <c r="AA58" s="70">
        <v>58</v>
      </c>
      <c r="AB5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8" s="71"/>
      <c r="AD58" s="37"/>
      <c r="AE58" s="37"/>
      <c r="AF58" s="37"/>
      <c r="AG58" s="37"/>
      <c r="AH58" s="37"/>
      <c r="AI58" s="37"/>
      <c r="AJ58" s="37"/>
      <c r="AK58" s="37"/>
      <c r="AL58" s="37"/>
      <c r="AM58" s="37"/>
      <c r="AN58" s="132" t="str">
        <f>REPLACE(INDEX(GroupVertices[Group], MATCH(Vertices[[#This Row],[Vertex]],GroupVertices[Vertex],0)),1,1,"")</f>
        <v>125</v>
      </c>
      <c r="AO58" s="103"/>
      <c r="AP58" s="91"/>
      <c r="AQ58" s="91"/>
      <c r="AR58" s="91"/>
      <c r="AS58" s="91"/>
    </row>
    <row r="59" spans="1:45" ht="16.5" thickTop="1" thickBot="1" x14ac:dyDescent="0.3">
      <c r="A59" s="112" t="s">
        <v>255</v>
      </c>
      <c r="B59" s="96"/>
      <c r="C59" s="96"/>
      <c r="D59" s="97"/>
      <c r="E59" s="98"/>
      <c r="F59" s="96"/>
      <c r="G59" s="39" t="s">
        <v>52</v>
      </c>
      <c r="H59" s="61"/>
      <c r="I59" s="63"/>
      <c r="J59" s="63"/>
      <c r="K59" s="61"/>
      <c r="L59" s="99"/>
      <c r="M59" s="100">
        <v>8920.4619140625</v>
      </c>
      <c r="N59" s="100">
        <v>8764.4921875</v>
      </c>
      <c r="O59" s="101"/>
      <c r="P59" s="102"/>
      <c r="Q59" s="102"/>
      <c r="R59" s="37">
        <v>1</v>
      </c>
      <c r="S59" s="68"/>
      <c r="T59" s="68"/>
      <c r="U59" s="38">
        <v>0</v>
      </c>
      <c r="V59" s="38">
        <v>1</v>
      </c>
      <c r="W59" s="38">
        <v>0</v>
      </c>
      <c r="X59" s="38">
        <v>0.99999700000000002</v>
      </c>
      <c r="Y59" s="38">
        <v>0</v>
      </c>
      <c r="Z59" s="69"/>
      <c r="AA59" s="70">
        <v>59</v>
      </c>
      <c r="AB5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59" s="71"/>
      <c r="AD59" s="37"/>
      <c r="AE59" s="37"/>
      <c r="AF59" s="37"/>
      <c r="AG59" s="37"/>
      <c r="AH59" s="37"/>
      <c r="AI59" s="37"/>
      <c r="AJ59" s="37"/>
      <c r="AK59" s="37"/>
      <c r="AL59" s="37"/>
      <c r="AM59" s="37"/>
      <c r="AN59" s="132" t="str">
        <f>REPLACE(INDEX(GroupVertices[Group], MATCH(Vertices[[#This Row],[Vertex]],GroupVertices[Vertex],0)),1,1,"")</f>
        <v>60</v>
      </c>
      <c r="AO59" s="103"/>
      <c r="AP59" s="91"/>
      <c r="AQ59" s="91"/>
      <c r="AR59" s="91"/>
      <c r="AS59" s="91"/>
    </row>
    <row r="60" spans="1:45" ht="16.5" thickTop="1" thickBot="1" x14ac:dyDescent="0.3">
      <c r="A60" s="112" t="s">
        <v>283</v>
      </c>
      <c r="B60" s="96"/>
      <c r="C60" s="96"/>
      <c r="D60" s="97"/>
      <c r="E60" s="98"/>
      <c r="F60" s="96"/>
      <c r="G60" s="39" t="s">
        <v>52</v>
      </c>
      <c r="H60" s="61"/>
      <c r="I60" s="63"/>
      <c r="J60" s="63"/>
      <c r="K60" s="61"/>
      <c r="L60" s="99"/>
      <c r="M60" s="100">
        <v>2788.747802734375</v>
      </c>
      <c r="N60" s="100">
        <v>8142.62890625</v>
      </c>
      <c r="O60" s="101"/>
      <c r="P60" s="102"/>
      <c r="Q60" s="102"/>
      <c r="R60" s="37">
        <v>0</v>
      </c>
      <c r="S60" s="68"/>
      <c r="T60" s="68"/>
      <c r="U60" s="38">
        <v>0</v>
      </c>
      <c r="V60" s="38">
        <v>0</v>
      </c>
      <c r="W60" s="38">
        <v>0</v>
      </c>
      <c r="X60" s="38">
        <v>0</v>
      </c>
      <c r="Y60" s="38">
        <v>0</v>
      </c>
      <c r="Z60" s="69"/>
      <c r="AA60" s="70">
        <v>60</v>
      </c>
      <c r="AB6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0" s="71"/>
      <c r="AD60" s="37"/>
      <c r="AE60" s="37"/>
      <c r="AF60" s="37"/>
      <c r="AG60" s="37"/>
      <c r="AH60" s="37"/>
      <c r="AI60" s="37"/>
      <c r="AJ60" s="37"/>
      <c r="AK60" s="37"/>
      <c r="AL60" s="37"/>
      <c r="AM60" s="37"/>
      <c r="AN60" s="132" t="str">
        <f>REPLACE(INDEX(GroupVertices[Group], MATCH(Vertices[[#This Row],[Vertex]],GroupVertices[Vertex],0)),1,1,"")</f>
        <v>124</v>
      </c>
      <c r="AO60" s="103"/>
      <c r="AP60" s="91"/>
      <c r="AQ60" s="91"/>
      <c r="AR60" s="91"/>
      <c r="AS60" s="91"/>
    </row>
    <row r="61" spans="1:45" ht="16.5" thickTop="1" thickBot="1" x14ac:dyDescent="0.3">
      <c r="A61" s="112" t="s">
        <v>191</v>
      </c>
      <c r="B61" s="96"/>
      <c r="C61" s="96"/>
      <c r="D61" s="97"/>
      <c r="E61" s="98"/>
      <c r="F61" s="96"/>
      <c r="G61" s="39" t="s">
        <v>52</v>
      </c>
      <c r="H61" s="61"/>
      <c r="I61" s="63"/>
      <c r="J61" s="63"/>
      <c r="K61" s="61"/>
      <c r="L61" s="99"/>
      <c r="M61" s="100">
        <v>6597.50439453125</v>
      </c>
      <c r="N61" s="100">
        <v>1789.803466796875</v>
      </c>
      <c r="O61" s="101"/>
      <c r="P61" s="102"/>
      <c r="Q61" s="102"/>
      <c r="R61" s="37">
        <v>1</v>
      </c>
      <c r="S61" s="68"/>
      <c r="T61" s="68"/>
      <c r="U61" s="38">
        <v>0</v>
      </c>
      <c r="V61" s="38">
        <v>1</v>
      </c>
      <c r="W61" s="38">
        <v>0</v>
      </c>
      <c r="X61" s="38">
        <v>0.99999700000000002</v>
      </c>
      <c r="Y61" s="38">
        <v>0</v>
      </c>
      <c r="Z61" s="69"/>
      <c r="AA61" s="70">
        <v>61</v>
      </c>
      <c r="AB6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1" s="71"/>
      <c r="AD61" s="37"/>
      <c r="AE61" s="37"/>
      <c r="AF61" s="37"/>
      <c r="AG61" s="37"/>
      <c r="AH61" s="37"/>
      <c r="AI61" s="37"/>
      <c r="AJ61" s="37"/>
      <c r="AK61" s="37"/>
      <c r="AL61" s="37"/>
      <c r="AM61" s="37"/>
      <c r="AN61" s="132" t="str">
        <f>REPLACE(INDEX(GroupVertices[Group], MATCH(Vertices[[#This Row],[Vertex]],GroupVertices[Vertex],0)),1,1,"")</f>
        <v>58</v>
      </c>
      <c r="AO61" s="103"/>
      <c r="AP61" s="91"/>
      <c r="AQ61" s="91"/>
      <c r="AR61" s="91"/>
      <c r="AS61" s="91"/>
    </row>
    <row r="62" spans="1:45" ht="16.5" thickTop="1" thickBot="1" x14ac:dyDescent="0.3">
      <c r="A62" s="112" t="s">
        <v>284</v>
      </c>
      <c r="B62" s="96"/>
      <c r="C62" s="96"/>
      <c r="D62" s="97"/>
      <c r="E62" s="98"/>
      <c r="F62" s="96"/>
      <c r="G62" s="39" t="s">
        <v>52</v>
      </c>
      <c r="H62" s="61"/>
      <c r="I62" s="63"/>
      <c r="J62" s="63"/>
      <c r="K62" s="61"/>
      <c r="L62" s="99"/>
      <c r="M62" s="100">
        <v>5704.86328125</v>
      </c>
      <c r="N62" s="100">
        <v>1145.9559326171875</v>
      </c>
      <c r="O62" s="101"/>
      <c r="P62" s="102"/>
      <c r="Q62" s="102"/>
      <c r="R62" s="37">
        <v>0</v>
      </c>
      <c r="S62" s="68"/>
      <c r="T62" s="68"/>
      <c r="U62" s="38">
        <v>0</v>
      </c>
      <c r="V62" s="38">
        <v>0</v>
      </c>
      <c r="W62" s="38">
        <v>0</v>
      </c>
      <c r="X62" s="38">
        <v>0</v>
      </c>
      <c r="Y62" s="38">
        <v>0</v>
      </c>
      <c r="Z62" s="69"/>
      <c r="AA62" s="70">
        <v>62</v>
      </c>
      <c r="AB6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2" s="71"/>
      <c r="AD62" s="37"/>
      <c r="AE62" s="37"/>
      <c r="AF62" s="37"/>
      <c r="AG62" s="37"/>
      <c r="AH62" s="37"/>
      <c r="AI62" s="37"/>
      <c r="AJ62" s="37"/>
      <c r="AK62" s="37"/>
      <c r="AL62" s="37"/>
      <c r="AM62" s="37"/>
      <c r="AN62" s="132" t="str">
        <f>REPLACE(INDEX(GroupVertices[Group], MATCH(Vertices[[#This Row],[Vertex]],GroupVertices[Vertex],0)),1,1,"")</f>
        <v>123</v>
      </c>
      <c r="AO62" s="103"/>
      <c r="AP62" s="91"/>
      <c r="AQ62" s="91"/>
      <c r="AR62" s="91"/>
      <c r="AS62" s="91"/>
    </row>
    <row r="63" spans="1:45" ht="16.5" thickTop="1" thickBot="1" x14ac:dyDescent="0.3">
      <c r="A63" s="112" t="s">
        <v>285</v>
      </c>
      <c r="B63" s="96"/>
      <c r="C63" s="96"/>
      <c r="D63" s="97"/>
      <c r="E63" s="98"/>
      <c r="F63" s="96"/>
      <c r="G63" s="39" t="s">
        <v>52</v>
      </c>
      <c r="H63" s="61"/>
      <c r="I63" s="63"/>
      <c r="J63" s="63"/>
      <c r="K63" s="61"/>
      <c r="L63" s="99"/>
      <c r="M63" s="100">
        <v>8850.751953125</v>
      </c>
      <c r="N63" s="100">
        <v>1291.18896484375</v>
      </c>
      <c r="O63" s="101"/>
      <c r="P63" s="102"/>
      <c r="Q63" s="102"/>
      <c r="R63" s="37">
        <v>1</v>
      </c>
      <c r="S63" s="68"/>
      <c r="T63" s="68"/>
      <c r="U63" s="38">
        <v>0</v>
      </c>
      <c r="V63" s="38">
        <v>0.2</v>
      </c>
      <c r="W63" s="38">
        <v>0</v>
      </c>
      <c r="X63" s="38">
        <v>0.56563300000000005</v>
      </c>
      <c r="Y63" s="38">
        <v>0</v>
      </c>
      <c r="Z63" s="69"/>
      <c r="AA63" s="70">
        <v>63</v>
      </c>
      <c r="AB6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3" s="71"/>
      <c r="AD63" s="37"/>
      <c r="AE63" s="37"/>
      <c r="AF63" s="37"/>
      <c r="AG63" s="37"/>
      <c r="AH63" s="37"/>
      <c r="AI63" s="37"/>
      <c r="AJ63" s="137" t="s">
        <v>175</v>
      </c>
      <c r="AK63" s="137" t="s">
        <v>175</v>
      </c>
      <c r="AL63" s="137" t="s">
        <v>175</v>
      </c>
      <c r="AM63" s="137" t="s">
        <v>175</v>
      </c>
      <c r="AN63" s="134" t="str">
        <f>REPLACE(INDEX(GroupVertices[Group], MATCH(Vertices[[#This Row],[Vertex]],GroupVertices[Vertex],0)),1,1,"")</f>
        <v>8</v>
      </c>
      <c r="AO63" s="103"/>
      <c r="AP63" s="91"/>
      <c r="AQ63" s="91"/>
      <c r="AR63" s="91"/>
      <c r="AS63" s="91"/>
    </row>
    <row r="64" spans="1:45" ht="16.5" thickTop="1" thickBot="1" x14ac:dyDescent="0.3">
      <c r="A64" s="112" t="s">
        <v>287</v>
      </c>
      <c r="B64" s="96"/>
      <c r="C64" s="96"/>
      <c r="D64" s="97"/>
      <c r="E64" s="98"/>
      <c r="F64" s="96"/>
      <c r="G64" s="39" t="s">
        <v>52</v>
      </c>
      <c r="H64" s="61"/>
      <c r="I64" s="63"/>
      <c r="J64" s="63"/>
      <c r="K64" s="61"/>
      <c r="L64" s="99"/>
      <c r="M64" s="100">
        <v>8795.2978515625</v>
      </c>
      <c r="N64" s="100">
        <v>5258.548828125</v>
      </c>
      <c r="O64" s="101"/>
      <c r="P64" s="102"/>
      <c r="Q64" s="102"/>
      <c r="R64" s="37">
        <v>0</v>
      </c>
      <c r="S64" s="68"/>
      <c r="T64" s="68"/>
      <c r="U64" s="38">
        <v>0</v>
      </c>
      <c r="V64" s="38">
        <v>0</v>
      </c>
      <c r="W64" s="38">
        <v>0</v>
      </c>
      <c r="X64" s="38">
        <v>0</v>
      </c>
      <c r="Y64" s="38">
        <v>0</v>
      </c>
      <c r="Z64" s="69"/>
      <c r="AA64" s="70">
        <v>64</v>
      </c>
      <c r="AB6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4" s="71"/>
      <c r="AD64" s="37"/>
      <c r="AE64" s="37"/>
      <c r="AF64" s="37"/>
      <c r="AG64" s="37"/>
      <c r="AH64" s="37"/>
      <c r="AI64" s="37"/>
      <c r="AJ64" s="37"/>
      <c r="AK64" s="37"/>
      <c r="AL64" s="37"/>
      <c r="AM64" s="37"/>
      <c r="AN64" s="132" t="str">
        <f>REPLACE(INDEX(GroupVertices[Group], MATCH(Vertices[[#This Row],[Vertex]],GroupVertices[Vertex],0)),1,1,"")</f>
        <v>126</v>
      </c>
      <c r="AO64" s="103"/>
      <c r="AP64" s="91"/>
      <c r="AQ64" s="91"/>
      <c r="AR64" s="91"/>
      <c r="AS64" s="91"/>
    </row>
    <row r="65" spans="1:45" ht="16.5" thickTop="1" thickBot="1" x14ac:dyDescent="0.3">
      <c r="A65" s="112" t="s">
        <v>288</v>
      </c>
      <c r="B65" s="96"/>
      <c r="C65" s="96"/>
      <c r="D65" s="97"/>
      <c r="E65" s="98"/>
      <c r="F65" s="96"/>
      <c r="G65" s="39" t="s">
        <v>52</v>
      </c>
      <c r="H65" s="61"/>
      <c r="I65" s="63"/>
      <c r="J65" s="63"/>
      <c r="K65" s="61"/>
      <c r="L65" s="99"/>
      <c r="M65" s="100">
        <v>618.32342529296875</v>
      </c>
      <c r="N65" s="100">
        <v>3587.580078125</v>
      </c>
      <c r="O65" s="101"/>
      <c r="P65" s="102"/>
      <c r="Q65" s="102"/>
      <c r="R65" s="37">
        <v>0</v>
      </c>
      <c r="S65" s="68"/>
      <c r="T65" s="68"/>
      <c r="U65" s="38">
        <v>0</v>
      </c>
      <c r="V65" s="38">
        <v>0</v>
      </c>
      <c r="W65" s="38">
        <v>0</v>
      </c>
      <c r="X65" s="38">
        <v>0</v>
      </c>
      <c r="Y65" s="38">
        <v>0</v>
      </c>
      <c r="Z65" s="69"/>
      <c r="AA65" s="70">
        <v>65</v>
      </c>
      <c r="AB6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5" s="71"/>
      <c r="AD65" s="37"/>
      <c r="AE65" s="37"/>
      <c r="AF65" s="37"/>
      <c r="AG65" s="37"/>
      <c r="AH65" s="37"/>
      <c r="AI65" s="37"/>
      <c r="AJ65" s="37"/>
      <c r="AK65" s="37"/>
      <c r="AL65" s="37"/>
      <c r="AM65" s="37"/>
      <c r="AN65" s="132" t="str">
        <f>REPLACE(INDEX(GroupVertices[Group], MATCH(Vertices[[#This Row],[Vertex]],GroupVertices[Vertex],0)),1,1,"")</f>
        <v>129</v>
      </c>
      <c r="AO65" s="103"/>
      <c r="AP65" s="91"/>
      <c r="AQ65" s="91"/>
      <c r="AR65" s="91"/>
      <c r="AS65" s="91"/>
    </row>
    <row r="66" spans="1:45" ht="16.5" thickTop="1" thickBot="1" x14ac:dyDescent="0.3">
      <c r="A66" s="112" t="s">
        <v>289</v>
      </c>
      <c r="B66" s="96"/>
      <c r="C66" s="96"/>
      <c r="D66" s="97"/>
      <c r="E66" s="98"/>
      <c r="F66" s="96"/>
      <c r="G66" s="39" t="s">
        <v>52</v>
      </c>
      <c r="H66" s="61"/>
      <c r="I66" s="63"/>
      <c r="J66" s="63"/>
      <c r="K66" s="61"/>
      <c r="L66" s="99"/>
      <c r="M66" s="100">
        <v>7186.5224609375</v>
      </c>
      <c r="N66" s="100">
        <v>7516.95654296875</v>
      </c>
      <c r="O66" s="101"/>
      <c r="P66" s="102"/>
      <c r="Q66" s="102"/>
      <c r="R66" s="37">
        <v>3</v>
      </c>
      <c r="S66" s="68"/>
      <c r="T66" s="68"/>
      <c r="U66" s="38">
        <v>0</v>
      </c>
      <c r="V66" s="38">
        <v>0.2</v>
      </c>
      <c r="W66" s="38">
        <v>0</v>
      </c>
      <c r="X66" s="38">
        <v>1.0426340000000001</v>
      </c>
      <c r="Y66" s="38">
        <v>1</v>
      </c>
      <c r="Z66" s="69"/>
      <c r="AA66" s="70">
        <v>66</v>
      </c>
      <c r="AB6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6" s="71"/>
      <c r="AD66" s="37"/>
      <c r="AE66" s="37"/>
      <c r="AF66" s="37"/>
      <c r="AG66" s="37"/>
      <c r="AH66" s="37"/>
      <c r="AI66" s="37"/>
      <c r="AJ66" s="137" t="s">
        <v>175</v>
      </c>
      <c r="AK66" s="137" t="s">
        <v>175</v>
      </c>
      <c r="AL66" s="137" t="s">
        <v>175</v>
      </c>
      <c r="AM66" s="137" t="s">
        <v>175</v>
      </c>
      <c r="AN66" s="134" t="str">
        <f>REPLACE(INDEX(GroupVertices[Group], MATCH(Vertices[[#This Row],[Vertex]],GroupVertices[Vertex],0)),1,1,"")</f>
        <v>6</v>
      </c>
      <c r="AO66" s="103"/>
      <c r="AP66" s="91"/>
      <c r="AQ66" s="91"/>
      <c r="AR66" s="91"/>
      <c r="AS66" s="91"/>
    </row>
    <row r="67" spans="1:45" ht="16.5" thickTop="1" thickBot="1" x14ac:dyDescent="0.3">
      <c r="A67" s="112" t="s">
        <v>292</v>
      </c>
      <c r="B67" s="96"/>
      <c r="C67" s="96"/>
      <c r="D67" s="97"/>
      <c r="E67" s="98"/>
      <c r="F67" s="96"/>
      <c r="G67" s="39" t="s">
        <v>52</v>
      </c>
      <c r="H67" s="61"/>
      <c r="I67" s="63"/>
      <c r="J67" s="63"/>
      <c r="K67" s="61"/>
      <c r="L67" s="99"/>
      <c r="M67" s="100">
        <v>8165.44775390625</v>
      </c>
      <c r="N67" s="100">
        <v>4114.96630859375</v>
      </c>
      <c r="O67" s="101"/>
      <c r="P67" s="102"/>
      <c r="Q67" s="102"/>
      <c r="R67" s="37">
        <v>0</v>
      </c>
      <c r="S67" s="68"/>
      <c r="T67" s="68"/>
      <c r="U67" s="38">
        <v>0</v>
      </c>
      <c r="V67" s="38">
        <v>0</v>
      </c>
      <c r="W67" s="38">
        <v>0</v>
      </c>
      <c r="X67" s="38">
        <v>0</v>
      </c>
      <c r="Y67" s="38">
        <v>0</v>
      </c>
      <c r="Z67" s="69"/>
      <c r="AA67" s="70">
        <v>67</v>
      </c>
      <c r="AB6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7" s="71"/>
      <c r="AD67" s="37"/>
      <c r="AE67" s="37"/>
      <c r="AF67" s="37"/>
      <c r="AG67" s="37"/>
      <c r="AH67" s="37"/>
      <c r="AI67" s="37"/>
      <c r="AJ67" s="37"/>
      <c r="AK67" s="37"/>
      <c r="AL67" s="37"/>
      <c r="AM67" s="37"/>
      <c r="AN67" s="132" t="str">
        <f>REPLACE(INDEX(GroupVertices[Group], MATCH(Vertices[[#This Row],[Vertex]],GroupVertices[Vertex],0)),1,1,"")</f>
        <v>128</v>
      </c>
      <c r="AO67" s="103"/>
      <c r="AP67" s="91"/>
      <c r="AQ67" s="91"/>
      <c r="AR67" s="91"/>
      <c r="AS67" s="91"/>
    </row>
    <row r="68" spans="1:45" ht="16.5" thickTop="1" thickBot="1" x14ac:dyDescent="0.3">
      <c r="A68" s="112" t="s">
        <v>293</v>
      </c>
      <c r="B68" s="96"/>
      <c r="C68" s="96"/>
      <c r="D68" s="97"/>
      <c r="E68" s="98"/>
      <c r="F68" s="96"/>
      <c r="G68" s="39" t="s">
        <v>52</v>
      </c>
      <c r="H68" s="61"/>
      <c r="I68" s="63"/>
      <c r="J68" s="63"/>
      <c r="K68" s="61"/>
      <c r="L68" s="99"/>
      <c r="M68" s="100">
        <v>8922.44140625</v>
      </c>
      <c r="N68" s="100">
        <v>4967.27294921875</v>
      </c>
      <c r="O68" s="101"/>
      <c r="P68" s="102"/>
      <c r="Q68" s="102"/>
      <c r="R68" s="37">
        <v>1</v>
      </c>
      <c r="S68" s="68"/>
      <c r="T68" s="68"/>
      <c r="U68" s="38">
        <v>0</v>
      </c>
      <c r="V68" s="38">
        <v>1</v>
      </c>
      <c r="W68" s="38">
        <v>0</v>
      </c>
      <c r="X68" s="38">
        <v>0.99999700000000002</v>
      </c>
      <c r="Y68" s="38">
        <v>0</v>
      </c>
      <c r="Z68" s="69"/>
      <c r="AA68" s="70">
        <v>68</v>
      </c>
      <c r="AB6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8" s="71"/>
      <c r="AD68" s="37"/>
      <c r="AE68" s="37"/>
      <c r="AF68" s="37"/>
      <c r="AG68" s="37"/>
      <c r="AH68" s="37"/>
      <c r="AI68" s="37"/>
      <c r="AJ68" s="137" t="s">
        <v>175</v>
      </c>
      <c r="AK68" s="137" t="s">
        <v>175</v>
      </c>
      <c r="AL68" s="137" t="s">
        <v>175</v>
      </c>
      <c r="AM68" s="137" t="s">
        <v>175</v>
      </c>
      <c r="AN68" s="134" t="str">
        <f>REPLACE(INDEX(GroupVertices[Group], MATCH(Vertices[[#This Row],[Vertex]],GroupVertices[Vertex],0)),1,1,"")</f>
        <v>62</v>
      </c>
      <c r="AO68" s="103"/>
      <c r="AP68" s="91"/>
      <c r="AQ68" s="91"/>
      <c r="AR68" s="91"/>
      <c r="AS68" s="91"/>
    </row>
    <row r="69" spans="1:45" ht="16.5" thickTop="1" thickBot="1" x14ac:dyDescent="0.3">
      <c r="A69" s="112" t="s">
        <v>295</v>
      </c>
      <c r="B69" s="96"/>
      <c r="C69" s="96"/>
      <c r="D69" s="97"/>
      <c r="E69" s="98"/>
      <c r="F69" s="96"/>
      <c r="G69" s="39" t="s">
        <v>52</v>
      </c>
      <c r="H69" s="61"/>
      <c r="I69" s="63"/>
      <c r="J69" s="63"/>
      <c r="K69" s="61"/>
      <c r="L69" s="99"/>
      <c r="M69" s="100">
        <v>6848.6669921875</v>
      </c>
      <c r="N69" s="100">
        <v>4946.22216796875</v>
      </c>
      <c r="O69" s="101"/>
      <c r="P69" s="102"/>
      <c r="Q69" s="102"/>
      <c r="R69" s="37">
        <v>3</v>
      </c>
      <c r="S69" s="68"/>
      <c r="T69" s="68"/>
      <c r="U69" s="38">
        <v>0</v>
      </c>
      <c r="V69" s="38">
        <v>0.33333299999999999</v>
      </c>
      <c r="W69" s="38">
        <v>0</v>
      </c>
      <c r="X69" s="38">
        <v>0.99999700000000002</v>
      </c>
      <c r="Y69" s="38">
        <v>1</v>
      </c>
      <c r="Z69" s="69"/>
      <c r="AA69" s="70">
        <v>69</v>
      </c>
      <c r="AB6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69" s="71"/>
      <c r="AD69" s="37"/>
      <c r="AE69" s="37"/>
      <c r="AF69" s="37"/>
      <c r="AG69" s="37"/>
      <c r="AH69" s="37"/>
      <c r="AI69" s="37"/>
      <c r="AJ69" s="137" t="s">
        <v>175</v>
      </c>
      <c r="AK69" s="137" t="s">
        <v>175</v>
      </c>
      <c r="AL69" s="137" t="s">
        <v>175</v>
      </c>
      <c r="AM69" s="137" t="s">
        <v>175</v>
      </c>
      <c r="AN69" s="134" t="str">
        <f>REPLACE(INDEX(GroupVertices[Group], MATCH(Vertices[[#This Row],[Vertex]],GroupVertices[Vertex],0)),1,1,"")</f>
        <v>9</v>
      </c>
      <c r="AO69" s="103"/>
      <c r="AP69" s="91"/>
      <c r="AQ69" s="91"/>
      <c r="AR69" s="91"/>
      <c r="AS69" s="91"/>
    </row>
    <row r="70" spans="1:45" ht="16.5" thickTop="1" thickBot="1" x14ac:dyDescent="0.3">
      <c r="A70" s="112" t="s">
        <v>299</v>
      </c>
      <c r="B70" s="96"/>
      <c r="C70" s="96"/>
      <c r="D70" s="97"/>
      <c r="E70" s="98"/>
      <c r="F70" s="96"/>
      <c r="G70" s="39" t="s">
        <v>52</v>
      </c>
      <c r="H70" s="61"/>
      <c r="I70" s="63"/>
      <c r="J70" s="63"/>
      <c r="K70" s="61"/>
      <c r="L70" s="99"/>
      <c r="M70" s="100">
        <v>5846.34619140625</v>
      </c>
      <c r="N70" s="100">
        <v>3683.0087890625</v>
      </c>
      <c r="O70" s="101"/>
      <c r="P70" s="102"/>
      <c r="Q70" s="102"/>
      <c r="R70" s="37">
        <v>2</v>
      </c>
      <c r="S70" s="68"/>
      <c r="T70" s="68"/>
      <c r="U70" s="38">
        <v>0</v>
      </c>
      <c r="V70" s="38">
        <v>0.5</v>
      </c>
      <c r="W70" s="38">
        <v>0</v>
      </c>
      <c r="X70" s="38">
        <v>0.99999700000000002</v>
      </c>
      <c r="Y70" s="38">
        <v>1</v>
      </c>
      <c r="Z70" s="69"/>
      <c r="AA70" s="70">
        <v>70</v>
      </c>
      <c r="AB7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0" s="71"/>
      <c r="AD70" s="37"/>
      <c r="AE70" s="37"/>
      <c r="AF70" s="37"/>
      <c r="AG70" s="37"/>
      <c r="AH70" s="37"/>
      <c r="AI70" s="37"/>
      <c r="AJ70" s="137" t="s">
        <v>175</v>
      </c>
      <c r="AK70" s="137" t="s">
        <v>175</v>
      </c>
      <c r="AL70" s="137" t="s">
        <v>175</v>
      </c>
      <c r="AM70" s="137" t="s">
        <v>175</v>
      </c>
      <c r="AN70" s="134" t="str">
        <f>REPLACE(INDEX(GroupVertices[Group], MATCH(Vertices[[#This Row],[Vertex]],GroupVertices[Vertex],0)),1,1,"")</f>
        <v>20</v>
      </c>
      <c r="AO70" s="103"/>
      <c r="AP70" s="91"/>
      <c r="AQ70" s="91"/>
      <c r="AR70" s="91"/>
      <c r="AS70" s="91"/>
    </row>
    <row r="71" spans="1:45" ht="16.5" thickTop="1" thickBot="1" x14ac:dyDescent="0.3">
      <c r="A71" s="112" t="s">
        <v>302</v>
      </c>
      <c r="B71" s="96"/>
      <c r="C71" s="96"/>
      <c r="D71" s="97"/>
      <c r="E71" s="98"/>
      <c r="F71" s="96"/>
      <c r="G71" s="39" t="s">
        <v>52</v>
      </c>
      <c r="H71" s="61"/>
      <c r="I71" s="63"/>
      <c r="J71" s="63"/>
      <c r="K71" s="61"/>
      <c r="L71" s="99"/>
      <c r="M71" s="100">
        <v>4025.252197265625</v>
      </c>
      <c r="N71" s="100">
        <v>9865.75</v>
      </c>
      <c r="O71" s="101"/>
      <c r="P71" s="102"/>
      <c r="Q71" s="102"/>
      <c r="R71" s="37">
        <v>2</v>
      </c>
      <c r="S71" s="68"/>
      <c r="T71" s="68"/>
      <c r="U71" s="38">
        <v>1</v>
      </c>
      <c r="V71" s="38">
        <v>0.5</v>
      </c>
      <c r="W71" s="38">
        <v>0</v>
      </c>
      <c r="X71" s="38">
        <v>1.4594549999999999</v>
      </c>
      <c r="Y71" s="38">
        <v>0</v>
      </c>
      <c r="Z71" s="69"/>
      <c r="AA71" s="70">
        <v>71</v>
      </c>
      <c r="AB7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1" s="71"/>
      <c r="AD71" s="37"/>
      <c r="AE71" s="37"/>
      <c r="AF71" s="37"/>
      <c r="AG71" s="37"/>
      <c r="AH71" s="37"/>
      <c r="AI71" s="37"/>
      <c r="AJ71" s="137" t="s">
        <v>175</v>
      </c>
      <c r="AK71" s="137" t="s">
        <v>175</v>
      </c>
      <c r="AL71" s="137" t="s">
        <v>175</v>
      </c>
      <c r="AM71" s="137" t="s">
        <v>175</v>
      </c>
      <c r="AN71" s="134" t="str">
        <f>REPLACE(INDEX(GroupVertices[Group], MATCH(Vertices[[#This Row],[Vertex]],GroupVertices[Vertex],0)),1,1,"")</f>
        <v>19</v>
      </c>
      <c r="AO71" s="103"/>
      <c r="AP71" s="91"/>
      <c r="AQ71" s="91"/>
      <c r="AR71" s="91"/>
      <c r="AS71" s="91"/>
    </row>
    <row r="72" spans="1:45" ht="16.5" thickTop="1" thickBot="1" x14ac:dyDescent="0.3">
      <c r="A72" s="112" t="s">
        <v>305</v>
      </c>
      <c r="B72" s="96"/>
      <c r="C72" s="96"/>
      <c r="D72" s="97"/>
      <c r="E72" s="98"/>
      <c r="F72" s="96"/>
      <c r="G72" s="39" t="s">
        <v>52</v>
      </c>
      <c r="H72" s="61"/>
      <c r="I72" s="63"/>
      <c r="J72" s="63"/>
      <c r="K72" s="61"/>
      <c r="L72" s="99"/>
      <c r="M72" s="100">
        <v>751.755859375</v>
      </c>
      <c r="N72" s="100">
        <v>3987.046630859375</v>
      </c>
      <c r="O72" s="101"/>
      <c r="P72" s="102"/>
      <c r="Q72" s="102"/>
      <c r="R72" s="37">
        <v>1</v>
      </c>
      <c r="S72" s="68"/>
      <c r="T72" s="68"/>
      <c r="U72" s="38">
        <v>0</v>
      </c>
      <c r="V72" s="38">
        <v>1</v>
      </c>
      <c r="W72" s="38">
        <v>0</v>
      </c>
      <c r="X72" s="38">
        <v>0.99999700000000002</v>
      </c>
      <c r="Y72" s="38">
        <v>0</v>
      </c>
      <c r="Z72" s="69"/>
      <c r="AA72" s="70">
        <v>72</v>
      </c>
      <c r="AB7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2" s="71"/>
      <c r="AD72" s="37"/>
      <c r="AE72" s="37"/>
      <c r="AF72" s="37"/>
      <c r="AG72" s="37"/>
      <c r="AH72" s="37"/>
      <c r="AI72" s="37"/>
      <c r="AJ72" s="137" t="s">
        <v>175</v>
      </c>
      <c r="AK72" s="137" t="s">
        <v>175</v>
      </c>
      <c r="AL72" s="137" t="s">
        <v>175</v>
      </c>
      <c r="AM72" s="137" t="s">
        <v>175</v>
      </c>
      <c r="AN72" s="134" t="str">
        <f>REPLACE(INDEX(GroupVertices[Group], MATCH(Vertices[[#This Row],[Vertex]],GroupVertices[Vertex],0)),1,1,"")</f>
        <v>61</v>
      </c>
      <c r="AO72" s="103"/>
      <c r="AP72" s="91"/>
      <c r="AQ72" s="91"/>
      <c r="AR72" s="91"/>
      <c r="AS72" s="91"/>
    </row>
    <row r="73" spans="1:45" ht="16.5" thickTop="1" thickBot="1" x14ac:dyDescent="0.3">
      <c r="A73" s="112" t="s">
        <v>257</v>
      </c>
      <c r="B73" s="96"/>
      <c r="C73" s="96"/>
      <c r="D73" s="97"/>
      <c r="E73" s="98"/>
      <c r="F73" s="96"/>
      <c r="G73" s="39" t="s">
        <v>52</v>
      </c>
      <c r="H73" s="61"/>
      <c r="I73" s="63"/>
      <c r="J73" s="63"/>
      <c r="K73" s="61"/>
      <c r="L73" s="99"/>
      <c r="M73" s="100">
        <v>6554.49365234375</v>
      </c>
      <c r="N73" s="100">
        <v>9053.546875</v>
      </c>
      <c r="O73" s="101"/>
      <c r="P73" s="102"/>
      <c r="Q73" s="102"/>
      <c r="R73" s="37">
        <v>1</v>
      </c>
      <c r="S73" s="68"/>
      <c r="T73" s="68"/>
      <c r="U73" s="38">
        <v>0</v>
      </c>
      <c r="V73" s="38">
        <v>0.1</v>
      </c>
      <c r="W73" s="38">
        <v>0</v>
      </c>
      <c r="X73" s="38">
        <v>0.46079399999999998</v>
      </c>
      <c r="Y73" s="38">
        <v>0</v>
      </c>
      <c r="Z73" s="69"/>
      <c r="AA73" s="70">
        <v>73</v>
      </c>
      <c r="AB7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3" s="71"/>
      <c r="AD73" s="37"/>
      <c r="AE73" s="37"/>
      <c r="AF73" s="37"/>
      <c r="AG73" s="37"/>
      <c r="AH73" s="37"/>
      <c r="AI73" s="37"/>
      <c r="AJ73" s="37"/>
      <c r="AK73" s="37"/>
      <c r="AL73" s="37"/>
      <c r="AM73" s="37"/>
      <c r="AN73" s="132" t="str">
        <f>REPLACE(INDEX(GroupVertices[Group], MATCH(Vertices[[#This Row],[Vertex]],GroupVertices[Vertex],0)),1,1,"")</f>
        <v>3</v>
      </c>
      <c r="AO73" s="103"/>
      <c r="AP73" s="91"/>
      <c r="AQ73" s="91"/>
      <c r="AR73" s="91"/>
      <c r="AS73" s="91"/>
    </row>
    <row r="74" spans="1:45" ht="16.5" thickTop="1" thickBot="1" x14ac:dyDescent="0.3">
      <c r="A74" s="112" t="s">
        <v>307</v>
      </c>
      <c r="B74" s="96"/>
      <c r="C74" s="96"/>
      <c r="D74" s="97"/>
      <c r="E74" s="98"/>
      <c r="F74" s="96"/>
      <c r="G74" s="39" t="s">
        <v>52</v>
      </c>
      <c r="H74" s="61"/>
      <c r="I74" s="63"/>
      <c r="J74" s="63"/>
      <c r="K74" s="61"/>
      <c r="L74" s="99"/>
      <c r="M74" s="100">
        <v>9628.28125</v>
      </c>
      <c r="N74" s="100">
        <v>2655.2587890625</v>
      </c>
      <c r="O74" s="101"/>
      <c r="P74" s="102"/>
      <c r="Q74" s="102"/>
      <c r="R74" s="37">
        <v>0</v>
      </c>
      <c r="S74" s="68"/>
      <c r="T74" s="68"/>
      <c r="U74" s="38">
        <v>0</v>
      </c>
      <c r="V74" s="38">
        <v>0</v>
      </c>
      <c r="W74" s="38">
        <v>0</v>
      </c>
      <c r="X74" s="38">
        <v>0</v>
      </c>
      <c r="Y74" s="38">
        <v>0</v>
      </c>
      <c r="Z74" s="69"/>
      <c r="AA74" s="70">
        <v>74</v>
      </c>
      <c r="AB7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4" s="71"/>
      <c r="AD74" s="37"/>
      <c r="AE74" s="37"/>
      <c r="AF74" s="37"/>
      <c r="AG74" s="37"/>
      <c r="AH74" s="37"/>
      <c r="AI74" s="37"/>
      <c r="AJ74" s="37"/>
      <c r="AK74" s="37"/>
      <c r="AL74" s="37"/>
      <c r="AM74" s="37"/>
      <c r="AN74" s="132" t="str">
        <f>REPLACE(INDEX(GroupVertices[Group], MATCH(Vertices[[#This Row],[Vertex]],GroupVertices[Vertex],0)),1,1,"")</f>
        <v>127</v>
      </c>
      <c r="AO74" s="103"/>
      <c r="AP74" s="91"/>
      <c r="AQ74" s="91"/>
      <c r="AR74" s="91"/>
      <c r="AS74" s="91"/>
    </row>
    <row r="75" spans="1:45" ht="16.5" thickTop="1" thickBot="1" x14ac:dyDescent="0.3">
      <c r="A75" s="112" t="s">
        <v>308</v>
      </c>
      <c r="B75" s="96"/>
      <c r="C75" s="96"/>
      <c r="D75" s="97"/>
      <c r="E75" s="98"/>
      <c r="F75" s="96"/>
      <c r="G75" s="39" t="s">
        <v>52</v>
      </c>
      <c r="H75" s="61"/>
      <c r="I75" s="63"/>
      <c r="J75" s="63"/>
      <c r="K75" s="61"/>
      <c r="L75" s="99"/>
      <c r="M75" s="100">
        <v>4619.267578125</v>
      </c>
      <c r="N75" s="100">
        <v>2154.26904296875</v>
      </c>
      <c r="O75" s="101"/>
      <c r="P75" s="102"/>
      <c r="Q75" s="102"/>
      <c r="R75" s="37">
        <v>0</v>
      </c>
      <c r="S75" s="68"/>
      <c r="T75" s="68"/>
      <c r="U75" s="38">
        <v>0</v>
      </c>
      <c r="V75" s="38">
        <v>0</v>
      </c>
      <c r="W75" s="38">
        <v>0</v>
      </c>
      <c r="X75" s="38">
        <v>0</v>
      </c>
      <c r="Y75" s="38">
        <v>0</v>
      </c>
      <c r="Z75" s="69"/>
      <c r="AA75" s="70">
        <v>75</v>
      </c>
      <c r="AB7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5" s="71"/>
      <c r="AD75" s="37"/>
      <c r="AE75" s="37"/>
      <c r="AF75" s="37"/>
      <c r="AG75" s="37"/>
      <c r="AH75" s="37"/>
      <c r="AI75" s="37"/>
      <c r="AJ75" s="37"/>
      <c r="AK75" s="37"/>
      <c r="AL75" s="37"/>
      <c r="AM75" s="37"/>
      <c r="AN75" s="132" t="str">
        <f>REPLACE(INDEX(GroupVertices[Group], MATCH(Vertices[[#This Row],[Vertex]],GroupVertices[Vertex],0)),1,1,"")</f>
        <v>118</v>
      </c>
      <c r="AO75" s="103"/>
      <c r="AP75" s="91"/>
      <c r="AQ75" s="91"/>
      <c r="AR75" s="91"/>
      <c r="AS75" s="91"/>
    </row>
    <row r="76" spans="1:45" ht="16.5" thickTop="1" thickBot="1" x14ac:dyDescent="0.3">
      <c r="A76" s="112" t="s">
        <v>309</v>
      </c>
      <c r="B76" s="96"/>
      <c r="C76" s="96"/>
      <c r="D76" s="97"/>
      <c r="E76" s="98"/>
      <c r="F76" s="96"/>
      <c r="G76" s="39" t="s">
        <v>52</v>
      </c>
      <c r="H76" s="61"/>
      <c r="I76" s="63"/>
      <c r="J76" s="63"/>
      <c r="K76" s="61"/>
      <c r="L76" s="99"/>
      <c r="M76" s="100">
        <v>126.54965972900391</v>
      </c>
      <c r="N76" s="100">
        <v>6087.85888671875</v>
      </c>
      <c r="O76" s="101"/>
      <c r="P76" s="102"/>
      <c r="Q76" s="102"/>
      <c r="R76" s="37">
        <v>0</v>
      </c>
      <c r="S76" s="68"/>
      <c r="T76" s="68"/>
      <c r="U76" s="38">
        <v>0</v>
      </c>
      <c r="V76" s="38">
        <v>0</v>
      </c>
      <c r="W76" s="38">
        <v>0</v>
      </c>
      <c r="X76" s="38">
        <v>0</v>
      </c>
      <c r="Y76" s="38">
        <v>0</v>
      </c>
      <c r="Z76" s="69"/>
      <c r="AA76" s="70">
        <v>76</v>
      </c>
      <c r="AB7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0</v>
      </c>
      <c r="AC76" s="71"/>
      <c r="AD76" s="37"/>
      <c r="AE76" s="37"/>
      <c r="AF76" s="37"/>
      <c r="AG76" s="37"/>
      <c r="AH76" s="37"/>
      <c r="AI76" s="37"/>
      <c r="AJ76" s="37"/>
      <c r="AK76" s="37"/>
      <c r="AL76" s="37"/>
      <c r="AM76" s="37"/>
      <c r="AN76" s="132" t="str">
        <f>REPLACE(INDEX(GroupVertices[Group], MATCH(Vertices[[#This Row],[Vertex]],GroupVertices[Vertex],0)),1,1,"")</f>
        <v>117</v>
      </c>
      <c r="AO76" s="103"/>
      <c r="AP76" s="91"/>
      <c r="AQ76" s="91"/>
      <c r="AR76" s="91"/>
      <c r="AS76" s="91"/>
    </row>
    <row r="77" spans="1:45" ht="16.5" thickTop="1" thickBot="1" x14ac:dyDescent="0.3">
      <c r="A77" s="112" t="s">
        <v>310</v>
      </c>
      <c r="B77" s="96"/>
      <c r="C77" s="96"/>
      <c r="D77" s="97"/>
      <c r="E77" s="98"/>
      <c r="F77" s="96"/>
      <c r="G77" s="39" t="s">
        <v>52</v>
      </c>
      <c r="H77" s="61"/>
      <c r="I77" s="63"/>
      <c r="J77" s="63"/>
      <c r="K77" s="61"/>
      <c r="L77" s="99"/>
      <c r="M77" s="100">
        <v>8197.3564453125</v>
      </c>
      <c r="N77" s="100">
        <v>4502.45947265625</v>
      </c>
      <c r="O77" s="101"/>
      <c r="P77" s="102"/>
      <c r="Q77" s="102"/>
      <c r="R77" s="37">
        <v>2</v>
      </c>
      <c r="S77" s="68"/>
      <c r="T77" s="68"/>
      <c r="U77" s="38">
        <v>0</v>
      </c>
      <c r="V77" s="38">
        <v>0.5</v>
      </c>
      <c r="W77" s="38">
        <v>0</v>
      </c>
      <c r="X77" s="38">
        <v>0.99999700000000002</v>
      </c>
      <c r="Y77" s="38">
        <v>1</v>
      </c>
      <c r="Z77" s="69"/>
      <c r="AA77" s="70">
        <v>77</v>
      </c>
      <c r="AB7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7" s="71"/>
      <c r="AD77" s="37"/>
      <c r="AE77" s="37"/>
      <c r="AF77" s="37"/>
      <c r="AG77" s="37"/>
      <c r="AH77" s="37"/>
      <c r="AI77" s="37"/>
      <c r="AJ77" s="137" t="s">
        <v>175</v>
      </c>
      <c r="AK77" s="137" t="s">
        <v>175</v>
      </c>
      <c r="AL77" s="137" t="s">
        <v>175</v>
      </c>
      <c r="AM77" s="137" t="s">
        <v>175</v>
      </c>
      <c r="AN77" s="134" t="str">
        <f>REPLACE(INDEX(GroupVertices[Group], MATCH(Vertices[[#This Row],[Vertex]],GroupVertices[Vertex],0)),1,1,"")</f>
        <v>15</v>
      </c>
      <c r="AO77" s="103"/>
      <c r="AP77" s="91"/>
      <c r="AQ77" s="91"/>
      <c r="AR77" s="91"/>
      <c r="AS77" s="91"/>
    </row>
    <row r="78" spans="1:45" ht="16.5" thickTop="1" thickBot="1" x14ac:dyDescent="0.3">
      <c r="A78" s="112" t="s">
        <v>258</v>
      </c>
      <c r="B78" s="96"/>
      <c r="C78" s="96"/>
      <c r="D78" s="97"/>
      <c r="E78" s="98"/>
      <c r="F78" s="96"/>
      <c r="G78" s="39" t="s">
        <v>52</v>
      </c>
      <c r="H78" s="61"/>
      <c r="I78" s="63"/>
      <c r="J78" s="63"/>
      <c r="K78" s="61"/>
      <c r="L78" s="99"/>
      <c r="M78" s="100">
        <v>3124.678466796875</v>
      </c>
      <c r="N78" s="100">
        <v>6104.79248046875</v>
      </c>
      <c r="O78" s="101"/>
      <c r="P78" s="102"/>
      <c r="Q78" s="102"/>
      <c r="R78" s="37">
        <v>4</v>
      </c>
      <c r="S78" s="68"/>
      <c r="T78" s="68"/>
      <c r="U78" s="38">
        <v>4</v>
      </c>
      <c r="V78" s="38">
        <v>0.16666700000000001</v>
      </c>
      <c r="W78" s="38">
        <v>0</v>
      </c>
      <c r="X78" s="38">
        <v>1.4625619999999999</v>
      </c>
      <c r="Y78" s="38">
        <v>0.5</v>
      </c>
      <c r="Z78" s="69"/>
      <c r="AA78" s="70">
        <v>78</v>
      </c>
      <c r="AB7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8" s="71"/>
      <c r="AD78" s="37"/>
      <c r="AE78" s="37"/>
      <c r="AF78" s="37"/>
      <c r="AG78" s="37"/>
      <c r="AH78" s="37"/>
      <c r="AI78" s="37"/>
      <c r="AJ78" s="137" t="s">
        <v>175</v>
      </c>
      <c r="AK78" s="137" t="s">
        <v>175</v>
      </c>
      <c r="AL78" s="137" t="s">
        <v>175</v>
      </c>
      <c r="AM78" s="137" t="s">
        <v>175</v>
      </c>
      <c r="AN78" s="134" t="str">
        <f>REPLACE(INDEX(GroupVertices[Group], MATCH(Vertices[[#This Row],[Vertex]],GroupVertices[Vertex],0)),1,1,"")</f>
        <v>3</v>
      </c>
      <c r="AO78" s="103"/>
      <c r="AP78" s="91"/>
      <c r="AQ78" s="91"/>
      <c r="AR78" s="91"/>
      <c r="AS78" s="91"/>
    </row>
    <row r="79" spans="1:45" ht="16.5" thickTop="1" thickBot="1" x14ac:dyDescent="0.3">
      <c r="A79" s="112" t="s">
        <v>314</v>
      </c>
      <c r="B79" s="96"/>
      <c r="C79" s="96"/>
      <c r="D79" s="97"/>
      <c r="E79" s="98"/>
      <c r="F79" s="96"/>
      <c r="G79" s="39" t="s">
        <v>52</v>
      </c>
      <c r="H79" s="61"/>
      <c r="I79" s="63"/>
      <c r="J79" s="63"/>
      <c r="K79" s="61"/>
      <c r="L79" s="99"/>
      <c r="M79" s="100">
        <v>3344.384765625</v>
      </c>
      <c r="N79" s="100">
        <v>8305.9130859375</v>
      </c>
      <c r="O79" s="101"/>
      <c r="P79" s="102"/>
      <c r="Q79" s="102"/>
      <c r="R79" s="37">
        <v>0</v>
      </c>
      <c r="S79" s="68"/>
      <c r="T79" s="68"/>
      <c r="U79" s="38">
        <v>0</v>
      </c>
      <c r="V79" s="38">
        <v>0</v>
      </c>
      <c r="W79" s="38">
        <v>0</v>
      </c>
      <c r="X79" s="38">
        <v>0</v>
      </c>
      <c r="Y79" s="38">
        <v>0</v>
      </c>
      <c r="Z79" s="69"/>
      <c r="AA79" s="70">
        <v>79</v>
      </c>
      <c r="AB7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79" s="71"/>
      <c r="AD79" s="37"/>
      <c r="AE79" s="37"/>
      <c r="AF79" s="37"/>
      <c r="AG79" s="37"/>
      <c r="AH79" s="37"/>
      <c r="AI79" s="37"/>
      <c r="AJ79" s="37"/>
      <c r="AK79" s="37"/>
      <c r="AL79" s="37"/>
      <c r="AM79" s="37"/>
      <c r="AN79" s="132" t="str">
        <f>REPLACE(INDEX(GroupVertices[Group], MATCH(Vertices[[#This Row],[Vertex]],GroupVertices[Vertex],0)),1,1,"")</f>
        <v>116</v>
      </c>
      <c r="AO79" s="103"/>
      <c r="AP79" s="91"/>
      <c r="AQ79" s="91"/>
      <c r="AR79" s="91"/>
      <c r="AS79" s="91"/>
    </row>
    <row r="80" spans="1:45" ht="16.5" thickTop="1" thickBot="1" x14ac:dyDescent="0.3">
      <c r="A80" s="112" t="s">
        <v>315</v>
      </c>
      <c r="B80" s="96"/>
      <c r="C80" s="96"/>
      <c r="D80" s="97"/>
      <c r="E80" s="98"/>
      <c r="F80" s="96"/>
      <c r="G80" s="39" t="s">
        <v>52</v>
      </c>
      <c r="H80" s="61"/>
      <c r="I80" s="63"/>
      <c r="J80" s="63"/>
      <c r="K80" s="61"/>
      <c r="L80" s="99"/>
      <c r="M80" s="100">
        <v>5827.06298828125</v>
      </c>
      <c r="N80" s="100">
        <v>8785.7626953125</v>
      </c>
      <c r="O80" s="101"/>
      <c r="P80" s="102"/>
      <c r="Q80" s="102"/>
      <c r="R80" s="37">
        <v>1</v>
      </c>
      <c r="S80" s="68"/>
      <c r="T80" s="68"/>
      <c r="U80" s="38">
        <v>0</v>
      </c>
      <c r="V80" s="38">
        <v>1</v>
      </c>
      <c r="W80" s="38">
        <v>0</v>
      </c>
      <c r="X80" s="38">
        <v>0.99999700000000002</v>
      </c>
      <c r="Y80" s="38">
        <v>0</v>
      </c>
      <c r="Z80" s="69"/>
      <c r="AA80" s="70">
        <v>80</v>
      </c>
      <c r="AB8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0" s="71"/>
      <c r="AD80" s="37"/>
      <c r="AE80" s="37"/>
      <c r="AF80" s="37"/>
      <c r="AG80" s="37"/>
      <c r="AH80" s="37"/>
      <c r="AI80" s="37"/>
      <c r="AJ80" s="137" t="s">
        <v>175</v>
      </c>
      <c r="AK80" s="137" t="s">
        <v>175</v>
      </c>
      <c r="AL80" s="137" t="s">
        <v>175</v>
      </c>
      <c r="AM80" s="137" t="s">
        <v>175</v>
      </c>
      <c r="AN80" s="134" t="str">
        <f>REPLACE(INDEX(GroupVertices[Group], MATCH(Vertices[[#This Row],[Vertex]],GroupVertices[Vertex],0)),1,1,"")</f>
        <v>63</v>
      </c>
      <c r="AO80" s="103"/>
      <c r="AP80" s="91"/>
      <c r="AQ80" s="91"/>
      <c r="AR80" s="91"/>
      <c r="AS80" s="91"/>
    </row>
    <row r="81" spans="1:45" ht="16.5" thickTop="1" thickBot="1" x14ac:dyDescent="0.3">
      <c r="A81" s="112" t="s">
        <v>300</v>
      </c>
      <c r="B81" s="96"/>
      <c r="C81" s="96"/>
      <c r="D81" s="97"/>
      <c r="E81" s="98"/>
      <c r="F81" s="96"/>
      <c r="G81" s="39" t="s">
        <v>52</v>
      </c>
      <c r="H81" s="61"/>
      <c r="I81" s="63"/>
      <c r="J81" s="63"/>
      <c r="K81" s="61"/>
      <c r="L81" s="99"/>
      <c r="M81" s="100">
        <v>4277.767578125</v>
      </c>
      <c r="N81" s="100">
        <v>4832.4306640625</v>
      </c>
      <c r="O81" s="101"/>
      <c r="P81" s="102"/>
      <c r="Q81" s="102"/>
      <c r="R81" s="37">
        <v>2</v>
      </c>
      <c r="S81" s="68"/>
      <c r="T81" s="68"/>
      <c r="U81" s="38">
        <v>0</v>
      </c>
      <c r="V81" s="38">
        <v>0.5</v>
      </c>
      <c r="W81" s="38">
        <v>0</v>
      </c>
      <c r="X81" s="38">
        <v>0.99999700000000002</v>
      </c>
      <c r="Y81" s="38">
        <v>1</v>
      </c>
      <c r="Z81" s="69"/>
      <c r="AA81" s="70">
        <v>81</v>
      </c>
      <c r="AB8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1" s="71"/>
      <c r="AD81" s="37"/>
      <c r="AE81" s="37"/>
      <c r="AF81" s="37"/>
      <c r="AG81" s="37"/>
      <c r="AH81" s="37"/>
      <c r="AI81" s="37"/>
      <c r="AJ81" s="137" t="s">
        <v>175</v>
      </c>
      <c r="AK81" s="137" t="s">
        <v>175</v>
      </c>
      <c r="AL81" s="137" t="s">
        <v>175</v>
      </c>
      <c r="AM81" s="137" t="s">
        <v>175</v>
      </c>
      <c r="AN81" s="134" t="str">
        <f>REPLACE(INDEX(GroupVertices[Group], MATCH(Vertices[[#This Row],[Vertex]],GroupVertices[Vertex],0)),1,1,"")</f>
        <v>20</v>
      </c>
      <c r="AO81" s="103"/>
      <c r="AP81" s="91"/>
      <c r="AQ81" s="91"/>
      <c r="AR81" s="91"/>
      <c r="AS81" s="91"/>
    </row>
    <row r="82" spans="1:45" ht="16.5" thickTop="1" thickBot="1" x14ac:dyDescent="0.3">
      <c r="A82" s="112" t="s">
        <v>317</v>
      </c>
      <c r="B82" s="96"/>
      <c r="C82" s="96"/>
      <c r="D82" s="97"/>
      <c r="E82" s="98"/>
      <c r="F82" s="96"/>
      <c r="G82" s="39" t="s">
        <v>52</v>
      </c>
      <c r="H82" s="61"/>
      <c r="I82" s="63"/>
      <c r="J82" s="63"/>
      <c r="K82" s="61"/>
      <c r="L82" s="99"/>
      <c r="M82" s="100">
        <v>3719.98046875</v>
      </c>
      <c r="N82" s="100">
        <v>9681.513671875</v>
      </c>
      <c r="O82" s="101"/>
      <c r="P82" s="102"/>
      <c r="Q82" s="102"/>
      <c r="R82" s="37">
        <v>1</v>
      </c>
      <c r="S82" s="68"/>
      <c r="T82" s="68"/>
      <c r="U82" s="38">
        <v>0</v>
      </c>
      <c r="V82" s="38">
        <v>3.2258000000000002E-2</v>
      </c>
      <c r="W82" s="38">
        <v>0</v>
      </c>
      <c r="X82" s="38">
        <v>0.62058899999999995</v>
      </c>
      <c r="Y82" s="38">
        <v>0</v>
      </c>
      <c r="Z82" s="69"/>
      <c r="AA82" s="70">
        <v>82</v>
      </c>
      <c r="AB8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2" s="71"/>
      <c r="AD82" s="37"/>
      <c r="AE82" s="37"/>
      <c r="AF82" s="37"/>
      <c r="AG82" s="37"/>
      <c r="AH82" s="37"/>
      <c r="AI82" s="37"/>
      <c r="AJ82" s="137" t="s">
        <v>175</v>
      </c>
      <c r="AK82" s="137" t="s">
        <v>175</v>
      </c>
      <c r="AL82" s="137" t="s">
        <v>175</v>
      </c>
      <c r="AM82" s="137" t="s">
        <v>175</v>
      </c>
      <c r="AN82" s="134" t="str">
        <f>REPLACE(INDEX(GroupVertices[Group], MATCH(Vertices[[#This Row],[Vertex]],GroupVertices[Vertex],0)),1,1,"")</f>
        <v>2</v>
      </c>
      <c r="AO82" s="103"/>
      <c r="AP82" s="91"/>
      <c r="AQ82" s="91"/>
      <c r="AR82" s="91"/>
      <c r="AS82" s="91"/>
    </row>
    <row r="83" spans="1:45" ht="16.5" thickTop="1" thickBot="1" x14ac:dyDescent="0.3">
      <c r="A83" s="112" t="s">
        <v>290</v>
      </c>
      <c r="B83" s="96"/>
      <c r="C83" s="96"/>
      <c r="D83" s="97"/>
      <c r="E83" s="98"/>
      <c r="F83" s="96"/>
      <c r="G83" s="39" t="s">
        <v>52</v>
      </c>
      <c r="H83" s="61"/>
      <c r="I83" s="63"/>
      <c r="J83" s="63"/>
      <c r="K83" s="61"/>
      <c r="L83" s="99"/>
      <c r="M83" s="100">
        <v>6415.26806640625</v>
      </c>
      <c r="N83" s="100">
        <v>6735.09765625</v>
      </c>
      <c r="O83" s="101"/>
      <c r="P83" s="102"/>
      <c r="Q83" s="102"/>
      <c r="R83" s="37">
        <v>3</v>
      </c>
      <c r="S83" s="68"/>
      <c r="T83" s="68"/>
      <c r="U83" s="38">
        <v>0</v>
      </c>
      <c r="V83" s="38">
        <v>0.2</v>
      </c>
      <c r="W83" s="38">
        <v>0</v>
      </c>
      <c r="X83" s="38">
        <v>1.0426340000000001</v>
      </c>
      <c r="Y83" s="38">
        <v>1</v>
      </c>
      <c r="Z83" s="69"/>
      <c r="AA83" s="70">
        <v>83</v>
      </c>
      <c r="AB8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3" s="71"/>
      <c r="AD83" s="37"/>
      <c r="AE83" s="37"/>
      <c r="AF83" s="37"/>
      <c r="AG83" s="37"/>
      <c r="AH83" s="37"/>
      <c r="AI83" s="37"/>
      <c r="AJ83" s="137" t="s">
        <v>175</v>
      </c>
      <c r="AK83" s="137" t="s">
        <v>175</v>
      </c>
      <c r="AL83" s="137" t="s">
        <v>175</v>
      </c>
      <c r="AM83" s="137" t="s">
        <v>175</v>
      </c>
      <c r="AN83" s="134" t="str">
        <f>REPLACE(INDEX(GroupVertices[Group], MATCH(Vertices[[#This Row],[Vertex]],GroupVertices[Vertex],0)),1,1,"")</f>
        <v>6</v>
      </c>
      <c r="AO83" s="103"/>
      <c r="AP83" s="91"/>
      <c r="AQ83" s="91"/>
      <c r="AR83" s="91"/>
      <c r="AS83" s="91"/>
    </row>
    <row r="84" spans="1:45" ht="16.5" thickTop="1" thickBot="1" x14ac:dyDescent="0.3">
      <c r="A84" s="112" t="s">
        <v>318</v>
      </c>
      <c r="B84" s="96"/>
      <c r="C84" s="96"/>
      <c r="D84" s="97"/>
      <c r="E84" s="98"/>
      <c r="F84" s="96"/>
      <c r="G84" s="39" t="s">
        <v>52</v>
      </c>
      <c r="H84" s="61"/>
      <c r="I84" s="63"/>
      <c r="J84" s="63"/>
      <c r="K84" s="61"/>
      <c r="L84" s="99"/>
      <c r="M84" s="100">
        <v>1204.4857177734375</v>
      </c>
      <c r="N84" s="100">
        <v>8971.4658203125</v>
      </c>
      <c r="O84" s="101"/>
      <c r="P84" s="102"/>
      <c r="Q84" s="102"/>
      <c r="R84" s="37">
        <v>0</v>
      </c>
      <c r="S84" s="68"/>
      <c r="T84" s="68"/>
      <c r="U84" s="38">
        <v>0</v>
      </c>
      <c r="V84" s="38">
        <v>0</v>
      </c>
      <c r="W84" s="38">
        <v>0</v>
      </c>
      <c r="X84" s="38">
        <v>0</v>
      </c>
      <c r="Y84" s="38">
        <v>0</v>
      </c>
      <c r="Z84" s="69"/>
      <c r="AA84" s="70">
        <v>84</v>
      </c>
      <c r="AB8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4" s="71"/>
      <c r="AD84" s="37"/>
      <c r="AE84" s="37"/>
      <c r="AF84" s="37"/>
      <c r="AG84" s="37"/>
      <c r="AH84" s="37"/>
      <c r="AI84" s="37"/>
      <c r="AJ84" s="37"/>
      <c r="AK84" s="37"/>
      <c r="AL84" s="37"/>
      <c r="AM84" s="37"/>
      <c r="AN84" s="132" t="str">
        <f>REPLACE(INDEX(GroupVertices[Group], MATCH(Vertices[[#This Row],[Vertex]],GroupVertices[Vertex],0)),1,1,"")</f>
        <v>119</v>
      </c>
      <c r="AO84" s="103"/>
      <c r="AP84" s="91"/>
      <c r="AQ84" s="91"/>
      <c r="AR84" s="91"/>
      <c r="AS84" s="91"/>
    </row>
    <row r="85" spans="1:45" ht="16.5" thickTop="1" thickBot="1" x14ac:dyDescent="0.3">
      <c r="A85" s="112" t="s">
        <v>319</v>
      </c>
      <c r="B85" s="96"/>
      <c r="C85" s="96"/>
      <c r="D85" s="97"/>
      <c r="E85" s="98"/>
      <c r="F85" s="96"/>
      <c r="G85" s="39" t="s">
        <v>52</v>
      </c>
      <c r="H85" s="61"/>
      <c r="I85" s="63"/>
      <c r="J85" s="63"/>
      <c r="K85" s="61"/>
      <c r="L85" s="99"/>
      <c r="M85" s="100">
        <v>6141.2177734375</v>
      </c>
      <c r="N85" s="100">
        <v>5250.8251953125</v>
      </c>
      <c r="O85" s="101"/>
      <c r="P85" s="102"/>
      <c r="Q85" s="102"/>
      <c r="R85" s="37">
        <v>3</v>
      </c>
      <c r="S85" s="68"/>
      <c r="T85" s="68"/>
      <c r="U85" s="38">
        <v>0</v>
      </c>
      <c r="V85" s="38">
        <v>0.2</v>
      </c>
      <c r="W85" s="38">
        <v>0</v>
      </c>
      <c r="X85" s="38">
        <v>1.0426340000000001</v>
      </c>
      <c r="Y85" s="38">
        <v>1</v>
      </c>
      <c r="Z85" s="69"/>
      <c r="AA85" s="70">
        <v>85</v>
      </c>
      <c r="AB8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5" s="71"/>
      <c r="AD85" s="37"/>
      <c r="AE85" s="37"/>
      <c r="AF85" s="37"/>
      <c r="AG85" s="37"/>
      <c r="AH85" s="37"/>
      <c r="AI85" s="37"/>
      <c r="AJ85" s="137" t="s">
        <v>175</v>
      </c>
      <c r="AK85" s="137" t="s">
        <v>175</v>
      </c>
      <c r="AL85" s="137" t="s">
        <v>175</v>
      </c>
      <c r="AM85" s="137" t="s">
        <v>175</v>
      </c>
      <c r="AN85" s="134" t="str">
        <f>REPLACE(INDEX(GroupVertices[Group], MATCH(Vertices[[#This Row],[Vertex]],GroupVertices[Vertex],0)),1,1,"")</f>
        <v>5</v>
      </c>
      <c r="AO85" s="103"/>
      <c r="AP85" s="91"/>
      <c r="AQ85" s="91"/>
      <c r="AR85" s="91"/>
      <c r="AS85" s="91"/>
    </row>
    <row r="86" spans="1:45" ht="16.5" thickTop="1" thickBot="1" x14ac:dyDescent="0.3">
      <c r="A86" s="112" t="s">
        <v>323</v>
      </c>
      <c r="B86" s="96"/>
      <c r="C86" s="96"/>
      <c r="D86" s="97"/>
      <c r="E86" s="98"/>
      <c r="F86" s="96"/>
      <c r="G86" s="39" t="s">
        <v>52</v>
      </c>
      <c r="H86" s="61"/>
      <c r="I86" s="63"/>
      <c r="J86" s="63"/>
      <c r="K86" s="61"/>
      <c r="L86" s="99"/>
      <c r="M86" s="100">
        <v>4276.7529296875</v>
      </c>
      <c r="N86" s="100">
        <v>8029.93017578125</v>
      </c>
      <c r="O86" s="101"/>
      <c r="P86" s="102"/>
      <c r="Q86" s="102"/>
      <c r="R86" s="37">
        <v>2</v>
      </c>
      <c r="S86" s="68"/>
      <c r="T86" s="68"/>
      <c r="U86" s="38">
        <v>0</v>
      </c>
      <c r="V86" s="38">
        <v>0.5</v>
      </c>
      <c r="W86" s="38">
        <v>0</v>
      </c>
      <c r="X86" s="38">
        <v>0.99999700000000002</v>
      </c>
      <c r="Y86" s="38">
        <v>1</v>
      </c>
      <c r="Z86" s="69"/>
      <c r="AA86" s="70">
        <v>86</v>
      </c>
      <c r="AB8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6" s="71"/>
      <c r="AD86" s="37"/>
      <c r="AE86" s="37"/>
      <c r="AF86" s="37"/>
      <c r="AG86" s="37"/>
      <c r="AH86" s="37"/>
      <c r="AI86" s="37"/>
      <c r="AJ86" s="137" t="s">
        <v>175</v>
      </c>
      <c r="AK86" s="137" t="s">
        <v>175</v>
      </c>
      <c r="AL86" s="137" t="s">
        <v>175</v>
      </c>
      <c r="AM86" s="137" t="s">
        <v>175</v>
      </c>
      <c r="AN86" s="134" t="str">
        <f>REPLACE(INDEX(GroupVertices[Group], MATCH(Vertices[[#This Row],[Vertex]],GroupVertices[Vertex],0)),1,1,"")</f>
        <v>17</v>
      </c>
      <c r="AO86" s="103"/>
      <c r="AP86" s="91"/>
      <c r="AQ86" s="91"/>
      <c r="AR86" s="91"/>
      <c r="AS86" s="91"/>
    </row>
    <row r="87" spans="1:45" ht="16.5" thickTop="1" thickBot="1" x14ac:dyDescent="0.3">
      <c r="A87" s="112" t="s">
        <v>326</v>
      </c>
      <c r="B87" s="96"/>
      <c r="C87" s="96"/>
      <c r="D87" s="97"/>
      <c r="E87" s="98"/>
      <c r="F87" s="96"/>
      <c r="G87" s="39" t="s">
        <v>52</v>
      </c>
      <c r="H87" s="61"/>
      <c r="I87" s="63"/>
      <c r="J87" s="63"/>
      <c r="K87" s="61"/>
      <c r="L87" s="99"/>
      <c r="M87" s="100">
        <v>4075.552978515625</v>
      </c>
      <c r="N87" s="100">
        <v>9177.31640625</v>
      </c>
      <c r="O87" s="101"/>
      <c r="P87" s="102"/>
      <c r="Q87" s="102"/>
      <c r="R87" s="37">
        <v>1</v>
      </c>
      <c r="S87" s="68"/>
      <c r="T87" s="68"/>
      <c r="U87" s="38">
        <v>0</v>
      </c>
      <c r="V87" s="38">
        <v>1</v>
      </c>
      <c r="W87" s="38">
        <v>0</v>
      </c>
      <c r="X87" s="38">
        <v>0.99999700000000002</v>
      </c>
      <c r="Y87" s="38">
        <v>0</v>
      </c>
      <c r="Z87" s="69"/>
      <c r="AA87" s="70">
        <v>87</v>
      </c>
      <c r="AB8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7" s="71"/>
      <c r="AD87" s="37"/>
      <c r="AE87" s="37"/>
      <c r="AF87" s="37"/>
      <c r="AG87" s="37"/>
      <c r="AH87" s="37"/>
      <c r="AI87" s="37"/>
      <c r="AJ87" s="137" t="s">
        <v>175</v>
      </c>
      <c r="AK87" s="137" t="s">
        <v>175</v>
      </c>
      <c r="AL87" s="137" t="s">
        <v>175</v>
      </c>
      <c r="AM87" s="137" t="s">
        <v>175</v>
      </c>
      <c r="AN87" s="134" t="str">
        <f>REPLACE(INDEX(GroupVertices[Group], MATCH(Vertices[[#This Row],[Vertex]],GroupVertices[Vertex],0)),1,1,"")</f>
        <v>65</v>
      </c>
      <c r="AO87" s="103"/>
      <c r="AP87" s="91"/>
      <c r="AQ87" s="91"/>
      <c r="AR87" s="91"/>
      <c r="AS87" s="91"/>
    </row>
    <row r="88" spans="1:45" ht="16.5" thickTop="1" thickBot="1" x14ac:dyDescent="0.3">
      <c r="A88" s="112" t="s">
        <v>301</v>
      </c>
      <c r="B88" s="96"/>
      <c r="C88" s="96"/>
      <c r="D88" s="97"/>
      <c r="E88" s="98"/>
      <c r="F88" s="96"/>
      <c r="G88" s="39" t="s">
        <v>52</v>
      </c>
      <c r="H88" s="61"/>
      <c r="I88" s="63"/>
      <c r="J88" s="63"/>
      <c r="K88" s="61"/>
      <c r="L88" s="99"/>
      <c r="M88" s="100">
        <v>6648.76611328125</v>
      </c>
      <c r="N88" s="100">
        <v>5775.208984375</v>
      </c>
      <c r="O88" s="101"/>
      <c r="P88" s="102"/>
      <c r="Q88" s="102"/>
      <c r="R88" s="37">
        <v>2</v>
      </c>
      <c r="S88" s="68"/>
      <c r="T88" s="68"/>
      <c r="U88" s="38">
        <v>0</v>
      </c>
      <c r="V88" s="38">
        <v>0.5</v>
      </c>
      <c r="W88" s="38">
        <v>0</v>
      </c>
      <c r="X88" s="38">
        <v>0.99999700000000002</v>
      </c>
      <c r="Y88" s="38">
        <v>1</v>
      </c>
      <c r="Z88" s="69"/>
      <c r="AA88" s="70">
        <v>88</v>
      </c>
      <c r="AB8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8" s="71"/>
      <c r="AD88" s="37"/>
      <c r="AE88" s="37"/>
      <c r="AF88" s="37"/>
      <c r="AG88" s="37"/>
      <c r="AH88" s="37"/>
      <c r="AI88" s="37"/>
      <c r="AJ88" s="37"/>
      <c r="AK88" s="37"/>
      <c r="AL88" s="37"/>
      <c r="AM88" s="37"/>
      <c r="AN88" s="132" t="str">
        <f>REPLACE(INDEX(GroupVertices[Group], MATCH(Vertices[[#This Row],[Vertex]],GroupVertices[Vertex],0)),1,1,"")</f>
        <v>20</v>
      </c>
      <c r="AO88" s="103"/>
      <c r="AP88" s="91"/>
      <c r="AQ88" s="91"/>
      <c r="AR88" s="91"/>
      <c r="AS88" s="91"/>
    </row>
    <row r="89" spans="1:45" ht="16.5" thickTop="1" thickBot="1" x14ac:dyDescent="0.3">
      <c r="A89" s="112" t="s">
        <v>324</v>
      </c>
      <c r="B89" s="96"/>
      <c r="C89" s="96"/>
      <c r="D89" s="97"/>
      <c r="E89" s="98"/>
      <c r="F89" s="96"/>
      <c r="G89" s="39" t="s">
        <v>52</v>
      </c>
      <c r="H89" s="61"/>
      <c r="I89" s="63"/>
      <c r="J89" s="63"/>
      <c r="K89" s="61"/>
      <c r="L89" s="99"/>
      <c r="M89" s="100">
        <v>1954.5994873046875</v>
      </c>
      <c r="N89" s="100">
        <v>7109.0634765625</v>
      </c>
      <c r="O89" s="101"/>
      <c r="P89" s="102"/>
      <c r="Q89" s="102"/>
      <c r="R89" s="37">
        <v>2</v>
      </c>
      <c r="S89" s="68"/>
      <c r="T89" s="68"/>
      <c r="U89" s="38">
        <v>0</v>
      </c>
      <c r="V89" s="38">
        <v>0.5</v>
      </c>
      <c r="W89" s="38">
        <v>0</v>
      </c>
      <c r="X89" s="38">
        <v>0.99999700000000002</v>
      </c>
      <c r="Y89" s="38">
        <v>1</v>
      </c>
      <c r="Z89" s="69"/>
      <c r="AA89" s="70">
        <v>89</v>
      </c>
      <c r="AB8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89" s="71"/>
      <c r="AD89" s="37"/>
      <c r="AE89" s="37"/>
      <c r="AF89" s="37"/>
      <c r="AG89" s="37"/>
      <c r="AH89" s="37"/>
      <c r="AI89" s="37"/>
      <c r="AJ89" s="137" t="s">
        <v>175</v>
      </c>
      <c r="AK89" s="137" t="s">
        <v>175</v>
      </c>
      <c r="AL89" s="137" t="s">
        <v>175</v>
      </c>
      <c r="AM89" s="137" t="s">
        <v>175</v>
      </c>
      <c r="AN89" s="134" t="str">
        <f>REPLACE(INDEX(GroupVertices[Group], MATCH(Vertices[[#This Row],[Vertex]],GroupVertices[Vertex],0)),1,1,"")</f>
        <v>17</v>
      </c>
      <c r="AO89" s="103"/>
      <c r="AP89" s="91"/>
      <c r="AQ89" s="91"/>
      <c r="AR89" s="91"/>
      <c r="AS89" s="91"/>
    </row>
    <row r="90" spans="1:45" ht="16.5" thickTop="1" thickBot="1" x14ac:dyDescent="0.3">
      <c r="A90" s="112" t="s">
        <v>328</v>
      </c>
      <c r="B90" s="96"/>
      <c r="C90" s="96"/>
      <c r="D90" s="97"/>
      <c r="E90" s="98"/>
      <c r="F90" s="96"/>
      <c r="G90" s="39" t="s">
        <v>52</v>
      </c>
      <c r="H90" s="61"/>
      <c r="I90" s="63"/>
      <c r="J90" s="63"/>
      <c r="K90" s="61"/>
      <c r="L90" s="99"/>
      <c r="M90" s="100">
        <v>7842.35400390625</v>
      </c>
      <c r="N90" s="100">
        <v>6330.88916015625</v>
      </c>
      <c r="O90" s="101"/>
      <c r="P90" s="102"/>
      <c r="Q90" s="102"/>
      <c r="R90" s="37">
        <v>1</v>
      </c>
      <c r="S90" s="68"/>
      <c r="T90" s="68"/>
      <c r="U90" s="38">
        <v>0</v>
      </c>
      <c r="V90" s="38">
        <v>1</v>
      </c>
      <c r="W90" s="38">
        <v>0</v>
      </c>
      <c r="X90" s="38">
        <v>0.99999700000000002</v>
      </c>
      <c r="Y90" s="38">
        <v>0</v>
      </c>
      <c r="Z90" s="69"/>
      <c r="AA90" s="70">
        <v>90</v>
      </c>
      <c r="AB9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0" s="71"/>
      <c r="AD90" s="37"/>
      <c r="AE90" s="37"/>
      <c r="AF90" s="37"/>
      <c r="AG90" s="37"/>
      <c r="AH90" s="37"/>
      <c r="AI90" s="37"/>
      <c r="AJ90" s="137" t="s">
        <v>175</v>
      </c>
      <c r="AK90" s="137" t="s">
        <v>175</v>
      </c>
      <c r="AL90" s="137" t="s">
        <v>175</v>
      </c>
      <c r="AM90" s="137" t="s">
        <v>175</v>
      </c>
      <c r="AN90" s="134" t="str">
        <f>REPLACE(INDEX(GroupVertices[Group], MATCH(Vertices[[#This Row],[Vertex]],GroupVertices[Vertex],0)),1,1,"")</f>
        <v>64</v>
      </c>
      <c r="AO90" s="103"/>
      <c r="AP90" s="91"/>
      <c r="AQ90" s="91"/>
      <c r="AR90" s="91"/>
      <c r="AS90" s="91"/>
    </row>
    <row r="91" spans="1:45" ht="16.5" thickTop="1" thickBot="1" x14ac:dyDescent="0.3">
      <c r="A91" s="112" t="s">
        <v>330</v>
      </c>
      <c r="B91" s="96"/>
      <c r="C91" s="96"/>
      <c r="D91" s="97"/>
      <c r="E91" s="98"/>
      <c r="F91" s="96"/>
      <c r="G91" s="39" t="s">
        <v>52</v>
      </c>
      <c r="H91" s="61"/>
      <c r="I91" s="63"/>
      <c r="J91" s="63"/>
      <c r="K91" s="61"/>
      <c r="L91" s="99"/>
      <c r="M91" s="100">
        <v>6478.96435546875</v>
      </c>
      <c r="N91" s="100">
        <v>8869.43359375</v>
      </c>
      <c r="O91" s="101"/>
      <c r="P91" s="102"/>
      <c r="Q91" s="102"/>
      <c r="R91" s="37">
        <v>2</v>
      </c>
      <c r="S91" s="68"/>
      <c r="T91" s="68"/>
      <c r="U91" s="38">
        <v>0</v>
      </c>
      <c r="V91" s="38">
        <v>0.5</v>
      </c>
      <c r="W91" s="38">
        <v>0</v>
      </c>
      <c r="X91" s="38">
        <v>0.99999700000000002</v>
      </c>
      <c r="Y91" s="38">
        <v>1</v>
      </c>
      <c r="Z91" s="69"/>
      <c r="AA91" s="70">
        <v>91</v>
      </c>
      <c r="AB9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1" s="71"/>
      <c r="AD91" s="37"/>
      <c r="AE91" s="37"/>
      <c r="AF91" s="37"/>
      <c r="AG91" s="37"/>
      <c r="AH91" s="37"/>
      <c r="AI91" s="37"/>
      <c r="AJ91" s="137" t="s">
        <v>175</v>
      </c>
      <c r="AK91" s="137" t="s">
        <v>175</v>
      </c>
      <c r="AL91" s="137" t="s">
        <v>175</v>
      </c>
      <c r="AM91" s="137" t="s">
        <v>175</v>
      </c>
      <c r="AN91" s="134" t="str">
        <f>REPLACE(INDEX(GroupVertices[Group], MATCH(Vertices[[#This Row],[Vertex]],GroupVertices[Vertex],0)),1,1,"")</f>
        <v>16</v>
      </c>
      <c r="AO91" s="103"/>
      <c r="AP91" s="91"/>
      <c r="AQ91" s="91"/>
      <c r="AR91" s="91"/>
      <c r="AS91" s="91"/>
    </row>
    <row r="92" spans="1:45" ht="16.5" thickTop="1" thickBot="1" x14ac:dyDescent="0.3">
      <c r="A92" s="112" t="s">
        <v>333</v>
      </c>
      <c r="B92" s="96"/>
      <c r="C92" s="96"/>
      <c r="D92" s="97"/>
      <c r="E92" s="98"/>
      <c r="F92" s="96"/>
      <c r="G92" s="39" t="s">
        <v>52</v>
      </c>
      <c r="H92" s="61"/>
      <c r="I92" s="63"/>
      <c r="J92" s="63"/>
      <c r="K92" s="61"/>
      <c r="L92" s="99"/>
      <c r="M92" s="100">
        <v>8098.80517578125</v>
      </c>
      <c r="N92" s="100">
        <v>6834.29541015625</v>
      </c>
      <c r="O92" s="101"/>
      <c r="P92" s="102"/>
      <c r="Q92" s="102"/>
      <c r="R92" s="37">
        <v>0</v>
      </c>
      <c r="S92" s="68"/>
      <c r="T92" s="68"/>
      <c r="U92" s="38">
        <v>0</v>
      </c>
      <c r="V92" s="38">
        <v>0</v>
      </c>
      <c r="W92" s="38">
        <v>0</v>
      </c>
      <c r="X92" s="38">
        <v>0</v>
      </c>
      <c r="Y92" s="38">
        <v>0</v>
      </c>
      <c r="Z92" s="69"/>
      <c r="AA92" s="70">
        <v>92</v>
      </c>
      <c r="AB9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2" s="71"/>
      <c r="AD92" s="37"/>
      <c r="AE92" s="37"/>
      <c r="AF92" s="37"/>
      <c r="AG92" s="37"/>
      <c r="AH92" s="37"/>
      <c r="AI92" s="37"/>
      <c r="AJ92" s="37"/>
      <c r="AK92" s="37"/>
      <c r="AL92" s="37"/>
      <c r="AM92" s="37"/>
      <c r="AN92" s="132" t="str">
        <f>REPLACE(INDEX(GroupVertices[Group], MATCH(Vertices[[#This Row],[Vertex]],GroupVertices[Vertex],0)),1,1,"")</f>
        <v>122</v>
      </c>
      <c r="AO92" s="103"/>
      <c r="AP92" s="91"/>
      <c r="AQ92" s="91"/>
      <c r="AR92" s="91"/>
      <c r="AS92" s="91"/>
    </row>
    <row r="93" spans="1:45" ht="16.5" thickTop="1" thickBot="1" x14ac:dyDescent="0.3">
      <c r="A93" s="112" t="s">
        <v>245</v>
      </c>
      <c r="B93" s="96"/>
      <c r="C93" s="96"/>
      <c r="D93" s="97"/>
      <c r="E93" s="98"/>
      <c r="F93" s="96"/>
      <c r="G93" s="39" t="s">
        <v>52</v>
      </c>
      <c r="H93" s="61"/>
      <c r="I93" s="63"/>
      <c r="J93" s="63"/>
      <c r="K93" s="61"/>
      <c r="L93" s="99"/>
      <c r="M93" s="100">
        <v>9127.357421875</v>
      </c>
      <c r="N93" s="100">
        <v>3197.77490234375</v>
      </c>
      <c r="O93" s="101"/>
      <c r="P93" s="102"/>
      <c r="Q93" s="102"/>
      <c r="R93" s="37">
        <v>1</v>
      </c>
      <c r="S93" s="68"/>
      <c r="T93" s="68"/>
      <c r="U93" s="38">
        <v>0</v>
      </c>
      <c r="V93" s="38">
        <v>1</v>
      </c>
      <c r="W93" s="38">
        <v>0</v>
      </c>
      <c r="X93" s="38">
        <v>0.99999700000000002</v>
      </c>
      <c r="Y93" s="38">
        <v>0</v>
      </c>
      <c r="Z93" s="69"/>
      <c r="AA93" s="70">
        <v>93</v>
      </c>
      <c r="AB9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3" s="71"/>
      <c r="AD93" s="37"/>
      <c r="AE93" s="37"/>
      <c r="AF93" s="37"/>
      <c r="AG93" s="37"/>
      <c r="AH93" s="37"/>
      <c r="AI93" s="37"/>
      <c r="AJ93" s="37"/>
      <c r="AK93" s="37"/>
      <c r="AL93" s="37"/>
      <c r="AM93" s="37"/>
      <c r="AN93" s="132" t="str">
        <f>REPLACE(INDEX(GroupVertices[Group], MATCH(Vertices[[#This Row],[Vertex]],GroupVertices[Vertex],0)),1,1,"")</f>
        <v>53</v>
      </c>
      <c r="AO93" s="103"/>
      <c r="AP93" s="91"/>
      <c r="AQ93" s="91"/>
      <c r="AR93" s="91"/>
      <c r="AS93" s="91"/>
    </row>
    <row r="94" spans="1:45" ht="16.5" thickTop="1" thickBot="1" x14ac:dyDescent="0.3">
      <c r="A94" s="112" t="s">
        <v>311</v>
      </c>
      <c r="B94" s="96"/>
      <c r="C94" s="96"/>
      <c r="D94" s="97"/>
      <c r="E94" s="98"/>
      <c r="F94" s="96"/>
      <c r="G94" s="39" t="s">
        <v>52</v>
      </c>
      <c r="H94" s="61"/>
      <c r="I94" s="63"/>
      <c r="J94" s="63"/>
      <c r="K94" s="61"/>
      <c r="L94" s="99"/>
      <c r="M94" s="100">
        <v>6526.7578125</v>
      </c>
      <c r="N94" s="100">
        <v>1754.9381103515625</v>
      </c>
      <c r="O94" s="101"/>
      <c r="P94" s="102"/>
      <c r="Q94" s="102"/>
      <c r="R94" s="37">
        <v>2</v>
      </c>
      <c r="S94" s="68"/>
      <c r="T94" s="68"/>
      <c r="U94" s="38">
        <v>0</v>
      </c>
      <c r="V94" s="38">
        <v>0.5</v>
      </c>
      <c r="W94" s="38">
        <v>0</v>
      </c>
      <c r="X94" s="38">
        <v>0.99999700000000002</v>
      </c>
      <c r="Y94" s="38">
        <v>1</v>
      </c>
      <c r="Z94" s="69"/>
      <c r="AA94" s="70">
        <v>94</v>
      </c>
      <c r="AB9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4" s="71"/>
      <c r="AD94" s="37"/>
      <c r="AE94" s="37"/>
      <c r="AF94" s="37"/>
      <c r="AG94" s="37"/>
      <c r="AH94" s="37"/>
      <c r="AI94" s="37"/>
      <c r="AJ94" s="137" t="s">
        <v>175</v>
      </c>
      <c r="AK94" s="137" t="s">
        <v>175</v>
      </c>
      <c r="AL94" s="137" t="s">
        <v>175</v>
      </c>
      <c r="AM94" s="137" t="s">
        <v>175</v>
      </c>
      <c r="AN94" s="134" t="str">
        <f>REPLACE(INDEX(GroupVertices[Group], MATCH(Vertices[[#This Row],[Vertex]],GroupVertices[Vertex],0)),1,1,"")</f>
        <v>15</v>
      </c>
      <c r="AO94" s="103"/>
      <c r="AP94" s="91"/>
      <c r="AQ94" s="91"/>
      <c r="AR94" s="91"/>
      <c r="AS94" s="91"/>
    </row>
    <row r="95" spans="1:45" ht="16.5" thickTop="1" thickBot="1" x14ac:dyDescent="0.3">
      <c r="A95" s="112" t="s">
        <v>262</v>
      </c>
      <c r="B95" s="96"/>
      <c r="C95" s="96"/>
      <c r="D95" s="97"/>
      <c r="E95" s="98"/>
      <c r="F95" s="96"/>
      <c r="G95" s="39" t="s">
        <v>52</v>
      </c>
      <c r="H95" s="61"/>
      <c r="I95" s="63"/>
      <c r="J95" s="63"/>
      <c r="K95" s="61"/>
      <c r="L95" s="99"/>
      <c r="M95" s="100">
        <v>4093.99755859375</v>
      </c>
      <c r="N95" s="100">
        <v>5523.04736328125</v>
      </c>
      <c r="O95" s="101"/>
      <c r="P95" s="102"/>
      <c r="Q95" s="102"/>
      <c r="R95" s="37">
        <v>3</v>
      </c>
      <c r="S95" s="68"/>
      <c r="T95" s="68"/>
      <c r="U95" s="38">
        <v>0</v>
      </c>
      <c r="V95" s="38">
        <v>0.33333299999999999</v>
      </c>
      <c r="W95" s="38">
        <v>0</v>
      </c>
      <c r="X95" s="38">
        <v>0.99999700000000002</v>
      </c>
      <c r="Y95" s="38">
        <v>1</v>
      </c>
      <c r="Z95" s="69"/>
      <c r="AA95" s="70">
        <v>95</v>
      </c>
      <c r="AB9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5" s="71"/>
      <c r="AD95" s="37"/>
      <c r="AE95" s="37"/>
      <c r="AF95" s="37"/>
      <c r="AG95" s="37"/>
      <c r="AH95" s="37"/>
      <c r="AI95" s="37"/>
      <c r="AJ95" s="137" t="s">
        <v>175</v>
      </c>
      <c r="AK95" s="137" t="s">
        <v>175</v>
      </c>
      <c r="AL95" s="137" t="s">
        <v>175</v>
      </c>
      <c r="AM95" s="137" t="s">
        <v>175</v>
      </c>
      <c r="AN95" s="134" t="str">
        <f>REPLACE(INDEX(GroupVertices[Group], MATCH(Vertices[[#This Row],[Vertex]],GroupVertices[Vertex],0)),1,1,"")</f>
        <v>12</v>
      </c>
      <c r="AO95" s="103"/>
      <c r="AP95" s="91"/>
      <c r="AQ95" s="91"/>
      <c r="AR95" s="91"/>
      <c r="AS95" s="91"/>
    </row>
    <row r="96" spans="1:45" ht="16.5" thickTop="1" thickBot="1" x14ac:dyDescent="0.3">
      <c r="A96" s="112" t="s">
        <v>334</v>
      </c>
      <c r="B96" s="96"/>
      <c r="C96" s="96"/>
      <c r="D96" s="97"/>
      <c r="E96" s="98"/>
      <c r="F96" s="96"/>
      <c r="G96" s="39" t="s">
        <v>52</v>
      </c>
      <c r="H96" s="61"/>
      <c r="I96" s="63"/>
      <c r="J96" s="63"/>
      <c r="K96" s="61"/>
      <c r="L96" s="99"/>
      <c r="M96" s="100">
        <v>2364.15771484375</v>
      </c>
      <c r="N96" s="100">
        <v>6339.16845703125</v>
      </c>
      <c r="O96" s="101"/>
      <c r="P96" s="102"/>
      <c r="Q96" s="102"/>
      <c r="R96" s="37">
        <v>3</v>
      </c>
      <c r="S96" s="68"/>
      <c r="T96" s="68"/>
      <c r="U96" s="38">
        <v>2</v>
      </c>
      <c r="V96" s="38">
        <v>0.33333299999999999</v>
      </c>
      <c r="W96" s="38">
        <v>0</v>
      </c>
      <c r="X96" s="38">
        <v>1.4669399999999999</v>
      </c>
      <c r="Y96" s="38">
        <v>0.33333333333333331</v>
      </c>
      <c r="Z96" s="69"/>
      <c r="AA96" s="70">
        <v>96</v>
      </c>
      <c r="AB9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6" s="71"/>
      <c r="AD96" s="37"/>
      <c r="AE96" s="37"/>
      <c r="AF96" s="37"/>
      <c r="AG96" s="37"/>
      <c r="AH96" s="37"/>
      <c r="AI96" s="37"/>
      <c r="AJ96" s="137" t="s">
        <v>175</v>
      </c>
      <c r="AK96" s="137" t="s">
        <v>175</v>
      </c>
      <c r="AL96" s="137" t="s">
        <v>175</v>
      </c>
      <c r="AM96" s="137" t="s">
        <v>175</v>
      </c>
      <c r="AN96" s="134" t="str">
        <f>REPLACE(INDEX(GroupVertices[Group], MATCH(Vertices[[#This Row],[Vertex]],GroupVertices[Vertex],0)),1,1,"")</f>
        <v>10</v>
      </c>
      <c r="AO96" s="103"/>
      <c r="AP96" s="91"/>
      <c r="AQ96" s="91"/>
      <c r="AR96" s="91"/>
      <c r="AS96" s="91"/>
    </row>
    <row r="97" spans="1:45" ht="16.5" thickTop="1" thickBot="1" x14ac:dyDescent="0.3">
      <c r="A97" s="112" t="s">
        <v>338</v>
      </c>
      <c r="B97" s="96"/>
      <c r="C97" s="96"/>
      <c r="D97" s="97"/>
      <c r="E97" s="98"/>
      <c r="F97" s="96"/>
      <c r="G97" s="39" t="s">
        <v>52</v>
      </c>
      <c r="H97" s="61"/>
      <c r="I97" s="63"/>
      <c r="J97" s="63"/>
      <c r="K97" s="61"/>
      <c r="L97" s="99"/>
      <c r="M97" s="100">
        <v>4804.955078125</v>
      </c>
      <c r="N97" s="100">
        <v>9602.3095703125</v>
      </c>
      <c r="O97" s="101"/>
      <c r="P97" s="102"/>
      <c r="Q97" s="102"/>
      <c r="R97" s="37">
        <v>1</v>
      </c>
      <c r="S97" s="68"/>
      <c r="T97" s="68"/>
      <c r="U97" s="38">
        <v>0</v>
      </c>
      <c r="V97" s="38">
        <v>1</v>
      </c>
      <c r="W97" s="38">
        <v>0</v>
      </c>
      <c r="X97" s="38">
        <v>0.99999700000000002</v>
      </c>
      <c r="Y97" s="38">
        <v>0</v>
      </c>
      <c r="Z97" s="69"/>
      <c r="AA97" s="70">
        <v>97</v>
      </c>
      <c r="AB9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7" s="71"/>
      <c r="AD97" s="37"/>
      <c r="AE97" s="37"/>
      <c r="AF97" s="37"/>
      <c r="AG97" s="37"/>
      <c r="AH97" s="37"/>
      <c r="AI97" s="37"/>
      <c r="AJ97" s="137" t="s">
        <v>175</v>
      </c>
      <c r="AK97" s="137" t="s">
        <v>175</v>
      </c>
      <c r="AL97" s="137" t="s">
        <v>175</v>
      </c>
      <c r="AM97" s="137" t="s">
        <v>175</v>
      </c>
      <c r="AN97" s="134" t="str">
        <f>REPLACE(INDEX(GroupVertices[Group], MATCH(Vertices[[#This Row],[Vertex]],GroupVertices[Vertex],0)),1,1,"")</f>
        <v>49</v>
      </c>
      <c r="AO97" s="103"/>
      <c r="AP97" s="91"/>
      <c r="AQ97" s="91"/>
      <c r="AR97" s="91"/>
      <c r="AS97" s="91"/>
    </row>
    <row r="98" spans="1:45" ht="16.5" thickTop="1" thickBot="1" x14ac:dyDescent="0.3">
      <c r="A98" s="112" t="s">
        <v>340</v>
      </c>
      <c r="B98" s="96"/>
      <c r="C98" s="96"/>
      <c r="D98" s="97"/>
      <c r="E98" s="98"/>
      <c r="F98" s="96"/>
      <c r="G98" s="39" t="s">
        <v>52</v>
      </c>
      <c r="H98" s="61"/>
      <c r="I98" s="63"/>
      <c r="J98" s="63"/>
      <c r="K98" s="61"/>
      <c r="L98" s="99"/>
      <c r="M98" s="100">
        <v>8809.9560546875</v>
      </c>
      <c r="N98" s="100">
        <v>2952.407958984375</v>
      </c>
      <c r="O98" s="101"/>
      <c r="P98" s="102"/>
      <c r="Q98" s="102"/>
      <c r="R98" s="37">
        <v>0</v>
      </c>
      <c r="S98" s="68"/>
      <c r="T98" s="68"/>
      <c r="U98" s="38">
        <v>0</v>
      </c>
      <c r="V98" s="38">
        <v>0</v>
      </c>
      <c r="W98" s="38">
        <v>0</v>
      </c>
      <c r="X98" s="38">
        <v>0</v>
      </c>
      <c r="Y98" s="38">
        <v>0</v>
      </c>
      <c r="Z98" s="69"/>
      <c r="AA98" s="70">
        <v>98</v>
      </c>
      <c r="AB9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8" s="71"/>
      <c r="AD98" s="37"/>
      <c r="AE98" s="37"/>
      <c r="AF98" s="37"/>
      <c r="AG98" s="37"/>
      <c r="AH98" s="37"/>
      <c r="AI98" s="37"/>
      <c r="AJ98" s="37"/>
      <c r="AK98" s="37"/>
      <c r="AL98" s="37"/>
      <c r="AM98" s="37"/>
      <c r="AN98" s="132" t="str">
        <f>REPLACE(INDEX(GroupVertices[Group], MATCH(Vertices[[#This Row],[Vertex]],GroupVertices[Vertex],0)),1,1,"")</f>
        <v>121</v>
      </c>
      <c r="AO98" s="103"/>
      <c r="AP98" s="91"/>
      <c r="AQ98" s="91"/>
      <c r="AR98" s="91"/>
      <c r="AS98" s="91"/>
    </row>
    <row r="99" spans="1:45" ht="16.5" thickTop="1" thickBot="1" x14ac:dyDescent="0.3">
      <c r="A99" s="112" t="s">
        <v>339</v>
      </c>
      <c r="B99" s="96"/>
      <c r="C99" s="96"/>
      <c r="D99" s="97"/>
      <c r="E99" s="98"/>
      <c r="F99" s="96"/>
      <c r="G99" s="39" t="s">
        <v>52</v>
      </c>
      <c r="H99" s="61"/>
      <c r="I99" s="63"/>
      <c r="J99" s="63"/>
      <c r="K99" s="61"/>
      <c r="L99" s="99"/>
      <c r="M99" s="100">
        <v>2124.9287109375</v>
      </c>
      <c r="N99" s="100">
        <v>9646.3583984375</v>
      </c>
      <c r="O99" s="101"/>
      <c r="P99" s="102"/>
      <c r="Q99" s="102"/>
      <c r="R99" s="37">
        <v>1</v>
      </c>
      <c r="S99" s="68"/>
      <c r="T99" s="68"/>
      <c r="U99" s="38">
        <v>0</v>
      </c>
      <c r="V99" s="38">
        <v>1</v>
      </c>
      <c r="W99" s="38">
        <v>0</v>
      </c>
      <c r="X99" s="38">
        <v>0.99999700000000002</v>
      </c>
      <c r="Y99" s="38">
        <v>0</v>
      </c>
      <c r="Z99" s="69"/>
      <c r="AA99" s="70">
        <v>99</v>
      </c>
      <c r="AB9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99" s="71"/>
      <c r="AD99" s="37"/>
      <c r="AE99" s="37"/>
      <c r="AF99" s="37"/>
      <c r="AG99" s="37"/>
      <c r="AH99" s="37"/>
      <c r="AI99" s="37"/>
      <c r="AJ99" s="37"/>
      <c r="AK99" s="37"/>
      <c r="AL99" s="37"/>
      <c r="AM99" s="37"/>
      <c r="AN99" s="132" t="str">
        <f>REPLACE(INDEX(GroupVertices[Group], MATCH(Vertices[[#This Row],[Vertex]],GroupVertices[Vertex],0)),1,1,"")</f>
        <v>49</v>
      </c>
      <c r="AO99" s="103"/>
      <c r="AP99" s="91"/>
      <c r="AQ99" s="91"/>
      <c r="AR99" s="91"/>
      <c r="AS99" s="91"/>
    </row>
    <row r="100" spans="1:45" ht="16.5" thickTop="1" thickBot="1" x14ac:dyDescent="0.3">
      <c r="A100" s="112" t="s">
        <v>189</v>
      </c>
      <c r="B100" s="96"/>
      <c r="C100" s="96"/>
      <c r="D100" s="97"/>
      <c r="E100" s="98"/>
      <c r="F100" s="96"/>
      <c r="G100" s="39" t="s">
        <v>52</v>
      </c>
      <c r="H100" s="61"/>
      <c r="I100" s="63"/>
      <c r="J100" s="63"/>
      <c r="K100" s="61"/>
      <c r="L100" s="99"/>
      <c r="M100" s="100">
        <v>8812.8603515625</v>
      </c>
      <c r="N100" s="100">
        <v>6836.94287109375</v>
      </c>
      <c r="O100" s="101"/>
      <c r="P100" s="102"/>
      <c r="Q100" s="102"/>
      <c r="R100" s="37">
        <v>1</v>
      </c>
      <c r="S100" s="68"/>
      <c r="T100" s="68"/>
      <c r="U100" s="38">
        <v>0</v>
      </c>
      <c r="V100" s="38">
        <v>1</v>
      </c>
      <c r="W100" s="38">
        <v>0</v>
      </c>
      <c r="X100" s="38">
        <v>0.99999700000000002</v>
      </c>
      <c r="Y100" s="38">
        <v>0</v>
      </c>
      <c r="Z100" s="69"/>
      <c r="AA100" s="70">
        <v>100</v>
      </c>
      <c r="AB10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0" s="71"/>
      <c r="AD100" s="37"/>
      <c r="AE100" s="37"/>
      <c r="AF100" s="37"/>
      <c r="AG100" s="37"/>
      <c r="AH100" s="37"/>
      <c r="AI100" s="37"/>
      <c r="AJ100" s="37"/>
      <c r="AK100" s="37"/>
      <c r="AL100" s="37"/>
      <c r="AM100" s="37"/>
      <c r="AN100" s="132" t="str">
        <f>REPLACE(INDEX(GroupVertices[Group], MATCH(Vertices[[#This Row],[Vertex]],GroupVertices[Vertex],0)),1,1,"")</f>
        <v>59</v>
      </c>
      <c r="AO100" s="103"/>
      <c r="AP100" s="91"/>
      <c r="AQ100" s="91"/>
      <c r="AR100" s="91"/>
      <c r="AS100" s="91"/>
    </row>
    <row r="101" spans="1:45" ht="16.5" thickTop="1" thickBot="1" x14ac:dyDescent="0.3">
      <c r="A101" s="112" t="s">
        <v>341</v>
      </c>
      <c r="B101" s="96"/>
      <c r="C101" s="96"/>
      <c r="D101" s="97"/>
      <c r="E101" s="98"/>
      <c r="F101" s="96"/>
      <c r="G101" s="39" t="s">
        <v>52</v>
      </c>
      <c r="H101" s="61"/>
      <c r="I101" s="63"/>
      <c r="J101" s="63"/>
      <c r="K101" s="61"/>
      <c r="L101" s="99"/>
      <c r="M101" s="100">
        <v>7099.05078125</v>
      </c>
      <c r="N101" s="100">
        <v>655.52471923828125</v>
      </c>
      <c r="O101" s="101"/>
      <c r="P101" s="102"/>
      <c r="Q101" s="102"/>
      <c r="R101" s="37">
        <v>0</v>
      </c>
      <c r="S101" s="68"/>
      <c r="T101" s="68"/>
      <c r="U101" s="38">
        <v>0</v>
      </c>
      <c r="V101" s="38">
        <v>0</v>
      </c>
      <c r="W101" s="38">
        <v>0</v>
      </c>
      <c r="X101" s="38">
        <v>0</v>
      </c>
      <c r="Y101" s="38">
        <v>0</v>
      </c>
      <c r="Z101" s="69"/>
      <c r="AA101" s="70">
        <v>101</v>
      </c>
      <c r="AB10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1" s="71"/>
      <c r="AD101" s="37"/>
      <c r="AE101" s="37"/>
      <c r="AF101" s="37"/>
      <c r="AG101" s="37"/>
      <c r="AH101" s="37"/>
      <c r="AI101" s="37"/>
      <c r="AJ101" s="37"/>
      <c r="AK101" s="37"/>
      <c r="AL101" s="37"/>
      <c r="AM101" s="37"/>
      <c r="AN101" s="132" t="str">
        <f>REPLACE(INDEX(GroupVertices[Group], MATCH(Vertices[[#This Row],[Vertex]],GroupVertices[Vertex],0)),1,1,"")</f>
        <v>120</v>
      </c>
      <c r="AO101" s="103"/>
      <c r="AP101" s="91"/>
      <c r="AQ101" s="91"/>
      <c r="AR101" s="91"/>
      <c r="AS101" s="91"/>
    </row>
    <row r="102" spans="1:45" ht="16.5" thickTop="1" thickBot="1" x14ac:dyDescent="0.3">
      <c r="A102" s="112" t="s">
        <v>199</v>
      </c>
      <c r="B102" s="96"/>
      <c r="C102" s="96"/>
      <c r="D102" s="97"/>
      <c r="E102" s="98"/>
      <c r="F102" s="96"/>
      <c r="G102" s="39" t="s">
        <v>52</v>
      </c>
      <c r="H102" s="61"/>
      <c r="I102" s="63"/>
      <c r="J102" s="63"/>
      <c r="K102" s="61"/>
      <c r="L102" s="99"/>
      <c r="M102" s="100">
        <v>6090.46923828125</v>
      </c>
      <c r="N102" s="100">
        <v>3297.476806640625</v>
      </c>
      <c r="O102" s="101"/>
      <c r="P102" s="102"/>
      <c r="Q102" s="102"/>
      <c r="R102" s="37">
        <v>3</v>
      </c>
      <c r="S102" s="68"/>
      <c r="T102" s="68"/>
      <c r="U102" s="38">
        <v>0</v>
      </c>
      <c r="V102" s="38">
        <v>0.33333299999999999</v>
      </c>
      <c r="W102" s="38">
        <v>0</v>
      </c>
      <c r="X102" s="38">
        <v>0.99999700000000002</v>
      </c>
      <c r="Y102" s="38">
        <v>1</v>
      </c>
      <c r="Z102" s="69"/>
      <c r="AA102" s="70">
        <v>102</v>
      </c>
      <c r="AB10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2" s="71"/>
      <c r="AD102" s="37"/>
      <c r="AE102" s="37"/>
      <c r="AF102" s="37"/>
      <c r="AG102" s="37"/>
      <c r="AH102" s="37"/>
      <c r="AI102" s="37"/>
      <c r="AJ102" s="137" t="s">
        <v>175</v>
      </c>
      <c r="AK102" s="137" t="s">
        <v>175</v>
      </c>
      <c r="AL102" s="137" t="s">
        <v>175</v>
      </c>
      <c r="AM102" s="137" t="s">
        <v>175</v>
      </c>
      <c r="AN102" s="134" t="str">
        <f>REPLACE(INDEX(GroupVertices[Group], MATCH(Vertices[[#This Row],[Vertex]],GroupVertices[Vertex],0)),1,1,"")</f>
        <v>14</v>
      </c>
      <c r="AO102" s="103"/>
      <c r="AP102" s="91"/>
      <c r="AQ102" s="91"/>
      <c r="AR102" s="91"/>
      <c r="AS102" s="91"/>
    </row>
    <row r="103" spans="1:45" ht="16.5" thickTop="1" thickBot="1" x14ac:dyDescent="0.3">
      <c r="A103" s="112" t="s">
        <v>342</v>
      </c>
      <c r="B103" s="96"/>
      <c r="C103" s="96"/>
      <c r="D103" s="97"/>
      <c r="E103" s="98"/>
      <c r="F103" s="96"/>
      <c r="G103" s="39" t="s">
        <v>52</v>
      </c>
      <c r="H103" s="61"/>
      <c r="I103" s="63"/>
      <c r="J103" s="63"/>
      <c r="K103" s="61"/>
      <c r="L103" s="99"/>
      <c r="M103" s="100">
        <v>1364.0167236328125</v>
      </c>
      <c r="N103" s="100">
        <v>3847.9541015625</v>
      </c>
      <c r="O103" s="101"/>
      <c r="P103" s="102"/>
      <c r="Q103" s="102"/>
      <c r="R103" s="37">
        <v>1</v>
      </c>
      <c r="S103" s="68"/>
      <c r="T103" s="68"/>
      <c r="U103" s="38">
        <v>0</v>
      </c>
      <c r="V103" s="38">
        <v>0.111111</v>
      </c>
      <c r="W103" s="38">
        <v>0</v>
      </c>
      <c r="X103" s="38">
        <v>0.55679599999999996</v>
      </c>
      <c r="Y103" s="38">
        <v>0</v>
      </c>
      <c r="Z103" s="69"/>
      <c r="AA103" s="70">
        <v>103</v>
      </c>
      <c r="AB10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3" s="71"/>
      <c r="AD103" s="37"/>
      <c r="AE103" s="37"/>
      <c r="AF103" s="37"/>
      <c r="AG103" s="37"/>
      <c r="AH103" s="37"/>
      <c r="AI103" s="37"/>
      <c r="AJ103" s="137" t="s">
        <v>175</v>
      </c>
      <c r="AK103" s="137" t="s">
        <v>175</v>
      </c>
      <c r="AL103" s="137" t="s">
        <v>175</v>
      </c>
      <c r="AM103" s="137" t="s">
        <v>175</v>
      </c>
      <c r="AN103" s="134" t="str">
        <f>REPLACE(INDEX(GroupVertices[Group], MATCH(Vertices[[#This Row],[Vertex]],GroupVertices[Vertex],0)),1,1,"")</f>
        <v>4</v>
      </c>
      <c r="AO103" s="103"/>
      <c r="AP103" s="91"/>
      <c r="AQ103" s="91"/>
      <c r="AR103" s="91"/>
      <c r="AS103" s="91"/>
    </row>
    <row r="104" spans="1:45" ht="16.5" thickTop="1" thickBot="1" x14ac:dyDescent="0.3">
      <c r="A104" s="112" t="s">
        <v>343</v>
      </c>
      <c r="B104" s="96"/>
      <c r="C104" s="96"/>
      <c r="D104" s="97"/>
      <c r="E104" s="98"/>
      <c r="F104" s="96"/>
      <c r="G104" s="39" t="s">
        <v>52</v>
      </c>
      <c r="H104" s="61"/>
      <c r="I104" s="63"/>
      <c r="J104" s="63"/>
      <c r="K104" s="61"/>
      <c r="L104" s="99"/>
      <c r="M104" s="100">
        <v>8964.287109375</v>
      </c>
      <c r="N104" s="100">
        <v>7288.43359375</v>
      </c>
      <c r="O104" s="101"/>
      <c r="P104" s="102"/>
      <c r="Q104" s="102"/>
      <c r="R104" s="37">
        <v>1</v>
      </c>
      <c r="S104" s="68"/>
      <c r="T104" s="68"/>
      <c r="U104" s="38">
        <v>0</v>
      </c>
      <c r="V104" s="38">
        <v>1</v>
      </c>
      <c r="W104" s="38">
        <v>0</v>
      </c>
      <c r="X104" s="38">
        <v>0.99999700000000002</v>
      </c>
      <c r="Y104" s="38">
        <v>0</v>
      </c>
      <c r="Z104" s="69"/>
      <c r="AA104" s="70">
        <v>104</v>
      </c>
      <c r="AB10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4" s="71"/>
      <c r="AD104" s="37"/>
      <c r="AE104" s="37"/>
      <c r="AF104" s="37"/>
      <c r="AG104" s="37"/>
      <c r="AH104" s="37"/>
      <c r="AI104" s="37"/>
      <c r="AJ104" s="137" t="s">
        <v>175</v>
      </c>
      <c r="AK104" s="137" t="s">
        <v>175</v>
      </c>
      <c r="AL104" s="137" t="s">
        <v>175</v>
      </c>
      <c r="AM104" s="137" t="s">
        <v>175</v>
      </c>
      <c r="AN104" s="134" t="str">
        <f>REPLACE(INDEX(GroupVertices[Group], MATCH(Vertices[[#This Row],[Vertex]],GroupVertices[Vertex],0)),1,1,"")</f>
        <v>33</v>
      </c>
      <c r="AO104" s="103"/>
      <c r="AP104" s="91"/>
      <c r="AQ104" s="91"/>
      <c r="AR104" s="91"/>
      <c r="AS104" s="91"/>
    </row>
    <row r="105" spans="1:45" ht="16.5" thickTop="1" thickBot="1" x14ac:dyDescent="0.3">
      <c r="A105" s="112" t="s">
        <v>345</v>
      </c>
      <c r="B105" s="96"/>
      <c r="C105" s="96"/>
      <c r="D105" s="97"/>
      <c r="E105" s="98"/>
      <c r="F105" s="96"/>
      <c r="G105" s="39" t="s">
        <v>52</v>
      </c>
      <c r="H105" s="61"/>
      <c r="I105" s="63"/>
      <c r="J105" s="63"/>
      <c r="K105" s="61"/>
      <c r="L105" s="99"/>
      <c r="M105" s="100">
        <v>3104.62890625</v>
      </c>
      <c r="N105" s="100">
        <v>8461.029296875</v>
      </c>
      <c r="O105" s="101"/>
      <c r="P105" s="102"/>
      <c r="Q105" s="102"/>
      <c r="R105" s="37">
        <v>2</v>
      </c>
      <c r="S105" s="68"/>
      <c r="T105" s="68"/>
      <c r="U105" s="38">
        <v>0</v>
      </c>
      <c r="V105" s="38">
        <v>0.5</v>
      </c>
      <c r="W105" s="38">
        <v>0</v>
      </c>
      <c r="X105" s="38">
        <v>0.99999700000000002</v>
      </c>
      <c r="Y105" s="38">
        <v>1</v>
      </c>
      <c r="Z105" s="69"/>
      <c r="AA105" s="70">
        <v>105</v>
      </c>
      <c r="AB10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5" s="71"/>
      <c r="AD105" s="37"/>
      <c r="AE105" s="37"/>
      <c r="AF105" s="37"/>
      <c r="AG105" s="37"/>
      <c r="AH105" s="37"/>
      <c r="AI105" s="37"/>
      <c r="AJ105" s="137" t="s">
        <v>175</v>
      </c>
      <c r="AK105" s="137" t="s">
        <v>175</v>
      </c>
      <c r="AL105" s="137" t="s">
        <v>175</v>
      </c>
      <c r="AM105" s="137" t="s">
        <v>175</v>
      </c>
      <c r="AN105" s="134" t="str">
        <f>REPLACE(INDEX(GroupVertices[Group], MATCH(Vertices[[#This Row],[Vertex]],GroupVertices[Vertex],0)),1,1,"")</f>
        <v>22</v>
      </c>
      <c r="AO105" s="103"/>
      <c r="AP105" s="91"/>
      <c r="AQ105" s="91"/>
      <c r="AR105" s="91"/>
      <c r="AS105" s="91"/>
    </row>
    <row r="106" spans="1:45" ht="16.5" thickTop="1" thickBot="1" x14ac:dyDescent="0.3">
      <c r="A106" s="112" t="s">
        <v>348</v>
      </c>
      <c r="B106" s="96"/>
      <c r="C106" s="96"/>
      <c r="D106" s="97"/>
      <c r="E106" s="98"/>
      <c r="F106" s="96"/>
      <c r="G106" s="39" t="s">
        <v>52</v>
      </c>
      <c r="H106" s="61"/>
      <c r="I106" s="63"/>
      <c r="J106" s="63"/>
      <c r="K106" s="61"/>
      <c r="L106" s="99"/>
      <c r="M106" s="100">
        <v>703.753173828125</v>
      </c>
      <c r="N106" s="100">
        <v>5120.927734375</v>
      </c>
      <c r="O106" s="101"/>
      <c r="P106" s="102"/>
      <c r="Q106" s="102"/>
      <c r="R106" s="37">
        <v>0</v>
      </c>
      <c r="S106" s="68"/>
      <c r="T106" s="68"/>
      <c r="U106" s="38">
        <v>0</v>
      </c>
      <c r="V106" s="38">
        <v>0</v>
      </c>
      <c r="W106" s="38">
        <v>0</v>
      </c>
      <c r="X106" s="38">
        <v>0</v>
      </c>
      <c r="Y106" s="38">
        <v>0</v>
      </c>
      <c r="Z106" s="69"/>
      <c r="AA106" s="70">
        <v>106</v>
      </c>
      <c r="AB10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6" s="71"/>
      <c r="AD106" s="37"/>
      <c r="AE106" s="37"/>
      <c r="AF106" s="37"/>
      <c r="AG106" s="37"/>
      <c r="AH106" s="37"/>
      <c r="AI106" s="37"/>
      <c r="AJ106" s="37"/>
      <c r="AK106" s="37"/>
      <c r="AL106" s="37"/>
      <c r="AM106" s="37"/>
      <c r="AN106" s="132" t="str">
        <f>REPLACE(INDEX(GroupVertices[Group], MATCH(Vertices[[#This Row],[Vertex]],GroupVertices[Vertex],0)),1,1,"")</f>
        <v>100</v>
      </c>
      <c r="AO106" s="103"/>
      <c r="AP106" s="91"/>
      <c r="AQ106" s="91"/>
      <c r="AR106" s="91"/>
      <c r="AS106" s="91"/>
    </row>
    <row r="107" spans="1:45" ht="16.5" thickTop="1" thickBot="1" x14ac:dyDescent="0.3">
      <c r="A107" s="112" t="s">
        <v>349</v>
      </c>
      <c r="B107" s="96"/>
      <c r="C107" s="96"/>
      <c r="D107" s="97"/>
      <c r="E107" s="98"/>
      <c r="F107" s="96"/>
      <c r="G107" s="39" t="s">
        <v>52</v>
      </c>
      <c r="H107" s="61"/>
      <c r="I107" s="63"/>
      <c r="J107" s="63"/>
      <c r="K107" s="61"/>
      <c r="L107" s="99"/>
      <c r="M107" s="100">
        <v>683.8345947265625</v>
      </c>
      <c r="N107" s="100">
        <v>7638.60791015625</v>
      </c>
      <c r="O107" s="101"/>
      <c r="P107" s="102"/>
      <c r="Q107" s="102"/>
      <c r="R107" s="37">
        <v>3</v>
      </c>
      <c r="S107" s="68"/>
      <c r="T107" s="68"/>
      <c r="U107" s="38">
        <v>0</v>
      </c>
      <c r="V107" s="38">
        <v>0.05</v>
      </c>
      <c r="W107" s="38">
        <v>9.0721999999999997E-2</v>
      </c>
      <c r="X107" s="38">
        <v>0.78671400000000002</v>
      </c>
      <c r="Y107" s="38">
        <v>1</v>
      </c>
      <c r="Z107" s="69"/>
      <c r="AA107" s="70">
        <v>107</v>
      </c>
      <c r="AB10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7" s="71"/>
      <c r="AD107" s="37"/>
      <c r="AE107" s="37"/>
      <c r="AF107" s="37"/>
      <c r="AG107" s="37"/>
      <c r="AH107" s="37"/>
      <c r="AI107" s="37"/>
      <c r="AJ107" s="137" t="s">
        <v>175</v>
      </c>
      <c r="AK107" s="137" t="s">
        <v>175</v>
      </c>
      <c r="AL107" s="137" t="s">
        <v>175</v>
      </c>
      <c r="AM107" s="137" t="s">
        <v>175</v>
      </c>
      <c r="AN107" s="134" t="str">
        <f>REPLACE(INDEX(GroupVertices[Group], MATCH(Vertices[[#This Row],[Vertex]],GroupVertices[Vertex],0)),1,1,"")</f>
        <v>1</v>
      </c>
      <c r="AO107" s="103"/>
      <c r="AP107" s="91"/>
      <c r="AQ107" s="91"/>
      <c r="AR107" s="91"/>
      <c r="AS107" s="91"/>
    </row>
    <row r="108" spans="1:45" ht="16.5" thickTop="1" thickBot="1" x14ac:dyDescent="0.3">
      <c r="A108" s="112" t="s">
        <v>229</v>
      </c>
      <c r="B108" s="96"/>
      <c r="C108" s="96"/>
      <c r="D108" s="97"/>
      <c r="E108" s="98"/>
      <c r="F108" s="96"/>
      <c r="G108" s="39" t="s">
        <v>52</v>
      </c>
      <c r="H108" s="61"/>
      <c r="I108" s="63"/>
      <c r="J108" s="63"/>
      <c r="K108" s="61"/>
      <c r="L108" s="99"/>
      <c r="M108" s="100">
        <v>7606.068359375</v>
      </c>
      <c r="N108" s="100">
        <v>3474.525634765625</v>
      </c>
      <c r="O108" s="101"/>
      <c r="P108" s="102"/>
      <c r="Q108" s="102"/>
      <c r="R108" s="37">
        <v>2</v>
      </c>
      <c r="S108" s="68"/>
      <c r="T108" s="68"/>
      <c r="U108" s="38">
        <v>0</v>
      </c>
      <c r="V108" s="38">
        <v>0.5</v>
      </c>
      <c r="W108" s="38">
        <v>0</v>
      </c>
      <c r="X108" s="38">
        <v>0.99999700000000002</v>
      </c>
      <c r="Y108" s="38">
        <v>1</v>
      </c>
      <c r="Z108" s="69"/>
      <c r="AA108" s="70">
        <v>108</v>
      </c>
      <c r="AB10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8" s="71"/>
      <c r="AD108" s="37"/>
      <c r="AE108" s="37"/>
      <c r="AF108" s="37"/>
      <c r="AG108" s="37"/>
      <c r="AH108" s="37"/>
      <c r="AI108" s="37"/>
      <c r="AJ108" s="137" t="s">
        <v>175</v>
      </c>
      <c r="AK108" s="137" t="s">
        <v>175</v>
      </c>
      <c r="AL108" s="137" t="s">
        <v>175</v>
      </c>
      <c r="AM108" s="137" t="s">
        <v>175</v>
      </c>
      <c r="AN108" s="134" t="str">
        <f>REPLACE(INDEX(GroupVertices[Group], MATCH(Vertices[[#This Row],[Vertex]],GroupVertices[Vertex],0)),1,1,"")</f>
        <v>26</v>
      </c>
      <c r="AO108" s="103"/>
      <c r="AP108" s="91"/>
      <c r="AQ108" s="91"/>
      <c r="AR108" s="91"/>
      <c r="AS108" s="91"/>
    </row>
    <row r="109" spans="1:45" ht="16.5" thickTop="1" thickBot="1" x14ac:dyDescent="0.3">
      <c r="A109" s="112" t="s">
        <v>351</v>
      </c>
      <c r="B109" s="96"/>
      <c r="C109" s="96"/>
      <c r="D109" s="97"/>
      <c r="E109" s="98"/>
      <c r="F109" s="96"/>
      <c r="G109" s="39" t="s">
        <v>52</v>
      </c>
      <c r="H109" s="61"/>
      <c r="I109" s="63"/>
      <c r="J109" s="63"/>
      <c r="K109" s="61"/>
      <c r="L109" s="99"/>
      <c r="M109" s="100">
        <v>841.42608642578125</v>
      </c>
      <c r="N109" s="100">
        <v>4796.669921875</v>
      </c>
      <c r="O109" s="101"/>
      <c r="P109" s="102"/>
      <c r="Q109" s="102"/>
      <c r="R109" s="37">
        <v>1</v>
      </c>
      <c r="S109" s="68"/>
      <c r="T109" s="68"/>
      <c r="U109" s="38">
        <v>0</v>
      </c>
      <c r="V109" s="38">
        <v>1</v>
      </c>
      <c r="W109" s="38">
        <v>0</v>
      </c>
      <c r="X109" s="38">
        <v>0.99999700000000002</v>
      </c>
      <c r="Y109" s="38">
        <v>0</v>
      </c>
      <c r="Z109" s="69"/>
      <c r="AA109" s="70">
        <v>109</v>
      </c>
      <c r="AB10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09" s="71"/>
      <c r="AD109" s="37"/>
      <c r="AE109" s="37"/>
      <c r="AF109" s="37"/>
      <c r="AG109" s="37"/>
      <c r="AH109" s="37"/>
      <c r="AI109" s="37"/>
      <c r="AJ109" s="137" t="s">
        <v>175</v>
      </c>
      <c r="AK109" s="137" t="s">
        <v>175</v>
      </c>
      <c r="AL109" s="137" t="s">
        <v>175</v>
      </c>
      <c r="AM109" s="137" t="s">
        <v>175</v>
      </c>
      <c r="AN109" s="134" t="str">
        <f>REPLACE(INDEX(GroupVertices[Group], MATCH(Vertices[[#This Row],[Vertex]],GroupVertices[Vertex],0)),1,1,"")</f>
        <v>30</v>
      </c>
      <c r="AO109" s="103"/>
      <c r="AP109" s="91"/>
      <c r="AQ109" s="91"/>
      <c r="AR109" s="91"/>
      <c r="AS109" s="91"/>
    </row>
    <row r="110" spans="1:45" ht="16.5" thickTop="1" thickBot="1" x14ac:dyDescent="0.3">
      <c r="A110" s="112" t="s">
        <v>181</v>
      </c>
      <c r="B110" s="96"/>
      <c r="C110" s="96"/>
      <c r="D110" s="97"/>
      <c r="E110" s="98"/>
      <c r="F110" s="96"/>
      <c r="G110" s="39" t="s">
        <v>52</v>
      </c>
      <c r="H110" s="61"/>
      <c r="I110" s="63"/>
      <c r="J110" s="63"/>
      <c r="K110" s="61"/>
      <c r="L110" s="99"/>
      <c r="M110" s="100">
        <v>485.54452514648438</v>
      </c>
      <c r="N110" s="100">
        <v>5120.99658203125</v>
      </c>
      <c r="O110" s="101"/>
      <c r="P110" s="102"/>
      <c r="Q110" s="102"/>
      <c r="R110" s="37">
        <v>3</v>
      </c>
      <c r="S110" s="68"/>
      <c r="T110" s="68"/>
      <c r="U110" s="38">
        <v>3</v>
      </c>
      <c r="V110" s="38">
        <v>0.33333299999999999</v>
      </c>
      <c r="W110" s="38">
        <v>0</v>
      </c>
      <c r="X110" s="38">
        <v>1.9189130000000001</v>
      </c>
      <c r="Y110" s="38">
        <v>0</v>
      </c>
      <c r="Z110" s="69"/>
      <c r="AA110" s="70">
        <v>110</v>
      </c>
      <c r="AB11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0" s="71"/>
      <c r="AD110" s="37"/>
      <c r="AE110" s="37"/>
      <c r="AF110" s="37"/>
      <c r="AG110" s="37"/>
      <c r="AH110" s="37"/>
      <c r="AI110" s="37"/>
      <c r="AJ110" s="137" t="s">
        <v>175</v>
      </c>
      <c r="AK110" s="137" t="s">
        <v>175</v>
      </c>
      <c r="AL110" s="137" t="s">
        <v>175</v>
      </c>
      <c r="AM110" s="137" t="s">
        <v>175</v>
      </c>
      <c r="AN110" s="134" t="str">
        <f>REPLACE(INDEX(GroupVertices[Group], MATCH(Vertices[[#This Row],[Vertex]],GroupVertices[Vertex],0)),1,1,"")</f>
        <v>11</v>
      </c>
      <c r="AO110" s="103"/>
      <c r="AP110" s="91"/>
      <c r="AQ110" s="91"/>
      <c r="AR110" s="91"/>
      <c r="AS110" s="91"/>
    </row>
    <row r="111" spans="1:45" ht="16.5" thickTop="1" thickBot="1" x14ac:dyDescent="0.3">
      <c r="A111" s="112" t="s">
        <v>327</v>
      </c>
      <c r="B111" s="96"/>
      <c r="C111" s="96"/>
      <c r="D111" s="97"/>
      <c r="E111" s="98"/>
      <c r="F111" s="96"/>
      <c r="G111" s="39" t="s">
        <v>52</v>
      </c>
      <c r="H111" s="61"/>
      <c r="I111" s="63"/>
      <c r="J111" s="63"/>
      <c r="K111" s="61"/>
      <c r="L111" s="99"/>
      <c r="M111" s="100">
        <v>6778.41259765625</v>
      </c>
      <c r="N111" s="100">
        <v>8027.4189453125</v>
      </c>
      <c r="O111" s="101"/>
      <c r="P111" s="102"/>
      <c r="Q111" s="102"/>
      <c r="R111" s="37">
        <v>1</v>
      </c>
      <c r="S111" s="68"/>
      <c r="T111" s="68"/>
      <c r="U111" s="38">
        <v>0</v>
      </c>
      <c r="V111" s="38">
        <v>1</v>
      </c>
      <c r="W111" s="38">
        <v>0</v>
      </c>
      <c r="X111" s="38">
        <v>0.99999700000000002</v>
      </c>
      <c r="Y111" s="38">
        <v>0</v>
      </c>
      <c r="Z111" s="69"/>
      <c r="AA111" s="70">
        <v>111</v>
      </c>
      <c r="AB11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1" s="71"/>
      <c r="AD111" s="37"/>
      <c r="AE111" s="37"/>
      <c r="AF111" s="37"/>
      <c r="AG111" s="37"/>
      <c r="AH111" s="37"/>
      <c r="AI111" s="37"/>
      <c r="AJ111" s="37"/>
      <c r="AK111" s="37"/>
      <c r="AL111" s="37"/>
      <c r="AM111" s="37"/>
      <c r="AN111" s="132" t="str">
        <f>REPLACE(INDEX(GroupVertices[Group], MATCH(Vertices[[#This Row],[Vertex]],GroupVertices[Vertex],0)),1,1,"")</f>
        <v>65</v>
      </c>
      <c r="AO111" s="103"/>
      <c r="AP111" s="91"/>
      <c r="AQ111" s="91"/>
      <c r="AR111" s="91"/>
      <c r="AS111" s="91"/>
    </row>
    <row r="112" spans="1:45" ht="16.5" thickTop="1" thickBot="1" x14ac:dyDescent="0.3">
      <c r="A112" s="112" t="s">
        <v>355</v>
      </c>
      <c r="B112" s="96"/>
      <c r="C112" s="96"/>
      <c r="D112" s="97"/>
      <c r="E112" s="98"/>
      <c r="F112" s="96"/>
      <c r="G112" s="39" t="s">
        <v>52</v>
      </c>
      <c r="H112" s="61"/>
      <c r="I112" s="63"/>
      <c r="J112" s="63"/>
      <c r="K112" s="61"/>
      <c r="L112" s="99"/>
      <c r="M112" s="100">
        <v>8788.640625</v>
      </c>
      <c r="N112" s="100">
        <v>2259.000244140625</v>
      </c>
      <c r="O112" s="101"/>
      <c r="P112" s="102"/>
      <c r="Q112" s="102"/>
      <c r="R112" s="37">
        <v>0</v>
      </c>
      <c r="S112" s="68"/>
      <c r="T112" s="68"/>
      <c r="U112" s="38">
        <v>0</v>
      </c>
      <c r="V112" s="38">
        <v>0</v>
      </c>
      <c r="W112" s="38">
        <v>0</v>
      </c>
      <c r="X112" s="38">
        <v>0</v>
      </c>
      <c r="Y112" s="38">
        <v>0</v>
      </c>
      <c r="Z112" s="69"/>
      <c r="AA112" s="70">
        <v>112</v>
      </c>
      <c r="AB11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2" s="71"/>
      <c r="AD112" s="37"/>
      <c r="AE112" s="37"/>
      <c r="AF112" s="37"/>
      <c r="AG112" s="37"/>
      <c r="AH112" s="37"/>
      <c r="AI112" s="37"/>
      <c r="AJ112" s="37"/>
      <c r="AK112" s="37"/>
      <c r="AL112" s="37"/>
      <c r="AM112" s="37"/>
      <c r="AN112" s="132" t="str">
        <f>REPLACE(INDEX(GroupVertices[Group], MATCH(Vertices[[#This Row],[Vertex]],GroupVertices[Vertex],0)),1,1,"")</f>
        <v>80</v>
      </c>
      <c r="AO112" s="103"/>
      <c r="AP112" s="91"/>
      <c r="AQ112" s="91"/>
      <c r="AR112" s="91"/>
      <c r="AS112" s="91"/>
    </row>
    <row r="113" spans="1:45" ht="16.5" thickTop="1" thickBot="1" x14ac:dyDescent="0.3">
      <c r="A113" s="112" t="s">
        <v>356</v>
      </c>
      <c r="B113" s="96"/>
      <c r="C113" s="96"/>
      <c r="D113" s="97"/>
      <c r="E113" s="98"/>
      <c r="F113" s="96"/>
      <c r="G113" s="39" t="s">
        <v>52</v>
      </c>
      <c r="H113" s="61"/>
      <c r="I113" s="63"/>
      <c r="J113" s="63"/>
      <c r="K113" s="61"/>
      <c r="L113" s="99"/>
      <c r="M113" s="100">
        <v>9163.1591796875</v>
      </c>
      <c r="N113" s="100">
        <v>5797.517578125</v>
      </c>
      <c r="O113" s="101"/>
      <c r="P113" s="102"/>
      <c r="Q113" s="102"/>
      <c r="R113" s="37">
        <v>0</v>
      </c>
      <c r="S113" s="68"/>
      <c r="T113" s="68"/>
      <c r="U113" s="38">
        <v>0</v>
      </c>
      <c r="V113" s="38">
        <v>0</v>
      </c>
      <c r="W113" s="38">
        <v>0</v>
      </c>
      <c r="X113" s="38">
        <v>0</v>
      </c>
      <c r="Y113" s="38">
        <v>0</v>
      </c>
      <c r="Z113" s="69"/>
      <c r="AA113" s="70">
        <v>113</v>
      </c>
      <c r="AB11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3" s="71"/>
      <c r="AD113" s="37"/>
      <c r="AE113" s="37"/>
      <c r="AF113" s="37"/>
      <c r="AG113" s="37"/>
      <c r="AH113" s="37"/>
      <c r="AI113" s="37"/>
      <c r="AJ113" s="37"/>
      <c r="AK113" s="37"/>
      <c r="AL113" s="37"/>
      <c r="AM113" s="37"/>
      <c r="AN113" s="132" t="str">
        <f>REPLACE(INDEX(GroupVertices[Group], MATCH(Vertices[[#This Row],[Vertex]],GroupVertices[Vertex],0)),1,1,"")</f>
        <v>79</v>
      </c>
      <c r="AO113" s="103"/>
      <c r="AP113" s="91"/>
      <c r="AQ113" s="91"/>
      <c r="AR113" s="91"/>
      <c r="AS113" s="91"/>
    </row>
    <row r="114" spans="1:45" ht="16.5" thickTop="1" thickBot="1" x14ac:dyDescent="0.3">
      <c r="A114" s="112" t="s">
        <v>357</v>
      </c>
      <c r="B114" s="96"/>
      <c r="C114" s="96"/>
      <c r="D114" s="97"/>
      <c r="E114" s="98"/>
      <c r="F114" s="96"/>
      <c r="G114" s="39" t="s">
        <v>52</v>
      </c>
      <c r="H114" s="61"/>
      <c r="I114" s="63"/>
      <c r="J114" s="63"/>
      <c r="K114" s="61"/>
      <c r="L114" s="99"/>
      <c r="M114" s="100">
        <v>2402.841552734375</v>
      </c>
      <c r="N114" s="100">
        <v>2694.22802734375</v>
      </c>
      <c r="O114" s="101"/>
      <c r="P114" s="102"/>
      <c r="Q114" s="102"/>
      <c r="R114" s="37">
        <v>0</v>
      </c>
      <c r="S114" s="68"/>
      <c r="T114" s="68"/>
      <c r="U114" s="38">
        <v>0</v>
      </c>
      <c r="V114" s="38">
        <v>0</v>
      </c>
      <c r="W114" s="38">
        <v>0</v>
      </c>
      <c r="X114" s="38">
        <v>0</v>
      </c>
      <c r="Y114" s="38">
        <v>0</v>
      </c>
      <c r="Z114" s="69"/>
      <c r="AA114" s="70">
        <v>114</v>
      </c>
      <c r="AB11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4" s="71"/>
      <c r="AD114" s="37"/>
      <c r="AE114" s="37"/>
      <c r="AF114" s="37"/>
      <c r="AG114" s="37"/>
      <c r="AH114" s="37"/>
      <c r="AI114" s="37"/>
      <c r="AJ114" s="37"/>
      <c r="AK114" s="37"/>
      <c r="AL114" s="37"/>
      <c r="AM114" s="37"/>
      <c r="AN114" s="132" t="str">
        <f>REPLACE(INDEX(GroupVertices[Group], MATCH(Vertices[[#This Row],[Vertex]],GroupVertices[Vertex],0)),1,1,"")</f>
        <v>78</v>
      </c>
      <c r="AO114" s="103"/>
      <c r="AP114" s="91"/>
      <c r="AQ114" s="91"/>
      <c r="AR114" s="91"/>
      <c r="AS114" s="91"/>
    </row>
    <row r="115" spans="1:45" ht="16.5" thickTop="1" thickBot="1" x14ac:dyDescent="0.3">
      <c r="A115" s="112" t="s">
        <v>237</v>
      </c>
      <c r="B115" s="96"/>
      <c r="C115" s="96"/>
      <c r="D115" s="97"/>
      <c r="E115" s="98"/>
      <c r="F115" s="96"/>
      <c r="G115" s="39" t="s">
        <v>52</v>
      </c>
      <c r="H115" s="61"/>
      <c r="I115" s="63"/>
      <c r="J115" s="63"/>
      <c r="K115" s="61"/>
      <c r="L115" s="99"/>
      <c r="M115" s="100">
        <v>4240.3798828125</v>
      </c>
      <c r="N115" s="100">
        <v>7910.3564453125</v>
      </c>
      <c r="O115" s="101"/>
      <c r="P115" s="102"/>
      <c r="Q115" s="102"/>
      <c r="R115" s="37">
        <v>4</v>
      </c>
      <c r="S115" s="68"/>
      <c r="T115" s="68"/>
      <c r="U115" s="38">
        <v>0</v>
      </c>
      <c r="V115" s="38">
        <v>5.2631999999999998E-2</v>
      </c>
      <c r="W115" s="38">
        <v>0.124912</v>
      </c>
      <c r="X115" s="38">
        <v>0.98054200000000002</v>
      </c>
      <c r="Y115" s="38">
        <v>1</v>
      </c>
      <c r="Z115" s="69"/>
      <c r="AA115" s="70">
        <v>115</v>
      </c>
      <c r="AB11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5" s="71"/>
      <c r="AD115" s="37"/>
      <c r="AE115" s="37"/>
      <c r="AF115" s="37"/>
      <c r="AG115" s="37"/>
      <c r="AH115" s="37"/>
      <c r="AI115" s="37"/>
      <c r="AJ115" s="137" t="s">
        <v>175</v>
      </c>
      <c r="AK115" s="137" t="s">
        <v>175</v>
      </c>
      <c r="AL115" s="137" t="s">
        <v>175</v>
      </c>
      <c r="AM115" s="137" t="s">
        <v>175</v>
      </c>
      <c r="AN115" s="134" t="str">
        <f>REPLACE(INDEX(GroupVertices[Group], MATCH(Vertices[[#This Row],[Vertex]],GroupVertices[Vertex],0)),1,1,"")</f>
        <v>1</v>
      </c>
      <c r="AO115" s="103"/>
      <c r="AP115" s="91"/>
      <c r="AQ115" s="91"/>
      <c r="AR115" s="91"/>
      <c r="AS115" s="91"/>
    </row>
    <row r="116" spans="1:45" ht="16.5" thickTop="1" thickBot="1" x14ac:dyDescent="0.3">
      <c r="A116" s="112" t="s">
        <v>350</v>
      </c>
      <c r="B116" s="96"/>
      <c r="C116" s="96"/>
      <c r="D116" s="97"/>
      <c r="E116" s="98"/>
      <c r="F116" s="96"/>
      <c r="G116" s="39" t="s">
        <v>52</v>
      </c>
      <c r="H116" s="61"/>
      <c r="I116" s="63"/>
      <c r="J116" s="63"/>
      <c r="K116" s="61"/>
      <c r="L116" s="99"/>
      <c r="M116" s="100">
        <v>2179.6904296875</v>
      </c>
      <c r="N116" s="100">
        <v>5808.20166015625</v>
      </c>
      <c r="O116" s="101"/>
      <c r="P116" s="102"/>
      <c r="Q116" s="102"/>
      <c r="R116" s="37">
        <v>3</v>
      </c>
      <c r="S116" s="68"/>
      <c r="T116" s="68"/>
      <c r="U116" s="38">
        <v>0</v>
      </c>
      <c r="V116" s="38">
        <v>0.05</v>
      </c>
      <c r="W116" s="38">
        <v>9.0721999999999997E-2</v>
      </c>
      <c r="X116" s="38">
        <v>0.78671400000000002</v>
      </c>
      <c r="Y116" s="38">
        <v>1</v>
      </c>
      <c r="Z116" s="69"/>
      <c r="AA116" s="70">
        <v>116</v>
      </c>
      <c r="AB11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6" s="71"/>
      <c r="AD116" s="37"/>
      <c r="AE116" s="37"/>
      <c r="AF116" s="37"/>
      <c r="AG116" s="37"/>
      <c r="AH116" s="37"/>
      <c r="AI116" s="37"/>
      <c r="AJ116" s="137" t="s">
        <v>175</v>
      </c>
      <c r="AK116" s="137" t="s">
        <v>175</v>
      </c>
      <c r="AL116" s="137" t="s">
        <v>175</v>
      </c>
      <c r="AM116" s="137" t="s">
        <v>175</v>
      </c>
      <c r="AN116" s="134" t="str">
        <f>REPLACE(INDEX(GroupVertices[Group], MATCH(Vertices[[#This Row],[Vertex]],GroupVertices[Vertex],0)),1,1,"")</f>
        <v>1</v>
      </c>
      <c r="AO116" s="103"/>
      <c r="AP116" s="91"/>
      <c r="AQ116" s="91"/>
      <c r="AR116" s="91"/>
      <c r="AS116" s="91"/>
    </row>
    <row r="117" spans="1:45" ht="16.5" thickTop="1" thickBot="1" x14ac:dyDescent="0.3">
      <c r="A117" s="112" t="s">
        <v>358</v>
      </c>
      <c r="B117" s="96"/>
      <c r="C117" s="96"/>
      <c r="D117" s="97"/>
      <c r="E117" s="98"/>
      <c r="F117" s="96"/>
      <c r="G117" s="39" t="s">
        <v>52</v>
      </c>
      <c r="H117" s="61"/>
      <c r="I117" s="63"/>
      <c r="J117" s="63"/>
      <c r="K117" s="61"/>
      <c r="L117" s="99"/>
      <c r="M117" s="100">
        <v>7905.30712890625</v>
      </c>
      <c r="N117" s="100">
        <v>3351.4091796875</v>
      </c>
      <c r="O117" s="101"/>
      <c r="P117" s="102"/>
      <c r="Q117" s="102"/>
      <c r="R117" s="37">
        <v>1</v>
      </c>
      <c r="S117" s="68"/>
      <c r="T117" s="68"/>
      <c r="U117" s="38">
        <v>0</v>
      </c>
      <c r="V117" s="38">
        <v>1</v>
      </c>
      <c r="W117" s="38">
        <v>0</v>
      </c>
      <c r="X117" s="38">
        <v>0.99999700000000002</v>
      </c>
      <c r="Y117" s="38">
        <v>0</v>
      </c>
      <c r="Z117" s="69"/>
      <c r="AA117" s="70">
        <v>117</v>
      </c>
      <c r="AB11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7" s="71"/>
      <c r="AD117" s="37"/>
      <c r="AE117" s="37"/>
      <c r="AF117" s="37"/>
      <c r="AG117" s="37"/>
      <c r="AH117" s="37"/>
      <c r="AI117" s="37"/>
      <c r="AJ117" s="137" t="s">
        <v>175</v>
      </c>
      <c r="AK117" s="137" t="s">
        <v>175</v>
      </c>
      <c r="AL117" s="137" t="s">
        <v>175</v>
      </c>
      <c r="AM117" s="137" t="s">
        <v>175</v>
      </c>
      <c r="AN117" s="134" t="str">
        <f>REPLACE(INDEX(GroupVertices[Group], MATCH(Vertices[[#This Row],[Vertex]],GroupVertices[Vertex],0)),1,1,"")</f>
        <v>32</v>
      </c>
      <c r="AO117" s="103"/>
      <c r="AP117" s="91"/>
      <c r="AQ117" s="91"/>
      <c r="AR117" s="91"/>
      <c r="AS117" s="91"/>
    </row>
    <row r="118" spans="1:45" ht="16.5" thickTop="1" thickBot="1" x14ac:dyDescent="0.3">
      <c r="A118" s="112" t="s">
        <v>346</v>
      </c>
      <c r="B118" s="96"/>
      <c r="C118" s="96"/>
      <c r="D118" s="97"/>
      <c r="E118" s="98"/>
      <c r="F118" s="96"/>
      <c r="G118" s="39" t="s">
        <v>52</v>
      </c>
      <c r="H118" s="61"/>
      <c r="I118" s="63"/>
      <c r="J118" s="63"/>
      <c r="K118" s="61"/>
      <c r="L118" s="99"/>
      <c r="M118" s="100">
        <v>5011.3115234375</v>
      </c>
      <c r="N118" s="100">
        <v>8565.76953125</v>
      </c>
      <c r="O118" s="101"/>
      <c r="P118" s="102"/>
      <c r="Q118" s="102"/>
      <c r="R118" s="37">
        <v>2</v>
      </c>
      <c r="S118" s="68"/>
      <c r="T118" s="68"/>
      <c r="U118" s="38">
        <v>0</v>
      </c>
      <c r="V118" s="38">
        <v>0.5</v>
      </c>
      <c r="W118" s="38">
        <v>0</v>
      </c>
      <c r="X118" s="38">
        <v>0.99999700000000002</v>
      </c>
      <c r="Y118" s="38">
        <v>1</v>
      </c>
      <c r="Z118" s="69"/>
      <c r="AA118" s="70">
        <v>118</v>
      </c>
      <c r="AB11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8" s="71"/>
      <c r="AD118" s="37"/>
      <c r="AE118" s="37"/>
      <c r="AF118" s="37"/>
      <c r="AG118" s="37"/>
      <c r="AH118" s="37"/>
      <c r="AI118" s="37"/>
      <c r="AJ118" s="137" t="s">
        <v>175</v>
      </c>
      <c r="AK118" s="137" t="s">
        <v>175</v>
      </c>
      <c r="AL118" s="137" t="s">
        <v>175</v>
      </c>
      <c r="AM118" s="137" t="s">
        <v>175</v>
      </c>
      <c r="AN118" s="134" t="str">
        <f>REPLACE(INDEX(GroupVertices[Group], MATCH(Vertices[[#This Row],[Vertex]],GroupVertices[Vertex],0)),1,1,"")</f>
        <v>22</v>
      </c>
      <c r="AO118" s="103"/>
      <c r="AP118" s="91"/>
      <c r="AQ118" s="91"/>
      <c r="AR118" s="91"/>
      <c r="AS118" s="91"/>
    </row>
    <row r="119" spans="1:45" ht="16.5" thickTop="1" thickBot="1" x14ac:dyDescent="0.3">
      <c r="A119" s="112" t="s">
        <v>360</v>
      </c>
      <c r="B119" s="96"/>
      <c r="C119" s="96"/>
      <c r="D119" s="97"/>
      <c r="E119" s="98"/>
      <c r="F119" s="96"/>
      <c r="G119" s="39" t="s">
        <v>52</v>
      </c>
      <c r="H119" s="61"/>
      <c r="I119" s="63"/>
      <c r="J119" s="63"/>
      <c r="K119" s="61"/>
      <c r="L119" s="99"/>
      <c r="M119" s="100">
        <v>9130.1533203125</v>
      </c>
      <c r="N119" s="100">
        <v>6279.005859375</v>
      </c>
      <c r="O119" s="101"/>
      <c r="P119" s="102"/>
      <c r="Q119" s="102"/>
      <c r="R119" s="37">
        <v>1</v>
      </c>
      <c r="S119" s="68"/>
      <c r="T119" s="68"/>
      <c r="U119" s="38">
        <v>0</v>
      </c>
      <c r="V119" s="38">
        <v>1</v>
      </c>
      <c r="W119" s="38">
        <v>0</v>
      </c>
      <c r="X119" s="38">
        <v>0.99999700000000002</v>
      </c>
      <c r="Y119" s="38">
        <v>0</v>
      </c>
      <c r="Z119" s="69"/>
      <c r="AA119" s="70">
        <v>119</v>
      </c>
      <c r="AB11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19" s="71"/>
      <c r="AD119" s="37"/>
      <c r="AE119" s="37"/>
      <c r="AF119" s="37"/>
      <c r="AG119" s="37"/>
      <c r="AH119" s="37"/>
      <c r="AI119" s="37"/>
      <c r="AJ119" s="137" t="s">
        <v>175</v>
      </c>
      <c r="AK119" s="137" t="s">
        <v>175</v>
      </c>
      <c r="AL119" s="137" t="s">
        <v>175</v>
      </c>
      <c r="AM119" s="137" t="s">
        <v>175</v>
      </c>
      <c r="AN119" s="134" t="str">
        <f>REPLACE(INDEX(GroupVertices[Group], MATCH(Vertices[[#This Row],[Vertex]],GroupVertices[Vertex],0)),1,1,"")</f>
        <v>44</v>
      </c>
      <c r="AO119" s="103"/>
      <c r="AP119" s="91"/>
      <c r="AQ119" s="91"/>
      <c r="AR119" s="91"/>
      <c r="AS119" s="91"/>
    </row>
    <row r="120" spans="1:45" ht="16.5" thickTop="1" thickBot="1" x14ac:dyDescent="0.3">
      <c r="A120" s="112" t="s">
        <v>362</v>
      </c>
      <c r="B120" s="96"/>
      <c r="C120" s="96"/>
      <c r="D120" s="97"/>
      <c r="E120" s="98"/>
      <c r="F120" s="96"/>
      <c r="G120" s="39" t="s">
        <v>52</v>
      </c>
      <c r="H120" s="61"/>
      <c r="I120" s="63"/>
      <c r="J120" s="63"/>
      <c r="K120" s="61"/>
      <c r="L120" s="99"/>
      <c r="M120" s="100">
        <v>7721.12548828125</v>
      </c>
      <c r="N120" s="100">
        <v>6258.7890625</v>
      </c>
      <c r="O120" s="101"/>
      <c r="P120" s="102"/>
      <c r="Q120" s="102"/>
      <c r="R120" s="37">
        <v>0</v>
      </c>
      <c r="S120" s="68"/>
      <c r="T120" s="68"/>
      <c r="U120" s="38">
        <v>0</v>
      </c>
      <c r="V120" s="38">
        <v>0</v>
      </c>
      <c r="W120" s="38">
        <v>0</v>
      </c>
      <c r="X120" s="38">
        <v>0</v>
      </c>
      <c r="Y120" s="38">
        <v>0</v>
      </c>
      <c r="Z120" s="69"/>
      <c r="AA120" s="70">
        <v>120</v>
      </c>
      <c r="AB12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0" s="71"/>
      <c r="AD120" s="37"/>
      <c r="AE120" s="37"/>
      <c r="AF120" s="37"/>
      <c r="AG120" s="37"/>
      <c r="AH120" s="37"/>
      <c r="AI120" s="37"/>
      <c r="AJ120" s="37"/>
      <c r="AK120" s="37"/>
      <c r="AL120" s="37"/>
      <c r="AM120" s="37"/>
      <c r="AN120" s="132" t="str">
        <f>REPLACE(INDEX(GroupVertices[Group], MATCH(Vertices[[#This Row],[Vertex]],GroupVertices[Vertex],0)),1,1,"")</f>
        <v>81</v>
      </c>
      <c r="AO120" s="103"/>
      <c r="AP120" s="91"/>
      <c r="AQ120" s="91"/>
      <c r="AR120" s="91"/>
      <c r="AS120" s="91"/>
    </row>
    <row r="121" spans="1:45" ht="16.5" thickTop="1" thickBot="1" x14ac:dyDescent="0.3">
      <c r="A121" s="112" t="s">
        <v>363</v>
      </c>
      <c r="B121" s="96"/>
      <c r="C121" s="96"/>
      <c r="D121" s="97"/>
      <c r="E121" s="98"/>
      <c r="F121" s="96"/>
      <c r="G121" s="39" t="s">
        <v>52</v>
      </c>
      <c r="H121" s="61"/>
      <c r="I121" s="63"/>
      <c r="J121" s="63"/>
      <c r="K121" s="61"/>
      <c r="L121" s="99"/>
      <c r="M121" s="100">
        <v>2047.5614013671875</v>
      </c>
      <c r="N121" s="100">
        <v>1588.2100830078125</v>
      </c>
      <c r="O121" s="101"/>
      <c r="P121" s="102"/>
      <c r="Q121" s="102"/>
      <c r="R121" s="37">
        <v>0</v>
      </c>
      <c r="S121" s="68"/>
      <c r="T121" s="68"/>
      <c r="U121" s="38">
        <v>0</v>
      </c>
      <c r="V121" s="38">
        <v>0</v>
      </c>
      <c r="W121" s="38">
        <v>0</v>
      </c>
      <c r="X121" s="38">
        <v>0</v>
      </c>
      <c r="Y121" s="38">
        <v>0</v>
      </c>
      <c r="Z121" s="69"/>
      <c r="AA121" s="70">
        <v>121</v>
      </c>
      <c r="AB12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1" s="71"/>
      <c r="AD121" s="37"/>
      <c r="AE121" s="37"/>
      <c r="AF121" s="37"/>
      <c r="AG121" s="37"/>
      <c r="AH121" s="37"/>
      <c r="AI121" s="37"/>
      <c r="AJ121" s="37"/>
      <c r="AK121" s="37"/>
      <c r="AL121" s="37"/>
      <c r="AM121" s="37"/>
      <c r="AN121" s="132" t="str">
        <f>REPLACE(INDEX(GroupVertices[Group], MATCH(Vertices[[#This Row],[Vertex]],GroupVertices[Vertex],0)),1,1,"")</f>
        <v>84</v>
      </c>
      <c r="AO121" s="103"/>
      <c r="AP121" s="91"/>
      <c r="AQ121" s="91"/>
      <c r="AR121" s="91"/>
      <c r="AS121" s="91"/>
    </row>
    <row r="122" spans="1:45" ht="16.5" thickTop="1" thickBot="1" x14ac:dyDescent="0.3">
      <c r="A122" s="112" t="s">
        <v>364</v>
      </c>
      <c r="B122" s="96"/>
      <c r="C122" s="96"/>
      <c r="D122" s="97"/>
      <c r="E122" s="98"/>
      <c r="F122" s="96"/>
      <c r="G122" s="39" t="s">
        <v>52</v>
      </c>
      <c r="H122" s="61"/>
      <c r="I122" s="63"/>
      <c r="J122" s="63"/>
      <c r="K122" s="61"/>
      <c r="L122" s="99"/>
      <c r="M122" s="100">
        <v>5168.6513671875</v>
      </c>
      <c r="N122" s="100">
        <v>3011.793212890625</v>
      </c>
      <c r="O122" s="101"/>
      <c r="P122" s="102"/>
      <c r="Q122" s="102"/>
      <c r="R122" s="37">
        <v>1</v>
      </c>
      <c r="S122" s="68"/>
      <c r="T122" s="68"/>
      <c r="U122" s="38">
        <v>0</v>
      </c>
      <c r="V122" s="38">
        <v>1</v>
      </c>
      <c r="W122" s="38">
        <v>0</v>
      </c>
      <c r="X122" s="38">
        <v>0.99999700000000002</v>
      </c>
      <c r="Y122" s="38">
        <v>0</v>
      </c>
      <c r="Z122" s="69"/>
      <c r="AA122" s="70">
        <v>122</v>
      </c>
      <c r="AB12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2" s="71"/>
      <c r="AD122" s="37"/>
      <c r="AE122" s="37"/>
      <c r="AF122" s="37"/>
      <c r="AG122" s="37"/>
      <c r="AH122" s="37"/>
      <c r="AI122" s="37"/>
      <c r="AJ122" s="137" t="s">
        <v>175</v>
      </c>
      <c r="AK122" s="137" t="s">
        <v>175</v>
      </c>
      <c r="AL122" s="137" t="s">
        <v>175</v>
      </c>
      <c r="AM122" s="137" t="s">
        <v>175</v>
      </c>
      <c r="AN122" s="134" t="str">
        <f>REPLACE(INDEX(GroupVertices[Group], MATCH(Vertices[[#This Row],[Vertex]],GroupVertices[Vertex],0)),1,1,"")</f>
        <v>48</v>
      </c>
      <c r="AO122" s="103"/>
      <c r="AP122" s="91"/>
      <c r="AQ122" s="91"/>
      <c r="AR122" s="91"/>
      <c r="AS122" s="91"/>
    </row>
    <row r="123" spans="1:45" ht="16.5" thickTop="1" thickBot="1" x14ac:dyDescent="0.3">
      <c r="A123" s="112" t="s">
        <v>238</v>
      </c>
      <c r="B123" s="96"/>
      <c r="C123" s="96"/>
      <c r="D123" s="97"/>
      <c r="E123" s="98"/>
      <c r="F123" s="96"/>
      <c r="G123" s="39" t="s">
        <v>52</v>
      </c>
      <c r="H123" s="61"/>
      <c r="I123" s="63"/>
      <c r="J123" s="63"/>
      <c r="K123" s="61"/>
      <c r="L123" s="99"/>
      <c r="M123" s="100">
        <v>2195.884765625</v>
      </c>
      <c r="N123" s="100">
        <v>7621.03466796875</v>
      </c>
      <c r="O123" s="101"/>
      <c r="P123" s="102"/>
      <c r="Q123" s="102"/>
      <c r="R123" s="37">
        <v>8</v>
      </c>
      <c r="S123" s="68"/>
      <c r="T123" s="68"/>
      <c r="U123" s="38">
        <v>27</v>
      </c>
      <c r="V123" s="38">
        <v>7.6923000000000005E-2</v>
      </c>
      <c r="W123" s="38">
        <v>0.17444599999999999</v>
      </c>
      <c r="X123" s="38">
        <v>1.9855510000000001</v>
      </c>
      <c r="Y123" s="38">
        <v>0.35714285714285715</v>
      </c>
      <c r="Z123" s="69"/>
      <c r="AA123" s="70">
        <v>123</v>
      </c>
      <c r="AB12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3" s="71"/>
      <c r="AD123" s="37"/>
      <c r="AE123" s="37"/>
      <c r="AF123" s="37"/>
      <c r="AG123" s="37"/>
      <c r="AH123" s="37"/>
      <c r="AI123" s="37"/>
      <c r="AJ123" s="137" t="s">
        <v>175</v>
      </c>
      <c r="AK123" s="137" t="s">
        <v>175</v>
      </c>
      <c r="AL123" s="137" t="s">
        <v>175</v>
      </c>
      <c r="AM123" s="137" t="s">
        <v>175</v>
      </c>
      <c r="AN123" s="134" t="str">
        <f>REPLACE(INDEX(GroupVertices[Group], MATCH(Vertices[[#This Row],[Vertex]],GroupVertices[Vertex],0)),1,1,"")</f>
        <v>1</v>
      </c>
      <c r="AO123" s="103"/>
      <c r="AP123" s="91"/>
      <c r="AQ123" s="91"/>
      <c r="AR123" s="91"/>
      <c r="AS123" s="91"/>
    </row>
    <row r="124" spans="1:45" ht="16.5" thickTop="1" thickBot="1" x14ac:dyDescent="0.3">
      <c r="A124" s="112" t="s">
        <v>368</v>
      </c>
      <c r="B124" s="96"/>
      <c r="C124" s="96"/>
      <c r="D124" s="97"/>
      <c r="E124" s="98"/>
      <c r="F124" s="96"/>
      <c r="G124" s="39" t="s">
        <v>52</v>
      </c>
      <c r="H124" s="61"/>
      <c r="I124" s="63"/>
      <c r="J124" s="63"/>
      <c r="K124" s="61"/>
      <c r="L124" s="99"/>
      <c r="M124" s="100">
        <v>9097.2734375</v>
      </c>
      <c r="N124" s="100">
        <v>4814.13916015625</v>
      </c>
      <c r="O124" s="101"/>
      <c r="P124" s="102"/>
      <c r="Q124" s="102"/>
      <c r="R124" s="37">
        <v>2</v>
      </c>
      <c r="S124" s="68"/>
      <c r="T124" s="68"/>
      <c r="U124" s="38">
        <v>0</v>
      </c>
      <c r="V124" s="38">
        <v>0.5</v>
      </c>
      <c r="W124" s="38">
        <v>0</v>
      </c>
      <c r="X124" s="38">
        <v>0.99999700000000002</v>
      </c>
      <c r="Y124" s="38">
        <v>1</v>
      </c>
      <c r="Z124" s="69"/>
      <c r="AA124" s="70">
        <v>124</v>
      </c>
      <c r="AB12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4" s="71"/>
      <c r="AD124" s="37"/>
      <c r="AE124" s="37"/>
      <c r="AF124" s="37"/>
      <c r="AG124" s="37"/>
      <c r="AH124" s="37"/>
      <c r="AI124" s="37"/>
      <c r="AJ124" s="137" t="s">
        <v>175</v>
      </c>
      <c r="AK124" s="137" t="s">
        <v>175</v>
      </c>
      <c r="AL124" s="137" t="s">
        <v>175</v>
      </c>
      <c r="AM124" s="137" t="s">
        <v>175</v>
      </c>
      <c r="AN124" s="134" t="str">
        <f>REPLACE(INDEX(GroupVertices[Group], MATCH(Vertices[[#This Row],[Vertex]],GroupVertices[Vertex],0)),1,1,"")</f>
        <v>21</v>
      </c>
      <c r="AO124" s="103"/>
      <c r="AP124" s="91"/>
      <c r="AQ124" s="91"/>
      <c r="AR124" s="91"/>
      <c r="AS124" s="91"/>
    </row>
    <row r="125" spans="1:45" ht="16.5" thickTop="1" thickBot="1" x14ac:dyDescent="0.3">
      <c r="A125" s="112" t="s">
        <v>371</v>
      </c>
      <c r="B125" s="96"/>
      <c r="C125" s="96"/>
      <c r="D125" s="97"/>
      <c r="E125" s="98"/>
      <c r="F125" s="96"/>
      <c r="G125" s="39" t="s">
        <v>52</v>
      </c>
      <c r="H125" s="61"/>
      <c r="I125" s="63"/>
      <c r="J125" s="63"/>
      <c r="K125" s="61"/>
      <c r="L125" s="99"/>
      <c r="M125" s="100">
        <v>1620.922119140625</v>
      </c>
      <c r="N125" s="100">
        <v>4679.12841796875</v>
      </c>
      <c r="O125" s="101"/>
      <c r="P125" s="102"/>
      <c r="Q125" s="102"/>
      <c r="R125" s="37">
        <v>1</v>
      </c>
      <c r="S125" s="68"/>
      <c r="T125" s="68"/>
      <c r="U125" s="38">
        <v>0</v>
      </c>
      <c r="V125" s="38">
        <v>0.33333299999999999</v>
      </c>
      <c r="W125" s="38">
        <v>0</v>
      </c>
      <c r="X125" s="38">
        <v>0.77026799999999995</v>
      </c>
      <c r="Y125" s="38">
        <v>0</v>
      </c>
      <c r="Z125" s="69"/>
      <c r="AA125" s="70">
        <v>125</v>
      </c>
      <c r="AB12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5" s="71"/>
      <c r="AD125" s="37"/>
      <c r="AE125" s="37"/>
      <c r="AF125" s="37"/>
      <c r="AG125" s="37"/>
      <c r="AH125" s="37"/>
      <c r="AI125" s="37"/>
      <c r="AJ125" s="137" t="s">
        <v>175</v>
      </c>
      <c r="AK125" s="137" t="s">
        <v>175</v>
      </c>
      <c r="AL125" s="137" t="s">
        <v>175</v>
      </c>
      <c r="AM125" s="137" t="s">
        <v>175</v>
      </c>
      <c r="AN125" s="134" t="str">
        <f>REPLACE(INDEX(GroupVertices[Group], MATCH(Vertices[[#This Row],[Vertex]],GroupVertices[Vertex],0)),1,1,"")</f>
        <v>29</v>
      </c>
      <c r="AO125" s="103"/>
      <c r="AP125" s="91"/>
      <c r="AQ125" s="91"/>
      <c r="AR125" s="91"/>
      <c r="AS125" s="91"/>
    </row>
    <row r="126" spans="1:45" ht="16.5" thickTop="1" thickBot="1" x14ac:dyDescent="0.3">
      <c r="A126" s="112" t="s">
        <v>372</v>
      </c>
      <c r="B126" s="96"/>
      <c r="C126" s="96"/>
      <c r="D126" s="97"/>
      <c r="E126" s="98"/>
      <c r="F126" s="96"/>
      <c r="G126" s="39" t="s">
        <v>52</v>
      </c>
      <c r="H126" s="61"/>
      <c r="I126" s="63"/>
      <c r="J126" s="63"/>
      <c r="K126" s="61"/>
      <c r="L126" s="99"/>
      <c r="M126" s="100">
        <v>7886.23828125</v>
      </c>
      <c r="N126" s="100">
        <v>5459.07861328125</v>
      </c>
      <c r="O126" s="101"/>
      <c r="P126" s="102"/>
      <c r="Q126" s="102"/>
      <c r="R126" s="37">
        <v>1</v>
      </c>
      <c r="S126" s="68"/>
      <c r="T126" s="68"/>
      <c r="U126" s="38">
        <v>0</v>
      </c>
      <c r="V126" s="38">
        <v>0.14285700000000001</v>
      </c>
      <c r="W126" s="38">
        <v>0</v>
      </c>
      <c r="X126" s="38">
        <v>0.45180799999999999</v>
      </c>
      <c r="Y126" s="38">
        <v>0</v>
      </c>
      <c r="Z126" s="69"/>
      <c r="AA126" s="70">
        <v>126</v>
      </c>
      <c r="AB12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6" s="71"/>
      <c r="AD126" s="37"/>
      <c r="AE126" s="37"/>
      <c r="AF126" s="37"/>
      <c r="AG126" s="37"/>
      <c r="AH126" s="37"/>
      <c r="AI126" s="37"/>
      <c r="AJ126" s="137" t="s">
        <v>175</v>
      </c>
      <c r="AK126" s="137" t="s">
        <v>175</v>
      </c>
      <c r="AL126" s="137" t="s">
        <v>175</v>
      </c>
      <c r="AM126" s="137" t="s">
        <v>175</v>
      </c>
      <c r="AN126" s="134" t="str">
        <f>REPLACE(INDEX(GroupVertices[Group], MATCH(Vertices[[#This Row],[Vertex]],GroupVertices[Vertex],0)),1,1,"")</f>
        <v>7</v>
      </c>
      <c r="AO126" s="103"/>
      <c r="AP126" s="91"/>
      <c r="AQ126" s="91"/>
      <c r="AR126" s="91"/>
      <c r="AS126" s="91"/>
    </row>
    <row r="127" spans="1:45" ht="16.5" thickTop="1" thickBot="1" x14ac:dyDescent="0.3">
      <c r="A127" s="112" t="s">
        <v>242</v>
      </c>
      <c r="B127" s="96"/>
      <c r="C127" s="96"/>
      <c r="D127" s="97"/>
      <c r="E127" s="98"/>
      <c r="F127" s="96"/>
      <c r="G127" s="39" t="s">
        <v>52</v>
      </c>
      <c r="H127" s="61"/>
      <c r="I127" s="63"/>
      <c r="J127" s="63"/>
      <c r="K127" s="61"/>
      <c r="L127" s="99"/>
      <c r="M127" s="100">
        <v>8468.244140625</v>
      </c>
      <c r="N127" s="100">
        <v>4133.80126953125</v>
      </c>
      <c r="O127" s="101"/>
      <c r="P127" s="102"/>
      <c r="Q127" s="102"/>
      <c r="R127" s="37">
        <v>1</v>
      </c>
      <c r="S127" s="68"/>
      <c r="T127" s="68"/>
      <c r="U127" s="38">
        <v>0</v>
      </c>
      <c r="V127" s="38">
        <v>1</v>
      </c>
      <c r="W127" s="38">
        <v>0</v>
      </c>
      <c r="X127" s="38">
        <v>0.99999700000000002</v>
      </c>
      <c r="Y127" s="38">
        <v>0</v>
      </c>
      <c r="Z127" s="69"/>
      <c r="AA127" s="70">
        <v>127</v>
      </c>
      <c r="AB12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7" s="71"/>
      <c r="AD127" s="37"/>
      <c r="AE127" s="37"/>
      <c r="AF127" s="37"/>
      <c r="AG127" s="37"/>
      <c r="AH127" s="37"/>
      <c r="AI127" s="37"/>
      <c r="AJ127" s="37"/>
      <c r="AK127" s="37"/>
      <c r="AL127" s="37"/>
      <c r="AM127" s="37"/>
      <c r="AN127" s="132" t="str">
        <f>REPLACE(INDEX(GroupVertices[Group], MATCH(Vertices[[#This Row],[Vertex]],GroupVertices[Vertex],0)),1,1,"")</f>
        <v>54</v>
      </c>
      <c r="AO127" s="103"/>
      <c r="AP127" s="91"/>
      <c r="AQ127" s="91"/>
      <c r="AR127" s="91"/>
      <c r="AS127" s="91"/>
    </row>
    <row r="128" spans="1:45" ht="16.5" thickTop="1" thickBot="1" x14ac:dyDescent="0.3">
      <c r="A128" s="112" t="s">
        <v>373</v>
      </c>
      <c r="B128" s="96"/>
      <c r="C128" s="96"/>
      <c r="D128" s="97"/>
      <c r="E128" s="98"/>
      <c r="F128" s="96"/>
      <c r="G128" s="39" t="s">
        <v>52</v>
      </c>
      <c r="H128" s="61"/>
      <c r="I128" s="63"/>
      <c r="J128" s="63"/>
      <c r="K128" s="61"/>
      <c r="L128" s="99"/>
      <c r="M128" s="100">
        <v>1885.463134765625</v>
      </c>
      <c r="N128" s="100">
        <v>2135.85791015625</v>
      </c>
      <c r="O128" s="101"/>
      <c r="P128" s="102"/>
      <c r="Q128" s="102"/>
      <c r="R128" s="37">
        <v>0</v>
      </c>
      <c r="S128" s="68"/>
      <c r="T128" s="68"/>
      <c r="U128" s="38">
        <v>0</v>
      </c>
      <c r="V128" s="38">
        <v>0</v>
      </c>
      <c r="W128" s="38">
        <v>0</v>
      </c>
      <c r="X128" s="38">
        <v>0</v>
      </c>
      <c r="Y128" s="38">
        <v>0</v>
      </c>
      <c r="Z128" s="69"/>
      <c r="AA128" s="70">
        <v>128</v>
      </c>
      <c r="AB12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8" s="71"/>
      <c r="AD128" s="37"/>
      <c r="AE128" s="37"/>
      <c r="AF128" s="37"/>
      <c r="AG128" s="37"/>
      <c r="AH128" s="37"/>
      <c r="AI128" s="37"/>
      <c r="AJ128" s="37"/>
      <c r="AK128" s="37"/>
      <c r="AL128" s="37"/>
      <c r="AM128" s="37"/>
      <c r="AN128" s="132" t="str">
        <f>REPLACE(INDEX(GroupVertices[Group], MATCH(Vertices[[#This Row],[Vertex]],GroupVertices[Vertex],0)),1,1,"")</f>
        <v>83</v>
      </c>
      <c r="AO128" s="103"/>
      <c r="AP128" s="91"/>
      <c r="AQ128" s="91"/>
      <c r="AR128" s="91"/>
      <c r="AS128" s="91"/>
    </row>
    <row r="129" spans="1:45" ht="16.5" thickTop="1" thickBot="1" x14ac:dyDescent="0.3">
      <c r="A129" s="112" t="s">
        <v>232</v>
      </c>
      <c r="B129" s="96"/>
      <c r="C129" s="96"/>
      <c r="D129" s="97"/>
      <c r="E129" s="98"/>
      <c r="F129" s="96"/>
      <c r="G129" s="39" t="s">
        <v>52</v>
      </c>
      <c r="H129" s="61"/>
      <c r="I129" s="63"/>
      <c r="J129" s="63"/>
      <c r="K129" s="61"/>
      <c r="L129" s="99"/>
      <c r="M129" s="100">
        <v>8282.83984375</v>
      </c>
      <c r="N129" s="100">
        <v>8461.96875</v>
      </c>
      <c r="O129" s="101"/>
      <c r="P129" s="102"/>
      <c r="Q129" s="102"/>
      <c r="R129" s="37">
        <v>2</v>
      </c>
      <c r="S129" s="68"/>
      <c r="T129" s="68"/>
      <c r="U129" s="38">
        <v>0</v>
      </c>
      <c r="V129" s="38">
        <v>0.5</v>
      </c>
      <c r="W129" s="38">
        <v>0</v>
      </c>
      <c r="X129" s="38">
        <v>0.99999700000000002</v>
      </c>
      <c r="Y129" s="38">
        <v>1</v>
      </c>
      <c r="Z129" s="69"/>
      <c r="AA129" s="70">
        <v>129</v>
      </c>
      <c r="AB12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29" s="71"/>
      <c r="AD129" s="37"/>
      <c r="AE129" s="37"/>
      <c r="AF129" s="37"/>
      <c r="AG129" s="37"/>
      <c r="AH129" s="37"/>
      <c r="AI129" s="37"/>
      <c r="AJ129" s="137" t="s">
        <v>175</v>
      </c>
      <c r="AK129" s="137" t="s">
        <v>175</v>
      </c>
      <c r="AL129" s="137" t="s">
        <v>175</v>
      </c>
      <c r="AM129" s="137" t="s">
        <v>175</v>
      </c>
      <c r="AN129" s="134" t="str">
        <f>REPLACE(INDEX(GroupVertices[Group], MATCH(Vertices[[#This Row],[Vertex]],GroupVertices[Vertex],0)),1,1,"")</f>
        <v>25</v>
      </c>
      <c r="AO129" s="103"/>
      <c r="AP129" s="91"/>
      <c r="AQ129" s="91"/>
      <c r="AR129" s="91"/>
      <c r="AS129" s="91"/>
    </row>
    <row r="130" spans="1:45" ht="16.5" thickTop="1" thickBot="1" x14ac:dyDescent="0.3">
      <c r="A130" s="112" t="s">
        <v>230</v>
      </c>
      <c r="B130" s="96"/>
      <c r="C130" s="96"/>
      <c r="D130" s="97"/>
      <c r="E130" s="98"/>
      <c r="F130" s="96"/>
      <c r="G130" s="39" t="s">
        <v>52</v>
      </c>
      <c r="H130" s="61"/>
      <c r="I130" s="63"/>
      <c r="J130" s="63"/>
      <c r="K130" s="61"/>
      <c r="L130" s="99"/>
      <c r="M130" s="100">
        <v>9207.841796875</v>
      </c>
      <c r="N130" s="100">
        <v>4076.77392578125</v>
      </c>
      <c r="O130" s="101"/>
      <c r="P130" s="102"/>
      <c r="Q130" s="102"/>
      <c r="R130" s="37">
        <v>2</v>
      </c>
      <c r="S130" s="68"/>
      <c r="T130" s="68"/>
      <c r="U130" s="38">
        <v>0</v>
      </c>
      <c r="V130" s="38">
        <v>0.5</v>
      </c>
      <c r="W130" s="38">
        <v>0</v>
      </c>
      <c r="X130" s="38">
        <v>0.99999700000000002</v>
      </c>
      <c r="Y130" s="38">
        <v>1</v>
      </c>
      <c r="Z130" s="69"/>
      <c r="AA130" s="70">
        <v>130</v>
      </c>
      <c r="AB13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0" s="71"/>
      <c r="AD130" s="37"/>
      <c r="AE130" s="37"/>
      <c r="AF130" s="37"/>
      <c r="AG130" s="37"/>
      <c r="AH130" s="37"/>
      <c r="AI130" s="37"/>
      <c r="AJ130" s="37"/>
      <c r="AK130" s="37"/>
      <c r="AL130" s="37"/>
      <c r="AM130" s="37"/>
      <c r="AN130" s="132" t="str">
        <f>REPLACE(INDEX(GroupVertices[Group], MATCH(Vertices[[#This Row],[Vertex]],GroupVertices[Vertex],0)),1,1,"")</f>
        <v>26</v>
      </c>
      <c r="AO130" s="103"/>
      <c r="AP130" s="91"/>
      <c r="AQ130" s="91"/>
      <c r="AR130" s="91"/>
      <c r="AS130" s="91"/>
    </row>
    <row r="131" spans="1:45" ht="16.5" thickTop="1" thickBot="1" x14ac:dyDescent="0.3">
      <c r="A131" s="112" t="s">
        <v>369</v>
      </c>
      <c r="B131" s="96"/>
      <c r="C131" s="96"/>
      <c r="D131" s="97"/>
      <c r="E131" s="98"/>
      <c r="F131" s="96"/>
      <c r="G131" s="39" t="s">
        <v>52</v>
      </c>
      <c r="H131" s="61"/>
      <c r="I131" s="63"/>
      <c r="J131" s="63"/>
      <c r="K131" s="61"/>
      <c r="L131" s="99"/>
      <c r="M131" s="100">
        <v>5970.0390625</v>
      </c>
      <c r="N131" s="100">
        <v>4642.81298828125</v>
      </c>
      <c r="O131" s="101"/>
      <c r="P131" s="102"/>
      <c r="Q131" s="102"/>
      <c r="R131" s="37">
        <v>2</v>
      </c>
      <c r="S131" s="68"/>
      <c r="T131" s="68"/>
      <c r="U131" s="38">
        <v>0</v>
      </c>
      <c r="V131" s="38">
        <v>0.5</v>
      </c>
      <c r="W131" s="38">
        <v>0</v>
      </c>
      <c r="X131" s="38">
        <v>0.99999700000000002</v>
      </c>
      <c r="Y131" s="38">
        <v>1</v>
      </c>
      <c r="Z131" s="69"/>
      <c r="AA131" s="70">
        <v>131</v>
      </c>
      <c r="AB13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1" s="71"/>
      <c r="AD131" s="37"/>
      <c r="AE131" s="37"/>
      <c r="AF131" s="37"/>
      <c r="AG131" s="37"/>
      <c r="AH131" s="37"/>
      <c r="AI131" s="37"/>
      <c r="AJ131" s="137" t="s">
        <v>175</v>
      </c>
      <c r="AK131" s="137" t="s">
        <v>175</v>
      </c>
      <c r="AL131" s="137" t="s">
        <v>175</v>
      </c>
      <c r="AM131" s="137" t="s">
        <v>175</v>
      </c>
      <c r="AN131" s="134" t="str">
        <f>REPLACE(INDEX(GroupVertices[Group], MATCH(Vertices[[#This Row],[Vertex]],GroupVertices[Vertex],0)),1,1,"")</f>
        <v>21</v>
      </c>
      <c r="AO131" s="103"/>
      <c r="AP131" s="91"/>
      <c r="AQ131" s="91"/>
      <c r="AR131" s="91"/>
      <c r="AS131" s="91"/>
    </row>
    <row r="132" spans="1:45" ht="16.5" thickTop="1" thickBot="1" x14ac:dyDescent="0.3">
      <c r="A132" s="112" t="s">
        <v>329</v>
      </c>
      <c r="B132" s="96"/>
      <c r="C132" s="96"/>
      <c r="D132" s="97"/>
      <c r="E132" s="98"/>
      <c r="F132" s="96"/>
      <c r="G132" s="39" t="s">
        <v>52</v>
      </c>
      <c r="H132" s="61"/>
      <c r="I132" s="63"/>
      <c r="J132" s="63"/>
      <c r="K132" s="61"/>
      <c r="L132" s="99"/>
      <c r="M132" s="100">
        <v>7355.67333984375</v>
      </c>
      <c r="N132" s="100">
        <v>1412.8970947265625</v>
      </c>
      <c r="O132" s="101"/>
      <c r="P132" s="102"/>
      <c r="Q132" s="102"/>
      <c r="R132" s="37">
        <v>1</v>
      </c>
      <c r="S132" s="68"/>
      <c r="T132" s="68"/>
      <c r="U132" s="38">
        <v>0</v>
      </c>
      <c r="V132" s="38">
        <v>1</v>
      </c>
      <c r="W132" s="38">
        <v>0</v>
      </c>
      <c r="X132" s="38">
        <v>0.99999700000000002</v>
      </c>
      <c r="Y132" s="38">
        <v>0</v>
      </c>
      <c r="Z132" s="69"/>
      <c r="AA132" s="70">
        <v>132</v>
      </c>
      <c r="AB13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2" s="71"/>
      <c r="AD132" s="37"/>
      <c r="AE132" s="37"/>
      <c r="AF132" s="37"/>
      <c r="AG132" s="37"/>
      <c r="AH132" s="37"/>
      <c r="AI132" s="37"/>
      <c r="AJ132" s="37"/>
      <c r="AK132" s="37"/>
      <c r="AL132" s="37"/>
      <c r="AM132" s="37"/>
      <c r="AN132" s="132" t="str">
        <f>REPLACE(INDEX(GroupVertices[Group], MATCH(Vertices[[#This Row],[Vertex]],GroupVertices[Vertex],0)),1,1,"")</f>
        <v>64</v>
      </c>
      <c r="AO132" s="103"/>
      <c r="AP132" s="91"/>
      <c r="AQ132" s="91"/>
      <c r="AR132" s="91"/>
      <c r="AS132" s="91"/>
    </row>
    <row r="133" spans="1:45" ht="16.5" thickTop="1" thickBot="1" x14ac:dyDescent="0.3">
      <c r="A133" s="112" t="s">
        <v>374</v>
      </c>
      <c r="B133" s="96"/>
      <c r="C133" s="96"/>
      <c r="D133" s="97"/>
      <c r="E133" s="98"/>
      <c r="F133" s="96"/>
      <c r="G133" s="39" t="s">
        <v>52</v>
      </c>
      <c r="H133" s="61"/>
      <c r="I133" s="63"/>
      <c r="J133" s="63"/>
      <c r="K133" s="61"/>
      <c r="L133" s="99"/>
      <c r="M133" s="100">
        <v>3192.57470703125</v>
      </c>
      <c r="N133" s="100">
        <v>379.654541015625</v>
      </c>
      <c r="O133" s="101"/>
      <c r="P133" s="102"/>
      <c r="Q133" s="102"/>
      <c r="R133" s="37">
        <v>0</v>
      </c>
      <c r="S133" s="68"/>
      <c r="T133" s="68"/>
      <c r="U133" s="38">
        <v>0</v>
      </c>
      <c r="V133" s="38">
        <v>0</v>
      </c>
      <c r="W133" s="38">
        <v>0</v>
      </c>
      <c r="X133" s="38">
        <v>0</v>
      </c>
      <c r="Y133" s="38">
        <v>0</v>
      </c>
      <c r="Z133" s="69"/>
      <c r="AA133" s="70">
        <v>133</v>
      </c>
      <c r="AB13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3" s="71"/>
      <c r="AD133" s="37"/>
      <c r="AE133" s="37"/>
      <c r="AF133" s="37"/>
      <c r="AG133" s="37"/>
      <c r="AH133" s="37"/>
      <c r="AI133" s="37"/>
      <c r="AJ133" s="37"/>
      <c r="AK133" s="37"/>
      <c r="AL133" s="37"/>
      <c r="AM133" s="37"/>
      <c r="AN133" s="132" t="str">
        <f>REPLACE(INDEX(GroupVertices[Group], MATCH(Vertices[[#This Row],[Vertex]],GroupVertices[Vertex],0)),1,1,"")</f>
        <v>82</v>
      </c>
      <c r="AO133" s="103"/>
      <c r="AP133" s="91"/>
      <c r="AQ133" s="91"/>
      <c r="AR133" s="91"/>
      <c r="AS133" s="91"/>
    </row>
    <row r="134" spans="1:45" ht="16.5" thickTop="1" thickBot="1" x14ac:dyDescent="0.3">
      <c r="A134" s="112" t="s">
        <v>375</v>
      </c>
      <c r="B134" s="96"/>
      <c r="C134" s="96"/>
      <c r="D134" s="97"/>
      <c r="E134" s="98"/>
      <c r="F134" s="96"/>
      <c r="G134" s="39" t="s">
        <v>52</v>
      </c>
      <c r="H134" s="61"/>
      <c r="I134" s="63"/>
      <c r="J134" s="63"/>
      <c r="K134" s="61"/>
      <c r="L134" s="99"/>
      <c r="M134" s="100">
        <v>5441.92724609375</v>
      </c>
      <c r="N134" s="100">
        <v>8187.1552734375</v>
      </c>
      <c r="O134" s="101"/>
      <c r="P134" s="102"/>
      <c r="Q134" s="102"/>
      <c r="R134" s="37">
        <v>1</v>
      </c>
      <c r="S134" s="68"/>
      <c r="T134" s="68"/>
      <c r="U134" s="38">
        <v>0</v>
      </c>
      <c r="V134" s="38">
        <v>1</v>
      </c>
      <c r="W134" s="38">
        <v>0</v>
      </c>
      <c r="X134" s="38">
        <v>0.99999700000000002</v>
      </c>
      <c r="Y134" s="38">
        <v>0</v>
      </c>
      <c r="Z134" s="69"/>
      <c r="AA134" s="70">
        <v>134</v>
      </c>
      <c r="AB13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4" s="71"/>
      <c r="AD134" s="37"/>
      <c r="AE134" s="37"/>
      <c r="AF134" s="37"/>
      <c r="AG134" s="37"/>
      <c r="AH134" s="37"/>
      <c r="AI134" s="37"/>
      <c r="AJ134" s="137" t="s">
        <v>175</v>
      </c>
      <c r="AK134" s="137" t="s">
        <v>175</v>
      </c>
      <c r="AL134" s="137" t="s">
        <v>175</v>
      </c>
      <c r="AM134" s="137" t="s">
        <v>175</v>
      </c>
      <c r="AN134" s="134" t="str">
        <f>REPLACE(INDEX(GroupVertices[Group], MATCH(Vertices[[#This Row],[Vertex]],GroupVertices[Vertex],0)),1,1,"")</f>
        <v>47</v>
      </c>
      <c r="AO134" s="103"/>
      <c r="AP134" s="91"/>
      <c r="AQ134" s="91"/>
      <c r="AR134" s="91"/>
      <c r="AS134" s="91"/>
    </row>
    <row r="135" spans="1:45" ht="16.5" thickTop="1" thickBot="1" x14ac:dyDescent="0.3">
      <c r="A135" s="112" t="s">
        <v>377</v>
      </c>
      <c r="B135" s="96"/>
      <c r="C135" s="96"/>
      <c r="D135" s="97"/>
      <c r="E135" s="98"/>
      <c r="F135" s="96"/>
      <c r="G135" s="39" t="s">
        <v>52</v>
      </c>
      <c r="H135" s="61"/>
      <c r="I135" s="63"/>
      <c r="J135" s="63"/>
      <c r="K135" s="61"/>
      <c r="L135" s="99"/>
      <c r="M135" s="100">
        <v>5947.5419921875</v>
      </c>
      <c r="N135" s="100">
        <v>4903.015625</v>
      </c>
      <c r="O135" s="101"/>
      <c r="P135" s="102"/>
      <c r="Q135" s="102"/>
      <c r="R135" s="37">
        <v>1</v>
      </c>
      <c r="S135" s="68"/>
      <c r="T135" s="68"/>
      <c r="U135" s="38">
        <v>0</v>
      </c>
      <c r="V135" s="38">
        <v>4.3478000000000003E-2</v>
      </c>
      <c r="W135" s="38">
        <v>0</v>
      </c>
      <c r="X135" s="38">
        <v>0.55343900000000001</v>
      </c>
      <c r="Y135" s="38">
        <v>0</v>
      </c>
      <c r="Z135" s="69"/>
      <c r="AA135" s="70">
        <v>135</v>
      </c>
      <c r="AB13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5" s="71"/>
      <c r="AD135" s="37"/>
      <c r="AE135" s="37"/>
      <c r="AF135" s="37"/>
      <c r="AG135" s="37"/>
      <c r="AH135" s="37"/>
      <c r="AI135" s="37"/>
      <c r="AJ135" s="137" t="s">
        <v>175</v>
      </c>
      <c r="AK135" s="137" t="s">
        <v>175</v>
      </c>
      <c r="AL135" s="137" t="s">
        <v>175</v>
      </c>
      <c r="AM135" s="137" t="s">
        <v>175</v>
      </c>
      <c r="AN135" s="134" t="str">
        <f>REPLACE(INDEX(GroupVertices[Group], MATCH(Vertices[[#This Row],[Vertex]],GroupVertices[Vertex],0)),1,1,"")</f>
        <v>2</v>
      </c>
      <c r="AO135" s="103"/>
      <c r="AP135" s="91"/>
      <c r="AQ135" s="91"/>
      <c r="AR135" s="91"/>
      <c r="AS135" s="91"/>
    </row>
    <row r="136" spans="1:45" ht="16.5" thickTop="1" thickBot="1" x14ac:dyDescent="0.3">
      <c r="A136" s="112" t="s">
        <v>378</v>
      </c>
      <c r="B136" s="96"/>
      <c r="C136" s="96"/>
      <c r="D136" s="97"/>
      <c r="E136" s="98"/>
      <c r="F136" s="96"/>
      <c r="G136" s="39" t="s">
        <v>52</v>
      </c>
      <c r="H136" s="61"/>
      <c r="I136" s="63"/>
      <c r="J136" s="63"/>
      <c r="K136" s="61"/>
      <c r="L136" s="99"/>
      <c r="M136" s="100">
        <v>2834.927978515625</v>
      </c>
      <c r="N136" s="100">
        <v>845.91021728515625</v>
      </c>
      <c r="O136" s="101"/>
      <c r="P136" s="102"/>
      <c r="Q136" s="102"/>
      <c r="R136" s="37">
        <v>1</v>
      </c>
      <c r="S136" s="68"/>
      <c r="T136" s="68"/>
      <c r="U136" s="38">
        <v>0</v>
      </c>
      <c r="V136" s="38">
        <v>1</v>
      </c>
      <c r="W136" s="38">
        <v>0</v>
      </c>
      <c r="X136" s="38">
        <v>0.99999700000000002</v>
      </c>
      <c r="Y136" s="38">
        <v>0</v>
      </c>
      <c r="Z136" s="69"/>
      <c r="AA136" s="70">
        <v>136</v>
      </c>
      <c r="AB13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6" s="71"/>
      <c r="AD136" s="37"/>
      <c r="AE136" s="37"/>
      <c r="AF136" s="37"/>
      <c r="AG136" s="37"/>
      <c r="AH136" s="37"/>
      <c r="AI136" s="37"/>
      <c r="AJ136" s="137" t="s">
        <v>175</v>
      </c>
      <c r="AK136" s="137" t="s">
        <v>175</v>
      </c>
      <c r="AL136" s="137" t="s">
        <v>175</v>
      </c>
      <c r="AM136" s="137" t="s">
        <v>175</v>
      </c>
      <c r="AN136" s="134" t="str">
        <f>REPLACE(INDEX(GroupVertices[Group], MATCH(Vertices[[#This Row],[Vertex]],GroupVertices[Vertex],0)),1,1,"")</f>
        <v>40</v>
      </c>
      <c r="AO136" s="103"/>
      <c r="AP136" s="91"/>
      <c r="AQ136" s="91"/>
      <c r="AR136" s="91"/>
      <c r="AS136" s="91"/>
    </row>
    <row r="137" spans="1:45" ht="16.5" thickTop="1" thickBot="1" x14ac:dyDescent="0.3">
      <c r="A137" s="112" t="s">
        <v>380</v>
      </c>
      <c r="B137" s="96"/>
      <c r="C137" s="96"/>
      <c r="D137" s="97"/>
      <c r="E137" s="98"/>
      <c r="F137" s="96"/>
      <c r="G137" s="39" t="s">
        <v>52</v>
      </c>
      <c r="H137" s="61"/>
      <c r="I137" s="63"/>
      <c r="J137" s="63"/>
      <c r="K137" s="61"/>
      <c r="L137" s="99"/>
      <c r="M137" s="100">
        <v>8436.095703125</v>
      </c>
      <c r="N137" s="100">
        <v>467.50765991210938</v>
      </c>
      <c r="O137" s="101"/>
      <c r="P137" s="102"/>
      <c r="Q137" s="102"/>
      <c r="R137" s="37">
        <v>1</v>
      </c>
      <c r="S137" s="68"/>
      <c r="T137" s="68"/>
      <c r="U137" s="38">
        <v>0</v>
      </c>
      <c r="V137" s="38">
        <v>1</v>
      </c>
      <c r="W137" s="38">
        <v>0</v>
      </c>
      <c r="X137" s="38">
        <v>0.99999700000000002</v>
      </c>
      <c r="Y137" s="38">
        <v>0</v>
      </c>
      <c r="Z137" s="69"/>
      <c r="AA137" s="70">
        <v>137</v>
      </c>
      <c r="AB13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7" s="71"/>
      <c r="AD137" s="37"/>
      <c r="AE137" s="37"/>
      <c r="AF137" s="37"/>
      <c r="AG137" s="37"/>
      <c r="AH137" s="37"/>
      <c r="AI137" s="37"/>
      <c r="AJ137" s="137" t="s">
        <v>175</v>
      </c>
      <c r="AK137" s="137" t="s">
        <v>175</v>
      </c>
      <c r="AL137" s="137" t="s">
        <v>175</v>
      </c>
      <c r="AM137" s="137" t="s">
        <v>175</v>
      </c>
      <c r="AN137" s="134" t="str">
        <f>REPLACE(INDEX(GroupVertices[Group], MATCH(Vertices[[#This Row],[Vertex]],GroupVertices[Vertex],0)),1,1,"")</f>
        <v>39</v>
      </c>
      <c r="AO137" s="103"/>
      <c r="AP137" s="91"/>
      <c r="AQ137" s="91"/>
      <c r="AR137" s="91"/>
      <c r="AS137" s="91"/>
    </row>
    <row r="138" spans="1:45" ht="16.5" thickTop="1" thickBot="1" x14ac:dyDescent="0.3">
      <c r="A138" s="112" t="s">
        <v>352</v>
      </c>
      <c r="B138" s="96"/>
      <c r="C138" s="96"/>
      <c r="D138" s="97"/>
      <c r="E138" s="98"/>
      <c r="F138" s="96"/>
      <c r="G138" s="39" t="s">
        <v>52</v>
      </c>
      <c r="H138" s="61"/>
      <c r="I138" s="63"/>
      <c r="J138" s="63"/>
      <c r="K138" s="61"/>
      <c r="L138" s="99"/>
      <c r="M138" s="100">
        <v>126.54965972900391</v>
      </c>
      <c r="N138" s="100">
        <v>6899.13916015625</v>
      </c>
      <c r="O138" s="101"/>
      <c r="P138" s="102"/>
      <c r="Q138" s="102"/>
      <c r="R138" s="37">
        <v>1</v>
      </c>
      <c r="S138" s="68"/>
      <c r="T138" s="68"/>
      <c r="U138" s="38">
        <v>0</v>
      </c>
      <c r="V138" s="38">
        <v>1</v>
      </c>
      <c r="W138" s="38">
        <v>0</v>
      </c>
      <c r="X138" s="38">
        <v>0.99999700000000002</v>
      </c>
      <c r="Y138" s="38">
        <v>0</v>
      </c>
      <c r="Z138" s="69"/>
      <c r="AA138" s="70">
        <v>138</v>
      </c>
      <c r="AB13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0</v>
      </c>
      <c r="AC138" s="71"/>
      <c r="AD138" s="37"/>
      <c r="AE138" s="37"/>
      <c r="AF138" s="37"/>
      <c r="AG138" s="37"/>
      <c r="AH138" s="37"/>
      <c r="AI138" s="37"/>
      <c r="AJ138" s="37"/>
      <c r="AK138" s="37"/>
      <c r="AL138" s="37"/>
      <c r="AM138" s="37"/>
      <c r="AN138" s="132" t="str">
        <f>REPLACE(INDEX(GroupVertices[Group], MATCH(Vertices[[#This Row],[Vertex]],GroupVertices[Vertex],0)),1,1,"")</f>
        <v>30</v>
      </c>
      <c r="AO138" s="103"/>
      <c r="AP138" s="91"/>
      <c r="AQ138" s="91"/>
      <c r="AR138" s="91"/>
      <c r="AS138" s="91"/>
    </row>
    <row r="139" spans="1:45" ht="16.5" thickTop="1" thickBot="1" x14ac:dyDescent="0.3">
      <c r="A139" s="112" t="s">
        <v>294</v>
      </c>
      <c r="B139" s="96"/>
      <c r="C139" s="96"/>
      <c r="D139" s="97"/>
      <c r="E139" s="98"/>
      <c r="F139" s="96"/>
      <c r="G139" s="39" t="s">
        <v>52</v>
      </c>
      <c r="H139" s="61"/>
      <c r="I139" s="63"/>
      <c r="J139" s="63"/>
      <c r="K139" s="61"/>
      <c r="L139" s="99"/>
      <c r="M139" s="100">
        <v>5255.41357421875</v>
      </c>
      <c r="N139" s="100">
        <v>3165.9013671875</v>
      </c>
      <c r="O139" s="101"/>
      <c r="P139" s="102"/>
      <c r="Q139" s="102"/>
      <c r="R139" s="37">
        <v>1</v>
      </c>
      <c r="S139" s="68"/>
      <c r="T139" s="68"/>
      <c r="U139" s="38">
        <v>0</v>
      </c>
      <c r="V139" s="38">
        <v>1</v>
      </c>
      <c r="W139" s="38">
        <v>0</v>
      </c>
      <c r="X139" s="38">
        <v>0.99999700000000002</v>
      </c>
      <c r="Y139" s="38">
        <v>0</v>
      </c>
      <c r="Z139" s="69"/>
      <c r="AA139" s="70">
        <v>139</v>
      </c>
      <c r="AB13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39" s="71"/>
      <c r="AD139" s="37"/>
      <c r="AE139" s="37"/>
      <c r="AF139" s="37"/>
      <c r="AG139" s="37"/>
      <c r="AH139" s="37"/>
      <c r="AI139" s="37"/>
      <c r="AJ139" s="37"/>
      <c r="AK139" s="37"/>
      <c r="AL139" s="37"/>
      <c r="AM139" s="37"/>
      <c r="AN139" s="132" t="str">
        <f>REPLACE(INDEX(GroupVertices[Group], MATCH(Vertices[[#This Row],[Vertex]],GroupVertices[Vertex],0)),1,1,"")</f>
        <v>62</v>
      </c>
      <c r="AO139" s="103"/>
      <c r="AP139" s="91"/>
      <c r="AQ139" s="91"/>
      <c r="AR139" s="91"/>
      <c r="AS139" s="91"/>
    </row>
    <row r="140" spans="1:45" ht="16.5" thickTop="1" thickBot="1" x14ac:dyDescent="0.3">
      <c r="A140" s="112" t="s">
        <v>221</v>
      </c>
      <c r="B140" s="96"/>
      <c r="C140" s="96"/>
      <c r="D140" s="97"/>
      <c r="E140" s="98"/>
      <c r="F140" s="96"/>
      <c r="G140" s="39" t="s">
        <v>52</v>
      </c>
      <c r="H140" s="61"/>
      <c r="I140" s="63"/>
      <c r="J140" s="63"/>
      <c r="K140" s="61"/>
      <c r="L140" s="99"/>
      <c r="M140" s="100">
        <v>4532.56298828125</v>
      </c>
      <c r="N140" s="100">
        <v>4051.408447265625</v>
      </c>
      <c r="O140" s="101"/>
      <c r="P140" s="102"/>
      <c r="Q140" s="102"/>
      <c r="R140" s="37">
        <v>3</v>
      </c>
      <c r="S140" s="68"/>
      <c r="T140" s="68"/>
      <c r="U140" s="38">
        <v>0</v>
      </c>
      <c r="V140" s="38">
        <v>0.33333299999999999</v>
      </c>
      <c r="W140" s="38">
        <v>0</v>
      </c>
      <c r="X140" s="38">
        <v>0.99999700000000002</v>
      </c>
      <c r="Y140" s="38">
        <v>1</v>
      </c>
      <c r="Z140" s="69"/>
      <c r="AA140" s="70">
        <v>140</v>
      </c>
      <c r="AB14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0" s="71"/>
      <c r="AD140" s="37"/>
      <c r="AE140" s="37"/>
      <c r="AF140" s="37"/>
      <c r="AG140" s="37"/>
      <c r="AH140" s="37"/>
      <c r="AI140" s="37"/>
      <c r="AJ140" s="137" t="s">
        <v>175</v>
      </c>
      <c r="AK140" s="137" t="s">
        <v>175</v>
      </c>
      <c r="AL140" s="137" t="s">
        <v>175</v>
      </c>
      <c r="AM140" s="137" t="s">
        <v>175</v>
      </c>
      <c r="AN140" s="134" t="str">
        <f>REPLACE(INDEX(GroupVertices[Group], MATCH(Vertices[[#This Row],[Vertex]],GroupVertices[Vertex],0)),1,1,"")</f>
        <v>13</v>
      </c>
      <c r="AO140" s="103"/>
      <c r="AP140" s="91"/>
      <c r="AQ140" s="91"/>
      <c r="AR140" s="91"/>
      <c r="AS140" s="91"/>
    </row>
    <row r="141" spans="1:45" ht="16.5" thickTop="1" thickBot="1" x14ac:dyDescent="0.3">
      <c r="A141" s="112" t="s">
        <v>353</v>
      </c>
      <c r="B141" s="96"/>
      <c r="C141" s="96"/>
      <c r="D141" s="97"/>
      <c r="E141" s="98"/>
      <c r="F141" s="96"/>
      <c r="G141" s="39" t="s">
        <v>52</v>
      </c>
      <c r="H141" s="61"/>
      <c r="I141" s="63"/>
      <c r="J141" s="63"/>
      <c r="K141" s="61"/>
      <c r="L141" s="99"/>
      <c r="M141" s="100">
        <v>3344.500244140625</v>
      </c>
      <c r="N141" s="100">
        <v>4473.8310546875</v>
      </c>
      <c r="O141" s="101"/>
      <c r="P141" s="102"/>
      <c r="Q141" s="102"/>
      <c r="R141" s="37">
        <v>1</v>
      </c>
      <c r="S141" s="68"/>
      <c r="T141" s="68"/>
      <c r="U141" s="38">
        <v>0</v>
      </c>
      <c r="V141" s="38">
        <v>0.2</v>
      </c>
      <c r="W141" s="38">
        <v>0</v>
      </c>
      <c r="X141" s="38">
        <v>0.69369199999999998</v>
      </c>
      <c r="Y141" s="38">
        <v>0</v>
      </c>
      <c r="Z141" s="69"/>
      <c r="AA141" s="70">
        <v>141</v>
      </c>
      <c r="AB14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1" s="71"/>
      <c r="AD141" s="37"/>
      <c r="AE141" s="37"/>
      <c r="AF141" s="37"/>
      <c r="AG141" s="37"/>
      <c r="AH141" s="37"/>
      <c r="AI141" s="37"/>
      <c r="AJ141" s="37"/>
      <c r="AK141" s="37"/>
      <c r="AL141" s="37"/>
      <c r="AM141" s="37"/>
      <c r="AN141" s="132" t="str">
        <f>REPLACE(INDEX(GroupVertices[Group], MATCH(Vertices[[#This Row],[Vertex]],GroupVertices[Vertex],0)),1,1,"")</f>
        <v>11</v>
      </c>
      <c r="AO141" s="103"/>
      <c r="AP141" s="91"/>
      <c r="AQ141" s="91"/>
      <c r="AR141" s="91"/>
      <c r="AS141" s="91"/>
    </row>
    <row r="142" spans="1:45" ht="16.5" thickTop="1" thickBot="1" x14ac:dyDescent="0.3">
      <c r="A142" s="112" t="s">
        <v>211</v>
      </c>
      <c r="B142" s="96"/>
      <c r="C142" s="96"/>
      <c r="D142" s="97"/>
      <c r="E142" s="98"/>
      <c r="F142" s="96"/>
      <c r="G142" s="39" t="s">
        <v>52</v>
      </c>
      <c r="H142" s="61"/>
      <c r="I142" s="63"/>
      <c r="J142" s="63"/>
      <c r="K142" s="61"/>
      <c r="L142" s="99"/>
      <c r="M142" s="100">
        <v>5740.34619140625</v>
      </c>
      <c r="N142" s="100">
        <v>9521.45703125</v>
      </c>
      <c r="O142" s="101"/>
      <c r="P142" s="102"/>
      <c r="Q142" s="102"/>
      <c r="R142" s="37">
        <v>4</v>
      </c>
      <c r="S142" s="68"/>
      <c r="T142" s="68"/>
      <c r="U142" s="38">
        <v>27</v>
      </c>
      <c r="V142" s="38">
        <v>6.6667000000000004E-2</v>
      </c>
      <c r="W142" s="38">
        <v>0</v>
      </c>
      <c r="X142" s="38">
        <v>1.8985380000000001</v>
      </c>
      <c r="Y142" s="38">
        <v>0</v>
      </c>
      <c r="Z142" s="69"/>
      <c r="AA142" s="70">
        <v>142</v>
      </c>
      <c r="AB14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2" s="71"/>
      <c r="AD142" s="37"/>
      <c r="AE142" s="37"/>
      <c r="AF142" s="37"/>
      <c r="AG142" s="37"/>
      <c r="AH142" s="37"/>
      <c r="AI142" s="37"/>
      <c r="AJ142" s="137" t="s">
        <v>175</v>
      </c>
      <c r="AK142" s="137" t="s">
        <v>175</v>
      </c>
      <c r="AL142" s="137" t="s">
        <v>175</v>
      </c>
      <c r="AM142" s="137" t="s">
        <v>175</v>
      </c>
      <c r="AN142" s="134" t="str">
        <f>REPLACE(INDEX(GroupVertices[Group], MATCH(Vertices[[#This Row],[Vertex]],GroupVertices[Vertex],0)),1,1,"")</f>
        <v>2</v>
      </c>
      <c r="AO142" s="103"/>
      <c r="AP142" s="91"/>
      <c r="AQ142" s="91"/>
      <c r="AR142" s="91"/>
      <c r="AS142" s="91"/>
    </row>
    <row r="143" spans="1:45" ht="16.5" thickTop="1" thickBot="1" x14ac:dyDescent="0.3">
      <c r="A143" s="112" t="s">
        <v>303</v>
      </c>
      <c r="B143" s="96"/>
      <c r="C143" s="96"/>
      <c r="D143" s="97"/>
      <c r="E143" s="98"/>
      <c r="F143" s="96"/>
      <c r="G143" s="39" t="s">
        <v>52</v>
      </c>
      <c r="H143" s="61"/>
      <c r="I143" s="63"/>
      <c r="J143" s="63"/>
      <c r="K143" s="61"/>
      <c r="L143" s="99"/>
      <c r="M143" s="100">
        <v>1217.548583984375</v>
      </c>
      <c r="N143" s="100">
        <v>7654.66748046875</v>
      </c>
      <c r="O143" s="101"/>
      <c r="P143" s="102"/>
      <c r="Q143" s="102"/>
      <c r="R143" s="37">
        <v>1</v>
      </c>
      <c r="S143" s="68"/>
      <c r="T143" s="68"/>
      <c r="U143" s="38">
        <v>0</v>
      </c>
      <c r="V143" s="38">
        <v>0.33333299999999999</v>
      </c>
      <c r="W143" s="38">
        <v>0</v>
      </c>
      <c r="X143" s="38">
        <v>0.77026799999999995</v>
      </c>
      <c r="Y143" s="38">
        <v>0</v>
      </c>
      <c r="Z143" s="69"/>
      <c r="AA143" s="70">
        <v>143</v>
      </c>
      <c r="AB14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3" s="71"/>
      <c r="AD143" s="37"/>
      <c r="AE143" s="37"/>
      <c r="AF143" s="37"/>
      <c r="AG143" s="37"/>
      <c r="AH143" s="37"/>
      <c r="AI143" s="37"/>
      <c r="AJ143" s="37"/>
      <c r="AK143" s="37"/>
      <c r="AL143" s="37"/>
      <c r="AM143" s="37"/>
      <c r="AN143" s="132" t="str">
        <f>REPLACE(INDEX(GroupVertices[Group], MATCH(Vertices[[#This Row],[Vertex]],GroupVertices[Vertex],0)),1,1,"")</f>
        <v>19</v>
      </c>
      <c r="AO143" s="103"/>
      <c r="AP143" s="91"/>
      <c r="AQ143" s="91"/>
      <c r="AR143" s="91"/>
      <c r="AS143" s="91"/>
    </row>
    <row r="144" spans="1:45" ht="16.5" thickTop="1" thickBot="1" x14ac:dyDescent="0.3">
      <c r="A144" s="112" t="s">
        <v>384</v>
      </c>
      <c r="B144" s="96"/>
      <c r="C144" s="96"/>
      <c r="D144" s="97"/>
      <c r="E144" s="98"/>
      <c r="F144" s="96"/>
      <c r="G144" s="39" t="s">
        <v>52</v>
      </c>
      <c r="H144" s="61"/>
      <c r="I144" s="63"/>
      <c r="J144" s="63"/>
      <c r="K144" s="61"/>
      <c r="L144" s="99"/>
      <c r="M144" s="100">
        <v>1896.5841064453125</v>
      </c>
      <c r="N144" s="100">
        <v>8270.650390625</v>
      </c>
      <c r="O144" s="101"/>
      <c r="P144" s="102"/>
      <c r="Q144" s="102"/>
      <c r="R144" s="37">
        <v>1</v>
      </c>
      <c r="S144" s="68"/>
      <c r="T144" s="68"/>
      <c r="U144" s="38">
        <v>0</v>
      </c>
      <c r="V144" s="38">
        <v>1</v>
      </c>
      <c r="W144" s="38">
        <v>0</v>
      </c>
      <c r="X144" s="38">
        <v>0.99999700000000002</v>
      </c>
      <c r="Y144" s="38">
        <v>0</v>
      </c>
      <c r="Z144" s="69"/>
      <c r="AA144" s="70">
        <v>144</v>
      </c>
      <c r="AB14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4" s="71"/>
      <c r="AD144" s="37"/>
      <c r="AE144" s="37"/>
      <c r="AF144" s="37"/>
      <c r="AG144" s="37"/>
      <c r="AH144" s="37"/>
      <c r="AI144" s="37"/>
      <c r="AJ144" s="137" t="s">
        <v>175</v>
      </c>
      <c r="AK144" s="137" t="s">
        <v>175</v>
      </c>
      <c r="AL144" s="137" t="s">
        <v>175</v>
      </c>
      <c r="AM144" s="137" t="s">
        <v>175</v>
      </c>
      <c r="AN144" s="134" t="str">
        <f>REPLACE(INDEX(GroupVertices[Group], MATCH(Vertices[[#This Row],[Vertex]],GroupVertices[Vertex],0)),1,1,"")</f>
        <v>41</v>
      </c>
      <c r="AO144" s="103"/>
      <c r="AP144" s="91"/>
      <c r="AQ144" s="91"/>
      <c r="AR144" s="91"/>
      <c r="AS144" s="91"/>
    </row>
    <row r="145" spans="1:45" ht="16.5" thickTop="1" thickBot="1" x14ac:dyDescent="0.3">
      <c r="A145" s="112" t="s">
        <v>200</v>
      </c>
      <c r="B145" s="96"/>
      <c r="C145" s="96"/>
      <c r="D145" s="97"/>
      <c r="E145" s="98"/>
      <c r="F145" s="96"/>
      <c r="G145" s="39" t="s">
        <v>52</v>
      </c>
      <c r="H145" s="61"/>
      <c r="I145" s="63"/>
      <c r="J145" s="63"/>
      <c r="K145" s="61"/>
      <c r="L145" s="99"/>
      <c r="M145" s="100">
        <v>4825.326171875</v>
      </c>
      <c r="N145" s="100">
        <v>1690.64208984375</v>
      </c>
      <c r="O145" s="101"/>
      <c r="P145" s="102"/>
      <c r="Q145" s="102"/>
      <c r="R145" s="37">
        <v>3</v>
      </c>
      <c r="S145" s="68"/>
      <c r="T145" s="68"/>
      <c r="U145" s="38">
        <v>0</v>
      </c>
      <c r="V145" s="38">
        <v>0.33333299999999999</v>
      </c>
      <c r="W145" s="38">
        <v>0</v>
      </c>
      <c r="X145" s="38">
        <v>0.99999700000000002</v>
      </c>
      <c r="Y145" s="38">
        <v>1</v>
      </c>
      <c r="Z145" s="69"/>
      <c r="AA145" s="70">
        <v>145</v>
      </c>
      <c r="AB14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5" s="71"/>
      <c r="AD145" s="37"/>
      <c r="AE145" s="37"/>
      <c r="AF145" s="37"/>
      <c r="AG145" s="37"/>
      <c r="AH145" s="37"/>
      <c r="AI145" s="37"/>
      <c r="AJ145" s="37"/>
      <c r="AK145" s="37"/>
      <c r="AL145" s="37"/>
      <c r="AM145" s="37"/>
      <c r="AN145" s="132" t="str">
        <f>REPLACE(INDEX(GroupVertices[Group], MATCH(Vertices[[#This Row],[Vertex]],GroupVertices[Vertex],0)),1,1,"")</f>
        <v>14</v>
      </c>
      <c r="AO145" s="103"/>
      <c r="AP145" s="91"/>
      <c r="AQ145" s="91"/>
      <c r="AR145" s="91"/>
      <c r="AS145" s="91"/>
    </row>
    <row r="146" spans="1:45" ht="16.5" thickTop="1" thickBot="1" x14ac:dyDescent="0.3">
      <c r="A146" s="112" t="s">
        <v>386</v>
      </c>
      <c r="B146" s="96"/>
      <c r="C146" s="96"/>
      <c r="D146" s="97"/>
      <c r="E146" s="98"/>
      <c r="F146" s="96"/>
      <c r="G146" s="39" t="s">
        <v>52</v>
      </c>
      <c r="H146" s="61"/>
      <c r="I146" s="63"/>
      <c r="J146" s="63"/>
      <c r="K146" s="61"/>
      <c r="L146" s="99"/>
      <c r="M146" s="100">
        <v>9194.28515625</v>
      </c>
      <c r="N146" s="100">
        <v>5780.482421875</v>
      </c>
      <c r="O146" s="101"/>
      <c r="P146" s="102"/>
      <c r="Q146" s="102"/>
      <c r="R146" s="37">
        <v>1</v>
      </c>
      <c r="S146" s="68"/>
      <c r="T146" s="68"/>
      <c r="U146" s="38">
        <v>0</v>
      </c>
      <c r="V146" s="38">
        <v>3.0303E-2</v>
      </c>
      <c r="W146" s="38">
        <v>2.4350000000000001E-3</v>
      </c>
      <c r="X146" s="38">
        <v>0.52532500000000004</v>
      </c>
      <c r="Y146" s="38">
        <v>0</v>
      </c>
      <c r="Z146" s="69"/>
      <c r="AA146" s="70">
        <v>146</v>
      </c>
      <c r="AB14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6" s="71"/>
      <c r="AD146" s="37"/>
      <c r="AE146" s="37"/>
      <c r="AF146" s="37"/>
      <c r="AG146" s="37"/>
      <c r="AH146" s="37"/>
      <c r="AI146" s="37"/>
      <c r="AJ146" s="137" t="s">
        <v>175</v>
      </c>
      <c r="AK146" s="137" t="s">
        <v>175</v>
      </c>
      <c r="AL146" s="137" t="s">
        <v>175</v>
      </c>
      <c r="AM146" s="137" t="s">
        <v>175</v>
      </c>
      <c r="AN146" s="134" t="str">
        <f>REPLACE(INDEX(GroupVertices[Group], MATCH(Vertices[[#This Row],[Vertex]],GroupVertices[Vertex],0)),1,1,"")</f>
        <v>1</v>
      </c>
      <c r="AO146" s="103"/>
      <c r="AP146" s="91"/>
      <c r="AQ146" s="91"/>
      <c r="AR146" s="91"/>
      <c r="AS146" s="91"/>
    </row>
    <row r="147" spans="1:45" ht="16.5" thickTop="1" thickBot="1" x14ac:dyDescent="0.3">
      <c r="A147" s="112" t="s">
        <v>379</v>
      </c>
      <c r="B147" s="96"/>
      <c r="C147" s="96"/>
      <c r="D147" s="97"/>
      <c r="E147" s="98"/>
      <c r="F147" s="96"/>
      <c r="G147" s="39" t="s">
        <v>52</v>
      </c>
      <c r="H147" s="61"/>
      <c r="I147" s="63"/>
      <c r="J147" s="63"/>
      <c r="K147" s="61"/>
      <c r="L147" s="99"/>
      <c r="M147" s="100">
        <v>3275.197509765625</v>
      </c>
      <c r="N147" s="100">
        <v>1454.16259765625</v>
      </c>
      <c r="O147" s="101"/>
      <c r="P147" s="102"/>
      <c r="Q147" s="102"/>
      <c r="R147" s="37">
        <v>1</v>
      </c>
      <c r="S147" s="68"/>
      <c r="T147" s="68"/>
      <c r="U147" s="38">
        <v>0</v>
      </c>
      <c r="V147" s="38">
        <v>1</v>
      </c>
      <c r="W147" s="38">
        <v>0</v>
      </c>
      <c r="X147" s="38">
        <v>0.99999700000000002</v>
      </c>
      <c r="Y147" s="38">
        <v>0</v>
      </c>
      <c r="Z147" s="69"/>
      <c r="AA147" s="70">
        <v>147</v>
      </c>
      <c r="AB14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7" s="71"/>
      <c r="AD147" s="37"/>
      <c r="AE147" s="37"/>
      <c r="AF147" s="37"/>
      <c r="AG147" s="37"/>
      <c r="AH147" s="37"/>
      <c r="AI147" s="37"/>
      <c r="AJ147" s="37"/>
      <c r="AK147" s="37"/>
      <c r="AL147" s="37"/>
      <c r="AM147" s="37"/>
      <c r="AN147" s="132" t="str">
        <f>REPLACE(INDEX(GroupVertices[Group], MATCH(Vertices[[#This Row],[Vertex]],GroupVertices[Vertex],0)),1,1,"")</f>
        <v>40</v>
      </c>
      <c r="AO147" s="103"/>
      <c r="AP147" s="91"/>
      <c r="AQ147" s="91"/>
      <c r="AR147" s="91"/>
      <c r="AS147" s="91"/>
    </row>
    <row r="148" spans="1:45" ht="16.5" thickTop="1" thickBot="1" x14ac:dyDescent="0.3">
      <c r="A148" s="112" t="s">
        <v>249</v>
      </c>
      <c r="B148" s="96"/>
      <c r="C148" s="96"/>
      <c r="D148" s="97"/>
      <c r="E148" s="98"/>
      <c r="F148" s="96"/>
      <c r="G148" s="39" t="s">
        <v>52</v>
      </c>
      <c r="H148" s="61"/>
      <c r="I148" s="63"/>
      <c r="J148" s="63"/>
      <c r="K148" s="61"/>
      <c r="L148" s="99"/>
      <c r="M148" s="100">
        <v>1701.989501953125</v>
      </c>
      <c r="N148" s="100">
        <v>9202.8857421875</v>
      </c>
      <c r="O148" s="101"/>
      <c r="P148" s="102"/>
      <c r="Q148" s="102"/>
      <c r="R148" s="37">
        <v>2</v>
      </c>
      <c r="S148" s="68"/>
      <c r="T148" s="68"/>
      <c r="U148" s="38">
        <v>0</v>
      </c>
      <c r="V148" s="38">
        <v>0.5</v>
      </c>
      <c r="W148" s="38">
        <v>0</v>
      </c>
      <c r="X148" s="38">
        <v>0.99999700000000002</v>
      </c>
      <c r="Y148" s="38">
        <v>1</v>
      </c>
      <c r="Z148" s="69"/>
      <c r="AA148" s="70">
        <v>148</v>
      </c>
      <c r="AB14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8" s="71"/>
      <c r="AD148" s="37"/>
      <c r="AE148" s="37"/>
      <c r="AF148" s="37"/>
      <c r="AG148" s="37"/>
      <c r="AH148" s="37"/>
      <c r="AI148" s="37"/>
      <c r="AJ148" s="137" t="s">
        <v>175</v>
      </c>
      <c r="AK148" s="137" t="s">
        <v>175</v>
      </c>
      <c r="AL148" s="137" t="s">
        <v>175</v>
      </c>
      <c r="AM148" s="137" t="s">
        <v>175</v>
      </c>
      <c r="AN148" s="134" t="str">
        <f>REPLACE(INDEX(GroupVertices[Group], MATCH(Vertices[[#This Row],[Vertex]],GroupVertices[Vertex],0)),1,1,"")</f>
        <v>18</v>
      </c>
      <c r="AO148" s="103"/>
      <c r="AP148" s="91"/>
      <c r="AQ148" s="91"/>
      <c r="AR148" s="91"/>
      <c r="AS148" s="91"/>
    </row>
    <row r="149" spans="1:45" ht="16.5" thickTop="1" thickBot="1" x14ac:dyDescent="0.3">
      <c r="A149" s="112" t="s">
        <v>388</v>
      </c>
      <c r="B149" s="96"/>
      <c r="C149" s="96"/>
      <c r="D149" s="97"/>
      <c r="E149" s="98"/>
      <c r="F149" s="96"/>
      <c r="G149" s="39" t="s">
        <v>52</v>
      </c>
      <c r="H149" s="61"/>
      <c r="I149" s="63"/>
      <c r="J149" s="63"/>
      <c r="K149" s="61"/>
      <c r="L149" s="99"/>
      <c r="M149" s="100">
        <v>1295.221923828125</v>
      </c>
      <c r="N149" s="100">
        <v>1144.6025390625</v>
      </c>
      <c r="O149" s="101"/>
      <c r="P149" s="102"/>
      <c r="Q149" s="102"/>
      <c r="R149" s="37">
        <v>0</v>
      </c>
      <c r="S149" s="68"/>
      <c r="T149" s="68"/>
      <c r="U149" s="38">
        <v>0</v>
      </c>
      <c r="V149" s="38">
        <v>0</v>
      </c>
      <c r="W149" s="38">
        <v>0</v>
      </c>
      <c r="X149" s="38">
        <v>0</v>
      </c>
      <c r="Y149" s="38">
        <v>0</v>
      </c>
      <c r="Z149" s="69"/>
      <c r="AA149" s="70">
        <v>149</v>
      </c>
      <c r="AB14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49" s="71"/>
      <c r="AD149" s="37"/>
      <c r="AE149" s="37"/>
      <c r="AF149" s="37"/>
      <c r="AG149" s="37"/>
      <c r="AH149" s="37"/>
      <c r="AI149" s="37"/>
      <c r="AJ149" s="37"/>
      <c r="AK149" s="37"/>
      <c r="AL149" s="37"/>
      <c r="AM149" s="37"/>
      <c r="AN149" s="132" t="str">
        <f>REPLACE(INDEX(GroupVertices[Group], MATCH(Vertices[[#This Row],[Vertex]],GroupVertices[Vertex],0)),1,1,"")</f>
        <v>73</v>
      </c>
      <c r="AO149" s="103"/>
      <c r="AP149" s="91"/>
      <c r="AQ149" s="91"/>
      <c r="AR149" s="91"/>
      <c r="AS149" s="91"/>
    </row>
    <row r="150" spans="1:45" ht="16.5" thickTop="1" thickBot="1" x14ac:dyDescent="0.3">
      <c r="A150" s="112" t="s">
        <v>304</v>
      </c>
      <c r="B150" s="96"/>
      <c r="C150" s="96"/>
      <c r="D150" s="97"/>
      <c r="E150" s="98"/>
      <c r="F150" s="96"/>
      <c r="G150" s="39" t="s">
        <v>52</v>
      </c>
      <c r="H150" s="61"/>
      <c r="I150" s="63"/>
      <c r="J150" s="63"/>
      <c r="K150" s="61"/>
      <c r="L150" s="99"/>
      <c r="M150" s="100">
        <v>8709.888671875</v>
      </c>
      <c r="N150" s="100">
        <v>8670.5537109375</v>
      </c>
      <c r="O150" s="101"/>
      <c r="P150" s="102"/>
      <c r="Q150" s="102"/>
      <c r="R150" s="37">
        <v>1</v>
      </c>
      <c r="S150" s="68"/>
      <c r="T150" s="68"/>
      <c r="U150" s="38">
        <v>0</v>
      </c>
      <c r="V150" s="38">
        <v>0.33333299999999999</v>
      </c>
      <c r="W150" s="38">
        <v>0</v>
      </c>
      <c r="X150" s="38">
        <v>0.77026799999999995</v>
      </c>
      <c r="Y150" s="38">
        <v>0</v>
      </c>
      <c r="Z150" s="69"/>
      <c r="AA150" s="70">
        <v>150</v>
      </c>
      <c r="AB15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0" s="71"/>
      <c r="AD150" s="37"/>
      <c r="AE150" s="37"/>
      <c r="AF150" s="37"/>
      <c r="AG150" s="37"/>
      <c r="AH150" s="37"/>
      <c r="AI150" s="37"/>
      <c r="AJ150" s="37"/>
      <c r="AK150" s="37"/>
      <c r="AL150" s="37"/>
      <c r="AM150" s="37"/>
      <c r="AN150" s="132" t="str">
        <f>REPLACE(INDEX(GroupVertices[Group], MATCH(Vertices[[#This Row],[Vertex]],GroupVertices[Vertex],0)),1,1,"")</f>
        <v>19</v>
      </c>
      <c r="AO150" s="103"/>
      <c r="AP150" s="91"/>
      <c r="AQ150" s="91"/>
      <c r="AR150" s="91"/>
      <c r="AS150" s="91"/>
    </row>
    <row r="151" spans="1:45" ht="16.5" thickTop="1" thickBot="1" x14ac:dyDescent="0.3">
      <c r="A151" s="112" t="s">
        <v>370</v>
      </c>
      <c r="B151" s="96"/>
      <c r="C151" s="96"/>
      <c r="D151" s="97"/>
      <c r="E151" s="98"/>
      <c r="F151" s="96"/>
      <c r="G151" s="39" t="s">
        <v>52</v>
      </c>
      <c r="H151" s="61"/>
      <c r="I151" s="63"/>
      <c r="J151" s="63"/>
      <c r="K151" s="61"/>
      <c r="L151" s="99"/>
      <c r="M151" s="100">
        <v>5184.4951171875</v>
      </c>
      <c r="N151" s="100">
        <v>6266.58544921875</v>
      </c>
      <c r="O151" s="101"/>
      <c r="P151" s="102"/>
      <c r="Q151" s="102"/>
      <c r="R151" s="37">
        <v>2</v>
      </c>
      <c r="S151" s="68"/>
      <c r="T151" s="68"/>
      <c r="U151" s="38">
        <v>0</v>
      </c>
      <c r="V151" s="38">
        <v>0.5</v>
      </c>
      <c r="W151" s="38">
        <v>0</v>
      </c>
      <c r="X151" s="38">
        <v>0.99999700000000002</v>
      </c>
      <c r="Y151" s="38">
        <v>1</v>
      </c>
      <c r="Z151" s="69"/>
      <c r="AA151" s="70">
        <v>151</v>
      </c>
      <c r="AB15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1" s="71"/>
      <c r="AD151" s="37"/>
      <c r="AE151" s="37"/>
      <c r="AF151" s="37"/>
      <c r="AG151" s="37"/>
      <c r="AH151" s="37"/>
      <c r="AI151" s="37"/>
      <c r="AJ151" s="37"/>
      <c r="AK151" s="37"/>
      <c r="AL151" s="37"/>
      <c r="AM151" s="37"/>
      <c r="AN151" s="132" t="str">
        <f>REPLACE(INDEX(GroupVertices[Group], MATCH(Vertices[[#This Row],[Vertex]],GroupVertices[Vertex],0)),1,1,"")</f>
        <v>21</v>
      </c>
      <c r="AO151" s="103"/>
      <c r="AP151" s="91"/>
      <c r="AQ151" s="91"/>
      <c r="AR151" s="91"/>
      <c r="AS151" s="91"/>
    </row>
    <row r="152" spans="1:45" ht="16.5" thickTop="1" thickBot="1" x14ac:dyDescent="0.3">
      <c r="A152" s="112" t="s">
        <v>177</v>
      </c>
      <c r="B152" s="96"/>
      <c r="C152" s="96"/>
      <c r="D152" s="97"/>
      <c r="E152" s="98"/>
      <c r="F152" s="96"/>
      <c r="G152" s="39" t="s">
        <v>52</v>
      </c>
      <c r="H152" s="61"/>
      <c r="I152" s="63"/>
      <c r="J152" s="63"/>
      <c r="K152" s="61"/>
      <c r="L152" s="99"/>
      <c r="M152" s="100">
        <v>3222.487060546875</v>
      </c>
      <c r="N152" s="100">
        <v>3717.09375</v>
      </c>
      <c r="O152" s="101"/>
      <c r="P152" s="102"/>
      <c r="Q152" s="102"/>
      <c r="R152" s="37">
        <v>1</v>
      </c>
      <c r="S152" s="68"/>
      <c r="T152" s="68"/>
      <c r="U152" s="38">
        <v>0</v>
      </c>
      <c r="V152" s="38">
        <v>1</v>
      </c>
      <c r="W152" s="38">
        <v>0</v>
      </c>
      <c r="X152" s="38">
        <v>0.99999700000000002</v>
      </c>
      <c r="Y152" s="38">
        <v>0</v>
      </c>
      <c r="Z152" s="69"/>
      <c r="AA152" s="70">
        <v>152</v>
      </c>
      <c r="AB15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2" s="71"/>
      <c r="AD152" s="37"/>
      <c r="AE152" s="37"/>
      <c r="AF152" s="37"/>
      <c r="AG152" s="37"/>
      <c r="AH152" s="37"/>
      <c r="AI152" s="37"/>
      <c r="AJ152" s="37"/>
      <c r="AK152" s="37"/>
      <c r="AL152" s="37"/>
      <c r="AM152" s="37"/>
      <c r="AN152" s="132" t="str">
        <f>REPLACE(INDEX(GroupVertices[Group], MATCH(Vertices[[#This Row],[Vertex]],GroupVertices[Vertex],0)),1,1,"")</f>
        <v>56</v>
      </c>
      <c r="AO152" s="103"/>
      <c r="AP152" s="91"/>
      <c r="AQ152" s="91"/>
      <c r="AR152" s="91"/>
      <c r="AS152" s="91"/>
    </row>
    <row r="153" spans="1:45" ht="16.5" thickTop="1" thickBot="1" x14ac:dyDescent="0.3">
      <c r="A153" s="112" t="s">
        <v>331</v>
      </c>
      <c r="B153" s="96"/>
      <c r="C153" s="96"/>
      <c r="D153" s="97"/>
      <c r="E153" s="98"/>
      <c r="F153" s="96"/>
      <c r="G153" s="39" t="s">
        <v>52</v>
      </c>
      <c r="H153" s="61"/>
      <c r="I153" s="63"/>
      <c r="J153" s="63"/>
      <c r="K153" s="61"/>
      <c r="L153" s="99"/>
      <c r="M153" s="100">
        <v>2968.362060546875</v>
      </c>
      <c r="N153" s="100">
        <v>9198.423828125</v>
      </c>
      <c r="O153" s="101"/>
      <c r="P153" s="102"/>
      <c r="Q153" s="102"/>
      <c r="R153" s="37">
        <v>2</v>
      </c>
      <c r="S153" s="68"/>
      <c r="T153" s="68"/>
      <c r="U153" s="38">
        <v>0</v>
      </c>
      <c r="V153" s="38">
        <v>0.5</v>
      </c>
      <c r="W153" s="38">
        <v>0</v>
      </c>
      <c r="X153" s="38">
        <v>0.99999700000000002</v>
      </c>
      <c r="Y153" s="38">
        <v>1</v>
      </c>
      <c r="Z153" s="69"/>
      <c r="AA153" s="70">
        <v>153</v>
      </c>
      <c r="AB15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3" s="71"/>
      <c r="AD153" s="37"/>
      <c r="AE153" s="37"/>
      <c r="AF153" s="37"/>
      <c r="AG153" s="37"/>
      <c r="AH153" s="37"/>
      <c r="AI153" s="37"/>
      <c r="AJ153" s="137" t="s">
        <v>175</v>
      </c>
      <c r="AK153" s="137" t="s">
        <v>175</v>
      </c>
      <c r="AL153" s="137" t="s">
        <v>175</v>
      </c>
      <c r="AM153" s="137" t="s">
        <v>175</v>
      </c>
      <c r="AN153" s="134" t="str">
        <f>REPLACE(INDEX(GroupVertices[Group], MATCH(Vertices[[#This Row],[Vertex]],GroupVertices[Vertex],0)),1,1,"")</f>
        <v>16</v>
      </c>
      <c r="AO153" s="103"/>
      <c r="AP153" s="91"/>
      <c r="AQ153" s="91"/>
      <c r="AR153" s="91"/>
      <c r="AS153" s="91"/>
    </row>
    <row r="154" spans="1:45" ht="16.5" thickTop="1" thickBot="1" x14ac:dyDescent="0.3">
      <c r="A154" s="112" t="s">
        <v>389</v>
      </c>
      <c r="B154" s="96"/>
      <c r="C154" s="96"/>
      <c r="D154" s="97"/>
      <c r="E154" s="98"/>
      <c r="F154" s="96"/>
      <c r="G154" s="39" t="s">
        <v>52</v>
      </c>
      <c r="H154" s="61"/>
      <c r="I154" s="63"/>
      <c r="J154" s="63"/>
      <c r="K154" s="61"/>
      <c r="L154" s="99"/>
      <c r="M154" s="100">
        <v>437.998291015625</v>
      </c>
      <c r="N154" s="100">
        <v>4528.47998046875</v>
      </c>
      <c r="O154" s="101"/>
      <c r="P154" s="102"/>
      <c r="Q154" s="102"/>
      <c r="R154" s="37">
        <v>1</v>
      </c>
      <c r="S154" s="68"/>
      <c r="T154" s="68"/>
      <c r="U154" s="38">
        <v>0</v>
      </c>
      <c r="V154" s="38">
        <v>1</v>
      </c>
      <c r="W154" s="38">
        <v>0</v>
      </c>
      <c r="X154" s="38">
        <v>0.99999700000000002</v>
      </c>
      <c r="Y154" s="38">
        <v>0</v>
      </c>
      <c r="Z154" s="69"/>
      <c r="AA154" s="70">
        <v>154</v>
      </c>
      <c r="AB15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4" s="71"/>
      <c r="AD154" s="37"/>
      <c r="AE154" s="37"/>
      <c r="AF154" s="37"/>
      <c r="AG154" s="37"/>
      <c r="AH154" s="37"/>
      <c r="AI154" s="37"/>
      <c r="AJ154" s="137" t="s">
        <v>175</v>
      </c>
      <c r="AK154" s="137" t="s">
        <v>175</v>
      </c>
      <c r="AL154" s="137" t="s">
        <v>175</v>
      </c>
      <c r="AM154" s="137" t="s">
        <v>175</v>
      </c>
      <c r="AN154" s="134" t="str">
        <f>REPLACE(INDEX(GroupVertices[Group], MATCH(Vertices[[#This Row],[Vertex]],GroupVertices[Vertex],0)),1,1,"")</f>
        <v>42</v>
      </c>
      <c r="AO154" s="103"/>
      <c r="AP154" s="91"/>
      <c r="AQ154" s="91"/>
      <c r="AR154" s="91"/>
      <c r="AS154" s="91"/>
    </row>
    <row r="155" spans="1:45" ht="16.5" thickTop="1" thickBot="1" x14ac:dyDescent="0.3">
      <c r="A155" s="112" t="s">
        <v>320</v>
      </c>
      <c r="B155" s="96"/>
      <c r="C155" s="96"/>
      <c r="D155" s="97"/>
      <c r="E155" s="98"/>
      <c r="F155" s="96"/>
      <c r="G155" s="39" t="s">
        <v>52</v>
      </c>
      <c r="H155" s="61"/>
      <c r="I155" s="63"/>
      <c r="J155" s="63"/>
      <c r="K155" s="61"/>
      <c r="L155" s="99"/>
      <c r="M155" s="100">
        <v>6924.1845703125</v>
      </c>
      <c r="N155" s="100">
        <v>7236.05419921875</v>
      </c>
      <c r="O155" s="101"/>
      <c r="P155" s="102"/>
      <c r="Q155" s="102"/>
      <c r="R155" s="37">
        <v>3</v>
      </c>
      <c r="S155" s="68"/>
      <c r="T155" s="68"/>
      <c r="U155" s="38">
        <v>0</v>
      </c>
      <c r="V155" s="38">
        <v>0.2</v>
      </c>
      <c r="W155" s="38">
        <v>0</v>
      </c>
      <c r="X155" s="38">
        <v>1.0426340000000001</v>
      </c>
      <c r="Y155" s="38">
        <v>1</v>
      </c>
      <c r="Z155" s="69"/>
      <c r="AA155" s="70">
        <v>155</v>
      </c>
      <c r="AB15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5" s="71"/>
      <c r="AD155" s="37"/>
      <c r="AE155" s="37"/>
      <c r="AF155" s="37"/>
      <c r="AG155" s="37"/>
      <c r="AH155" s="37"/>
      <c r="AI155" s="37"/>
      <c r="AJ155" s="137" t="s">
        <v>175</v>
      </c>
      <c r="AK155" s="137" t="s">
        <v>175</v>
      </c>
      <c r="AL155" s="137" t="s">
        <v>175</v>
      </c>
      <c r="AM155" s="137" t="s">
        <v>175</v>
      </c>
      <c r="AN155" s="134" t="str">
        <f>REPLACE(INDEX(GroupVertices[Group], MATCH(Vertices[[#This Row],[Vertex]],GroupVertices[Vertex],0)),1,1,"")</f>
        <v>5</v>
      </c>
      <c r="AO155" s="103"/>
      <c r="AP155" s="91"/>
      <c r="AQ155" s="91"/>
      <c r="AR155" s="91"/>
      <c r="AS155" s="91"/>
    </row>
    <row r="156" spans="1:45" ht="16.5" thickTop="1" thickBot="1" x14ac:dyDescent="0.3">
      <c r="A156" s="112" t="s">
        <v>270</v>
      </c>
      <c r="B156" s="96"/>
      <c r="C156" s="96"/>
      <c r="D156" s="97"/>
      <c r="E156" s="98"/>
      <c r="F156" s="96"/>
      <c r="G156" s="39" t="s">
        <v>52</v>
      </c>
      <c r="H156" s="61"/>
      <c r="I156" s="63"/>
      <c r="J156" s="63"/>
      <c r="K156" s="61"/>
      <c r="L156" s="99"/>
      <c r="M156" s="100">
        <v>5946.1376953125</v>
      </c>
      <c r="N156" s="100">
        <v>2702.802490234375</v>
      </c>
      <c r="O156" s="101"/>
      <c r="P156" s="102"/>
      <c r="Q156" s="102"/>
      <c r="R156" s="37">
        <v>1</v>
      </c>
      <c r="S156" s="68"/>
      <c r="T156" s="68"/>
      <c r="U156" s="38">
        <v>0</v>
      </c>
      <c r="V156" s="38">
        <v>1</v>
      </c>
      <c r="W156" s="38">
        <v>0</v>
      </c>
      <c r="X156" s="38">
        <v>0.99999700000000002</v>
      </c>
      <c r="Y156" s="38">
        <v>0</v>
      </c>
      <c r="Z156" s="69"/>
      <c r="AA156" s="70">
        <v>156</v>
      </c>
      <c r="AB15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6" s="71"/>
      <c r="AD156" s="37"/>
      <c r="AE156" s="37"/>
      <c r="AF156" s="37"/>
      <c r="AG156" s="37"/>
      <c r="AH156" s="37"/>
      <c r="AI156" s="37"/>
      <c r="AJ156" s="37"/>
      <c r="AK156" s="37"/>
      <c r="AL156" s="37"/>
      <c r="AM156" s="37"/>
      <c r="AN156" s="132" t="str">
        <f>REPLACE(INDEX(GroupVertices[Group], MATCH(Vertices[[#This Row],[Vertex]],GroupVertices[Vertex],0)),1,1,"")</f>
        <v>66</v>
      </c>
      <c r="AO156" s="103"/>
      <c r="AP156" s="91"/>
      <c r="AQ156" s="91"/>
      <c r="AR156" s="91"/>
      <c r="AS156" s="91"/>
    </row>
    <row r="157" spans="1:45" ht="16.5" thickTop="1" thickBot="1" x14ac:dyDescent="0.3">
      <c r="A157" s="112" t="s">
        <v>391</v>
      </c>
      <c r="B157" s="96"/>
      <c r="C157" s="96"/>
      <c r="D157" s="97"/>
      <c r="E157" s="98"/>
      <c r="F157" s="96"/>
      <c r="G157" s="39" t="s">
        <v>52</v>
      </c>
      <c r="H157" s="61"/>
      <c r="I157" s="63"/>
      <c r="J157" s="63"/>
      <c r="K157" s="61"/>
      <c r="L157" s="99"/>
      <c r="M157" s="100">
        <v>6264.1298828125</v>
      </c>
      <c r="N157" s="100">
        <v>8499.1298828125</v>
      </c>
      <c r="O157" s="101"/>
      <c r="P157" s="102"/>
      <c r="Q157" s="102"/>
      <c r="R157" s="37">
        <v>1</v>
      </c>
      <c r="S157" s="68"/>
      <c r="T157" s="68"/>
      <c r="U157" s="38">
        <v>0</v>
      </c>
      <c r="V157" s="38">
        <v>1</v>
      </c>
      <c r="W157" s="38">
        <v>0</v>
      </c>
      <c r="X157" s="38">
        <v>0.99999700000000002</v>
      </c>
      <c r="Y157" s="38">
        <v>0</v>
      </c>
      <c r="Z157" s="69"/>
      <c r="AA157" s="70">
        <v>157</v>
      </c>
      <c r="AB15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7" s="71"/>
      <c r="AD157" s="37"/>
      <c r="AE157" s="37"/>
      <c r="AF157" s="37"/>
      <c r="AG157" s="37"/>
      <c r="AH157" s="37"/>
      <c r="AI157" s="37"/>
      <c r="AJ157" s="137" t="s">
        <v>175</v>
      </c>
      <c r="AK157" s="137" t="s">
        <v>175</v>
      </c>
      <c r="AL157" s="137" t="s">
        <v>175</v>
      </c>
      <c r="AM157" s="137" t="s">
        <v>175</v>
      </c>
      <c r="AN157" s="134" t="str">
        <f>REPLACE(INDEX(GroupVertices[Group], MATCH(Vertices[[#This Row],[Vertex]],GroupVertices[Vertex],0)),1,1,"")</f>
        <v>43</v>
      </c>
      <c r="AO157" s="103"/>
      <c r="AP157" s="91"/>
      <c r="AQ157" s="91"/>
      <c r="AR157" s="91"/>
      <c r="AS157" s="91"/>
    </row>
    <row r="158" spans="1:45" ht="16.5" thickTop="1" thickBot="1" x14ac:dyDescent="0.3">
      <c r="A158" s="112" t="s">
        <v>321</v>
      </c>
      <c r="B158" s="96"/>
      <c r="C158" s="96"/>
      <c r="D158" s="97"/>
      <c r="E158" s="98"/>
      <c r="F158" s="96"/>
      <c r="G158" s="39" t="s">
        <v>52</v>
      </c>
      <c r="H158" s="61"/>
      <c r="I158" s="63"/>
      <c r="J158" s="63"/>
      <c r="K158" s="61"/>
      <c r="L158" s="99"/>
      <c r="M158" s="100">
        <v>6325.3779296875</v>
      </c>
      <c r="N158" s="100">
        <v>6060.48974609375</v>
      </c>
      <c r="O158" s="101"/>
      <c r="P158" s="102"/>
      <c r="Q158" s="102"/>
      <c r="R158" s="37">
        <v>3</v>
      </c>
      <c r="S158" s="68"/>
      <c r="T158" s="68"/>
      <c r="U158" s="38">
        <v>0</v>
      </c>
      <c r="V158" s="38">
        <v>0.2</v>
      </c>
      <c r="W158" s="38">
        <v>0</v>
      </c>
      <c r="X158" s="38">
        <v>1.0426340000000001</v>
      </c>
      <c r="Y158" s="38">
        <v>1</v>
      </c>
      <c r="Z158" s="69"/>
      <c r="AA158" s="70">
        <v>158</v>
      </c>
      <c r="AB15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8" s="71"/>
      <c r="AD158" s="37"/>
      <c r="AE158" s="37"/>
      <c r="AF158" s="37"/>
      <c r="AG158" s="37"/>
      <c r="AH158" s="37"/>
      <c r="AI158" s="37"/>
      <c r="AJ158" s="137" t="s">
        <v>175</v>
      </c>
      <c r="AK158" s="137" t="s">
        <v>175</v>
      </c>
      <c r="AL158" s="137" t="s">
        <v>175</v>
      </c>
      <c r="AM158" s="137" t="s">
        <v>175</v>
      </c>
      <c r="AN158" s="134" t="str">
        <f>REPLACE(INDEX(GroupVertices[Group], MATCH(Vertices[[#This Row],[Vertex]],GroupVertices[Vertex],0)),1,1,"")</f>
        <v>5</v>
      </c>
      <c r="AO158" s="103"/>
      <c r="AP158" s="91"/>
      <c r="AQ158" s="91"/>
      <c r="AR158" s="91"/>
      <c r="AS158" s="91"/>
    </row>
    <row r="159" spans="1:45" ht="16.5" thickTop="1" thickBot="1" x14ac:dyDescent="0.3">
      <c r="A159" s="112" t="s">
        <v>393</v>
      </c>
      <c r="B159" s="96"/>
      <c r="C159" s="96"/>
      <c r="D159" s="97"/>
      <c r="E159" s="98"/>
      <c r="F159" s="96"/>
      <c r="G159" s="39" t="s">
        <v>52</v>
      </c>
      <c r="H159" s="61"/>
      <c r="I159" s="63"/>
      <c r="J159" s="63"/>
      <c r="K159" s="61"/>
      <c r="L159" s="99"/>
      <c r="M159" s="100">
        <v>3010.12890625</v>
      </c>
      <c r="N159" s="100">
        <v>2480.200439453125</v>
      </c>
      <c r="O159" s="101"/>
      <c r="P159" s="102"/>
      <c r="Q159" s="102"/>
      <c r="R159" s="37">
        <v>2</v>
      </c>
      <c r="S159" s="68"/>
      <c r="T159" s="68"/>
      <c r="U159" s="38">
        <v>0</v>
      </c>
      <c r="V159" s="38">
        <v>0.25</v>
      </c>
      <c r="W159" s="38">
        <v>0</v>
      </c>
      <c r="X159" s="38">
        <v>0.98370899999999994</v>
      </c>
      <c r="Y159" s="38">
        <v>1</v>
      </c>
      <c r="Z159" s="69"/>
      <c r="AA159" s="70">
        <v>159</v>
      </c>
      <c r="AB15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59" s="71"/>
      <c r="AD159" s="37"/>
      <c r="AE159" s="37"/>
      <c r="AF159" s="37"/>
      <c r="AG159" s="37"/>
      <c r="AH159" s="37"/>
      <c r="AI159" s="37"/>
      <c r="AJ159" s="137" t="s">
        <v>175</v>
      </c>
      <c r="AK159" s="137" t="s">
        <v>175</v>
      </c>
      <c r="AL159" s="137" t="s">
        <v>175</v>
      </c>
      <c r="AM159" s="137" t="s">
        <v>175</v>
      </c>
      <c r="AN159" s="134" t="str">
        <f>REPLACE(INDEX(GroupVertices[Group], MATCH(Vertices[[#This Row],[Vertex]],GroupVertices[Vertex],0)),1,1,"")</f>
        <v>8</v>
      </c>
      <c r="AO159" s="103"/>
      <c r="AP159" s="91"/>
      <c r="AQ159" s="91"/>
      <c r="AR159" s="91"/>
      <c r="AS159" s="91"/>
    </row>
    <row r="160" spans="1:45" ht="16.5" thickTop="1" thickBot="1" x14ac:dyDescent="0.3">
      <c r="A160" s="112" t="s">
        <v>361</v>
      </c>
      <c r="B160" s="96"/>
      <c r="C160" s="96"/>
      <c r="D160" s="97"/>
      <c r="E160" s="98"/>
      <c r="F160" s="96"/>
      <c r="G160" s="39" t="s">
        <v>52</v>
      </c>
      <c r="H160" s="61"/>
      <c r="I160" s="63"/>
      <c r="J160" s="63"/>
      <c r="K160" s="61"/>
      <c r="L160" s="99"/>
      <c r="M160" s="100">
        <v>8226.1767578125</v>
      </c>
      <c r="N160" s="100">
        <v>4422.23193359375</v>
      </c>
      <c r="O160" s="101"/>
      <c r="P160" s="102"/>
      <c r="Q160" s="102"/>
      <c r="R160" s="37">
        <v>1</v>
      </c>
      <c r="S160" s="68"/>
      <c r="T160" s="68"/>
      <c r="U160" s="38">
        <v>0</v>
      </c>
      <c r="V160" s="38">
        <v>1</v>
      </c>
      <c r="W160" s="38">
        <v>0</v>
      </c>
      <c r="X160" s="38">
        <v>0.99999700000000002</v>
      </c>
      <c r="Y160" s="38">
        <v>0</v>
      </c>
      <c r="Z160" s="69"/>
      <c r="AA160" s="70">
        <v>160</v>
      </c>
      <c r="AB16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0" s="71"/>
      <c r="AD160" s="37"/>
      <c r="AE160" s="37"/>
      <c r="AF160" s="37"/>
      <c r="AG160" s="37"/>
      <c r="AH160" s="37"/>
      <c r="AI160" s="37"/>
      <c r="AJ160" s="37"/>
      <c r="AK160" s="37"/>
      <c r="AL160" s="37"/>
      <c r="AM160" s="37"/>
      <c r="AN160" s="132" t="str">
        <f>REPLACE(INDEX(GroupVertices[Group], MATCH(Vertices[[#This Row],[Vertex]],GroupVertices[Vertex],0)),1,1,"")</f>
        <v>44</v>
      </c>
      <c r="AO160" s="103"/>
      <c r="AP160" s="91"/>
      <c r="AQ160" s="91"/>
      <c r="AR160" s="91"/>
      <c r="AS160" s="91"/>
    </row>
    <row r="161" spans="1:45" ht="16.5" thickTop="1" thickBot="1" x14ac:dyDescent="0.3">
      <c r="A161" s="112" t="s">
        <v>279</v>
      </c>
      <c r="B161" s="96"/>
      <c r="C161" s="96"/>
      <c r="D161" s="97"/>
      <c r="E161" s="98"/>
      <c r="F161" s="96"/>
      <c r="G161" s="39" t="s">
        <v>52</v>
      </c>
      <c r="H161" s="61"/>
      <c r="I161" s="63"/>
      <c r="J161" s="63"/>
      <c r="K161" s="61"/>
      <c r="L161" s="99"/>
      <c r="M161" s="100">
        <v>2822.107421875</v>
      </c>
      <c r="N161" s="100">
        <v>6893.1904296875</v>
      </c>
      <c r="O161" s="101"/>
      <c r="P161" s="102"/>
      <c r="Q161" s="102"/>
      <c r="R161" s="37">
        <v>1</v>
      </c>
      <c r="S161" s="68"/>
      <c r="T161" s="68"/>
      <c r="U161" s="38">
        <v>0</v>
      </c>
      <c r="V161" s="38">
        <v>1</v>
      </c>
      <c r="W161" s="38">
        <v>0</v>
      </c>
      <c r="X161" s="38">
        <v>0.99999700000000002</v>
      </c>
      <c r="Y161" s="38">
        <v>0</v>
      </c>
      <c r="Z161" s="69"/>
      <c r="AA161" s="70">
        <v>161</v>
      </c>
      <c r="AB16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1" s="71"/>
      <c r="AD161" s="37"/>
      <c r="AE161" s="37"/>
      <c r="AF161" s="37"/>
      <c r="AG161" s="37"/>
      <c r="AH161" s="37"/>
      <c r="AI161" s="37"/>
      <c r="AJ161" s="37"/>
      <c r="AK161" s="37"/>
      <c r="AL161" s="37"/>
      <c r="AM161" s="37"/>
      <c r="AN161" s="132" t="str">
        <f>REPLACE(INDEX(GroupVertices[Group], MATCH(Vertices[[#This Row],[Vertex]],GroupVertices[Vertex],0)),1,1,"")</f>
        <v>70</v>
      </c>
      <c r="AO161" s="103"/>
      <c r="AP161" s="91"/>
      <c r="AQ161" s="91"/>
      <c r="AR161" s="91"/>
      <c r="AS161" s="91"/>
    </row>
    <row r="162" spans="1:45" ht="16.5" thickTop="1" thickBot="1" x14ac:dyDescent="0.3">
      <c r="A162" s="112" t="s">
        <v>263</v>
      </c>
      <c r="B162" s="96"/>
      <c r="C162" s="96"/>
      <c r="D162" s="97"/>
      <c r="E162" s="98"/>
      <c r="F162" s="96"/>
      <c r="G162" s="39" t="s">
        <v>52</v>
      </c>
      <c r="H162" s="61"/>
      <c r="I162" s="63"/>
      <c r="J162" s="63"/>
      <c r="K162" s="61"/>
      <c r="L162" s="99"/>
      <c r="M162" s="100">
        <v>1862.6416015625</v>
      </c>
      <c r="N162" s="100">
        <v>5781.5966796875</v>
      </c>
      <c r="O162" s="101"/>
      <c r="P162" s="102"/>
      <c r="Q162" s="102"/>
      <c r="R162" s="37">
        <v>3</v>
      </c>
      <c r="S162" s="68"/>
      <c r="T162" s="68"/>
      <c r="U162" s="38">
        <v>0</v>
      </c>
      <c r="V162" s="38">
        <v>0.33333299999999999</v>
      </c>
      <c r="W162" s="38">
        <v>0</v>
      </c>
      <c r="X162" s="38">
        <v>0.99999700000000002</v>
      </c>
      <c r="Y162" s="38">
        <v>1</v>
      </c>
      <c r="Z162" s="69"/>
      <c r="AA162" s="70">
        <v>162</v>
      </c>
      <c r="AB16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2" s="71"/>
      <c r="AD162" s="37"/>
      <c r="AE162" s="37"/>
      <c r="AF162" s="37"/>
      <c r="AG162" s="37"/>
      <c r="AH162" s="37"/>
      <c r="AI162" s="37"/>
      <c r="AJ162" s="137" t="s">
        <v>175</v>
      </c>
      <c r="AK162" s="137" t="s">
        <v>175</v>
      </c>
      <c r="AL162" s="137" t="s">
        <v>175</v>
      </c>
      <c r="AM162" s="137" t="s">
        <v>175</v>
      </c>
      <c r="AN162" s="134" t="str">
        <f>REPLACE(INDEX(GroupVertices[Group], MATCH(Vertices[[#This Row],[Vertex]],GroupVertices[Vertex],0)),1,1,"")</f>
        <v>12</v>
      </c>
      <c r="AO162" s="103"/>
      <c r="AP162" s="91"/>
      <c r="AQ162" s="91"/>
      <c r="AR162" s="91"/>
      <c r="AS162" s="91"/>
    </row>
    <row r="163" spans="1:45" ht="16.5" thickTop="1" thickBot="1" x14ac:dyDescent="0.3">
      <c r="A163" s="112" t="s">
        <v>395</v>
      </c>
      <c r="B163" s="96"/>
      <c r="C163" s="96"/>
      <c r="D163" s="97"/>
      <c r="E163" s="98"/>
      <c r="F163" s="96"/>
      <c r="G163" s="39" t="s">
        <v>52</v>
      </c>
      <c r="H163" s="61"/>
      <c r="I163" s="63"/>
      <c r="J163" s="63"/>
      <c r="K163" s="61"/>
      <c r="L163" s="99"/>
      <c r="M163" s="100">
        <v>4474.75</v>
      </c>
      <c r="N163" s="100">
        <v>8409.2255859375</v>
      </c>
      <c r="O163" s="101"/>
      <c r="P163" s="102"/>
      <c r="Q163" s="102"/>
      <c r="R163" s="37">
        <v>2</v>
      </c>
      <c r="S163" s="68"/>
      <c r="T163" s="68"/>
      <c r="U163" s="38">
        <v>0</v>
      </c>
      <c r="V163" s="38">
        <v>3.8462000000000003E-2</v>
      </c>
      <c r="W163" s="38">
        <v>0</v>
      </c>
      <c r="X163" s="38">
        <v>0.918126</v>
      </c>
      <c r="Y163" s="38">
        <v>1</v>
      </c>
      <c r="Z163" s="69"/>
      <c r="AA163" s="70">
        <v>163</v>
      </c>
      <c r="AB16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3" s="71"/>
      <c r="AD163" s="37"/>
      <c r="AE163" s="37"/>
      <c r="AF163" s="37"/>
      <c r="AG163" s="37"/>
      <c r="AH163" s="37"/>
      <c r="AI163" s="37"/>
      <c r="AJ163" s="137" t="s">
        <v>175</v>
      </c>
      <c r="AK163" s="137" t="s">
        <v>175</v>
      </c>
      <c r="AL163" s="137" t="s">
        <v>175</v>
      </c>
      <c r="AM163" s="137" t="s">
        <v>175</v>
      </c>
      <c r="AN163" s="134" t="str">
        <f>REPLACE(INDEX(GroupVertices[Group], MATCH(Vertices[[#This Row],[Vertex]],GroupVertices[Vertex],0)),1,1,"")</f>
        <v>2</v>
      </c>
      <c r="AO163" s="103"/>
      <c r="AP163" s="91"/>
      <c r="AQ163" s="91"/>
      <c r="AR163" s="91"/>
      <c r="AS163" s="91"/>
    </row>
    <row r="164" spans="1:45" ht="16.5" thickTop="1" thickBot="1" x14ac:dyDescent="0.3">
      <c r="A164" s="112" t="s">
        <v>296</v>
      </c>
      <c r="B164" s="96"/>
      <c r="C164" s="96"/>
      <c r="D164" s="97"/>
      <c r="E164" s="98"/>
      <c r="F164" s="96"/>
      <c r="G164" s="39" t="s">
        <v>52</v>
      </c>
      <c r="H164" s="61"/>
      <c r="I164" s="63"/>
      <c r="J164" s="63"/>
      <c r="K164" s="61"/>
      <c r="L164" s="99"/>
      <c r="M164" s="100">
        <v>7504.20654296875</v>
      </c>
      <c r="N164" s="100">
        <v>5404.87890625</v>
      </c>
      <c r="O164" s="101"/>
      <c r="P164" s="102"/>
      <c r="Q164" s="102"/>
      <c r="R164" s="37">
        <v>3</v>
      </c>
      <c r="S164" s="68"/>
      <c r="T164" s="68"/>
      <c r="U164" s="38">
        <v>0</v>
      </c>
      <c r="V164" s="38">
        <v>0.33333299999999999</v>
      </c>
      <c r="W164" s="38">
        <v>0</v>
      </c>
      <c r="X164" s="38">
        <v>0.99999700000000002</v>
      </c>
      <c r="Y164" s="38">
        <v>1</v>
      </c>
      <c r="Z164" s="69"/>
      <c r="AA164" s="70">
        <v>164</v>
      </c>
      <c r="AB16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4" s="71"/>
      <c r="AD164" s="37"/>
      <c r="AE164" s="37"/>
      <c r="AF164" s="37"/>
      <c r="AG164" s="37"/>
      <c r="AH164" s="37"/>
      <c r="AI164" s="37"/>
      <c r="AJ164" s="137" t="s">
        <v>175</v>
      </c>
      <c r="AK164" s="137" t="s">
        <v>175</v>
      </c>
      <c r="AL164" s="137" t="s">
        <v>175</v>
      </c>
      <c r="AM164" s="137" t="s">
        <v>175</v>
      </c>
      <c r="AN164" s="134" t="str">
        <f>REPLACE(INDEX(GroupVertices[Group], MATCH(Vertices[[#This Row],[Vertex]],GroupVertices[Vertex],0)),1,1,"")</f>
        <v>9</v>
      </c>
      <c r="AO164" s="103"/>
      <c r="AP164" s="91"/>
      <c r="AQ164" s="91"/>
      <c r="AR164" s="91"/>
      <c r="AS164" s="91"/>
    </row>
    <row r="165" spans="1:45" ht="16.5" thickTop="1" thickBot="1" x14ac:dyDescent="0.3">
      <c r="A165" s="112" t="s">
        <v>397</v>
      </c>
      <c r="B165" s="96"/>
      <c r="C165" s="96"/>
      <c r="D165" s="97"/>
      <c r="E165" s="98"/>
      <c r="F165" s="96"/>
      <c r="G165" s="39" t="s">
        <v>52</v>
      </c>
      <c r="H165" s="61"/>
      <c r="I165" s="63"/>
      <c r="J165" s="63"/>
      <c r="K165" s="61"/>
      <c r="L165" s="99"/>
      <c r="M165" s="100">
        <v>1757.4927978515625</v>
      </c>
      <c r="N165" s="100">
        <v>1734.38818359375</v>
      </c>
      <c r="O165" s="101"/>
      <c r="P165" s="102"/>
      <c r="Q165" s="102"/>
      <c r="R165" s="37">
        <v>1</v>
      </c>
      <c r="S165" s="68"/>
      <c r="T165" s="68"/>
      <c r="U165" s="38">
        <v>0</v>
      </c>
      <c r="V165" s="38">
        <v>1</v>
      </c>
      <c r="W165" s="38">
        <v>0</v>
      </c>
      <c r="X165" s="38">
        <v>0.99999700000000002</v>
      </c>
      <c r="Y165" s="38">
        <v>0</v>
      </c>
      <c r="Z165" s="69"/>
      <c r="AA165" s="70">
        <v>165</v>
      </c>
      <c r="AB16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5" s="71"/>
      <c r="AD165" s="37"/>
      <c r="AE165" s="37"/>
      <c r="AF165" s="37"/>
      <c r="AG165" s="37"/>
      <c r="AH165" s="37"/>
      <c r="AI165" s="37"/>
      <c r="AJ165" s="137" t="s">
        <v>175</v>
      </c>
      <c r="AK165" s="137" t="s">
        <v>175</v>
      </c>
      <c r="AL165" s="137" t="s">
        <v>175</v>
      </c>
      <c r="AM165" s="137" t="s">
        <v>175</v>
      </c>
      <c r="AN165" s="134" t="str">
        <f>REPLACE(INDEX(GroupVertices[Group], MATCH(Vertices[[#This Row],[Vertex]],GroupVertices[Vertex],0)),1,1,"")</f>
        <v>46</v>
      </c>
      <c r="AO165" s="103"/>
      <c r="AP165" s="91"/>
      <c r="AQ165" s="91"/>
      <c r="AR165" s="91"/>
      <c r="AS165" s="91"/>
    </row>
    <row r="166" spans="1:45" ht="16.5" thickTop="1" thickBot="1" x14ac:dyDescent="0.3">
      <c r="A166" s="112" t="s">
        <v>399</v>
      </c>
      <c r="B166" s="96"/>
      <c r="C166" s="96"/>
      <c r="D166" s="97"/>
      <c r="E166" s="98"/>
      <c r="F166" s="96"/>
      <c r="G166" s="39" t="s">
        <v>52</v>
      </c>
      <c r="H166" s="61"/>
      <c r="I166" s="63"/>
      <c r="J166" s="63"/>
      <c r="K166" s="61"/>
      <c r="L166" s="99"/>
      <c r="M166" s="100">
        <v>957.63702392578125</v>
      </c>
      <c r="N166" s="100">
        <v>8521.068359375</v>
      </c>
      <c r="O166" s="101"/>
      <c r="P166" s="102"/>
      <c r="Q166" s="102"/>
      <c r="R166" s="37">
        <v>1</v>
      </c>
      <c r="S166" s="68"/>
      <c r="T166" s="68"/>
      <c r="U166" s="38">
        <v>0</v>
      </c>
      <c r="V166" s="38">
        <v>1</v>
      </c>
      <c r="W166" s="38">
        <v>0</v>
      </c>
      <c r="X166" s="38">
        <v>0.99999700000000002</v>
      </c>
      <c r="Y166" s="38">
        <v>0</v>
      </c>
      <c r="Z166" s="69"/>
      <c r="AA166" s="70">
        <v>166</v>
      </c>
      <c r="AB16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6" s="71"/>
      <c r="AD166" s="37"/>
      <c r="AE166" s="37"/>
      <c r="AF166" s="37"/>
      <c r="AG166" s="37"/>
      <c r="AH166" s="37"/>
      <c r="AI166" s="37"/>
      <c r="AJ166" s="137" t="s">
        <v>175</v>
      </c>
      <c r="AK166" s="137" t="s">
        <v>175</v>
      </c>
      <c r="AL166" s="137" t="s">
        <v>175</v>
      </c>
      <c r="AM166" s="137" t="s">
        <v>175</v>
      </c>
      <c r="AN166" s="134" t="str">
        <f>REPLACE(INDEX(GroupVertices[Group], MATCH(Vertices[[#This Row],[Vertex]],GroupVertices[Vertex],0)),1,1,"")</f>
        <v>45</v>
      </c>
      <c r="AO166" s="103"/>
      <c r="AP166" s="91"/>
      <c r="AQ166" s="91"/>
      <c r="AR166" s="91"/>
      <c r="AS166" s="91"/>
    </row>
    <row r="167" spans="1:45" ht="16.5" thickTop="1" thickBot="1" x14ac:dyDescent="0.3">
      <c r="A167" s="112" t="s">
        <v>335</v>
      </c>
      <c r="B167" s="96"/>
      <c r="C167" s="96"/>
      <c r="D167" s="97"/>
      <c r="E167" s="98"/>
      <c r="F167" s="96"/>
      <c r="G167" s="39" t="s">
        <v>52</v>
      </c>
      <c r="H167" s="61"/>
      <c r="I167" s="63"/>
      <c r="J167" s="63"/>
      <c r="K167" s="61"/>
      <c r="L167" s="99"/>
      <c r="M167" s="100">
        <v>3224.29541015625</v>
      </c>
      <c r="N167" s="100">
        <v>6561.6845703125</v>
      </c>
      <c r="O167" s="101"/>
      <c r="P167" s="102"/>
      <c r="Q167" s="102"/>
      <c r="R167" s="37">
        <v>2</v>
      </c>
      <c r="S167" s="68"/>
      <c r="T167" s="68"/>
      <c r="U167" s="38">
        <v>0</v>
      </c>
      <c r="V167" s="38">
        <v>0.25</v>
      </c>
      <c r="W167" s="38">
        <v>0</v>
      </c>
      <c r="X167" s="38">
        <v>0.98370899999999994</v>
      </c>
      <c r="Y167" s="38">
        <v>1</v>
      </c>
      <c r="Z167" s="69"/>
      <c r="AA167" s="70">
        <v>167</v>
      </c>
      <c r="AB16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7" s="71"/>
      <c r="AD167" s="37"/>
      <c r="AE167" s="37"/>
      <c r="AF167" s="37"/>
      <c r="AG167" s="37"/>
      <c r="AH167" s="37"/>
      <c r="AI167" s="37"/>
      <c r="AJ167" s="137" t="s">
        <v>175</v>
      </c>
      <c r="AK167" s="137" t="s">
        <v>175</v>
      </c>
      <c r="AL167" s="137" t="s">
        <v>175</v>
      </c>
      <c r="AM167" s="137" t="s">
        <v>175</v>
      </c>
      <c r="AN167" s="134" t="str">
        <f>REPLACE(INDEX(GroupVertices[Group], MATCH(Vertices[[#This Row],[Vertex]],GroupVertices[Vertex],0)),1,1,"")</f>
        <v>10</v>
      </c>
      <c r="AO167" s="103"/>
      <c r="AP167" s="91"/>
      <c r="AQ167" s="91"/>
      <c r="AR167" s="91"/>
      <c r="AS167" s="91"/>
    </row>
    <row r="168" spans="1:45" ht="16.5" thickTop="1" thickBot="1" x14ac:dyDescent="0.3">
      <c r="A168" s="112" t="s">
        <v>354</v>
      </c>
      <c r="B168" s="96"/>
      <c r="C168" s="96"/>
      <c r="D168" s="97"/>
      <c r="E168" s="98"/>
      <c r="F168" s="96"/>
      <c r="G168" s="39" t="s">
        <v>52</v>
      </c>
      <c r="H168" s="61"/>
      <c r="I168" s="63"/>
      <c r="J168" s="63"/>
      <c r="K168" s="61"/>
      <c r="L168" s="99"/>
      <c r="M168" s="100">
        <v>1159.0029296875</v>
      </c>
      <c r="N168" s="100">
        <v>1718.2918701171875</v>
      </c>
      <c r="O168" s="101"/>
      <c r="P168" s="102"/>
      <c r="Q168" s="102"/>
      <c r="R168" s="37">
        <v>1</v>
      </c>
      <c r="S168" s="68"/>
      <c r="T168" s="68"/>
      <c r="U168" s="38">
        <v>0</v>
      </c>
      <c r="V168" s="38">
        <v>0.2</v>
      </c>
      <c r="W168" s="38">
        <v>0</v>
      </c>
      <c r="X168" s="38">
        <v>0.69369199999999998</v>
      </c>
      <c r="Y168" s="38">
        <v>0</v>
      </c>
      <c r="Z168" s="69"/>
      <c r="AA168" s="70">
        <v>168</v>
      </c>
      <c r="AB16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8" s="71"/>
      <c r="AD168" s="37"/>
      <c r="AE168" s="37"/>
      <c r="AF168" s="37"/>
      <c r="AG168" s="37"/>
      <c r="AH168" s="37"/>
      <c r="AI168" s="37"/>
      <c r="AJ168" s="37"/>
      <c r="AK168" s="37"/>
      <c r="AL168" s="37"/>
      <c r="AM168" s="37"/>
      <c r="AN168" s="132" t="str">
        <f>REPLACE(INDEX(GroupVertices[Group], MATCH(Vertices[[#This Row],[Vertex]],GroupVertices[Vertex],0)),1,1,"")</f>
        <v>11</v>
      </c>
      <c r="AO168" s="103"/>
      <c r="AP168" s="91"/>
      <c r="AQ168" s="91"/>
      <c r="AR168" s="91"/>
      <c r="AS168" s="91"/>
    </row>
    <row r="169" spans="1:45" ht="16.5" thickTop="1" thickBot="1" x14ac:dyDescent="0.3">
      <c r="A169" s="112" t="s">
        <v>401</v>
      </c>
      <c r="B169" s="96"/>
      <c r="C169" s="96"/>
      <c r="D169" s="97"/>
      <c r="E169" s="98"/>
      <c r="F169" s="96"/>
      <c r="G169" s="39" t="s">
        <v>52</v>
      </c>
      <c r="H169" s="61"/>
      <c r="I169" s="63"/>
      <c r="J169" s="63"/>
      <c r="K169" s="61"/>
      <c r="L169" s="99"/>
      <c r="M169" s="100">
        <v>8732.0400390625</v>
      </c>
      <c r="N169" s="100">
        <v>791.50103759765625</v>
      </c>
      <c r="O169" s="101"/>
      <c r="P169" s="102"/>
      <c r="Q169" s="102"/>
      <c r="R169" s="37">
        <v>1</v>
      </c>
      <c r="S169" s="68"/>
      <c r="T169" s="68"/>
      <c r="U169" s="38">
        <v>0</v>
      </c>
      <c r="V169" s="38">
        <v>1</v>
      </c>
      <c r="W169" s="38">
        <v>0</v>
      </c>
      <c r="X169" s="38">
        <v>0.99999700000000002</v>
      </c>
      <c r="Y169" s="38">
        <v>0</v>
      </c>
      <c r="Z169" s="69"/>
      <c r="AA169" s="70">
        <v>169</v>
      </c>
      <c r="AB16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69" s="71"/>
      <c r="AD169" s="37"/>
      <c r="AE169" s="37"/>
      <c r="AF169" s="37"/>
      <c r="AG169" s="37"/>
      <c r="AH169" s="37"/>
      <c r="AI169" s="37"/>
      <c r="AJ169" s="137" t="s">
        <v>175</v>
      </c>
      <c r="AK169" s="137" t="s">
        <v>175</v>
      </c>
      <c r="AL169" s="137" t="s">
        <v>175</v>
      </c>
      <c r="AM169" s="137" t="s">
        <v>175</v>
      </c>
      <c r="AN169" s="134" t="str">
        <f>REPLACE(INDEX(GroupVertices[Group], MATCH(Vertices[[#This Row],[Vertex]],GroupVertices[Vertex],0)),1,1,"")</f>
        <v>38</v>
      </c>
      <c r="AO169" s="103"/>
      <c r="AP169" s="91"/>
      <c r="AQ169" s="91"/>
      <c r="AR169" s="91"/>
      <c r="AS169" s="91"/>
    </row>
    <row r="170" spans="1:45" ht="16.5" thickTop="1" thickBot="1" x14ac:dyDescent="0.3">
      <c r="A170" s="112" t="s">
        <v>297</v>
      </c>
      <c r="B170" s="96"/>
      <c r="C170" s="96"/>
      <c r="D170" s="97"/>
      <c r="E170" s="98"/>
      <c r="F170" s="96"/>
      <c r="G170" s="39" t="s">
        <v>52</v>
      </c>
      <c r="H170" s="61"/>
      <c r="I170" s="63"/>
      <c r="J170" s="63"/>
      <c r="K170" s="61"/>
      <c r="L170" s="99"/>
      <c r="M170" s="100">
        <v>6333.17333984375</v>
      </c>
      <c r="N170" s="100">
        <v>6216.20361328125</v>
      </c>
      <c r="O170" s="101"/>
      <c r="P170" s="102"/>
      <c r="Q170" s="102"/>
      <c r="R170" s="37">
        <v>3</v>
      </c>
      <c r="S170" s="68"/>
      <c r="T170" s="68"/>
      <c r="U170" s="38">
        <v>0</v>
      </c>
      <c r="V170" s="38">
        <v>0.33333299999999999</v>
      </c>
      <c r="W170" s="38">
        <v>0</v>
      </c>
      <c r="X170" s="38">
        <v>0.99999700000000002</v>
      </c>
      <c r="Y170" s="38">
        <v>1</v>
      </c>
      <c r="Z170" s="69"/>
      <c r="AA170" s="70">
        <v>170</v>
      </c>
      <c r="AB17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0" s="71"/>
      <c r="AD170" s="37"/>
      <c r="AE170" s="37"/>
      <c r="AF170" s="37"/>
      <c r="AG170" s="37"/>
      <c r="AH170" s="37"/>
      <c r="AI170" s="37"/>
      <c r="AJ170" s="137" t="s">
        <v>175</v>
      </c>
      <c r="AK170" s="137" t="s">
        <v>175</v>
      </c>
      <c r="AL170" s="137" t="s">
        <v>175</v>
      </c>
      <c r="AM170" s="137" t="s">
        <v>175</v>
      </c>
      <c r="AN170" s="134" t="str">
        <f>REPLACE(INDEX(GroupVertices[Group], MATCH(Vertices[[#This Row],[Vertex]],GroupVertices[Vertex],0)),1,1,"")</f>
        <v>9</v>
      </c>
      <c r="AO170" s="103"/>
      <c r="AP170" s="91"/>
      <c r="AQ170" s="91"/>
      <c r="AR170" s="91"/>
      <c r="AS170" s="91"/>
    </row>
    <row r="171" spans="1:45" ht="16.5" thickTop="1" thickBot="1" x14ac:dyDescent="0.3">
      <c r="A171" s="112" t="s">
        <v>403</v>
      </c>
      <c r="B171" s="96"/>
      <c r="C171" s="96"/>
      <c r="D171" s="97"/>
      <c r="E171" s="98"/>
      <c r="F171" s="96"/>
      <c r="G171" s="39" t="s">
        <v>52</v>
      </c>
      <c r="H171" s="61"/>
      <c r="I171" s="63"/>
      <c r="J171" s="63"/>
      <c r="K171" s="61"/>
      <c r="L171" s="99"/>
      <c r="M171" s="100">
        <v>1364.090576171875</v>
      </c>
      <c r="N171" s="100">
        <v>6467.46240234375</v>
      </c>
      <c r="O171" s="101"/>
      <c r="P171" s="102"/>
      <c r="Q171" s="102"/>
      <c r="R171" s="37">
        <v>0</v>
      </c>
      <c r="S171" s="68"/>
      <c r="T171" s="68"/>
      <c r="U171" s="38">
        <v>0</v>
      </c>
      <c r="V171" s="38">
        <v>0</v>
      </c>
      <c r="W171" s="38">
        <v>0</v>
      </c>
      <c r="X171" s="38">
        <v>0</v>
      </c>
      <c r="Y171" s="38">
        <v>0</v>
      </c>
      <c r="Z171" s="69"/>
      <c r="AA171" s="70">
        <v>171</v>
      </c>
      <c r="AB17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1" s="71"/>
      <c r="AD171" s="37"/>
      <c r="AE171" s="37"/>
      <c r="AF171" s="37"/>
      <c r="AG171" s="37"/>
      <c r="AH171" s="37"/>
      <c r="AI171" s="37"/>
      <c r="AJ171" s="37"/>
      <c r="AK171" s="37"/>
      <c r="AL171" s="37"/>
      <c r="AM171" s="37"/>
      <c r="AN171" s="132" t="str">
        <f>REPLACE(INDEX(GroupVertices[Group], MATCH(Vertices[[#This Row],[Vertex]],GroupVertices[Vertex],0)),1,1,"")</f>
        <v>72</v>
      </c>
      <c r="AO171" s="103"/>
      <c r="AP171" s="91"/>
      <c r="AQ171" s="91"/>
      <c r="AR171" s="91"/>
      <c r="AS171" s="91"/>
    </row>
    <row r="172" spans="1:45" ht="16.5" thickTop="1" thickBot="1" x14ac:dyDescent="0.3">
      <c r="A172" s="112" t="s">
        <v>382</v>
      </c>
      <c r="B172" s="96"/>
      <c r="C172" s="96"/>
      <c r="D172" s="97"/>
      <c r="E172" s="98"/>
      <c r="F172" s="96"/>
      <c r="G172" s="39" t="s">
        <v>52</v>
      </c>
      <c r="H172" s="61"/>
      <c r="I172" s="63"/>
      <c r="J172" s="63"/>
      <c r="K172" s="61"/>
      <c r="L172" s="99"/>
      <c r="M172" s="100">
        <v>5770.75146484375</v>
      </c>
      <c r="N172" s="100">
        <v>9855.9013671875</v>
      </c>
      <c r="O172" s="101"/>
      <c r="P172" s="102"/>
      <c r="Q172" s="102"/>
      <c r="R172" s="37">
        <v>3</v>
      </c>
      <c r="S172" s="68"/>
      <c r="T172" s="68"/>
      <c r="U172" s="38">
        <v>14</v>
      </c>
      <c r="V172" s="38">
        <v>5.2631999999999998E-2</v>
      </c>
      <c r="W172" s="38">
        <v>0</v>
      </c>
      <c r="X172" s="38">
        <v>1.3338460000000001</v>
      </c>
      <c r="Y172" s="38">
        <v>0.33333333333333331</v>
      </c>
      <c r="Z172" s="69"/>
      <c r="AA172" s="70">
        <v>172</v>
      </c>
      <c r="AB17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2" s="71"/>
      <c r="AD172" s="37"/>
      <c r="AE172" s="37"/>
      <c r="AF172" s="37"/>
      <c r="AG172" s="37"/>
      <c r="AH172" s="37"/>
      <c r="AI172" s="37"/>
      <c r="AJ172" s="137" t="s">
        <v>175</v>
      </c>
      <c r="AK172" s="137" t="s">
        <v>175</v>
      </c>
      <c r="AL172" s="137" t="s">
        <v>175</v>
      </c>
      <c r="AM172" s="137" t="s">
        <v>175</v>
      </c>
      <c r="AN172" s="134" t="str">
        <f>REPLACE(INDEX(GroupVertices[Group], MATCH(Vertices[[#This Row],[Vertex]],GroupVertices[Vertex],0)),1,1,"")</f>
        <v>2</v>
      </c>
      <c r="AO172" s="103"/>
      <c r="AP172" s="91"/>
      <c r="AQ172" s="91"/>
      <c r="AR172" s="91"/>
      <c r="AS172" s="91"/>
    </row>
    <row r="173" spans="1:45" ht="16.5" thickTop="1" thickBot="1" x14ac:dyDescent="0.3">
      <c r="A173" s="112" t="s">
        <v>398</v>
      </c>
      <c r="B173" s="96"/>
      <c r="C173" s="96"/>
      <c r="D173" s="97"/>
      <c r="E173" s="98"/>
      <c r="F173" s="96"/>
      <c r="G173" s="39" t="s">
        <v>52</v>
      </c>
      <c r="H173" s="61"/>
      <c r="I173" s="63"/>
      <c r="J173" s="63"/>
      <c r="K173" s="61"/>
      <c r="L173" s="99"/>
      <c r="M173" s="100">
        <v>4407.56787109375</v>
      </c>
      <c r="N173" s="100">
        <v>114.22035980224609</v>
      </c>
      <c r="O173" s="101"/>
      <c r="P173" s="102"/>
      <c r="Q173" s="102"/>
      <c r="R173" s="37">
        <v>1</v>
      </c>
      <c r="S173" s="68"/>
      <c r="T173" s="68"/>
      <c r="U173" s="38">
        <v>0</v>
      </c>
      <c r="V173" s="38">
        <v>1</v>
      </c>
      <c r="W173" s="38">
        <v>0</v>
      </c>
      <c r="X173" s="38">
        <v>0.99999700000000002</v>
      </c>
      <c r="Y173" s="38">
        <v>0</v>
      </c>
      <c r="Z173" s="69"/>
      <c r="AA173" s="70">
        <v>173</v>
      </c>
      <c r="AB17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0</v>
      </c>
      <c r="AC173" s="71"/>
      <c r="AD173" s="37"/>
      <c r="AE173" s="37"/>
      <c r="AF173" s="37"/>
      <c r="AG173" s="37"/>
      <c r="AH173" s="37"/>
      <c r="AI173" s="37"/>
      <c r="AJ173" s="37"/>
      <c r="AK173" s="37"/>
      <c r="AL173" s="37"/>
      <c r="AM173" s="37"/>
      <c r="AN173" s="132" t="str">
        <f>REPLACE(INDEX(GroupVertices[Group], MATCH(Vertices[[#This Row],[Vertex]],GroupVertices[Vertex],0)),1,1,"")</f>
        <v>46</v>
      </c>
      <c r="AO173" s="103"/>
      <c r="AP173" s="91"/>
      <c r="AQ173" s="91"/>
      <c r="AR173" s="91"/>
      <c r="AS173" s="91"/>
    </row>
    <row r="174" spans="1:45" ht="16.5" thickTop="1" thickBot="1" x14ac:dyDescent="0.3">
      <c r="A174" s="112" t="s">
        <v>259</v>
      </c>
      <c r="B174" s="96"/>
      <c r="C174" s="96"/>
      <c r="D174" s="97"/>
      <c r="E174" s="98"/>
      <c r="F174" s="96"/>
      <c r="G174" s="39" t="s">
        <v>52</v>
      </c>
      <c r="H174" s="61"/>
      <c r="I174" s="63"/>
      <c r="J174" s="63"/>
      <c r="K174" s="61"/>
      <c r="L174" s="99"/>
      <c r="M174" s="100">
        <v>3309.47705078125</v>
      </c>
      <c r="N174" s="100">
        <v>6497.669921875</v>
      </c>
      <c r="O174" s="101"/>
      <c r="P174" s="102"/>
      <c r="Q174" s="102"/>
      <c r="R174" s="37">
        <v>3</v>
      </c>
      <c r="S174" s="68"/>
      <c r="T174" s="68"/>
      <c r="U174" s="38">
        <v>0</v>
      </c>
      <c r="V174" s="38">
        <v>0.14285700000000001</v>
      </c>
      <c r="W174" s="38">
        <v>0</v>
      </c>
      <c r="X174" s="38">
        <v>1.076635</v>
      </c>
      <c r="Y174" s="38">
        <v>1</v>
      </c>
      <c r="Z174" s="69"/>
      <c r="AA174" s="70">
        <v>174</v>
      </c>
      <c r="AB17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4" s="71"/>
      <c r="AD174" s="37"/>
      <c r="AE174" s="37"/>
      <c r="AF174" s="37"/>
      <c r="AG174" s="37"/>
      <c r="AH174" s="37"/>
      <c r="AI174" s="37"/>
      <c r="AJ174" s="137" t="s">
        <v>175</v>
      </c>
      <c r="AK174" s="137" t="s">
        <v>175</v>
      </c>
      <c r="AL174" s="137" t="s">
        <v>175</v>
      </c>
      <c r="AM174" s="137" t="s">
        <v>175</v>
      </c>
      <c r="AN174" s="134" t="str">
        <f>REPLACE(INDEX(GroupVertices[Group], MATCH(Vertices[[#This Row],[Vertex]],GroupVertices[Vertex],0)),1,1,"")</f>
        <v>3</v>
      </c>
      <c r="AO174" s="103"/>
      <c r="AP174" s="91"/>
      <c r="AQ174" s="91"/>
      <c r="AR174" s="91"/>
      <c r="AS174" s="91"/>
    </row>
    <row r="175" spans="1:45" ht="16.5" thickTop="1" thickBot="1" x14ac:dyDescent="0.3">
      <c r="A175" s="112" t="s">
        <v>336</v>
      </c>
      <c r="B175" s="96"/>
      <c r="C175" s="96"/>
      <c r="D175" s="97"/>
      <c r="E175" s="98"/>
      <c r="F175" s="96"/>
      <c r="G175" s="39" t="s">
        <v>52</v>
      </c>
      <c r="H175" s="61"/>
      <c r="I175" s="63"/>
      <c r="J175" s="63"/>
      <c r="K175" s="61"/>
      <c r="L175" s="99"/>
      <c r="M175" s="100">
        <v>4420.08154296875</v>
      </c>
      <c r="N175" s="100">
        <v>9053.373046875</v>
      </c>
      <c r="O175" s="101"/>
      <c r="P175" s="102"/>
      <c r="Q175" s="102"/>
      <c r="R175" s="37">
        <v>2</v>
      </c>
      <c r="S175" s="68"/>
      <c r="T175" s="68"/>
      <c r="U175" s="38">
        <v>0</v>
      </c>
      <c r="V175" s="38">
        <v>0.25</v>
      </c>
      <c r="W175" s="38">
        <v>0</v>
      </c>
      <c r="X175" s="38">
        <v>0.98370899999999994</v>
      </c>
      <c r="Y175" s="38">
        <v>1</v>
      </c>
      <c r="Z175" s="69"/>
      <c r="AA175" s="70">
        <v>175</v>
      </c>
      <c r="AB17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5" s="71"/>
      <c r="AD175" s="37"/>
      <c r="AE175" s="37"/>
      <c r="AF175" s="37"/>
      <c r="AG175" s="37"/>
      <c r="AH175" s="37"/>
      <c r="AI175" s="37"/>
      <c r="AJ175" s="37"/>
      <c r="AK175" s="37"/>
      <c r="AL175" s="37"/>
      <c r="AM175" s="37"/>
      <c r="AN175" s="132" t="str">
        <f>REPLACE(INDEX(GroupVertices[Group], MATCH(Vertices[[#This Row],[Vertex]],GroupVertices[Vertex],0)),1,1,"")</f>
        <v>10</v>
      </c>
      <c r="AO175" s="103"/>
      <c r="AP175" s="91"/>
      <c r="AQ175" s="91"/>
      <c r="AR175" s="91"/>
      <c r="AS175" s="91"/>
    </row>
    <row r="176" spans="1:45" ht="16.5" thickTop="1" thickBot="1" x14ac:dyDescent="0.3">
      <c r="A176" s="112" t="s">
        <v>272</v>
      </c>
      <c r="B176" s="96"/>
      <c r="C176" s="96"/>
      <c r="D176" s="97"/>
      <c r="E176" s="98"/>
      <c r="F176" s="96"/>
      <c r="G176" s="39" t="s">
        <v>52</v>
      </c>
      <c r="H176" s="61"/>
      <c r="I176" s="63"/>
      <c r="J176" s="63"/>
      <c r="K176" s="61"/>
      <c r="L176" s="99"/>
      <c r="M176" s="100">
        <v>8970.5576171875</v>
      </c>
      <c r="N176" s="100">
        <v>2054.5224609375</v>
      </c>
      <c r="O176" s="101"/>
      <c r="P176" s="102"/>
      <c r="Q176" s="102"/>
      <c r="R176" s="37">
        <v>1</v>
      </c>
      <c r="S176" s="68"/>
      <c r="T176" s="68"/>
      <c r="U176" s="38">
        <v>0</v>
      </c>
      <c r="V176" s="38">
        <v>1</v>
      </c>
      <c r="W176" s="38">
        <v>0</v>
      </c>
      <c r="X176" s="38">
        <v>0.99999700000000002</v>
      </c>
      <c r="Y176" s="38">
        <v>0</v>
      </c>
      <c r="Z176" s="69"/>
      <c r="AA176" s="70">
        <v>176</v>
      </c>
      <c r="AB17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6" s="71"/>
      <c r="AD176" s="37"/>
      <c r="AE176" s="37"/>
      <c r="AF176" s="37"/>
      <c r="AG176" s="37"/>
      <c r="AH176" s="37"/>
      <c r="AI176" s="37"/>
      <c r="AJ176" s="37"/>
      <c r="AK176" s="37"/>
      <c r="AL176" s="37"/>
      <c r="AM176" s="37"/>
      <c r="AN176" s="132" t="str">
        <f>REPLACE(INDEX(GroupVertices[Group], MATCH(Vertices[[#This Row],[Vertex]],GroupVertices[Vertex],0)),1,1,"")</f>
        <v>68</v>
      </c>
      <c r="AO176" s="103"/>
      <c r="AP176" s="91"/>
      <c r="AQ176" s="91"/>
      <c r="AR176" s="91"/>
      <c r="AS176" s="91"/>
    </row>
    <row r="177" spans="1:45" ht="16.5" thickTop="1" thickBot="1" x14ac:dyDescent="0.3">
      <c r="A177" s="112" t="s">
        <v>239</v>
      </c>
      <c r="B177" s="96"/>
      <c r="C177" s="96"/>
      <c r="D177" s="97"/>
      <c r="E177" s="98"/>
      <c r="F177" s="96"/>
      <c r="G177" s="39" t="s">
        <v>52</v>
      </c>
      <c r="H177" s="61"/>
      <c r="I177" s="63"/>
      <c r="J177" s="63"/>
      <c r="K177" s="61"/>
      <c r="L177" s="99"/>
      <c r="M177" s="100">
        <v>2773.44384765625</v>
      </c>
      <c r="N177" s="100">
        <v>7598.13671875</v>
      </c>
      <c r="O177" s="101"/>
      <c r="P177" s="102"/>
      <c r="Q177" s="102"/>
      <c r="R177" s="37">
        <v>6</v>
      </c>
      <c r="S177" s="68"/>
      <c r="T177" s="68"/>
      <c r="U177" s="38">
        <v>3</v>
      </c>
      <c r="V177" s="38">
        <v>5.8824000000000001E-2</v>
      </c>
      <c r="W177" s="38">
        <v>0.15700600000000001</v>
      </c>
      <c r="X177" s="38">
        <v>1.431864</v>
      </c>
      <c r="Y177" s="38">
        <v>0.6</v>
      </c>
      <c r="Z177" s="69"/>
      <c r="AA177" s="70">
        <v>177</v>
      </c>
      <c r="AB17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7" s="71"/>
      <c r="AD177" s="37"/>
      <c r="AE177" s="37"/>
      <c r="AF177" s="37"/>
      <c r="AG177" s="37"/>
      <c r="AH177" s="37"/>
      <c r="AI177" s="37"/>
      <c r="AJ177" s="137" t="s">
        <v>175</v>
      </c>
      <c r="AK177" s="137" t="s">
        <v>175</v>
      </c>
      <c r="AL177" s="137" t="s">
        <v>175</v>
      </c>
      <c r="AM177" s="137" t="s">
        <v>175</v>
      </c>
      <c r="AN177" s="134" t="str">
        <f>REPLACE(INDEX(GroupVertices[Group], MATCH(Vertices[[#This Row],[Vertex]],GroupVertices[Vertex],0)),1,1,"")</f>
        <v>1</v>
      </c>
      <c r="AO177" s="103"/>
      <c r="AP177" s="91"/>
      <c r="AQ177" s="91"/>
      <c r="AR177" s="91"/>
      <c r="AS177" s="91"/>
    </row>
    <row r="178" spans="1:45" ht="16.5" thickTop="1" thickBot="1" x14ac:dyDescent="0.3">
      <c r="A178" s="112" t="s">
        <v>247</v>
      </c>
      <c r="B178" s="96"/>
      <c r="C178" s="96"/>
      <c r="D178" s="97"/>
      <c r="E178" s="98"/>
      <c r="F178" s="96"/>
      <c r="G178" s="39" t="s">
        <v>52</v>
      </c>
      <c r="H178" s="61"/>
      <c r="I178" s="63"/>
      <c r="J178" s="63"/>
      <c r="K178" s="61"/>
      <c r="L178" s="99"/>
      <c r="M178" s="100">
        <v>7664.642578125</v>
      </c>
      <c r="N178" s="100">
        <v>8018.29345703125</v>
      </c>
      <c r="O178" s="101"/>
      <c r="P178" s="102"/>
      <c r="Q178" s="102"/>
      <c r="R178" s="37">
        <v>4</v>
      </c>
      <c r="S178" s="68"/>
      <c r="T178" s="68"/>
      <c r="U178" s="38">
        <v>3</v>
      </c>
      <c r="V178" s="38">
        <v>0.25</v>
      </c>
      <c r="W178" s="38">
        <v>0</v>
      </c>
      <c r="X178" s="38">
        <v>1.4202760000000001</v>
      </c>
      <c r="Y178" s="38">
        <v>0.5</v>
      </c>
      <c r="Z178" s="69"/>
      <c r="AA178" s="70">
        <v>178</v>
      </c>
      <c r="AB17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8" s="71"/>
      <c r="AD178" s="37"/>
      <c r="AE178" s="37"/>
      <c r="AF178" s="37"/>
      <c r="AG178" s="37"/>
      <c r="AH178" s="37"/>
      <c r="AI178" s="37"/>
      <c r="AJ178" s="137" t="s">
        <v>175</v>
      </c>
      <c r="AK178" s="137" t="s">
        <v>175</v>
      </c>
      <c r="AL178" s="137" t="s">
        <v>175</v>
      </c>
      <c r="AM178" s="137" t="s">
        <v>175</v>
      </c>
      <c r="AN178" s="134" t="str">
        <f>REPLACE(INDEX(GroupVertices[Group], MATCH(Vertices[[#This Row],[Vertex]],GroupVertices[Vertex],0)),1,1,"")</f>
        <v>6</v>
      </c>
      <c r="AO178" s="103"/>
      <c r="AP178" s="91"/>
      <c r="AQ178" s="91"/>
      <c r="AR178" s="91"/>
      <c r="AS178" s="91"/>
    </row>
    <row r="179" spans="1:45" ht="16.5" thickTop="1" thickBot="1" x14ac:dyDescent="0.3">
      <c r="A179" s="112" t="s">
        <v>396</v>
      </c>
      <c r="B179" s="96"/>
      <c r="C179" s="96"/>
      <c r="D179" s="97"/>
      <c r="E179" s="98"/>
      <c r="F179" s="96"/>
      <c r="G179" s="39" t="s">
        <v>52</v>
      </c>
      <c r="H179" s="61"/>
      <c r="I179" s="63"/>
      <c r="J179" s="63"/>
      <c r="K179" s="61"/>
      <c r="L179" s="99"/>
      <c r="M179" s="100">
        <v>8183.81982421875</v>
      </c>
      <c r="N179" s="100">
        <v>8224.046875</v>
      </c>
      <c r="O179" s="101"/>
      <c r="P179" s="102"/>
      <c r="Q179" s="102"/>
      <c r="R179" s="37">
        <v>2</v>
      </c>
      <c r="S179" s="68"/>
      <c r="T179" s="68"/>
      <c r="U179" s="38">
        <v>0</v>
      </c>
      <c r="V179" s="38">
        <v>3.8462000000000003E-2</v>
      </c>
      <c r="W179" s="38">
        <v>0</v>
      </c>
      <c r="X179" s="38">
        <v>0.918126</v>
      </c>
      <c r="Y179" s="38">
        <v>1</v>
      </c>
      <c r="Z179" s="69"/>
      <c r="AA179" s="70">
        <v>179</v>
      </c>
      <c r="AB17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79" s="71"/>
      <c r="AD179" s="37"/>
      <c r="AE179" s="37"/>
      <c r="AF179" s="37"/>
      <c r="AG179" s="37"/>
      <c r="AH179" s="37"/>
      <c r="AI179" s="37"/>
      <c r="AJ179" s="37"/>
      <c r="AK179" s="37"/>
      <c r="AL179" s="37"/>
      <c r="AM179" s="37"/>
      <c r="AN179" s="132" t="str">
        <f>REPLACE(INDEX(GroupVertices[Group], MATCH(Vertices[[#This Row],[Vertex]],GroupVertices[Vertex],0)),1,1,"")</f>
        <v>2</v>
      </c>
      <c r="AO179" s="103"/>
      <c r="AP179" s="91"/>
      <c r="AQ179" s="91"/>
      <c r="AR179" s="91"/>
      <c r="AS179" s="91"/>
    </row>
    <row r="180" spans="1:45" ht="16.5" thickTop="1" thickBot="1" x14ac:dyDescent="0.3">
      <c r="A180" s="112" t="s">
        <v>404</v>
      </c>
      <c r="B180" s="96"/>
      <c r="C180" s="96"/>
      <c r="D180" s="97"/>
      <c r="E180" s="98"/>
      <c r="F180" s="96"/>
      <c r="G180" s="39" t="s">
        <v>52</v>
      </c>
      <c r="H180" s="61"/>
      <c r="I180" s="63"/>
      <c r="J180" s="63"/>
      <c r="K180" s="61"/>
      <c r="L180" s="99"/>
      <c r="M180" s="100">
        <v>8182.6953125</v>
      </c>
      <c r="N180" s="100">
        <v>1556.190673828125</v>
      </c>
      <c r="O180" s="101"/>
      <c r="P180" s="102"/>
      <c r="Q180" s="102"/>
      <c r="R180" s="37">
        <v>0</v>
      </c>
      <c r="S180" s="68"/>
      <c r="T180" s="68"/>
      <c r="U180" s="38">
        <v>0</v>
      </c>
      <c r="V180" s="38">
        <v>0</v>
      </c>
      <c r="W180" s="38">
        <v>0</v>
      </c>
      <c r="X180" s="38">
        <v>0</v>
      </c>
      <c r="Y180" s="38">
        <v>0</v>
      </c>
      <c r="Z180" s="69"/>
      <c r="AA180" s="70">
        <v>180</v>
      </c>
      <c r="AB18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0" s="71"/>
      <c r="AD180" s="37"/>
      <c r="AE180" s="37"/>
      <c r="AF180" s="37"/>
      <c r="AG180" s="37"/>
      <c r="AH180" s="37"/>
      <c r="AI180" s="37"/>
      <c r="AJ180" s="37"/>
      <c r="AK180" s="37"/>
      <c r="AL180" s="37"/>
      <c r="AM180" s="37"/>
      <c r="AN180" s="132" t="str">
        <f>REPLACE(INDEX(GroupVertices[Group], MATCH(Vertices[[#This Row],[Vertex]],GroupVertices[Vertex],0)),1,1,"")</f>
        <v>71</v>
      </c>
      <c r="AO180" s="103"/>
      <c r="AP180" s="91"/>
      <c r="AQ180" s="91"/>
      <c r="AR180" s="91"/>
      <c r="AS180" s="91"/>
    </row>
    <row r="181" spans="1:45" ht="16.5" thickTop="1" thickBot="1" x14ac:dyDescent="0.3">
      <c r="A181" s="112" t="s">
        <v>235</v>
      </c>
      <c r="B181" s="96"/>
      <c r="C181" s="96"/>
      <c r="D181" s="97"/>
      <c r="E181" s="98"/>
      <c r="F181" s="96"/>
      <c r="G181" s="39" t="s">
        <v>52</v>
      </c>
      <c r="H181" s="61"/>
      <c r="I181" s="63"/>
      <c r="J181" s="63"/>
      <c r="K181" s="61"/>
      <c r="L181" s="99"/>
      <c r="M181" s="100">
        <v>814.11907958984375</v>
      </c>
      <c r="N181" s="100">
        <v>6727.31494140625</v>
      </c>
      <c r="O181" s="101"/>
      <c r="P181" s="102"/>
      <c r="Q181" s="102"/>
      <c r="R181" s="37">
        <v>2</v>
      </c>
      <c r="S181" s="68"/>
      <c r="T181" s="68"/>
      <c r="U181" s="38">
        <v>1</v>
      </c>
      <c r="V181" s="38">
        <v>0.5</v>
      </c>
      <c r="W181" s="38">
        <v>0</v>
      </c>
      <c r="X181" s="38">
        <v>1.4594549999999999</v>
      </c>
      <c r="Y181" s="38">
        <v>0</v>
      </c>
      <c r="Z181" s="69"/>
      <c r="AA181" s="70">
        <v>181</v>
      </c>
      <c r="AB18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1" s="71"/>
      <c r="AD181" s="37"/>
      <c r="AE181" s="37"/>
      <c r="AF181" s="37"/>
      <c r="AG181" s="37"/>
      <c r="AH181" s="37"/>
      <c r="AI181" s="37"/>
      <c r="AJ181" s="37"/>
      <c r="AK181" s="37"/>
      <c r="AL181" s="37"/>
      <c r="AM181" s="37"/>
      <c r="AN181" s="132" t="str">
        <f>REPLACE(INDEX(GroupVertices[Group], MATCH(Vertices[[#This Row],[Vertex]],GroupVertices[Vertex],0)),1,1,"")</f>
        <v>29</v>
      </c>
      <c r="AO181" s="103"/>
      <c r="AP181" s="91"/>
      <c r="AQ181" s="91"/>
      <c r="AR181" s="91"/>
      <c r="AS181" s="91"/>
    </row>
    <row r="182" spans="1:45" ht="16.5" thickTop="1" thickBot="1" x14ac:dyDescent="0.3">
      <c r="A182" s="112" t="s">
        <v>405</v>
      </c>
      <c r="B182" s="96"/>
      <c r="C182" s="96"/>
      <c r="D182" s="97"/>
      <c r="E182" s="98"/>
      <c r="F182" s="96"/>
      <c r="G182" s="39" t="s">
        <v>52</v>
      </c>
      <c r="H182" s="61"/>
      <c r="I182" s="63"/>
      <c r="J182" s="63"/>
      <c r="K182" s="61"/>
      <c r="L182" s="99"/>
      <c r="M182" s="100">
        <v>857.913330078125</v>
      </c>
      <c r="N182" s="100">
        <v>6026.203125</v>
      </c>
      <c r="O182" s="101"/>
      <c r="P182" s="102"/>
      <c r="Q182" s="102"/>
      <c r="R182" s="37">
        <v>0</v>
      </c>
      <c r="S182" s="68"/>
      <c r="T182" s="68"/>
      <c r="U182" s="38">
        <v>0</v>
      </c>
      <c r="V182" s="38">
        <v>0</v>
      </c>
      <c r="W182" s="38">
        <v>0</v>
      </c>
      <c r="X182" s="38">
        <v>0</v>
      </c>
      <c r="Y182" s="38">
        <v>0</v>
      </c>
      <c r="Z182" s="69"/>
      <c r="AA182" s="70">
        <v>182</v>
      </c>
      <c r="AB18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2" s="71"/>
      <c r="AD182" s="37"/>
      <c r="AE182" s="37"/>
      <c r="AF182" s="37"/>
      <c r="AG182" s="37"/>
      <c r="AH182" s="37"/>
      <c r="AI182" s="37"/>
      <c r="AJ182" s="37"/>
      <c r="AK182" s="37"/>
      <c r="AL182" s="37"/>
      <c r="AM182" s="37"/>
      <c r="AN182" s="132" t="str">
        <f>REPLACE(INDEX(GroupVertices[Group], MATCH(Vertices[[#This Row],[Vertex]],GroupVertices[Vertex],0)),1,1,"")</f>
        <v>74</v>
      </c>
      <c r="AO182" s="103"/>
      <c r="AP182" s="91"/>
      <c r="AQ182" s="91"/>
      <c r="AR182" s="91"/>
      <c r="AS182" s="91"/>
    </row>
    <row r="183" spans="1:45" ht="16.5" thickTop="1" thickBot="1" x14ac:dyDescent="0.3">
      <c r="A183" s="112" t="s">
        <v>298</v>
      </c>
      <c r="B183" s="96"/>
      <c r="C183" s="96"/>
      <c r="D183" s="97"/>
      <c r="E183" s="98"/>
      <c r="F183" s="96"/>
      <c r="G183" s="39" t="s">
        <v>52</v>
      </c>
      <c r="H183" s="61"/>
      <c r="I183" s="63"/>
      <c r="J183" s="63"/>
      <c r="K183" s="61"/>
      <c r="L183" s="99"/>
      <c r="M183" s="100">
        <v>5297.82470703125</v>
      </c>
      <c r="N183" s="100">
        <v>4183.6474609375</v>
      </c>
      <c r="O183" s="101"/>
      <c r="P183" s="102"/>
      <c r="Q183" s="102"/>
      <c r="R183" s="37">
        <v>3</v>
      </c>
      <c r="S183" s="68"/>
      <c r="T183" s="68"/>
      <c r="U183" s="38">
        <v>0</v>
      </c>
      <c r="V183" s="38">
        <v>0.33333299999999999</v>
      </c>
      <c r="W183" s="38">
        <v>0</v>
      </c>
      <c r="X183" s="38">
        <v>0.99999700000000002</v>
      </c>
      <c r="Y183" s="38">
        <v>1</v>
      </c>
      <c r="Z183" s="69"/>
      <c r="AA183" s="70">
        <v>183</v>
      </c>
      <c r="AB18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3" s="71"/>
      <c r="AD183" s="37"/>
      <c r="AE183" s="37"/>
      <c r="AF183" s="37"/>
      <c r="AG183" s="37"/>
      <c r="AH183" s="37"/>
      <c r="AI183" s="37"/>
      <c r="AJ183" s="37"/>
      <c r="AK183" s="37"/>
      <c r="AL183" s="37"/>
      <c r="AM183" s="37"/>
      <c r="AN183" s="132" t="str">
        <f>REPLACE(INDEX(GroupVertices[Group], MATCH(Vertices[[#This Row],[Vertex]],GroupVertices[Vertex],0)),1,1,"")</f>
        <v>9</v>
      </c>
      <c r="AO183" s="103"/>
      <c r="AP183" s="91"/>
      <c r="AQ183" s="91"/>
      <c r="AR183" s="91"/>
      <c r="AS183" s="91"/>
    </row>
    <row r="184" spans="1:45" ht="16.5" thickTop="1" thickBot="1" x14ac:dyDescent="0.3">
      <c r="A184" s="112" t="s">
        <v>406</v>
      </c>
      <c r="B184" s="96"/>
      <c r="C184" s="96"/>
      <c r="D184" s="97"/>
      <c r="E184" s="98"/>
      <c r="F184" s="96"/>
      <c r="G184" s="39" t="s">
        <v>52</v>
      </c>
      <c r="H184" s="61"/>
      <c r="I184" s="63"/>
      <c r="J184" s="63"/>
      <c r="K184" s="61"/>
      <c r="L184" s="99"/>
      <c r="M184" s="100">
        <v>9207.7841796875</v>
      </c>
      <c r="N184" s="100">
        <v>2176.786865234375</v>
      </c>
      <c r="O184" s="101"/>
      <c r="P184" s="102"/>
      <c r="Q184" s="102"/>
      <c r="R184" s="37">
        <v>0</v>
      </c>
      <c r="S184" s="68"/>
      <c r="T184" s="68"/>
      <c r="U184" s="38">
        <v>0</v>
      </c>
      <c r="V184" s="38">
        <v>0</v>
      </c>
      <c r="W184" s="38">
        <v>0</v>
      </c>
      <c r="X184" s="38">
        <v>0</v>
      </c>
      <c r="Y184" s="38">
        <v>0</v>
      </c>
      <c r="Z184" s="69"/>
      <c r="AA184" s="70">
        <v>184</v>
      </c>
      <c r="AB18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4" s="71"/>
      <c r="AD184" s="37"/>
      <c r="AE184" s="37"/>
      <c r="AF184" s="37"/>
      <c r="AG184" s="37"/>
      <c r="AH184" s="37"/>
      <c r="AI184" s="37"/>
      <c r="AJ184" s="37"/>
      <c r="AK184" s="37"/>
      <c r="AL184" s="37"/>
      <c r="AM184" s="37"/>
      <c r="AN184" s="132" t="str">
        <f>REPLACE(INDEX(GroupVertices[Group], MATCH(Vertices[[#This Row],[Vertex]],GroupVertices[Vertex],0)),1,1,"")</f>
        <v>77</v>
      </c>
      <c r="AO184" s="103"/>
      <c r="AP184" s="91"/>
      <c r="AQ184" s="91"/>
      <c r="AR184" s="91"/>
      <c r="AS184" s="91"/>
    </row>
    <row r="185" spans="1:45" ht="16.5" thickTop="1" thickBot="1" x14ac:dyDescent="0.3">
      <c r="A185" s="112" t="s">
        <v>392</v>
      </c>
      <c r="B185" s="96"/>
      <c r="C185" s="96"/>
      <c r="D185" s="97"/>
      <c r="E185" s="98"/>
      <c r="F185" s="96"/>
      <c r="G185" s="39" t="s">
        <v>52</v>
      </c>
      <c r="H185" s="61"/>
      <c r="I185" s="63"/>
      <c r="J185" s="63"/>
      <c r="K185" s="61"/>
      <c r="L185" s="99"/>
      <c r="M185" s="100">
        <v>5858.876953125</v>
      </c>
      <c r="N185" s="100">
        <v>5463.79150390625</v>
      </c>
      <c r="O185" s="101"/>
      <c r="P185" s="102"/>
      <c r="Q185" s="102"/>
      <c r="R185" s="37">
        <v>1</v>
      </c>
      <c r="S185" s="68"/>
      <c r="T185" s="68"/>
      <c r="U185" s="38">
        <v>0</v>
      </c>
      <c r="V185" s="38">
        <v>1</v>
      </c>
      <c r="W185" s="38">
        <v>0</v>
      </c>
      <c r="X185" s="38">
        <v>0.99999700000000002</v>
      </c>
      <c r="Y185" s="38">
        <v>0</v>
      </c>
      <c r="Z185" s="69"/>
      <c r="AA185" s="70">
        <v>185</v>
      </c>
      <c r="AB18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5" s="71"/>
      <c r="AD185" s="37"/>
      <c r="AE185" s="37"/>
      <c r="AF185" s="37"/>
      <c r="AG185" s="37"/>
      <c r="AH185" s="37"/>
      <c r="AI185" s="37"/>
      <c r="AJ185" s="37"/>
      <c r="AK185" s="37"/>
      <c r="AL185" s="37"/>
      <c r="AM185" s="37"/>
      <c r="AN185" s="132" t="str">
        <f>REPLACE(INDEX(GroupVertices[Group], MATCH(Vertices[[#This Row],[Vertex]],GroupVertices[Vertex],0)),1,1,"")</f>
        <v>43</v>
      </c>
      <c r="AO185" s="103"/>
      <c r="AP185" s="91"/>
      <c r="AQ185" s="91"/>
      <c r="AR185" s="91"/>
      <c r="AS185" s="91"/>
    </row>
    <row r="186" spans="1:45" ht="16.5" thickTop="1" thickBot="1" x14ac:dyDescent="0.3">
      <c r="A186" s="112" t="s">
        <v>407</v>
      </c>
      <c r="B186" s="96"/>
      <c r="C186" s="96"/>
      <c r="D186" s="97"/>
      <c r="E186" s="98"/>
      <c r="F186" s="96"/>
      <c r="G186" s="39" t="s">
        <v>52</v>
      </c>
      <c r="H186" s="61"/>
      <c r="I186" s="63"/>
      <c r="J186" s="63"/>
      <c r="K186" s="61"/>
      <c r="L186" s="99"/>
      <c r="M186" s="100">
        <v>4247.7080078125</v>
      </c>
      <c r="N186" s="100">
        <v>1365.64794921875</v>
      </c>
      <c r="O186" s="101"/>
      <c r="P186" s="102"/>
      <c r="Q186" s="102"/>
      <c r="R186" s="37">
        <v>0</v>
      </c>
      <c r="S186" s="68"/>
      <c r="T186" s="68"/>
      <c r="U186" s="38">
        <v>0</v>
      </c>
      <c r="V186" s="38">
        <v>0</v>
      </c>
      <c r="W186" s="38">
        <v>0</v>
      </c>
      <c r="X186" s="38">
        <v>0</v>
      </c>
      <c r="Y186" s="38">
        <v>0</v>
      </c>
      <c r="Z186" s="69"/>
      <c r="AA186" s="70">
        <v>186</v>
      </c>
      <c r="AB18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6" s="71"/>
      <c r="AD186" s="37"/>
      <c r="AE186" s="37"/>
      <c r="AF186" s="37"/>
      <c r="AG186" s="37"/>
      <c r="AH186" s="37"/>
      <c r="AI186" s="37"/>
      <c r="AJ186" s="37"/>
      <c r="AK186" s="37"/>
      <c r="AL186" s="37"/>
      <c r="AM186" s="37"/>
      <c r="AN186" s="132" t="str">
        <f>REPLACE(INDEX(GroupVertices[Group], MATCH(Vertices[[#This Row],[Vertex]],GroupVertices[Vertex],0)),1,1,"")</f>
        <v>76</v>
      </c>
      <c r="AO186" s="103"/>
      <c r="AP186" s="91"/>
      <c r="AQ186" s="91"/>
      <c r="AR186" s="91"/>
      <c r="AS186" s="91"/>
    </row>
    <row r="187" spans="1:45" ht="16.5" thickTop="1" thickBot="1" x14ac:dyDescent="0.3">
      <c r="A187" s="112" t="s">
        <v>408</v>
      </c>
      <c r="B187" s="96"/>
      <c r="C187" s="96"/>
      <c r="D187" s="97"/>
      <c r="E187" s="98"/>
      <c r="F187" s="96"/>
      <c r="G187" s="39" t="s">
        <v>52</v>
      </c>
      <c r="H187" s="61"/>
      <c r="I187" s="63"/>
      <c r="J187" s="63"/>
      <c r="K187" s="61"/>
      <c r="L187" s="99"/>
      <c r="M187" s="100">
        <v>2580.78173828125</v>
      </c>
      <c r="N187" s="100">
        <v>387.63861083984375</v>
      </c>
      <c r="O187" s="101"/>
      <c r="P187" s="102"/>
      <c r="Q187" s="102"/>
      <c r="R187" s="37">
        <v>0</v>
      </c>
      <c r="S187" s="68"/>
      <c r="T187" s="68"/>
      <c r="U187" s="38">
        <v>0</v>
      </c>
      <c r="V187" s="38">
        <v>0</v>
      </c>
      <c r="W187" s="38">
        <v>0</v>
      </c>
      <c r="X187" s="38">
        <v>0</v>
      </c>
      <c r="Y187" s="38">
        <v>0</v>
      </c>
      <c r="Z187" s="69"/>
      <c r="AA187" s="70">
        <v>187</v>
      </c>
      <c r="AB18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7" s="71"/>
      <c r="AD187" s="37"/>
      <c r="AE187" s="37"/>
      <c r="AF187" s="37"/>
      <c r="AG187" s="37"/>
      <c r="AH187" s="37"/>
      <c r="AI187" s="37"/>
      <c r="AJ187" s="37"/>
      <c r="AK187" s="37"/>
      <c r="AL187" s="37"/>
      <c r="AM187" s="37"/>
      <c r="AN187" s="132" t="str">
        <f>REPLACE(INDEX(GroupVertices[Group], MATCH(Vertices[[#This Row],[Vertex]],GroupVertices[Vertex],0)),1,1,"")</f>
        <v>75</v>
      </c>
      <c r="AO187" s="103"/>
      <c r="AP187" s="91"/>
      <c r="AQ187" s="91"/>
      <c r="AR187" s="91"/>
      <c r="AS187" s="91"/>
    </row>
    <row r="188" spans="1:45" ht="16.5" thickTop="1" thickBot="1" x14ac:dyDescent="0.3">
      <c r="A188" s="112" t="s">
        <v>409</v>
      </c>
      <c r="B188" s="96"/>
      <c r="C188" s="96"/>
      <c r="D188" s="97"/>
      <c r="E188" s="98"/>
      <c r="F188" s="96"/>
      <c r="G188" s="39" t="s">
        <v>52</v>
      </c>
      <c r="H188" s="61"/>
      <c r="I188" s="63"/>
      <c r="J188" s="63"/>
      <c r="K188" s="61"/>
      <c r="L188" s="99"/>
      <c r="M188" s="100">
        <v>5405.00732421875</v>
      </c>
      <c r="N188" s="100">
        <v>7805.5498046875</v>
      </c>
      <c r="O188" s="101"/>
      <c r="P188" s="102"/>
      <c r="Q188" s="102"/>
      <c r="R188" s="37">
        <v>1</v>
      </c>
      <c r="S188" s="68"/>
      <c r="T188" s="68"/>
      <c r="U188" s="38">
        <v>0</v>
      </c>
      <c r="V188" s="38">
        <v>1</v>
      </c>
      <c r="W188" s="38">
        <v>0</v>
      </c>
      <c r="X188" s="38">
        <v>0.99999700000000002</v>
      </c>
      <c r="Y188" s="38">
        <v>0</v>
      </c>
      <c r="Z188" s="69"/>
      <c r="AA188" s="70">
        <v>188</v>
      </c>
      <c r="AB18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8" s="71"/>
      <c r="AD188" s="37"/>
      <c r="AE188" s="37"/>
      <c r="AF188" s="37"/>
      <c r="AG188" s="37"/>
      <c r="AH188" s="37"/>
      <c r="AI188" s="37"/>
      <c r="AJ188" s="137" t="s">
        <v>175</v>
      </c>
      <c r="AK188" s="137" t="s">
        <v>175</v>
      </c>
      <c r="AL188" s="137" t="s">
        <v>175</v>
      </c>
      <c r="AM188" s="137" t="s">
        <v>175</v>
      </c>
      <c r="AN188" s="134" t="str">
        <f>REPLACE(INDEX(GroupVertices[Group], MATCH(Vertices[[#This Row],[Vertex]],GroupVertices[Vertex],0)),1,1,"")</f>
        <v>36</v>
      </c>
      <c r="AO188" s="103"/>
      <c r="AP188" s="91"/>
      <c r="AQ188" s="91"/>
      <c r="AR188" s="91"/>
      <c r="AS188" s="91"/>
    </row>
    <row r="189" spans="1:45" ht="16.5" thickTop="1" thickBot="1" x14ac:dyDescent="0.3">
      <c r="A189" s="112" t="s">
        <v>344</v>
      </c>
      <c r="B189" s="96"/>
      <c r="C189" s="96"/>
      <c r="D189" s="97"/>
      <c r="E189" s="98"/>
      <c r="F189" s="96"/>
      <c r="G189" s="39" t="s">
        <v>52</v>
      </c>
      <c r="H189" s="61"/>
      <c r="I189" s="63"/>
      <c r="J189" s="63"/>
      <c r="K189" s="61"/>
      <c r="L189" s="99"/>
      <c r="M189" s="100">
        <v>8097.083984375</v>
      </c>
      <c r="N189" s="100">
        <v>4029.930908203125</v>
      </c>
      <c r="O189" s="101"/>
      <c r="P189" s="102"/>
      <c r="Q189" s="102"/>
      <c r="R189" s="37">
        <v>1</v>
      </c>
      <c r="S189" s="68"/>
      <c r="T189" s="68"/>
      <c r="U189" s="38">
        <v>0</v>
      </c>
      <c r="V189" s="38">
        <v>1</v>
      </c>
      <c r="W189" s="38">
        <v>0</v>
      </c>
      <c r="X189" s="38">
        <v>0.99999700000000002</v>
      </c>
      <c r="Y189" s="38">
        <v>0</v>
      </c>
      <c r="Z189" s="69"/>
      <c r="AA189" s="70">
        <v>189</v>
      </c>
      <c r="AB18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89" s="71"/>
      <c r="AD189" s="37"/>
      <c r="AE189" s="37"/>
      <c r="AF189" s="37"/>
      <c r="AG189" s="37"/>
      <c r="AH189" s="37"/>
      <c r="AI189" s="37"/>
      <c r="AJ189" s="37"/>
      <c r="AK189" s="37"/>
      <c r="AL189" s="37"/>
      <c r="AM189" s="37"/>
      <c r="AN189" s="132" t="str">
        <f>REPLACE(INDEX(GroupVertices[Group], MATCH(Vertices[[#This Row],[Vertex]],GroupVertices[Vertex],0)),1,1,"")</f>
        <v>33</v>
      </c>
      <c r="AO189" s="103"/>
      <c r="AP189" s="91"/>
      <c r="AQ189" s="91"/>
      <c r="AR189" s="91"/>
      <c r="AS189" s="91"/>
    </row>
    <row r="190" spans="1:45" ht="16.5" thickTop="1" thickBot="1" x14ac:dyDescent="0.3">
      <c r="A190" s="112" t="s">
        <v>325</v>
      </c>
      <c r="B190" s="96"/>
      <c r="C190" s="96"/>
      <c r="D190" s="97"/>
      <c r="E190" s="98"/>
      <c r="F190" s="96"/>
      <c r="G190" s="39" t="s">
        <v>52</v>
      </c>
      <c r="H190" s="61"/>
      <c r="I190" s="63"/>
      <c r="J190" s="63"/>
      <c r="K190" s="61"/>
      <c r="L190" s="99"/>
      <c r="M190" s="100">
        <v>2235.749755859375</v>
      </c>
      <c r="N190" s="100">
        <v>5217.734375</v>
      </c>
      <c r="O190" s="101"/>
      <c r="P190" s="102"/>
      <c r="Q190" s="102"/>
      <c r="R190" s="37">
        <v>2</v>
      </c>
      <c r="S190" s="68"/>
      <c r="T190" s="68"/>
      <c r="U190" s="38">
        <v>0</v>
      </c>
      <c r="V190" s="38">
        <v>0.5</v>
      </c>
      <c r="W190" s="38">
        <v>0</v>
      </c>
      <c r="X190" s="38">
        <v>0.99999700000000002</v>
      </c>
      <c r="Y190" s="38">
        <v>1</v>
      </c>
      <c r="Z190" s="69"/>
      <c r="AA190" s="70">
        <v>190</v>
      </c>
      <c r="AB19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0" s="71"/>
      <c r="AD190" s="37"/>
      <c r="AE190" s="37"/>
      <c r="AF190" s="37"/>
      <c r="AG190" s="37"/>
      <c r="AH190" s="37"/>
      <c r="AI190" s="37"/>
      <c r="AJ190" s="37"/>
      <c r="AK190" s="37"/>
      <c r="AL190" s="37"/>
      <c r="AM190" s="37"/>
      <c r="AN190" s="132" t="str">
        <f>REPLACE(INDEX(GroupVertices[Group], MATCH(Vertices[[#This Row],[Vertex]],GroupVertices[Vertex],0)),1,1,"")</f>
        <v>17</v>
      </c>
      <c r="AO190" s="103"/>
      <c r="AP190" s="91"/>
      <c r="AQ190" s="91"/>
      <c r="AR190" s="91"/>
      <c r="AS190" s="91"/>
    </row>
    <row r="191" spans="1:45" ht="16.5" thickTop="1" thickBot="1" x14ac:dyDescent="0.3">
      <c r="A191" s="112" t="s">
        <v>306</v>
      </c>
      <c r="B191" s="96"/>
      <c r="C191" s="96"/>
      <c r="D191" s="97"/>
      <c r="E191" s="98"/>
      <c r="F191" s="96"/>
      <c r="G191" s="39" t="s">
        <v>52</v>
      </c>
      <c r="H191" s="61"/>
      <c r="I191" s="63"/>
      <c r="J191" s="63"/>
      <c r="K191" s="61"/>
      <c r="L191" s="99"/>
      <c r="M191" s="100">
        <v>4242.33984375</v>
      </c>
      <c r="N191" s="100">
        <v>1308.8936767578125</v>
      </c>
      <c r="O191" s="101"/>
      <c r="P191" s="102"/>
      <c r="Q191" s="102"/>
      <c r="R191" s="37">
        <v>1</v>
      </c>
      <c r="S191" s="68"/>
      <c r="T191" s="68"/>
      <c r="U191" s="38">
        <v>0</v>
      </c>
      <c r="V191" s="38">
        <v>1</v>
      </c>
      <c r="W191" s="38">
        <v>0</v>
      </c>
      <c r="X191" s="38">
        <v>0.99999700000000002</v>
      </c>
      <c r="Y191" s="38">
        <v>0</v>
      </c>
      <c r="Z191" s="69"/>
      <c r="AA191" s="70">
        <v>191</v>
      </c>
      <c r="AB19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1" s="71"/>
      <c r="AD191" s="37"/>
      <c r="AE191" s="37"/>
      <c r="AF191" s="37"/>
      <c r="AG191" s="37"/>
      <c r="AH191" s="37"/>
      <c r="AI191" s="37"/>
      <c r="AJ191" s="37"/>
      <c r="AK191" s="37"/>
      <c r="AL191" s="37"/>
      <c r="AM191" s="37"/>
      <c r="AN191" s="132" t="str">
        <f>REPLACE(INDEX(GroupVertices[Group], MATCH(Vertices[[#This Row],[Vertex]],GroupVertices[Vertex],0)),1,1,"")</f>
        <v>61</v>
      </c>
      <c r="AO191" s="103"/>
      <c r="AP191" s="91"/>
      <c r="AQ191" s="91"/>
      <c r="AR191" s="91"/>
      <c r="AS191" s="91"/>
    </row>
    <row r="192" spans="1:45" ht="16.5" thickTop="1" thickBot="1" x14ac:dyDescent="0.3">
      <c r="A192" s="112" t="s">
        <v>337</v>
      </c>
      <c r="B192" s="96"/>
      <c r="C192" s="96"/>
      <c r="D192" s="97"/>
      <c r="E192" s="98"/>
      <c r="F192" s="96"/>
      <c r="G192" s="39" t="s">
        <v>52</v>
      </c>
      <c r="H192" s="61"/>
      <c r="I192" s="63"/>
      <c r="J192" s="63"/>
      <c r="K192" s="61"/>
      <c r="L192" s="99"/>
      <c r="M192" s="100">
        <v>5494.59423828125</v>
      </c>
      <c r="N192" s="100">
        <v>9535.548828125</v>
      </c>
      <c r="O192" s="101"/>
      <c r="P192" s="102"/>
      <c r="Q192" s="102"/>
      <c r="R192" s="37">
        <v>1</v>
      </c>
      <c r="S192" s="68"/>
      <c r="T192" s="68"/>
      <c r="U192" s="38">
        <v>0</v>
      </c>
      <c r="V192" s="38">
        <v>0.2</v>
      </c>
      <c r="W192" s="38">
        <v>0</v>
      </c>
      <c r="X192" s="38">
        <v>0.56563300000000005</v>
      </c>
      <c r="Y192" s="38">
        <v>0</v>
      </c>
      <c r="Z192" s="69"/>
      <c r="AA192" s="70">
        <v>192</v>
      </c>
      <c r="AB19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2" s="71"/>
      <c r="AD192" s="37"/>
      <c r="AE192" s="37"/>
      <c r="AF192" s="37"/>
      <c r="AG192" s="37"/>
      <c r="AH192" s="37"/>
      <c r="AI192" s="37"/>
      <c r="AJ192" s="37"/>
      <c r="AK192" s="37"/>
      <c r="AL192" s="37"/>
      <c r="AM192" s="37"/>
      <c r="AN192" s="132" t="str">
        <f>REPLACE(INDEX(GroupVertices[Group], MATCH(Vertices[[#This Row],[Vertex]],GroupVertices[Vertex],0)),1,1,"")</f>
        <v>10</v>
      </c>
      <c r="AO192" s="103"/>
      <c r="AP192" s="91"/>
      <c r="AQ192" s="91"/>
      <c r="AR192" s="91"/>
      <c r="AS192" s="91"/>
    </row>
    <row r="193" spans="1:45" ht="16.5" thickTop="1" thickBot="1" x14ac:dyDescent="0.3">
      <c r="A193" s="112" t="s">
        <v>400</v>
      </c>
      <c r="B193" s="96"/>
      <c r="C193" s="96"/>
      <c r="D193" s="97"/>
      <c r="E193" s="98"/>
      <c r="F193" s="96"/>
      <c r="G193" s="39" t="s">
        <v>52</v>
      </c>
      <c r="H193" s="61"/>
      <c r="I193" s="63"/>
      <c r="J193" s="63"/>
      <c r="K193" s="61"/>
      <c r="L193" s="99"/>
      <c r="M193" s="100">
        <v>2191.4677734375</v>
      </c>
      <c r="N193" s="100">
        <v>8994.9345703125</v>
      </c>
      <c r="O193" s="101"/>
      <c r="P193" s="102"/>
      <c r="Q193" s="102"/>
      <c r="R193" s="37">
        <v>1</v>
      </c>
      <c r="S193" s="68"/>
      <c r="T193" s="68"/>
      <c r="U193" s="38">
        <v>0</v>
      </c>
      <c r="V193" s="38">
        <v>1</v>
      </c>
      <c r="W193" s="38">
        <v>0</v>
      </c>
      <c r="X193" s="38">
        <v>0.99999700000000002</v>
      </c>
      <c r="Y193" s="38">
        <v>0</v>
      </c>
      <c r="Z193" s="69"/>
      <c r="AA193" s="70">
        <v>193</v>
      </c>
      <c r="AB19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3" s="71"/>
      <c r="AD193" s="37"/>
      <c r="AE193" s="37"/>
      <c r="AF193" s="37"/>
      <c r="AG193" s="37"/>
      <c r="AH193" s="37"/>
      <c r="AI193" s="37"/>
      <c r="AJ193" s="37"/>
      <c r="AK193" s="37"/>
      <c r="AL193" s="37"/>
      <c r="AM193" s="37"/>
      <c r="AN193" s="132" t="str">
        <f>REPLACE(INDEX(GroupVertices[Group], MATCH(Vertices[[#This Row],[Vertex]],GroupVertices[Vertex],0)),1,1,"")</f>
        <v>45</v>
      </c>
      <c r="AO193" s="103"/>
      <c r="AP193" s="91"/>
      <c r="AQ193" s="91"/>
      <c r="AR193" s="91"/>
      <c r="AS193" s="91"/>
    </row>
    <row r="194" spans="1:45" ht="16.5" thickTop="1" thickBot="1" x14ac:dyDescent="0.3">
      <c r="A194" s="112" t="s">
        <v>383</v>
      </c>
      <c r="B194" s="96"/>
      <c r="C194" s="96"/>
      <c r="D194" s="97"/>
      <c r="E194" s="98"/>
      <c r="F194" s="96"/>
      <c r="G194" s="39" t="s">
        <v>52</v>
      </c>
      <c r="H194" s="61"/>
      <c r="I194" s="63"/>
      <c r="J194" s="63"/>
      <c r="K194" s="61"/>
      <c r="L194" s="99"/>
      <c r="M194" s="100">
        <v>1928.72119140625</v>
      </c>
      <c r="N194" s="100">
        <v>7730.9169921875</v>
      </c>
      <c r="O194" s="101"/>
      <c r="P194" s="102"/>
      <c r="Q194" s="102"/>
      <c r="R194" s="37">
        <v>1</v>
      </c>
      <c r="S194" s="68"/>
      <c r="T194" s="68"/>
      <c r="U194" s="38">
        <v>0</v>
      </c>
      <c r="V194" s="38">
        <v>4.3478000000000003E-2</v>
      </c>
      <c r="W194" s="38">
        <v>0</v>
      </c>
      <c r="X194" s="38">
        <v>0.55343900000000001</v>
      </c>
      <c r="Y194" s="38">
        <v>0</v>
      </c>
      <c r="Z194" s="69"/>
      <c r="AA194" s="70">
        <v>194</v>
      </c>
      <c r="AB19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4" s="71"/>
      <c r="AD194" s="37"/>
      <c r="AE194" s="37"/>
      <c r="AF194" s="37"/>
      <c r="AG194" s="37"/>
      <c r="AH194" s="37"/>
      <c r="AI194" s="37"/>
      <c r="AJ194" s="37"/>
      <c r="AK194" s="37"/>
      <c r="AL194" s="37"/>
      <c r="AM194" s="37"/>
      <c r="AN194" s="132" t="str">
        <f>REPLACE(INDEX(GroupVertices[Group], MATCH(Vertices[[#This Row],[Vertex]],GroupVertices[Vertex],0)),1,1,"")</f>
        <v>2</v>
      </c>
      <c r="AO194" s="103"/>
      <c r="AP194" s="91"/>
      <c r="AQ194" s="91"/>
      <c r="AR194" s="91"/>
      <c r="AS194" s="91"/>
    </row>
    <row r="195" spans="1:45" ht="16.5" thickTop="1" thickBot="1" x14ac:dyDescent="0.3">
      <c r="A195" s="112" t="s">
        <v>291</v>
      </c>
      <c r="B195" s="96"/>
      <c r="C195" s="96"/>
      <c r="D195" s="97"/>
      <c r="E195" s="98"/>
      <c r="F195" s="96"/>
      <c r="G195" s="39" t="s">
        <v>52</v>
      </c>
      <c r="H195" s="61"/>
      <c r="I195" s="63"/>
      <c r="J195" s="63"/>
      <c r="K195" s="61"/>
      <c r="L195" s="99"/>
      <c r="M195" s="100">
        <v>5339.9755859375</v>
      </c>
      <c r="N195" s="100">
        <v>7175.1396484375</v>
      </c>
      <c r="O195" s="101"/>
      <c r="P195" s="102"/>
      <c r="Q195" s="102"/>
      <c r="R195" s="37">
        <v>3</v>
      </c>
      <c r="S195" s="68"/>
      <c r="T195" s="68"/>
      <c r="U195" s="38">
        <v>0</v>
      </c>
      <c r="V195" s="38">
        <v>0.2</v>
      </c>
      <c r="W195" s="38">
        <v>0</v>
      </c>
      <c r="X195" s="38">
        <v>1.0426340000000001</v>
      </c>
      <c r="Y195" s="38">
        <v>1</v>
      </c>
      <c r="Z195" s="69"/>
      <c r="AA195" s="70">
        <v>195</v>
      </c>
      <c r="AB19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5" s="71"/>
      <c r="AD195" s="37"/>
      <c r="AE195" s="37"/>
      <c r="AF195" s="37"/>
      <c r="AG195" s="37"/>
      <c r="AH195" s="37"/>
      <c r="AI195" s="37"/>
      <c r="AJ195" s="37"/>
      <c r="AK195" s="37"/>
      <c r="AL195" s="37"/>
      <c r="AM195" s="37"/>
      <c r="AN195" s="132" t="str">
        <f>REPLACE(INDEX(GroupVertices[Group], MATCH(Vertices[[#This Row],[Vertex]],GroupVertices[Vertex],0)),1,1,"")</f>
        <v>6</v>
      </c>
      <c r="AO195" s="103"/>
      <c r="AP195" s="91"/>
      <c r="AQ195" s="91"/>
      <c r="AR195" s="91"/>
      <c r="AS195" s="91"/>
    </row>
    <row r="196" spans="1:45" ht="16.5" thickTop="1" thickBot="1" x14ac:dyDescent="0.3">
      <c r="A196" s="112" t="s">
        <v>281</v>
      </c>
      <c r="B196" s="96"/>
      <c r="C196" s="96"/>
      <c r="D196" s="97"/>
      <c r="E196" s="98"/>
      <c r="F196" s="96"/>
      <c r="G196" s="39" t="s">
        <v>52</v>
      </c>
      <c r="H196" s="61"/>
      <c r="I196" s="63"/>
      <c r="J196" s="63"/>
      <c r="K196" s="61"/>
      <c r="L196" s="99"/>
      <c r="M196" s="100">
        <v>829.48028564453125</v>
      </c>
      <c r="N196" s="100">
        <v>2240.4716796875</v>
      </c>
      <c r="O196" s="101"/>
      <c r="P196" s="102"/>
      <c r="Q196" s="102"/>
      <c r="R196" s="37">
        <v>1</v>
      </c>
      <c r="S196" s="68"/>
      <c r="T196" s="68"/>
      <c r="U196" s="38">
        <v>0</v>
      </c>
      <c r="V196" s="38">
        <v>1</v>
      </c>
      <c r="W196" s="38">
        <v>0</v>
      </c>
      <c r="X196" s="38">
        <v>0.99999700000000002</v>
      </c>
      <c r="Y196" s="38">
        <v>0</v>
      </c>
      <c r="Z196" s="69"/>
      <c r="AA196" s="70">
        <v>196</v>
      </c>
      <c r="AB19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6" s="71"/>
      <c r="AD196" s="37"/>
      <c r="AE196" s="37"/>
      <c r="AF196" s="37"/>
      <c r="AG196" s="37"/>
      <c r="AH196" s="37"/>
      <c r="AI196" s="37"/>
      <c r="AJ196" s="37"/>
      <c r="AK196" s="37"/>
      <c r="AL196" s="37"/>
      <c r="AM196" s="37"/>
      <c r="AN196" s="132" t="str">
        <f>REPLACE(INDEX(GroupVertices[Group], MATCH(Vertices[[#This Row],[Vertex]],GroupVertices[Vertex],0)),1,1,"")</f>
        <v>69</v>
      </c>
      <c r="AO196" s="103"/>
      <c r="AP196" s="91"/>
      <c r="AQ196" s="91"/>
      <c r="AR196" s="91"/>
      <c r="AS196" s="91"/>
    </row>
    <row r="197" spans="1:45" ht="16.5" thickTop="1" thickBot="1" x14ac:dyDescent="0.3">
      <c r="A197" s="112" t="s">
        <v>411</v>
      </c>
      <c r="B197" s="96"/>
      <c r="C197" s="96"/>
      <c r="D197" s="97"/>
      <c r="E197" s="98"/>
      <c r="F197" s="96"/>
      <c r="G197" s="39" t="s">
        <v>52</v>
      </c>
      <c r="H197" s="61"/>
      <c r="I197" s="63"/>
      <c r="J197" s="63"/>
      <c r="K197" s="61"/>
      <c r="L197" s="99"/>
      <c r="M197" s="100">
        <v>6581.59912109375</v>
      </c>
      <c r="N197" s="100">
        <v>2914.31591796875</v>
      </c>
      <c r="O197" s="101"/>
      <c r="P197" s="102"/>
      <c r="Q197" s="102"/>
      <c r="R197" s="37">
        <v>1</v>
      </c>
      <c r="S197" s="68"/>
      <c r="T197" s="68"/>
      <c r="U197" s="38">
        <v>0</v>
      </c>
      <c r="V197" s="38">
        <v>1</v>
      </c>
      <c r="W197" s="38">
        <v>0</v>
      </c>
      <c r="X197" s="38">
        <v>0.99999700000000002</v>
      </c>
      <c r="Y197" s="38">
        <v>0</v>
      </c>
      <c r="Z197" s="69"/>
      <c r="AA197" s="70">
        <v>197</v>
      </c>
      <c r="AB19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7" s="71"/>
      <c r="AD197" s="37"/>
      <c r="AE197" s="37"/>
      <c r="AF197" s="37"/>
      <c r="AG197" s="37"/>
      <c r="AH197" s="37"/>
      <c r="AI197" s="37"/>
      <c r="AJ197" s="137" t="s">
        <v>175</v>
      </c>
      <c r="AK197" s="137" t="s">
        <v>175</v>
      </c>
      <c r="AL197" s="137" t="s">
        <v>175</v>
      </c>
      <c r="AM197" s="137" t="s">
        <v>175</v>
      </c>
      <c r="AN197" s="134" t="str">
        <f>REPLACE(INDEX(GroupVertices[Group], MATCH(Vertices[[#This Row],[Vertex]],GroupVertices[Vertex],0)),1,1,"")</f>
        <v>37</v>
      </c>
      <c r="AO197" s="103"/>
      <c r="AP197" s="91"/>
      <c r="AQ197" s="91"/>
      <c r="AR197" s="91"/>
      <c r="AS197" s="91"/>
    </row>
    <row r="198" spans="1:45" ht="16.5" thickTop="1" thickBot="1" x14ac:dyDescent="0.3">
      <c r="A198" s="112" t="s">
        <v>195</v>
      </c>
      <c r="B198" s="96"/>
      <c r="C198" s="96"/>
      <c r="D198" s="97"/>
      <c r="E198" s="98"/>
      <c r="F198" s="96"/>
      <c r="G198" s="39" t="s">
        <v>52</v>
      </c>
      <c r="H198" s="61"/>
      <c r="I198" s="63"/>
      <c r="J198" s="63"/>
      <c r="K198" s="61"/>
      <c r="L198" s="99"/>
      <c r="M198" s="100">
        <v>8687.6953125</v>
      </c>
      <c r="N198" s="100">
        <v>8680.763671875</v>
      </c>
      <c r="O198" s="101"/>
      <c r="P198" s="102"/>
      <c r="Q198" s="102"/>
      <c r="R198" s="37">
        <v>2</v>
      </c>
      <c r="S198" s="68"/>
      <c r="T198" s="68"/>
      <c r="U198" s="38">
        <v>0</v>
      </c>
      <c r="V198" s="38">
        <v>0.5</v>
      </c>
      <c r="W198" s="38">
        <v>0</v>
      </c>
      <c r="X198" s="38">
        <v>0.99999700000000002</v>
      </c>
      <c r="Y198" s="38">
        <v>1</v>
      </c>
      <c r="Z198" s="69"/>
      <c r="AA198" s="70">
        <v>198</v>
      </c>
      <c r="AB19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8" s="71"/>
      <c r="AD198" s="37"/>
      <c r="AE198" s="37"/>
      <c r="AF198" s="37"/>
      <c r="AG198" s="37"/>
      <c r="AH198" s="37"/>
      <c r="AI198" s="37"/>
      <c r="AJ198" s="37"/>
      <c r="AK198" s="37"/>
      <c r="AL198" s="37"/>
      <c r="AM198" s="37"/>
      <c r="AN198" s="132" t="str">
        <f>REPLACE(INDEX(GroupVertices[Group], MATCH(Vertices[[#This Row],[Vertex]],GroupVertices[Vertex],0)),1,1,"")</f>
        <v>24</v>
      </c>
      <c r="AO198" s="103"/>
      <c r="AP198" s="91"/>
      <c r="AQ198" s="91"/>
      <c r="AR198" s="91"/>
      <c r="AS198" s="91"/>
    </row>
    <row r="199" spans="1:45" ht="16.5" thickTop="1" thickBot="1" x14ac:dyDescent="0.3">
      <c r="A199" s="112" t="s">
        <v>252</v>
      </c>
      <c r="B199" s="96"/>
      <c r="C199" s="96"/>
      <c r="D199" s="97"/>
      <c r="E199" s="98"/>
      <c r="F199" s="96"/>
      <c r="G199" s="39" t="s">
        <v>52</v>
      </c>
      <c r="H199" s="61"/>
      <c r="I199" s="63"/>
      <c r="J199" s="63"/>
      <c r="K199" s="61"/>
      <c r="L199" s="99"/>
      <c r="M199" s="100">
        <v>3472.21044921875</v>
      </c>
      <c r="N199" s="100">
        <v>2289.9375</v>
      </c>
      <c r="O199" s="101"/>
      <c r="P199" s="102"/>
      <c r="Q199" s="102"/>
      <c r="R199" s="37">
        <v>5</v>
      </c>
      <c r="S199" s="68"/>
      <c r="T199" s="68"/>
      <c r="U199" s="38">
        <v>9</v>
      </c>
      <c r="V199" s="38">
        <v>0.2</v>
      </c>
      <c r="W199" s="38">
        <v>0</v>
      </c>
      <c r="X199" s="38">
        <v>2.3929170000000002</v>
      </c>
      <c r="Y199" s="38">
        <v>0.1</v>
      </c>
      <c r="Z199" s="69"/>
      <c r="AA199" s="70">
        <v>199</v>
      </c>
      <c r="AB19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199" s="71"/>
      <c r="AD199" s="37"/>
      <c r="AE199" s="37"/>
      <c r="AF199" s="37"/>
      <c r="AG199" s="37"/>
      <c r="AH199" s="37"/>
      <c r="AI199" s="37"/>
      <c r="AJ199" s="137" t="s">
        <v>175</v>
      </c>
      <c r="AK199" s="137" t="s">
        <v>175</v>
      </c>
      <c r="AL199" s="137" t="s">
        <v>175</v>
      </c>
      <c r="AM199" s="137" t="s">
        <v>175</v>
      </c>
      <c r="AN199" s="134" t="str">
        <f>REPLACE(INDEX(GroupVertices[Group], MATCH(Vertices[[#This Row],[Vertex]],GroupVertices[Vertex],0)),1,1,"")</f>
        <v>4</v>
      </c>
      <c r="AO199" s="103"/>
      <c r="AP199" s="91"/>
      <c r="AQ199" s="91"/>
      <c r="AR199" s="91"/>
      <c r="AS199" s="91"/>
    </row>
    <row r="200" spans="1:45" ht="16.5" thickTop="1" thickBot="1" x14ac:dyDescent="0.3">
      <c r="A200" s="112" t="s">
        <v>204</v>
      </c>
      <c r="B200" s="96"/>
      <c r="C200" s="96"/>
      <c r="D200" s="97"/>
      <c r="E200" s="98"/>
      <c r="F200" s="96"/>
      <c r="G200" s="39" t="s">
        <v>52</v>
      </c>
      <c r="H200" s="61"/>
      <c r="I200" s="63"/>
      <c r="J200" s="63"/>
      <c r="K200" s="61"/>
      <c r="L200" s="99"/>
      <c r="M200" s="100">
        <v>5958.20947265625</v>
      </c>
      <c r="N200" s="100">
        <v>9017.48046875</v>
      </c>
      <c r="O200" s="101"/>
      <c r="P200" s="102"/>
      <c r="Q200" s="102"/>
      <c r="R200" s="37">
        <v>2</v>
      </c>
      <c r="S200" s="68"/>
      <c r="T200" s="68"/>
      <c r="U200" s="38">
        <v>0</v>
      </c>
      <c r="V200" s="38">
        <v>0.5</v>
      </c>
      <c r="W200" s="38">
        <v>0</v>
      </c>
      <c r="X200" s="38">
        <v>0.99999700000000002</v>
      </c>
      <c r="Y200" s="38">
        <v>1</v>
      </c>
      <c r="Z200" s="69"/>
      <c r="AA200" s="70">
        <v>200</v>
      </c>
      <c r="AB20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0" s="71"/>
      <c r="AD200" s="37"/>
      <c r="AE200" s="37"/>
      <c r="AF200" s="37"/>
      <c r="AG200" s="37"/>
      <c r="AH200" s="37"/>
      <c r="AI200" s="37"/>
      <c r="AJ200" s="37"/>
      <c r="AK200" s="37"/>
      <c r="AL200" s="37"/>
      <c r="AM200" s="37"/>
      <c r="AN200" s="132" t="str">
        <f>REPLACE(INDEX(GroupVertices[Group], MATCH(Vertices[[#This Row],[Vertex]],GroupVertices[Vertex],0)),1,1,"")</f>
        <v>28</v>
      </c>
      <c r="AO200" s="103"/>
      <c r="AP200" s="91"/>
      <c r="AQ200" s="91"/>
      <c r="AR200" s="91"/>
      <c r="AS200" s="91"/>
    </row>
    <row r="201" spans="1:45" ht="16.5" thickTop="1" thickBot="1" x14ac:dyDescent="0.3">
      <c r="A201" s="112" t="s">
        <v>187</v>
      </c>
      <c r="B201" s="96"/>
      <c r="C201" s="96"/>
      <c r="D201" s="97"/>
      <c r="E201" s="98"/>
      <c r="F201" s="96"/>
      <c r="G201" s="39" t="s">
        <v>52</v>
      </c>
      <c r="H201" s="61"/>
      <c r="I201" s="63"/>
      <c r="J201" s="63"/>
      <c r="K201" s="61"/>
      <c r="L201" s="99"/>
      <c r="M201" s="100">
        <v>3778.9775390625</v>
      </c>
      <c r="N201" s="100">
        <v>7944.3603515625</v>
      </c>
      <c r="O201" s="101"/>
      <c r="P201" s="102"/>
      <c r="Q201" s="102"/>
      <c r="R201" s="37">
        <v>1</v>
      </c>
      <c r="S201" s="68"/>
      <c r="T201" s="68"/>
      <c r="U201" s="38">
        <v>0</v>
      </c>
      <c r="V201" s="38">
        <v>1</v>
      </c>
      <c r="W201" s="38">
        <v>0</v>
      </c>
      <c r="X201" s="38">
        <v>0.99999700000000002</v>
      </c>
      <c r="Y201" s="38">
        <v>0</v>
      </c>
      <c r="Z201" s="69"/>
      <c r="AA201" s="70">
        <v>201</v>
      </c>
      <c r="AB20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1" s="71"/>
      <c r="AD201" s="37"/>
      <c r="AE201" s="37"/>
      <c r="AF201" s="37"/>
      <c r="AG201" s="37"/>
      <c r="AH201" s="37"/>
      <c r="AI201" s="37"/>
      <c r="AJ201" s="37"/>
      <c r="AK201" s="37"/>
      <c r="AL201" s="37"/>
      <c r="AM201" s="37"/>
      <c r="AN201" s="132" t="str">
        <f>REPLACE(INDEX(GroupVertices[Group], MATCH(Vertices[[#This Row],[Vertex]],GroupVertices[Vertex],0)),1,1,"")</f>
        <v>57</v>
      </c>
      <c r="AO201" s="103"/>
      <c r="AP201" s="91"/>
      <c r="AQ201" s="91"/>
      <c r="AR201" s="91"/>
      <c r="AS201" s="91"/>
    </row>
    <row r="202" spans="1:45" ht="16.5" thickTop="1" thickBot="1" x14ac:dyDescent="0.3">
      <c r="A202" s="112" t="s">
        <v>366</v>
      </c>
      <c r="B202" s="96"/>
      <c r="C202" s="96"/>
      <c r="D202" s="97"/>
      <c r="E202" s="98"/>
      <c r="F202" s="96"/>
      <c r="G202" s="39" t="s">
        <v>52</v>
      </c>
      <c r="H202" s="61"/>
      <c r="I202" s="63"/>
      <c r="J202" s="63"/>
      <c r="K202" s="61"/>
      <c r="L202" s="99"/>
      <c r="M202" s="100">
        <v>809.43634033203125</v>
      </c>
      <c r="N202" s="100">
        <v>4653.91015625</v>
      </c>
      <c r="O202" s="101"/>
      <c r="P202" s="102"/>
      <c r="Q202" s="102"/>
      <c r="R202" s="37">
        <v>2</v>
      </c>
      <c r="S202" s="68"/>
      <c r="T202" s="68"/>
      <c r="U202" s="38">
        <v>0</v>
      </c>
      <c r="V202" s="38">
        <v>5.2631999999999998E-2</v>
      </c>
      <c r="W202" s="38">
        <v>4.8297E-2</v>
      </c>
      <c r="X202" s="38">
        <v>0.64755700000000005</v>
      </c>
      <c r="Y202" s="38">
        <v>1</v>
      </c>
      <c r="Z202" s="69"/>
      <c r="AA202" s="70">
        <v>202</v>
      </c>
      <c r="AB20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2" s="71"/>
      <c r="AD202" s="37"/>
      <c r="AE202" s="37"/>
      <c r="AF202" s="37"/>
      <c r="AG202" s="37"/>
      <c r="AH202" s="37"/>
      <c r="AI202" s="37"/>
      <c r="AJ202" s="137" t="s">
        <v>175</v>
      </c>
      <c r="AK202" s="137" t="s">
        <v>175</v>
      </c>
      <c r="AL202" s="137" t="s">
        <v>175</v>
      </c>
      <c r="AM202" s="137" t="s">
        <v>175</v>
      </c>
      <c r="AN202" s="134" t="str">
        <f>REPLACE(INDEX(GroupVertices[Group], MATCH(Vertices[[#This Row],[Vertex]],GroupVertices[Vertex],0)),1,1,"")</f>
        <v>1</v>
      </c>
      <c r="AO202" s="103"/>
      <c r="AP202" s="91"/>
      <c r="AQ202" s="91"/>
      <c r="AR202" s="91"/>
      <c r="AS202" s="91"/>
    </row>
    <row r="203" spans="1:45" ht="16.5" thickTop="1" thickBot="1" x14ac:dyDescent="0.3">
      <c r="A203" s="112" t="s">
        <v>415</v>
      </c>
      <c r="B203" s="96"/>
      <c r="C203" s="96"/>
      <c r="D203" s="97"/>
      <c r="E203" s="98"/>
      <c r="F203" s="96"/>
      <c r="G203" s="39" t="s">
        <v>52</v>
      </c>
      <c r="H203" s="61"/>
      <c r="I203" s="63"/>
      <c r="J203" s="63"/>
      <c r="K203" s="61"/>
      <c r="L203" s="99"/>
      <c r="M203" s="100">
        <v>5158.13232421875</v>
      </c>
      <c r="N203" s="100">
        <v>788.2745361328125</v>
      </c>
      <c r="O203" s="101"/>
      <c r="P203" s="102"/>
      <c r="Q203" s="102"/>
      <c r="R203" s="37">
        <v>0</v>
      </c>
      <c r="S203" s="68"/>
      <c r="T203" s="68"/>
      <c r="U203" s="38">
        <v>0</v>
      </c>
      <c r="V203" s="38">
        <v>0</v>
      </c>
      <c r="W203" s="38">
        <v>0</v>
      </c>
      <c r="X203" s="38">
        <v>0</v>
      </c>
      <c r="Y203" s="38">
        <v>0</v>
      </c>
      <c r="Z203" s="69"/>
      <c r="AA203" s="70">
        <v>203</v>
      </c>
      <c r="AB20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3" s="71"/>
      <c r="AD203" s="37"/>
      <c r="AE203" s="37"/>
      <c r="AF203" s="37"/>
      <c r="AG203" s="37"/>
      <c r="AH203" s="37"/>
      <c r="AI203" s="37"/>
      <c r="AJ203" s="37"/>
      <c r="AK203" s="37"/>
      <c r="AL203" s="37"/>
      <c r="AM203" s="37"/>
      <c r="AN203" s="132" t="str">
        <f>REPLACE(INDEX(GroupVertices[Group], MATCH(Vertices[[#This Row],[Vertex]],GroupVertices[Vertex],0)),1,1,"")</f>
        <v>85</v>
      </c>
      <c r="AO203" s="103"/>
      <c r="AP203" s="91"/>
      <c r="AQ203" s="91"/>
      <c r="AR203" s="91"/>
      <c r="AS203" s="91"/>
    </row>
    <row r="204" spans="1:45" ht="16.5" thickTop="1" thickBot="1" x14ac:dyDescent="0.3">
      <c r="A204" s="112" t="s">
        <v>313</v>
      </c>
      <c r="B204" s="96"/>
      <c r="C204" s="96"/>
      <c r="D204" s="97"/>
      <c r="E204" s="98"/>
      <c r="F204" s="96"/>
      <c r="G204" s="39" t="s">
        <v>52</v>
      </c>
      <c r="H204" s="61"/>
      <c r="I204" s="63"/>
      <c r="J204" s="63"/>
      <c r="K204" s="61"/>
      <c r="L204" s="99"/>
      <c r="M204" s="100">
        <v>6754.27490234375</v>
      </c>
      <c r="N204" s="100">
        <v>9434.392578125</v>
      </c>
      <c r="O204" s="101"/>
      <c r="P204" s="102"/>
      <c r="Q204" s="102"/>
      <c r="R204" s="37">
        <v>1</v>
      </c>
      <c r="S204" s="68"/>
      <c r="T204" s="68"/>
      <c r="U204" s="38">
        <v>0</v>
      </c>
      <c r="V204" s="38">
        <v>0.1</v>
      </c>
      <c r="W204" s="38">
        <v>0</v>
      </c>
      <c r="X204" s="38">
        <v>0.46079399999999998</v>
      </c>
      <c r="Y204" s="38">
        <v>0</v>
      </c>
      <c r="Z204" s="69"/>
      <c r="AA204" s="70">
        <v>204</v>
      </c>
      <c r="AB20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4" s="71"/>
      <c r="AD204" s="37"/>
      <c r="AE204" s="37"/>
      <c r="AF204" s="37"/>
      <c r="AG204" s="37"/>
      <c r="AH204" s="37"/>
      <c r="AI204" s="37"/>
      <c r="AJ204" s="37"/>
      <c r="AK204" s="37"/>
      <c r="AL204" s="37"/>
      <c r="AM204" s="37"/>
      <c r="AN204" s="132" t="str">
        <f>REPLACE(INDEX(GroupVertices[Group], MATCH(Vertices[[#This Row],[Vertex]],GroupVertices[Vertex],0)),1,1,"")</f>
        <v>3</v>
      </c>
      <c r="AO204" s="103"/>
      <c r="AP204" s="91"/>
      <c r="AQ204" s="91"/>
      <c r="AR204" s="91"/>
      <c r="AS204" s="91"/>
    </row>
    <row r="205" spans="1:45" ht="16.5" thickTop="1" thickBot="1" x14ac:dyDescent="0.3">
      <c r="A205" s="112" t="s">
        <v>416</v>
      </c>
      <c r="B205" s="96"/>
      <c r="C205" s="96"/>
      <c r="D205" s="97"/>
      <c r="E205" s="98"/>
      <c r="F205" s="96"/>
      <c r="G205" s="39" t="s">
        <v>52</v>
      </c>
      <c r="H205" s="61"/>
      <c r="I205" s="63"/>
      <c r="J205" s="63"/>
      <c r="K205" s="61"/>
      <c r="L205" s="99"/>
      <c r="M205" s="100">
        <v>6224.39794921875</v>
      </c>
      <c r="N205" s="100">
        <v>927.50872802734375</v>
      </c>
      <c r="O205" s="101"/>
      <c r="P205" s="102"/>
      <c r="Q205" s="102"/>
      <c r="R205" s="37">
        <v>1</v>
      </c>
      <c r="S205" s="68"/>
      <c r="T205" s="68"/>
      <c r="U205" s="38">
        <v>0</v>
      </c>
      <c r="V205" s="38">
        <v>1</v>
      </c>
      <c r="W205" s="38">
        <v>0</v>
      </c>
      <c r="X205" s="38">
        <v>0.99999700000000002</v>
      </c>
      <c r="Y205" s="38">
        <v>0</v>
      </c>
      <c r="Z205" s="69"/>
      <c r="AA205" s="70">
        <v>205</v>
      </c>
      <c r="AB20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5" s="71"/>
      <c r="AD205" s="37"/>
      <c r="AE205" s="37"/>
      <c r="AF205" s="37"/>
      <c r="AG205" s="37"/>
      <c r="AH205" s="37"/>
      <c r="AI205" s="37"/>
      <c r="AJ205" s="137" t="s">
        <v>175</v>
      </c>
      <c r="AK205" s="137" t="s">
        <v>175</v>
      </c>
      <c r="AL205" s="137" t="s">
        <v>175</v>
      </c>
      <c r="AM205" s="137" t="s">
        <v>175</v>
      </c>
      <c r="AN205" s="134" t="str">
        <f>REPLACE(INDEX(GroupVertices[Group], MATCH(Vertices[[#This Row],[Vertex]],GroupVertices[Vertex],0)),1,1,"")</f>
        <v>35</v>
      </c>
      <c r="AO205" s="103"/>
      <c r="AP205" s="91"/>
      <c r="AQ205" s="91"/>
      <c r="AR205" s="91"/>
      <c r="AS205" s="91"/>
    </row>
    <row r="206" spans="1:45" ht="16.5" thickTop="1" thickBot="1" x14ac:dyDescent="0.3">
      <c r="A206" s="112" t="s">
        <v>418</v>
      </c>
      <c r="B206" s="96"/>
      <c r="C206" s="96"/>
      <c r="D206" s="97"/>
      <c r="E206" s="98"/>
      <c r="F206" s="96"/>
      <c r="G206" s="39" t="s">
        <v>52</v>
      </c>
      <c r="H206" s="61"/>
      <c r="I206" s="63"/>
      <c r="J206" s="63"/>
      <c r="K206" s="61"/>
      <c r="L206" s="99"/>
      <c r="M206" s="100">
        <v>713.49273681640625</v>
      </c>
      <c r="N206" s="100">
        <v>2003.8226318359375</v>
      </c>
      <c r="O206" s="101"/>
      <c r="P206" s="102"/>
      <c r="Q206" s="102"/>
      <c r="R206" s="37">
        <v>0</v>
      </c>
      <c r="S206" s="68"/>
      <c r="T206" s="68"/>
      <c r="U206" s="38">
        <v>0</v>
      </c>
      <c r="V206" s="38">
        <v>0</v>
      </c>
      <c r="W206" s="38">
        <v>0</v>
      </c>
      <c r="X206" s="38">
        <v>0</v>
      </c>
      <c r="Y206" s="38">
        <v>0</v>
      </c>
      <c r="Z206" s="69"/>
      <c r="AA206" s="70">
        <v>206</v>
      </c>
      <c r="AB20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6" s="71"/>
      <c r="AD206" s="37"/>
      <c r="AE206" s="37"/>
      <c r="AF206" s="37"/>
      <c r="AG206" s="37"/>
      <c r="AH206" s="37"/>
      <c r="AI206" s="37"/>
      <c r="AJ206" s="37"/>
      <c r="AK206" s="37"/>
      <c r="AL206" s="37"/>
      <c r="AM206" s="37"/>
      <c r="AN206" s="132" t="str">
        <f>REPLACE(INDEX(GroupVertices[Group], MATCH(Vertices[[#This Row],[Vertex]],GroupVertices[Vertex],0)),1,1,"")</f>
        <v>95</v>
      </c>
      <c r="AO206" s="103"/>
      <c r="AP206" s="91"/>
      <c r="AQ206" s="91"/>
      <c r="AR206" s="91"/>
      <c r="AS206" s="91"/>
    </row>
    <row r="207" spans="1:45" ht="16.5" thickTop="1" thickBot="1" x14ac:dyDescent="0.3">
      <c r="A207" s="112" t="s">
        <v>419</v>
      </c>
      <c r="B207" s="96"/>
      <c r="C207" s="96"/>
      <c r="D207" s="97"/>
      <c r="E207" s="98"/>
      <c r="F207" s="96"/>
      <c r="G207" s="39" t="s">
        <v>52</v>
      </c>
      <c r="H207" s="61"/>
      <c r="I207" s="63"/>
      <c r="J207" s="63"/>
      <c r="K207" s="61"/>
      <c r="L207" s="99"/>
      <c r="M207" s="100">
        <v>1880.2130126953125</v>
      </c>
      <c r="N207" s="100">
        <v>2750.904296875</v>
      </c>
      <c r="O207" s="101"/>
      <c r="P207" s="102"/>
      <c r="Q207" s="102"/>
      <c r="R207" s="37">
        <v>0</v>
      </c>
      <c r="S207" s="68"/>
      <c r="T207" s="68"/>
      <c r="U207" s="38">
        <v>0</v>
      </c>
      <c r="V207" s="38">
        <v>0</v>
      </c>
      <c r="W207" s="38">
        <v>0</v>
      </c>
      <c r="X207" s="38">
        <v>0</v>
      </c>
      <c r="Y207" s="38">
        <v>0</v>
      </c>
      <c r="Z207" s="69"/>
      <c r="AA207" s="70">
        <v>207</v>
      </c>
      <c r="AB20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7" s="71"/>
      <c r="AD207" s="37"/>
      <c r="AE207" s="37"/>
      <c r="AF207" s="37"/>
      <c r="AG207" s="37"/>
      <c r="AH207" s="37"/>
      <c r="AI207" s="37"/>
      <c r="AJ207" s="37"/>
      <c r="AK207" s="37"/>
      <c r="AL207" s="37"/>
      <c r="AM207" s="37"/>
      <c r="AN207" s="132" t="str">
        <f>REPLACE(INDEX(GroupVertices[Group], MATCH(Vertices[[#This Row],[Vertex]],GroupVertices[Vertex],0)),1,1,"")</f>
        <v>94</v>
      </c>
      <c r="AO207" s="103"/>
      <c r="AP207" s="91"/>
      <c r="AQ207" s="91"/>
      <c r="AR207" s="91"/>
      <c r="AS207" s="91"/>
    </row>
    <row r="208" spans="1:45" ht="16.5" thickTop="1" thickBot="1" x14ac:dyDescent="0.3">
      <c r="A208" s="112" t="s">
        <v>413</v>
      </c>
      <c r="B208" s="96"/>
      <c r="C208" s="96"/>
      <c r="D208" s="97"/>
      <c r="E208" s="98"/>
      <c r="F208" s="96"/>
      <c r="G208" s="39" t="s">
        <v>52</v>
      </c>
      <c r="H208" s="61"/>
      <c r="I208" s="63"/>
      <c r="J208" s="63"/>
      <c r="K208" s="61"/>
      <c r="L208" s="99"/>
      <c r="M208" s="100">
        <v>1055.810546875</v>
      </c>
      <c r="N208" s="100">
        <v>2094.25048828125</v>
      </c>
      <c r="O208" s="101"/>
      <c r="P208" s="102"/>
      <c r="Q208" s="102"/>
      <c r="R208" s="37">
        <v>1</v>
      </c>
      <c r="S208" s="68"/>
      <c r="T208" s="68"/>
      <c r="U208" s="38">
        <v>0</v>
      </c>
      <c r="V208" s="38">
        <v>0.111111</v>
      </c>
      <c r="W208" s="38">
        <v>0</v>
      </c>
      <c r="X208" s="38">
        <v>0.55679599999999996</v>
      </c>
      <c r="Y208" s="38">
        <v>0</v>
      </c>
      <c r="Z208" s="69"/>
      <c r="AA208" s="70">
        <v>208</v>
      </c>
      <c r="AB20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8" s="71"/>
      <c r="AD208" s="37"/>
      <c r="AE208" s="37"/>
      <c r="AF208" s="37"/>
      <c r="AG208" s="37"/>
      <c r="AH208" s="37"/>
      <c r="AI208" s="37"/>
      <c r="AJ208" s="37"/>
      <c r="AK208" s="37"/>
      <c r="AL208" s="37"/>
      <c r="AM208" s="37"/>
      <c r="AN208" s="132" t="str">
        <f>REPLACE(INDEX(GroupVertices[Group], MATCH(Vertices[[#This Row],[Vertex]],GroupVertices[Vertex],0)),1,1,"")</f>
        <v>4</v>
      </c>
      <c r="AO208" s="103"/>
      <c r="AP208" s="91"/>
      <c r="AQ208" s="91"/>
      <c r="AR208" s="91"/>
      <c r="AS208" s="91"/>
    </row>
    <row r="209" spans="1:45" ht="16.5" thickTop="1" thickBot="1" x14ac:dyDescent="0.3">
      <c r="A209" s="112" t="s">
        <v>264</v>
      </c>
      <c r="B209" s="96"/>
      <c r="C209" s="96"/>
      <c r="D209" s="97"/>
      <c r="E209" s="98"/>
      <c r="F209" s="96"/>
      <c r="G209" s="39" t="s">
        <v>52</v>
      </c>
      <c r="H209" s="61"/>
      <c r="I209" s="63"/>
      <c r="J209" s="63"/>
      <c r="K209" s="61"/>
      <c r="L209" s="99"/>
      <c r="M209" s="100">
        <v>4140.73486328125</v>
      </c>
      <c r="N209" s="100">
        <v>6456.21337890625</v>
      </c>
      <c r="O209" s="101"/>
      <c r="P209" s="102"/>
      <c r="Q209" s="102"/>
      <c r="R209" s="37">
        <v>3</v>
      </c>
      <c r="S209" s="68"/>
      <c r="T209" s="68"/>
      <c r="U209" s="38">
        <v>0</v>
      </c>
      <c r="V209" s="38">
        <v>0.33333299999999999</v>
      </c>
      <c r="W209" s="38">
        <v>0</v>
      </c>
      <c r="X209" s="38">
        <v>0.99999700000000002</v>
      </c>
      <c r="Y209" s="38">
        <v>1</v>
      </c>
      <c r="Z209" s="69"/>
      <c r="AA209" s="70">
        <v>209</v>
      </c>
      <c r="AB20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09" s="71"/>
      <c r="AD209" s="37"/>
      <c r="AE209" s="37"/>
      <c r="AF209" s="37"/>
      <c r="AG209" s="37"/>
      <c r="AH209" s="37"/>
      <c r="AI209" s="37"/>
      <c r="AJ209" s="37"/>
      <c r="AK209" s="37"/>
      <c r="AL209" s="37"/>
      <c r="AM209" s="37"/>
      <c r="AN209" s="132" t="str">
        <f>REPLACE(INDEX(GroupVertices[Group], MATCH(Vertices[[#This Row],[Vertex]],GroupVertices[Vertex],0)),1,1,"")</f>
        <v>12</v>
      </c>
      <c r="AO209" s="103"/>
      <c r="AP209" s="91"/>
      <c r="AQ209" s="91"/>
      <c r="AR209" s="91"/>
      <c r="AS209" s="91"/>
    </row>
    <row r="210" spans="1:45" ht="16.5" thickTop="1" thickBot="1" x14ac:dyDescent="0.3">
      <c r="A210" s="112" t="s">
        <v>316</v>
      </c>
      <c r="B210" s="96"/>
      <c r="C210" s="96"/>
      <c r="D210" s="97"/>
      <c r="E210" s="98"/>
      <c r="F210" s="96"/>
      <c r="G210" s="39" t="s">
        <v>52</v>
      </c>
      <c r="H210" s="61"/>
      <c r="I210" s="63"/>
      <c r="J210" s="63"/>
      <c r="K210" s="61"/>
      <c r="L210" s="99"/>
      <c r="M210" s="100">
        <v>7088.0986328125</v>
      </c>
      <c r="N210" s="100">
        <v>4273.52783203125</v>
      </c>
      <c r="O210" s="101"/>
      <c r="P210" s="102"/>
      <c r="Q210" s="102"/>
      <c r="R210" s="37">
        <v>1</v>
      </c>
      <c r="S210" s="68"/>
      <c r="T210" s="68"/>
      <c r="U210" s="38">
        <v>0</v>
      </c>
      <c r="V210" s="38">
        <v>1</v>
      </c>
      <c r="W210" s="38">
        <v>0</v>
      </c>
      <c r="X210" s="38">
        <v>0.99999700000000002</v>
      </c>
      <c r="Y210" s="38">
        <v>0</v>
      </c>
      <c r="Z210" s="69"/>
      <c r="AA210" s="70">
        <v>210</v>
      </c>
      <c r="AB21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0" s="71"/>
      <c r="AD210" s="37"/>
      <c r="AE210" s="37"/>
      <c r="AF210" s="37"/>
      <c r="AG210" s="37"/>
      <c r="AH210" s="37"/>
      <c r="AI210" s="37"/>
      <c r="AJ210" s="37"/>
      <c r="AK210" s="37"/>
      <c r="AL210" s="37"/>
      <c r="AM210" s="37"/>
      <c r="AN210" s="132" t="str">
        <f>REPLACE(INDEX(GroupVertices[Group], MATCH(Vertices[[#This Row],[Vertex]],GroupVertices[Vertex],0)),1,1,"")</f>
        <v>63</v>
      </c>
      <c r="AO210" s="103"/>
      <c r="AP210" s="91"/>
      <c r="AQ210" s="91"/>
      <c r="AR210" s="91"/>
      <c r="AS210" s="91"/>
    </row>
    <row r="211" spans="1:45" ht="16.5" thickTop="1" thickBot="1" x14ac:dyDescent="0.3">
      <c r="A211" s="112" t="s">
        <v>420</v>
      </c>
      <c r="B211" s="96"/>
      <c r="C211" s="96"/>
      <c r="D211" s="97"/>
      <c r="E211" s="98"/>
      <c r="F211" s="96"/>
      <c r="G211" s="39" t="s">
        <v>52</v>
      </c>
      <c r="H211" s="61"/>
      <c r="I211" s="63"/>
      <c r="J211" s="63"/>
      <c r="K211" s="61"/>
      <c r="L211" s="99"/>
      <c r="M211" s="100">
        <v>7384.02294921875</v>
      </c>
      <c r="N211" s="100">
        <v>888.580322265625</v>
      </c>
      <c r="O211" s="101"/>
      <c r="P211" s="102"/>
      <c r="Q211" s="102"/>
      <c r="R211" s="37">
        <v>0</v>
      </c>
      <c r="S211" s="68"/>
      <c r="T211" s="68"/>
      <c r="U211" s="38">
        <v>0</v>
      </c>
      <c r="V211" s="38">
        <v>0</v>
      </c>
      <c r="W211" s="38">
        <v>0</v>
      </c>
      <c r="X211" s="38">
        <v>0</v>
      </c>
      <c r="Y211" s="38">
        <v>0</v>
      </c>
      <c r="Z211" s="69"/>
      <c r="AA211" s="70">
        <v>211</v>
      </c>
      <c r="AB21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1" s="71"/>
      <c r="AD211" s="37"/>
      <c r="AE211" s="37"/>
      <c r="AF211" s="37"/>
      <c r="AG211" s="37"/>
      <c r="AH211" s="37"/>
      <c r="AI211" s="37"/>
      <c r="AJ211" s="37"/>
      <c r="AK211" s="37"/>
      <c r="AL211" s="37"/>
      <c r="AM211" s="37"/>
      <c r="AN211" s="132" t="str">
        <f>REPLACE(INDEX(GroupVertices[Group], MATCH(Vertices[[#This Row],[Vertex]],GroupVertices[Vertex],0)),1,1,"")</f>
        <v>93</v>
      </c>
      <c r="AO211" s="103"/>
      <c r="AP211" s="91"/>
      <c r="AQ211" s="91"/>
      <c r="AR211" s="91"/>
      <c r="AS211" s="91"/>
    </row>
    <row r="212" spans="1:45" ht="16.5" thickTop="1" thickBot="1" x14ac:dyDescent="0.3">
      <c r="A212" s="112" t="s">
        <v>276</v>
      </c>
      <c r="B212" s="96"/>
      <c r="C212" s="96"/>
      <c r="D212" s="97"/>
      <c r="E212" s="98"/>
      <c r="F212" s="96"/>
      <c r="G212" s="39" t="s">
        <v>52</v>
      </c>
      <c r="H212" s="61"/>
      <c r="I212" s="63"/>
      <c r="J212" s="63"/>
      <c r="K212" s="61"/>
      <c r="L212" s="99"/>
      <c r="M212" s="100">
        <v>6743.12841796875</v>
      </c>
      <c r="N212" s="100">
        <v>1279.48486328125</v>
      </c>
      <c r="O212" s="101"/>
      <c r="P212" s="102"/>
      <c r="Q212" s="102"/>
      <c r="R212" s="37">
        <v>2</v>
      </c>
      <c r="S212" s="68"/>
      <c r="T212" s="68"/>
      <c r="U212" s="38">
        <v>0</v>
      </c>
      <c r="V212" s="38">
        <v>0.5</v>
      </c>
      <c r="W212" s="38">
        <v>0</v>
      </c>
      <c r="X212" s="38">
        <v>0.99999700000000002</v>
      </c>
      <c r="Y212" s="38">
        <v>1</v>
      </c>
      <c r="Z212" s="69"/>
      <c r="AA212" s="70">
        <v>212</v>
      </c>
      <c r="AB21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2" s="71"/>
      <c r="AD212" s="37"/>
      <c r="AE212" s="37"/>
      <c r="AF212" s="37"/>
      <c r="AG212" s="37"/>
      <c r="AH212" s="37"/>
      <c r="AI212" s="37"/>
      <c r="AJ212" s="137" t="s">
        <v>175</v>
      </c>
      <c r="AK212" s="137" t="s">
        <v>175</v>
      </c>
      <c r="AL212" s="137" t="s">
        <v>175</v>
      </c>
      <c r="AM212" s="137" t="s">
        <v>175</v>
      </c>
      <c r="AN212" s="134" t="str">
        <f>REPLACE(INDEX(GroupVertices[Group], MATCH(Vertices[[#This Row],[Vertex]],GroupVertices[Vertex],0)),1,1,"")</f>
        <v>23</v>
      </c>
      <c r="AO212" s="103"/>
      <c r="AP212" s="91"/>
      <c r="AQ212" s="91"/>
      <c r="AR212" s="91"/>
      <c r="AS212" s="91"/>
    </row>
    <row r="213" spans="1:45" ht="16.5" thickTop="1" thickBot="1" x14ac:dyDescent="0.3">
      <c r="A213" s="112" t="s">
        <v>250</v>
      </c>
      <c r="B213" s="96"/>
      <c r="C213" s="96"/>
      <c r="D213" s="97"/>
      <c r="E213" s="98"/>
      <c r="F213" s="96"/>
      <c r="G213" s="39" t="s">
        <v>52</v>
      </c>
      <c r="H213" s="61"/>
      <c r="I213" s="63"/>
      <c r="J213" s="63"/>
      <c r="K213" s="61"/>
      <c r="L213" s="99"/>
      <c r="M213" s="100">
        <v>2699.17578125</v>
      </c>
      <c r="N213" s="100">
        <v>8722.4287109375</v>
      </c>
      <c r="O213" s="101"/>
      <c r="P213" s="102"/>
      <c r="Q213" s="102"/>
      <c r="R213" s="37">
        <v>2</v>
      </c>
      <c r="S213" s="68"/>
      <c r="T213" s="68"/>
      <c r="U213" s="38">
        <v>0</v>
      </c>
      <c r="V213" s="38">
        <v>0.5</v>
      </c>
      <c r="W213" s="38">
        <v>0</v>
      </c>
      <c r="X213" s="38">
        <v>0.99999700000000002</v>
      </c>
      <c r="Y213" s="38">
        <v>1</v>
      </c>
      <c r="Z213" s="69"/>
      <c r="AA213" s="70">
        <v>213</v>
      </c>
      <c r="AB21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3" s="71"/>
      <c r="AD213" s="37"/>
      <c r="AE213" s="37"/>
      <c r="AF213" s="37"/>
      <c r="AG213" s="37"/>
      <c r="AH213" s="37"/>
      <c r="AI213" s="37"/>
      <c r="AJ213" s="37"/>
      <c r="AK213" s="37"/>
      <c r="AL213" s="37"/>
      <c r="AM213" s="37"/>
      <c r="AN213" s="132" t="str">
        <f>REPLACE(INDEX(GroupVertices[Group], MATCH(Vertices[[#This Row],[Vertex]],GroupVertices[Vertex],0)),1,1,"")</f>
        <v>18</v>
      </c>
      <c r="AO213" s="103"/>
      <c r="AP213" s="91"/>
      <c r="AQ213" s="91"/>
      <c r="AR213" s="91"/>
      <c r="AS213" s="91"/>
    </row>
    <row r="214" spans="1:45" ht="16.5" thickTop="1" thickBot="1" x14ac:dyDescent="0.3">
      <c r="A214" s="112" t="s">
        <v>421</v>
      </c>
      <c r="B214" s="96"/>
      <c r="C214" s="96"/>
      <c r="D214" s="97"/>
      <c r="E214" s="98"/>
      <c r="F214" s="96"/>
      <c r="G214" s="39" t="s">
        <v>52</v>
      </c>
      <c r="H214" s="61"/>
      <c r="I214" s="63"/>
      <c r="J214" s="63"/>
      <c r="K214" s="61"/>
      <c r="L214" s="99"/>
      <c r="M214" s="100">
        <v>8370.638671875</v>
      </c>
      <c r="N214" s="100">
        <v>3751.823486328125</v>
      </c>
      <c r="O214" s="101"/>
      <c r="P214" s="102"/>
      <c r="Q214" s="102"/>
      <c r="R214" s="37">
        <v>0</v>
      </c>
      <c r="S214" s="68"/>
      <c r="T214" s="68"/>
      <c r="U214" s="38">
        <v>0</v>
      </c>
      <c r="V214" s="38">
        <v>0</v>
      </c>
      <c r="W214" s="38">
        <v>0</v>
      </c>
      <c r="X214" s="38">
        <v>0</v>
      </c>
      <c r="Y214" s="38">
        <v>0</v>
      </c>
      <c r="Z214" s="69"/>
      <c r="AA214" s="70">
        <v>214</v>
      </c>
      <c r="AB21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4" s="71"/>
      <c r="AD214" s="37"/>
      <c r="AE214" s="37"/>
      <c r="AF214" s="37"/>
      <c r="AG214" s="37"/>
      <c r="AH214" s="37"/>
      <c r="AI214" s="37"/>
      <c r="AJ214" s="37"/>
      <c r="AK214" s="37"/>
      <c r="AL214" s="37"/>
      <c r="AM214" s="37"/>
      <c r="AN214" s="132" t="str">
        <f>REPLACE(INDEX(GroupVertices[Group], MATCH(Vertices[[#This Row],[Vertex]],GroupVertices[Vertex],0)),1,1,"")</f>
        <v>96</v>
      </c>
      <c r="AO214" s="103"/>
      <c r="AP214" s="91"/>
      <c r="AQ214" s="91"/>
      <c r="AR214" s="91"/>
      <c r="AS214" s="91"/>
    </row>
    <row r="215" spans="1:45" ht="16.5" thickTop="1" thickBot="1" x14ac:dyDescent="0.3">
      <c r="A215" s="112" t="s">
        <v>365</v>
      </c>
      <c r="B215" s="96"/>
      <c r="C215" s="96"/>
      <c r="D215" s="97"/>
      <c r="E215" s="98"/>
      <c r="F215" s="96"/>
      <c r="G215" s="39" t="s">
        <v>52</v>
      </c>
      <c r="H215" s="61"/>
      <c r="I215" s="63"/>
      <c r="J215" s="63"/>
      <c r="K215" s="61"/>
      <c r="L215" s="99"/>
      <c r="M215" s="100">
        <v>9616.8642578125</v>
      </c>
      <c r="N215" s="100">
        <v>5605.15771484375</v>
      </c>
      <c r="O215" s="101"/>
      <c r="P215" s="102"/>
      <c r="Q215" s="102"/>
      <c r="R215" s="37">
        <v>1</v>
      </c>
      <c r="S215" s="68"/>
      <c r="T215" s="68"/>
      <c r="U215" s="38">
        <v>0</v>
      </c>
      <c r="V215" s="38">
        <v>1</v>
      </c>
      <c r="W215" s="38">
        <v>0</v>
      </c>
      <c r="X215" s="38">
        <v>0.99999700000000002</v>
      </c>
      <c r="Y215" s="38">
        <v>0</v>
      </c>
      <c r="Z215" s="69"/>
      <c r="AA215" s="70">
        <v>215</v>
      </c>
      <c r="AB21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5" s="71"/>
      <c r="AD215" s="37"/>
      <c r="AE215" s="37"/>
      <c r="AF215" s="37"/>
      <c r="AG215" s="37"/>
      <c r="AH215" s="37"/>
      <c r="AI215" s="37"/>
      <c r="AJ215" s="37"/>
      <c r="AK215" s="37"/>
      <c r="AL215" s="37"/>
      <c r="AM215" s="37"/>
      <c r="AN215" s="132" t="str">
        <f>REPLACE(INDEX(GroupVertices[Group], MATCH(Vertices[[#This Row],[Vertex]],GroupVertices[Vertex],0)),1,1,"")</f>
        <v>48</v>
      </c>
      <c r="AO215" s="103"/>
      <c r="AP215" s="91"/>
      <c r="AQ215" s="91"/>
      <c r="AR215" s="91"/>
      <c r="AS215" s="91"/>
    </row>
    <row r="216" spans="1:45" ht="16.5" thickTop="1" thickBot="1" x14ac:dyDescent="0.3">
      <c r="A216" s="112" t="s">
        <v>422</v>
      </c>
      <c r="B216" s="96"/>
      <c r="C216" s="96"/>
      <c r="D216" s="97"/>
      <c r="E216" s="98"/>
      <c r="F216" s="96"/>
      <c r="G216" s="39" t="s">
        <v>52</v>
      </c>
      <c r="H216" s="61"/>
      <c r="I216" s="63"/>
      <c r="J216" s="63"/>
      <c r="K216" s="61"/>
      <c r="L216" s="99"/>
      <c r="M216" s="100">
        <v>4193.86474609375</v>
      </c>
      <c r="N216" s="100">
        <v>941.99237060546875</v>
      </c>
      <c r="O216" s="101"/>
      <c r="P216" s="102"/>
      <c r="Q216" s="102"/>
      <c r="R216" s="37">
        <v>0</v>
      </c>
      <c r="S216" s="68"/>
      <c r="T216" s="68"/>
      <c r="U216" s="38">
        <v>0</v>
      </c>
      <c r="V216" s="38">
        <v>0</v>
      </c>
      <c r="W216" s="38">
        <v>0</v>
      </c>
      <c r="X216" s="38">
        <v>0</v>
      </c>
      <c r="Y216" s="38">
        <v>0</v>
      </c>
      <c r="Z216" s="69"/>
      <c r="AA216" s="70">
        <v>216</v>
      </c>
      <c r="AB21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6" s="71"/>
      <c r="AD216" s="37"/>
      <c r="AE216" s="37"/>
      <c r="AF216" s="37"/>
      <c r="AG216" s="37"/>
      <c r="AH216" s="37"/>
      <c r="AI216" s="37"/>
      <c r="AJ216" s="37"/>
      <c r="AK216" s="37"/>
      <c r="AL216" s="37"/>
      <c r="AM216" s="37"/>
      <c r="AN216" s="132" t="str">
        <f>REPLACE(INDEX(GroupVertices[Group], MATCH(Vertices[[#This Row],[Vertex]],GroupVertices[Vertex],0)),1,1,"")</f>
        <v>99</v>
      </c>
      <c r="AO216" s="103"/>
      <c r="AP216" s="91"/>
      <c r="AQ216" s="91"/>
      <c r="AR216" s="91"/>
      <c r="AS216" s="91"/>
    </row>
    <row r="217" spans="1:45" ht="16.5" thickTop="1" thickBot="1" x14ac:dyDescent="0.3">
      <c r="A217" s="112" t="s">
        <v>260</v>
      </c>
      <c r="B217" s="96"/>
      <c r="C217" s="96"/>
      <c r="D217" s="97"/>
      <c r="E217" s="98"/>
      <c r="F217" s="96"/>
      <c r="G217" s="39" t="s">
        <v>52</v>
      </c>
      <c r="H217" s="61"/>
      <c r="I217" s="63"/>
      <c r="J217" s="63"/>
      <c r="K217" s="61"/>
      <c r="L217" s="99"/>
      <c r="M217" s="100">
        <v>533.8597412109375</v>
      </c>
      <c r="N217" s="100">
        <v>5740.66259765625</v>
      </c>
      <c r="O217" s="101"/>
      <c r="P217" s="102"/>
      <c r="Q217" s="102"/>
      <c r="R217" s="37">
        <v>3</v>
      </c>
      <c r="S217" s="68"/>
      <c r="T217" s="68"/>
      <c r="U217" s="38">
        <v>0</v>
      </c>
      <c r="V217" s="38">
        <v>0.14285700000000001</v>
      </c>
      <c r="W217" s="38">
        <v>0</v>
      </c>
      <c r="X217" s="38">
        <v>1.076635</v>
      </c>
      <c r="Y217" s="38">
        <v>1</v>
      </c>
      <c r="Z217" s="69"/>
      <c r="AA217" s="70">
        <v>217</v>
      </c>
      <c r="AB21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7" s="71"/>
      <c r="AD217" s="37"/>
      <c r="AE217" s="37"/>
      <c r="AF217" s="37"/>
      <c r="AG217" s="37"/>
      <c r="AH217" s="37"/>
      <c r="AI217" s="37"/>
      <c r="AJ217" s="37"/>
      <c r="AK217" s="37"/>
      <c r="AL217" s="37"/>
      <c r="AM217" s="37"/>
      <c r="AN217" s="132" t="str">
        <f>REPLACE(INDEX(GroupVertices[Group], MATCH(Vertices[[#This Row],[Vertex]],GroupVertices[Vertex],0)),1,1,"")</f>
        <v>3</v>
      </c>
      <c r="AO217" s="103"/>
      <c r="AP217" s="91"/>
      <c r="AQ217" s="91"/>
      <c r="AR217" s="91"/>
      <c r="AS217" s="91"/>
    </row>
    <row r="218" spans="1:45" ht="16.5" thickTop="1" thickBot="1" x14ac:dyDescent="0.3">
      <c r="A218" s="112" t="s">
        <v>214</v>
      </c>
      <c r="B218" s="96"/>
      <c r="C218" s="96"/>
      <c r="D218" s="97"/>
      <c r="E218" s="98"/>
      <c r="F218" s="96"/>
      <c r="G218" s="39" t="s">
        <v>52</v>
      </c>
      <c r="H218" s="61"/>
      <c r="I218" s="63"/>
      <c r="J218" s="63"/>
      <c r="K218" s="61"/>
      <c r="L218" s="99"/>
      <c r="M218" s="100">
        <v>3885.364990234375</v>
      </c>
      <c r="N218" s="100">
        <v>7996.943359375</v>
      </c>
      <c r="O218" s="101"/>
      <c r="P218" s="102"/>
      <c r="Q218" s="102"/>
      <c r="R218" s="37">
        <v>1</v>
      </c>
      <c r="S218" s="68"/>
      <c r="T218" s="68"/>
      <c r="U218" s="38">
        <v>0</v>
      </c>
      <c r="V218" s="38">
        <v>1</v>
      </c>
      <c r="W218" s="38">
        <v>0</v>
      </c>
      <c r="X218" s="38">
        <v>0.99999700000000002</v>
      </c>
      <c r="Y218" s="38">
        <v>0</v>
      </c>
      <c r="Z218" s="69"/>
      <c r="AA218" s="70">
        <v>218</v>
      </c>
      <c r="AB21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8" s="71"/>
      <c r="AD218" s="37"/>
      <c r="AE218" s="37"/>
      <c r="AF218" s="37"/>
      <c r="AG218" s="37"/>
      <c r="AH218" s="37"/>
      <c r="AI218" s="37"/>
      <c r="AJ218" s="37"/>
      <c r="AK218" s="37"/>
      <c r="AL218" s="37"/>
      <c r="AM218" s="37"/>
      <c r="AN218" s="132" t="str">
        <f>REPLACE(INDEX(GroupVertices[Group], MATCH(Vertices[[#This Row],[Vertex]],GroupVertices[Vertex],0)),1,1,"")</f>
        <v>50</v>
      </c>
      <c r="AO218" s="103"/>
      <c r="AP218" s="91"/>
      <c r="AQ218" s="91"/>
      <c r="AR218" s="91"/>
      <c r="AS218" s="91"/>
    </row>
    <row r="219" spans="1:45" ht="16.5" thickTop="1" thickBot="1" x14ac:dyDescent="0.3">
      <c r="A219" s="112" t="s">
        <v>206</v>
      </c>
      <c r="B219" s="96"/>
      <c r="C219" s="96"/>
      <c r="D219" s="97"/>
      <c r="E219" s="98"/>
      <c r="F219" s="96"/>
      <c r="G219" s="39" t="s">
        <v>52</v>
      </c>
      <c r="H219" s="61"/>
      <c r="I219" s="63"/>
      <c r="J219" s="63"/>
      <c r="K219" s="61"/>
      <c r="L219" s="99"/>
      <c r="M219" s="100">
        <v>3418.58251953125</v>
      </c>
      <c r="N219" s="100">
        <v>8463.2421875</v>
      </c>
      <c r="O219" s="101"/>
      <c r="P219" s="102"/>
      <c r="Q219" s="102"/>
      <c r="R219" s="37">
        <v>1</v>
      </c>
      <c r="S219" s="68"/>
      <c r="T219" s="68"/>
      <c r="U219" s="38">
        <v>0</v>
      </c>
      <c r="V219" s="38">
        <v>1</v>
      </c>
      <c r="W219" s="38">
        <v>0</v>
      </c>
      <c r="X219" s="38">
        <v>0.99999700000000002</v>
      </c>
      <c r="Y219" s="38">
        <v>0</v>
      </c>
      <c r="Z219" s="69"/>
      <c r="AA219" s="70">
        <v>219</v>
      </c>
      <c r="AB21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19" s="71"/>
      <c r="AD219" s="37"/>
      <c r="AE219" s="37"/>
      <c r="AF219" s="37"/>
      <c r="AG219" s="37"/>
      <c r="AH219" s="37"/>
      <c r="AI219" s="37"/>
      <c r="AJ219" s="37"/>
      <c r="AK219" s="37"/>
      <c r="AL219" s="37"/>
      <c r="AM219" s="37"/>
      <c r="AN219" s="132" t="str">
        <f>REPLACE(INDEX(GroupVertices[Group], MATCH(Vertices[[#This Row],[Vertex]],GroupVertices[Vertex],0)),1,1,"")</f>
        <v>51</v>
      </c>
      <c r="AO219" s="103"/>
      <c r="AP219" s="91"/>
      <c r="AQ219" s="91"/>
      <c r="AR219" s="91"/>
      <c r="AS219" s="91"/>
    </row>
    <row r="220" spans="1:45" ht="16.5" thickTop="1" thickBot="1" x14ac:dyDescent="0.3">
      <c r="A220" s="112" t="s">
        <v>359</v>
      </c>
      <c r="B220" s="96"/>
      <c r="C220" s="96"/>
      <c r="D220" s="97"/>
      <c r="E220" s="98"/>
      <c r="F220" s="96"/>
      <c r="G220" s="39" t="s">
        <v>52</v>
      </c>
      <c r="H220" s="61"/>
      <c r="I220" s="63"/>
      <c r="J220" s="63"/>
      <c r="K220" s="61"/>
      <c r="L220" s="99"/>
      <c r="M220" s="100">
        <v>7086.4501953125</v>
      </c>
      <c r="N220" s="100">
        <v>8406.6474609375</v>
      </c>
      <c r="O220" s="101"/>
      <c r="P220" s="102"/>
      <c r="Q220" s="102"/>
      <c r="R220" s="37">
        <v>1</v>
      </c>
      <c r="S220" s="68"/>
      <c r="T220" s="68"/>
      <c r="U220" s="38">
        <v>0</v>
      </c>
      <c r="V220" s="38">
        <v>1</v>
      </c>
      <c r="W220" s="38">
        <v>0</v>
      </c>
      <c r="X220" s="38">
        <v>0.99999700000000002</v>
      </c>
      <c r="Y220" s="38">
        <v>0</v>
      </c>
      <c r="Z220" s="69"/>
      <c r="AA220" s="70">
        <v>220</v>
      </c>
      <c r="AB22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0" s="71"/>
      <c r="AD220" s="37"/>
      <c r="AE220" s="37"/>
      <c r="AF220" s="37"/>
      <c r="AG220" s="37"/>
      <c r="AH220" s="37"/>
      <c r="AI220" s="37"/>
      <c r="AJ220" s="37"/>
      <c r="AK220" s="37"/>
      <c r="AL220" s="37"/>
      <c r="AM220" s="37"/>
      <c r="AN220" s="132" t="str">
        <f>REPLACE(INDEX(GroupVertices[Group], MATCH(Vertices[[#This Row],[Vertex]],GroupVertices[Vertex],0)),1,1,"")</f>
        <v>32</v>
      </c>
      <c r="AO220" s="103"/>
      <c r="AP220" s="91"/>
      <c r="AQ220" s="91"/>
      <c r="AR220" s="91"/>
      <c r="AS220" s="91"/>
    </row>
    <row r="221" spans="1:45" ht="16.5" thickTop="1" thickBot="1" x14ac:dyDescent="0.3">
      <c r="A221" s="112" t="s">
        <v>412</v>
      </c>
      <c r="B221" s="96"/>
      <c r="C221" s="96"/>
      <c r="D221" s="97"/>
      <c r="E221" s="98"/>
      <c r="F221" s="96"/>
      <c r="G221" s="39" t="s">
        <v>52</v>
      </c>
      <c r="H221" s="61"/>
      <c r="I221" s="63"/>
      <c r="J221" s="63"/>
      <c r="K221" s="61"/>
      <c r="L221" s="99"/>
      <c r="M221" s="100">
        <v>6638.59228515625</v>
      </c>
      <c r="N221" s="100">
        <v>804.8753662109375</v>
      </c>
      <c r="O221" s="101"/>
      <c r="P221" s="102"/>
      <c r="Q221" s="102"/>
      <c r="R221" s="37">
        <v>1</v>
      </c>
      <c r="S221" s="68"/>
      <c r="T221" s="68"/>
      <c r="U221" s="38">
        <v>0</v>
      </c>
      <c r="V221" s="38">
        <v>1</v>
      </c>
      <c r="W221" s="38">
        <v>0</v>
      </c>
      <c r="X221" s="38">
        <v>0.99999700000000002</v>
      </c>
      <c r="Y221" s="38">
        <v>0</v>
      </c>
      <c r="Z221" s="69"/>
      <c r="AA221" s="70">
        <v>221</v>
      </c>
      <c r="AB22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1" s="71"/>
      <c r="AD221" s="37"/>
      <c r="AE221" s="37"/>
      <c r="AF221" s="37"/>
      <c r="AG221" s="37"/>
      <c r="AH221" s="37"/>
      <c r="AI221" s="37"/>
      <c r="AJ221" s="37"/>
      <c r="AK221" s="37"/>
      <c r="AL221" s="37"/>
      <c r="AM221" s="37"/>
      <c r="AN221" s="132" t="str">
        <f>REPLACE(INDEX(GroupVertices[Group], MATCH(Vertices[[#This Row],[Vertex]],GroupVertices[Vertex],0)),1,1,"")</f>
        <v>37</v>
      </c>
      <c r="AO221" s="103"/>
      <c r="AP221" s="91"/>
      <c r="AQ221" s="91"/>
      <c r="AR221" s="91"/>
      <c r="AS221" s="91"/>
    </row>
    <row r="222" spans="1:45" ht="16.5" thickTop="1" thickBot="1" x14ac:dyDescent="0.3">
      <c r="A222" s="112" t="s">
        <v>423</v>
      </c>
      <c r="B222" s="96"/>
      <c r="C222" s="96"/>
      <c r="D222" s="97"/>
      <c r="E222" s="98"/>
      <c r="F222" s="96"/>
      <c r="G222" s="39" t="s">
        <v>52</v>
      </c>
      <c r="H222" s="61"/>
      <c r="I222" s="63"/>
      <c r="J222" s="63"/>
      <c r="K222" s="61"/>
      <c r="L222" s="99"/>
      <c r="M222" s="100">
        <v>5801.294921875</v>
      </c>
      <c r="N222" s="100">
        <v>1101.9801025390625</v>
      </c>
      <c r="O222" s="101"/>
      <c r="P222" s="102"/>
      <c r="Q222" s="102"/>
      <c r="R222" s="37">
        <v>1</v>
      </c>
      <c r="S222" s="68"/>
      <c r="T222" s="68"/>
      <c r="U222" s="38">
        <v>0</v>
      </c>
      <c r="V222" s="38">
        <v>1</v>
      </c>
      <c r="W222" s="38">
        <v>0</v>
      </c>
      <c r="X222" s="38">
        <v>0.99999700000000002</v>
      </c>
      <c r="Y222" s="38">
        <v>0</v>
      </c>
      <c r="Z222" s="69"/>
      <c r="AA222" s="70">
        <v>222</v>
      </c>
      <c r="AB22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2" s="71"/>
      <c r="AD222" s="37"/>
      <c r="AE222" s="37"/>
      <c r="AF222" s="37"/>
      <c r="AG222" s="37"/>
      <c r="AH222" s="37"/>
      <c r="AI222" s="37"/>
      <c r="AJ222" s="137" t="s">
        <v>175</v>
      </c>
      <c r="AK222" s="137" t="s">
        <v>175</v>
      </c>
      <c r="AL222" s="137" t="s">
        <v>175</v>
      </c>
      <c r="AM222" s="137" t="s">
        <v>175</v>
      </c>
      <c r="AN222" s="134" t="str">
        <f>REPLACE(INDEX(GroupVertices[Group], MATCH(Vertices[[#This Row],[Vertex]],GroupVertices[Vertex],0)),1,1,"")</f>
        <v>34</v>
      </c>
      <c r="AO222" s="103"/>
      <c r="AP222" s="91"/>
      <c r="AQ222" s="91"/>
      <c r="AR222" s="91"/>
      <c r="AS222" s="91"/>
    </row>
    <row r="223" spans="1:45" ht="16.5" thickTop="1" thickBot="1" x14ac:dyDescent="0.3">
      <c r="A223" s="112" t="s">
        <v>277</v>
      </c>
      <c r="B223" s="96"/>
      <c r="C223" s="96"/>
      <c r="D223" s="97"/>
      <c r="E223" s="98"/>
      <c r="F223" s="96"/>
      <c r="G223" s="39" t="s">
        <v>52</v>
      </c>
      <c r="H223" s="61"/>
      <c r="I223" s="63"/>
      <c r="J223" s="63"/>
      <c r="K223" s="61"/>
      <c r="L223" s="99"/>
      <c r="M223" s="100">
        <v>4258.45263671875</v>
      </c>
      <c r="N223" s="100">
        <v>2055.822021484375</v>
      </c>
      <c r="O223" s="101"/>
      <c r="P223" s="102"/>
      <c r="Q223" s="102"/>
      <c r="R223" s="37">
        <v>2</v>
      </c>
      <c r="S223" s="68"/>
      <c r="T223" s="68"/>
      <c r="U223" s="38">
        <v>0</v>
      </c>
      <c r="V223" s="38">
        <v>0.5</v>
      </c>
      <c r="W223" s="38">
        <v>0</v>
      </c>
      <c r="X223" s="38">
        <v>0.99999700000000002</v>
      </c>
      <c r="Y223" s="38">
        <v>1</v>
      </c>
      <c r="Z223" s="69"/>
      <c r="AA223" s="70">
        <v>223</v>
      </c>
      <c r="AB22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3" s="71"/>
      <c r="AD223" s="37"/>
      <c r="AE223" s="37"/>
      <c r="AF223" s="37"/>
      <c r="AG223" s="37"/>
      <c r="AH223" s="37"/>
      <c r="AI223" s="37"/>
      <c r="AJ223" s="37"/>
      <c r="AK223" s="37"/>
      <c r="AL223" s="37"/>
      <c r="AM223" s="37"/>
      <c r="AN223" s="132" t="str">
        <f>REPLACE(INDEX(GroupVertices[Group], MATCH(Vertices[[#This Row],[Vertex]],GroupVertices[Vertex],0)),1,1,"")</f>
        <v>23</v>
      </c>
      <c r="AO223" s="103"/>
      <c r="AP223" s="91"/>
      <c r="AQ223" s="91"/>
      <c r="AR223" s="91"/>
      <c r="AS223" s="91"/>
    </row>
    <row r="224" spans="1:45" ht="16.5" thickTop="1" thickBot="1" x14ac:dyDescent="0.3">
      <c r="A224" s="112" t="s">
        <v>425</v>
      </c>
      <c r="B224" s="96"/>
      <c r="C224" s="96"/>
      <c r="D224" s="97"/>
      <c r="E224" s="98"/>
      <c r="F224" s="96"/>
      <c r="G224" s="39" t="s">
        <v>52</v>
      </c>
      <c r="H224" s="61"/>
      <c r="I224" s="63"/>
      <c r="J224" s="63"/>
      <c r="K224" s="61"/>
      <c r="L224" s="99"/>
      <c r="M224" s="100">
        <v>3695.70849609375</v>
      </c>
      <c r="N224" s="100">
        <v>8929.529296875</v>
      </c>
      <c r="O224" s="101"/>
      <c r="P224" s="102"/>
      <c r="Q224" s="102"/>
      <c r="R224" s="37">
        <v>1</v>
      </c>
      <c r="S224" s="68"/>
      <c r="T224" s="68"/>
      <c r="U224" s="38">
        <v>0</v>
      </c>
      <c r="V224" s="38">
        <v>0.14285700000000001</v>
      </c>
      <c r="W224" s="38">
        <v>0</v>
      </c>
      <c r="X224" s="38">
        <v>0.45180799999999999</v>
      </c>
      <c r="Y224" s="38">
        <v>0</v>
      </c>
      <c r="Z224" s="69"/>
      <c r="AA224" s="70">
        <v>224</v>
      </c>
      <c r="AB22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4" s="71"/>
      <c r="AD224" s="37"/>
      <c r="AE224" s="37"/>
      <c r="AF224" s="37"/>
      <c r="AG224" s="37"/>
      <c r="AH224" s="37"/>
      <c r="AI224" s="37"/>
      <c r="AJ224" s="137" t="s">
        <v>175</v>
      </c>
      <c r="AK224" s="137" t="s">
        <v>175</v>
      </c>
      <c r="AL224" s="137" t="s">
        <v>175</v>
      </c>
      <c r="AM224" s="137" t="s">
        <v>175</v>
      </c>
      <c r="AN224" s="134" t="str">
        <f>REPLACE(INDEX(GroupVertices[Group], MATCH(Vertices[[#This Row],[Vertex]],GroupVertices[Vertex],0)),1,1,"")</f>
        <v>5</v>
      </c>
      <c r="AO224" s="103"/>
      <c r="AP224" s="91"/>
      <c r="AQ224" s="91"/>
      <c r="AR224" s="91"/>
      <c r="AS224" s="91"/>
    </row>
    <row r="225" spans="1:45" ht="16.5" thickTop="1" thickBot="1" x14ac:dyDescent="0.3">
      <c r="A225" s="112" t="s">
        <v>381</v>
      </c>
      <c r="B225" s="96"/>
      <c r="C225" s="96"/>
      <c r="D225" s="97"/>
      <c r="E225" s="98"/>
      <c r="F225" s="96"/>
      <c r="G225" s="39" t="s">
        <v>52</v>
      </c>
      <c r="H225" s="61"/>
      <c r="I225" s="63"/>
      <c r="J225" s="63"/>
      <c r="K225" s="61"/>
      <c r="L225" s="99"/>
      <c r="M225" s="100">
        <v>6940.857421875</v>
      </c>
      <c r="N225" s="100">
        <v>4174.421875</v>
      </c>
      <c r="O225" s="101"/>
      <c r="P225" s="102"/>
      <c r="Q225" s="102"/>
      <c r="R225" s="37">
        <v>1</v>
      </c>
      <c r="S225" s="68"/>
      <c r="T225" s="68"/>
      <c r="U225" s="38">
        <v>0</v>
      </c>
      <c r="V225" s="38">
        <v>1</v>
      </c>
      <c r="W225" s="38">
        <v>0</v>
      </c>
      <c r="X225" s="38">
        <v>0.99999700000000002</v>
      </c>
      <c r="Y225" s="38">
        <v>0</v>
      </c>
      <c r="Z225" s="69"/>
      <c r="AA225" s="70">
        <v>225</v>
      </c>
      <c r="AB22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5" s="71"/>
      <c r="AD225" s="37"/>
      <c r="AE225" s="37"/>
      <c r="AF225" s="37"/>
      <c r="AG225" s="37"/>
      <c r="AH225" s="37"/>
      <c r="AI225" s="37"/>
      <c r="AJ225" s="37"/>
      <c r="AK225" s="37"/>
      <c r="AL225" s="37"/>
      <c r="AM225" s="37"/>
      <c r="AN225" s="132" t="str">
        <f>REPLACE(INDEX(GroupVertices[Group], MATCH(Vertices[[#This Row],[Vertex]],GroupVertices[Vertex],0)),1,1,"")</f>
        <v>39</v>
      </c>
      <c r="AO225" s="103"/>
      <c r="AP225" s="91"/>
      <c r="AQ225" s="91"/>
      <c r="AR225" s="91"/>
      <c r="AS225" s="91"/>
    </row>
    <row r="226" spans="1:45" ht="16.5" thickTop="1" thickBot="1" x14ac:dyDescent="0.3">
      <c r="A226" s="112" t="s">
        <v>347</v>
      </c>
      <c r="B226" s="96"/>
      <c r="C226" s="96"/>
      <c r="D226" s="97"/>
      <c r="E226" s="98"/>
      <c r="F226" s="96"/>
      <c r="G226" s="39" t="s">
        <v>52</v>
      </c>
      <c r="H226" s="61"/>
      <c r="I226" s="63"/>
      <c r="J226" s="63"/>
      <c r="K226" s="61"/>
      <c r="L226" s="99"/>
      <c r="M226" s="100">
        <v>5587.08740234375</v>
      </c>
      <c r="N226" s="100">
        <v>8133.82958984375</v>
      </c>
      <c r="O226" s="101"/>
      <c r="P226" s="102"/>
      <c r="Q226" s="102"/>
      <c r="R226" s="37">
        <v>2</v>
      </c>
      <c r="S226" s="68"/>
      <c r="T226" s="68"/>
      <c r="U226" s="38">
        <v>0</v>
      </c>
      <c r="V226" s="38">
        <v>0.5</v>
      </c>
      <c r="W226" s="38">
        <v>0</v>
      </c>
      <c r="X226" s="38">
        <v>0.99999700000000002</v>
      </c>
      <c r="Y226" s="38">
        <v>1</v>
      </c>
      <c r="Z226" s="69"/>
      <c r="AA226" s="70">
        <v>226</v>
      </c>
      <c r="AB22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6" s="71"/>
      <c r="AD226" s="37"/>
      <c r="AE226" s="37"/>
      <c r="AF226" s="37"/>
      <c r="AG226" s="37"/>
      <c r="AH226" s="37"/>
      <c r="AI226" s="37"/>
      <c r="AJ226" s="37"/>
      <c r="AK226" s="37"/>
      <c r="AL226" s="37"/>
      <c r="AM226" s="37"/>
      <c r="AN226" s="132" t="str">
        <f>REPLACE(INDEX(GroupVertices[Group], MATCH(Vertices[[#This Row],[Vertex]],GroupVertices[Vertex],0)),1,1,"")</f>
        <v>22</v>
      </c>
      <c r="AO226" s="103"/>
      <c r="AP226" s="91"/>
      <c r="AQ226" s="91"/>
      <c r="AR226" s="91"/>
      <c r="AS226" s="91"/>
    </row>
    <row r="227" spans="1:45" ht="16.5" thickTop="1" thickBot="1" x14ac:dyDescent="0.3">
      <c r="A227" s="112" t="s">
        <v>387</v>
      </c>
      <c r="B227" s="96"/>
      <c r="C227" s="96"/>
      <c r="D227" s="97"/>
      <c r="E227" s="98"/>
      <c r="F227" s="96"/>
      <c r="G227" s="39" t="s">
        <v>52</v>
      </c>
      <c r="H227" s="61"/>
      <c r="I227" s="63"/>
      <c r="J227" s="63"/>
      <c r="K227" s="61"/>
      <c r="L227" s="99"/>
      <c r="M227" s="100">
        <v>5432.01904296875</v>
      </c>
      <c r="N227" s="100">
        <v>9127.8505859375</v>
      </c>
      <c r="O227" s="101"/>
      <c r="P227" s="102"/>
      <c r="Q227" s="102"/>
      <c r="R227" s="37">
        <v>2</v>
      </c>
      <c r="S227" s="68"/>
      <c r="T227" s="68"/>
      <c r="U227" s="38">
        <v>9</v>
      </c>
      <c r="V227" s="38">
        <v>4.1667000000000003E-2</v>
      </c>
      <c r="W227" s="38">
        <v>1.1332999999999999E-2</v>
      </c>
      <c r="X227" s="38">
        <v>0.88311799999999996</v>
      </c>
      <c r="Y227" s="38">
        <v>0</v>
      </c>
      <c r="Z227" s="69"/>
      <c r="AA227" s="70">
        <v>227</v>
      </c>
      <c r="AB22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7" s="71"/>
      <c r="AD227" s="37"/>
      <c r="AE227" s="37"/>
      <c r="AF227" s="37"/>
      <c r="AG227" s="37"/>
      <c r="AH227" s="37"/>
      <c r="AI227" s="37"/>
      <c r="AJ227" s="137" t="s">
        <v>175</v>
      </c>
      <c r="AK227" s="137" t="s">
        <v>175</v>
      </c>
      <c r="AL227" s="137" t="s">
        <v>175</v>
      </c>
      <c r="AM227" s="137" t="s">
        <v>175</v>
      </c>
      <c r="AN227" s="134" t="str">
        <f>REPLACE(INDEX(GroupVertices[Group], MATCH(Vertices[[#This Row],[Vertex]],GroupVertices[Vertex],0)),1,1,"")</f>
        <v>1</v>
      </c>
      <c r="AO227" s="103"/>
      <c r="AP227" s="91"/>
      <c r="AQ227" s="91"/>
      <c r="AR227" s="91"/>
      <c r="AS227" s="91"/>
    </row>
    <row r="228" spans="1:45" ht="16.5" thickTop="1" thickBot="1" x14ac:dyDescent="0.3">
      <c r="A228" s="112" t="s">
        <v>376</v>
      </c>
      <c r="B228" s="96"/>
      <c r="C228" s="96"/>
      <c r="D228" s="97"/>
      <c r="E228" s="98"/>
      <c r="F228" s="96"/>
      <c r="G228" s="39" t="s">
        <v>52</v>
      </c>
      <c r="H228" s="61"/>
      <c r="I228" s="63"/>
      <c r="J228" s="63"/>
      <c r="K228" s="61"/>
      <c r="L228" s="99"/>
      <c r="M228" s="100">
        <v>2622.84619140625</v>
      </c>
      <c r="N228" s="100">
        <v>4655.93359375</v>
      </c>
      <c r="O228" s="101"/>
      <c r="P228" s="102"/>
      <c r="Q228" s="102"/>
      <c r="R228" s="37">
        <v>1</v>
      </c>
      <c r="S228" s="68"/>
      <c r="T228" s="68"/>
      <c r="U228" s="38">
        <v>0</v>
      </c>
      <c r="V228" s="38">
        <v>1</v>
      </c>
      <c r="W228" s="38">
        <v>0</v>
      </c>
      <c r="X228" s="38">
        <v>0.99999700000000002</v>
      </c>
      <c r="Y228" s="38">
        <v>0</v>
      </c>
      <c r="Z228" s="69"/>
      <c r="AA228" s="70">
        <v>228</v>
      </c>
      <c r="AB22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8" s="71"/>
      <c r="AD228" s="37"/>
      <c r="AE228" s="37"/>
      <c r="AF228" s="37"/>
      <c r="AG228" s="37"/>
      <c r="AH228" s="37"/>
      <c r="AI228" s="37"/>
      <c r="AJ228" s="37"/>
      <c r="AK228" s="37"/>
      <c r="AL228" s="37"/>
      <c r="AM228" s="37"/>
      <c r="AN228" s="132" t="str">
        <f>REPLACE(INDEX(GroupVertices[Group], MATCH(Vertices[[#This Row],[Vertex]],GroupVertices[Vertex],0)),1,1,"")</f>
        <v>47</v>
      </c>
      <c r="AO228" s="103"/>
      <c r="AP228" s="91"/>
      <c r="AQ228" s="91"/>
      <c r="AR228" s="91"/>
      <c r="AS228" s="91"/>
    </row>
    <row r="229" spans="1:45" ht="16.5" thickTop="1" thickBot="1" x14ac:dyDescent="0.3">
      <c r="A229" s="112" t="s">
        <v>426</v>
      </c>
      <c r="B229" s="96"/>
      <c r="C229" s="96"/>
      <c r="D229" s="97"/>
      <c r="E229" s="98"/>
      <c r="F229" s="96"/>
      <c r="G229" s="39" t="s">
        <v>52</v>
      </c>
      <c r="H229" s="61"/>
      <c r="I229" s="63"/>
      <c r="J229" s="63"/>
      <c r="K229" s="61"/>
      <c r="L229" s="99"/>
      <c r="M229" s="100">
        <v>462.23519897460938</v>
      </c>
      <c r="N229" s="100">
        <v>3915.470947265625</v>
      </c>
      <c r="O229" s="101"/>
      <c r="P229" s="102"/>
      <c r="Q229" s="102"/>
      <c r="R229" s="37">
        <v>0</v>
      </c>
      <c r="S229" s="68"/>
      <c r="T229" s="68"/>
      <c r="U229" s="38">
        <v>0</v>
      </c>
      <c r="V229" s="38">
        <v>0</v>
      </c>
      <c r="W229" s="38">
        <v>0</v>
      </c>
      <c r="X229" s="38">
        <v>0</v>
      </c>
      <c r="Y229" s="38">
        <v>0</v>
      </c>
      <c r="Z229" s="69"/>
      <c r="AA229" s="70">
        <v>229</v>
      </c>
      <c r="AB22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29" s="71"/>
      <c r="AD229" s="37"/>
      <c r="AE229" s="37"/>
      <c r="AF229" s="37"/>
      <c r="AG229" s="37"/>
      <c r="AH229" s="37"/>
      <c r="AI229" s="37"/>
      <c r="AJ229" s="37"/>
      <c r="AK229" s="37"/>
      <c r="AL229" s="37"/>
      <c r="AM229" s="37"/>
      <c r="AN229" s="132" t="str">
        <f>REPLACE(INDEX(GroupVertices[Group], MATCH(Vertices[[#This Row],[Vertex]],GroupVertices[Vertex],0)),1,1,"")</f>
        <v>98</v>
      </c>
      <c r="AO229" s="103"/>
      <c r="AP229" s="91"/>
      <c r="AQ229" s="91"/>
      <c r="AR229" s="91"/>
      <c r="AS229" s="91"/>
    </row>
    <row r="230" spans="1:45" ht="16.5" thickTop="1" thickBot="1" x14ac:dyDescent="0.3">
      <c r="A230" s="112" t="s">
        <v>367</v>
      </c>
      <c r="B230" s="96"/>
      <c r="C230" s="96"/>
      <c r="D230" s="97"/>
      <c r="E230" s="98"/>
      <c r="F230" s="96"/>
      <c r="G230" s="39" t="s">
        <v>52</v>
      </c>
      <c r="H230" s="61"/>
      <c r="I230" s="63"/>
      <c r="J230" s="63"/>
      <c r="K230" s="61"/>
      <c r="L230" s="99"/>
      <c r="M230" s="100">
        <v>2664.371826171875</v>
      </c>
      <c r="N230" s="100">
        <v>6376.17626953125</v>
      </c>
      <c r="O230" s="101"/>
      <c r="P230" s="102"/>
      <c r="Q230" s="102"/>
      <c r="R230" s="37">
        <v>3</v>
      </c>
      <c r="S230" s="68"/>
      <c r="T230" s="68"/>
      <c r="U230" s="38">
        <v>16</v>
      </c>
      <c r="V230" s="38">
        <v>5.8824000000000001E-2</v>
      </c>
      <c r="W230" s="38">
        <v>5.0300999999999998E-2</v>
      </c>
      <c r="X230" s="38">
        <v>1.011501</v>
      </c>
      <c r="Y230" s="38">
        <v>0.33333333333333331</v>
      </c>
      <c r="Z230" s="69"/>
      <c r="AA230" s="70">
        <v>230</v>
      </c>
      <c r="AB23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0" s="71"/>
      <c r="AD230" s="37"/>
      <c r="AE230" s="37"/>
      <c r="AF230" s="37"/>
      <c r="AG230" s="37"/>
      <c r="AH230" s="37"/>
      <c r="AI230" s="37"/>
      <c r="AJ230" s="37"/>
      <c r="AK230" s="37"/>
      <c r="AL230" s="37"/>
      <c r="AM230" s="37"/>
      <c r="AN230" s="132" t="str">
        <f>REPLACE(INDEX(GroupVertices[Group], MATCH(Vertices[[#This Row],[Vertex]],GroupVertices[Vertex],0)),1,1,"")</f>
        <v>1</v>
      </c>
      <c r="AO230" s="103"/>
      <c r="AP230" s="91"/>
      <c r="AQ230" s="91"/>
      <c r="AR230" s="91"/>
      <c r="AS230" s="91"/>
    </row>
    <row r="231" spans="1:45" ht="16.5" thickTop="1" thickBot="1" x14ac:dyDescent="0.3">
      <c r="A231" s="112" t="s">
        <v>385</v>
      </c>
      <c r="B231" s="96"/>
      <c r="C231" s="96"/>
      <c r="D231" s="97"/>
      <c r="E231" s="98"/>
      <c r="F231" s="96"/>
      <c r="G231" s="39" t="s">
        <v>52</v>
      </c>
      <c r="H231" s="61"/>
      <c r="I231" s="63"/>
      <c r="J231" s="63"/>
      <c r="K231" s="61"/>
      <c r="L231" s="99"/>
      <c r="M231" s="100">
        <v>3238.83544921875</v>
      </c>
      <c r="N231" s="100">
        <v>5814.32080078125</v>
      </c>
      <c r="O231" s="101"/>
      <c r="P231" s="102"/>
      <c r="Q231" s="102"/>
      <c r="R231" s="37">
        <v>1</v>
      </c>
      <c r="S231" s="68"/>
      <c r="T231" s="68"/>
      <c r="U231" s="38">
        <v>0</v>
      </c>
      <c r="V231" s="38">
        <v>1</v>
      </c>
      <c r="W231" s="38">
        <v>0</v>
      </c>
      <c r="X231" s="38">
        <v>0.99999700000000002</v>
      </c>
      <c r="Y231" s="38">
        <v>0</v>
      </c>
      <c r="Z231" s="69"/>
      <c r="AA231" s="70">
        <v>231</v>
      </c>
      <c r="AB23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1" s="71"/>
      <c r="AD231" s="37"/>
      <c r="AE231" s="37"/>
      <c r="AF231" s="37"/>
      <c r="AG231" s="37"/>
      <c r="AH231" s="37"/>
      <c r="AI231" s="37"/>
      <c r="AJ231" s="37"/>
      <c r="AK231" s="37"/>
      <c r="AL231" s="37"/>
      <c r="AM231" s="37"/>
      <c r="AN231" s="132" t="str">
        <f>REPLACE(INDEX(GroupVertices[Group], MATCH(Vertices[[#This Row],[Vertex]],GroupVertices[Vertex],0)),1,1,"")</f>
        <v>41</v>
      </c>
      <c r="AO231" s="103"/>
      <c r="AP231" s="91"/>
      <c r="AQ231" s="91"/>
      <c r="AR231" s="91"/>
      <c r="AS231" s="91"/>
    </row>
    <row r="232" spans="1:45" ht="16.5" thickTop="1" thickBot="1" x14ac:dyDescent="0.3">
      <c r="A232" s="112" t="s">
        <v>427</v>
      </c>
      <c r="B232" s="96"/>
      <c r="C232" s="96"/>
      <c r="D232" s="97"/>
      <c r="E232" s="98"/>
      <c r="F232" s="96"/>
      <c r="G232" s="39" t="s">
        <v>52</v>
      </c>
      <c r="H232" s="61"/>
      <c r="I232" s="63"/>
      <c r="J232" s="63"/>
      <c r="K232" s="61"/>
      <c r="L232" s="99"/>
      <c r="M232" s="100">
        <v>603.942138671875</v>
      </c>
      <c r="N232" s="100">
        <v>4499.12890625</v>
      </c>
      <c r="O232" s="101"/>
      <c r="P232" s="102"/>
      <c r="Q232" s="102"/>
      <c r="R232" s="37">
        <v>0</v>
      </c>
      <c r="S232" s="68"/>
      <c r="T232" s="68"/>
      <c r="U232" s="38">
        <v>0</v>
      </c>
      <c r="V232" s="38">
        <v>0</v>
      </c>
      <c r="W232" s="38">
        <v>0</v>
      </c>
      <c r="X232" s="38">
        <v>0</v>
      </c>
      <c r="Y232" s="38">
        <v>0</v>
      </c>
      <c r="Z232" s="69"/>
      <c r="AA232" s="70">
        <v>232</v>
      </c>
      <c r="AB23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2" s="71"/>
      <c r="AD232" s="37"/>
      <c r="AE232" s="37"/>
      <c r="AF232" s="37"/>
      <c r="AG232" s="37"/>
      <c r="AH232" s="37"/>
      <c r="AI232" s="37"/>
      <c r="AJ232" s="37"/>
      <c r="AK232" s="37"/>
      <c r="AL232" s="37"/>
      <c r="AM232" s="37"/>
      <c r="AN232" s="132" t="str">
        <f>REPLACE(INDEX(GroupVertices[Group], MATCH(Vertices[[#This Row],[Vertex]],GroupVertices[Vertex],0)),1,1,"")</f>
        <v>97</v>
      </c>
      <c r="AO232" s="103"/>
      <c r="AP232" s="91"/>
      <c r="AQ232" s="91"/>
      <c r="AR232" s="91"/>
      <c r="AS232" s="91"/>
    </row>
    <row r="233" spans="1:45" ht="16.5" thickTop="1" thickBot="1" x14ac:dyDescent="0.3">
      <c r="A233" s="112" t="s">
        <v>428</v>
      </c>
      <c r="B233" s="96"/>
      <c r="C233" s="96"/>
      <c r="D233" s="97"/>
      <c r="E233" s="98"/>
      <c r="F233" s="96"/>
      <c r="G233" s="39" t="s">
        <v>52</v>
      </c>
      <c r="H233" s="61"/>
      <c r="I233" s="63"/>
      <c r="J233" s="63"/>
      <c r="K233" s="61"/>
      <c r="L233" s="99"/>
      <c r="M233" s="100">
        <v>474.45126342773438</v>
      </c>
      <c r="N233" s="100">
        <v>6102.37744140625</v>
      </c>
      <c r="O233" s="101"/>
      <c r="P233" s="102"/>
      <c r="Q233" s="102"/>
      <c r="R233" s="37">
        <v>0</v>
      </c>
      <c r="S233" s="68"/>
      <c r="T233" s="68"/>
      <c r="U233" s="38">
        <v>0</v>
      </c>
      <c r="V233" s="38">
        <v>0</v>
      </c>
      <c r="W233" s="38">
        <v>0</v>
      </c>
      <c r="X233" s="38">
        <v>0</v>
      </c>
      <c r="Y233" s="38">
        <v>0</v>
      </c>
      <c r="Z233" s="69"/>
      <c r="AA233" s="70">
        <v>233</v>
      </c>
      <c r="AB23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3" s="71"/>
      <c r="AD233" s="37"/>
      <c r="AE233" s="37"/>
      <c r="AF233" s="37"/>
      <c r="AG233" s="37"/>
      <c r="AH233" s="37"/>
      <c r="AI233" s="37"/>
      <c r="AJ233" s="37"/>
      <c r="AK233" s="37"/>
      <c r="AL233" s="37"/>
      <c r="AM233" s="37"/>
      <c r="AN233" s="132" t="str">
        <f>REPLACE(INDEX(GroupVertices[Group], MATCH(Vertices[[#This Row],[Vertex]],GroupVertices[Vertex],0)),1,1,"")</f>
        <v>88</v>
      </c>
      <c r="AO233" s="103"/>
      <c r="AP233" s="91"/>
      <c r="AQ233" s="91"/>
      <c r="AR233" s="91"/>
      <c r="AS233" s="91"/>
    </row>
    <row r="234" spans="1:45" ht="16.5" thickTop="1" thickBot="1" x14ac:dyDescent="0.3">
      <c r="A234" s="112" t="s">
        <v>184</v>
      </c>
      <c r="B234" s="96"/>
      <c r="C234" s="96"/>
      <c r="D234" s="97"/>
      <c r="E234" s="98"/>
      <c r="F234" s="96"/>
      <c r="G234" s="39" t="s">
        <v>52</v>
      </c>
      <c r="H234" s="61"/>
      <c r="I234" s="63"/>
      <c r="J234" s="63"/>
      <c r="K234" s="61"/>
      <c r="L234" s="99"/>
      <c r="M234" s="100">
        <v>4503.41357421875</v>
      </c>
      <c r="N234" s="100">
        <v>2183.619384765625</v>
      </c>
      <c r="O234" s="101"/>
      <c r="P234" s="102"/>
      <c r="Q234" s="102"/>
      <c r="R234" s="37">
        <v>3</v>
      </c>
      <c r="S234" s="68"/>
      <c r="T234" s="68"/>
      <c r="U234" s="38">
        <v>0</v>
      </c>
      <c r="V234" s="38">
        <v>0.2</v>
      </c>
      <c r="W234" s="38">
        <v>0</v>
      </c>
      <c r="X234" s="38">
        <v>1.0426340000000001</v>
      </c>
      <c r="Y234" s="38">
        <v>1</v>
      </c>
      <c r="Z234" s="69"/>
      <c r="AA234" s="70">
        <v>234</v>
      </c>
      <c r="AB23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4" s="71"/>
      <c r="AD234" s="37"/>
      <c r="AE234" s="37"/>
      <c r="AF234" s="37"/>
      <c r="AG234" s="37"/>
      <c r="AH234" s="37"/>
      <c r="AI234" s="37"/>
      <c r="AJ234" s="137" t="s">
        <v>175</v>
      </c>
      <c r="AK234" s="137" t="s">
        <v>175</v>
      </c>
      <c r="AL234" s="137" t="s">
        <v>175</v>
      </c>
      <c r="AM234" s="137" t="s">
        <v>175</v>
      </c>
      <c r="AN234" s="134" t="str">
        <f>REPLACE(INDEX(GroupVertices[Group], MATCH(Vertices[[#This Row],[Vertex]],GroupVertices[Vertex],0)),1,1,"")</f>
        <v>7</v>
      </c>
      <c r="AO234" s="103"/>
      <c r="AP234" s="91"/>
      <c r="AQ234" s="91"/>
      <c r="AR234" s="91"/>
      <c r="AS234" s="91"/>
    </row>
    <row r="235" spans="1:45" ht="16.5" thickTop="1" thickBot="1" x14ac:dyDescent="0.3">
      <c r="A235" s="112" t="s">
        <v>417</v>
      </c>
      <c r="B235" s="96"/>
      <c r="C235" s="96"/>
      <c r="D235" s="97"/>
      <c r="E235" s="98"/>
      <c r="F235" s="96"/>
      <c r="G235" s="39" t="s">
        <v>52</v>
      </c>
      <c r="H235" s="61"/>
      <c r="I235" s="63"/>
      <c r="J235" s="63"/>
      <c r="K235" s="61"/>
      <c r="L235" s="99"/>
      <c r="M235" s="100">
        <v>8602.6806640625</v>
      </c>
      <c r="N235" s="100">
        <v>630.35919189453125</v>
      </c>
      <c r="O235" s="101"/>
      <c r="P235" s="102"/>
      <c r="Q235" s="102"/>
      <c r="R235" s="37">
        <v>1</v>
      </c>
      <c r="S235" s="68"/>
      <c r="T235" s="68"/>
      <c r="U235" s="38">
        <v>0</v>
      </c>
      <c r="V235" s="38">
        <v>1</v>
      </c>
      <c r="W235" s="38">
        <v>0</v>
      </c>
      <c r="X235" s="38">
        <v>0.99999700000000002</v>
      </c>
      <c r="Y235" s="38">
        <v>0</v>
      </c>
      <c r="Z235" s="69"/>
      <c r="AA235" s="70">
        <v>235</v>
      </c>
      <c r="AB23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5" s="71"/>
      <c r="AD235" s="37"/>
      <c r="AE235" s="37"/>
      <c r="AF235" s="37"/>
      <c r="AG235" s="37"/>
      <c r="AH235" s="37"/>
      <c r="AI235" s="37"/>
      <c r="AJ235" s="37"/>
      <c r="AK235" s="37"/>
      <c r="AL235" s="37"/>
      <c r="AM235" s="37"/>
      <c r="AN235" s="132" t="str">
        <f>REPLACE(INDEX(GroupVertices[Group], MATCH(Vertices[[#This Row],[Vertex]],GroupVertices[Vertex],0)),1,1,"")</f>
        <v>35</v>
      </c>
      <c r="AO235" s="103"/>
      <c r="AP235" s="91"/>
      <c r="AQ235" s="91"/>
      <c r="AR235" s="91"/>
      <c r="AS235" s="91"/>
    </row>
    <row r="236" spans="1:45" ht="16.5" thickTop="1" thickBot="1" x14ac:dyDescent="0.3">
      <c r="A236" s="112" t="s">
        <v>429</v>
      </c>
      <c r="B236" s="96"/>
      <c r="C236" s="96"/>
      <c r="D236" s="97"/>
      <c r="E236" s="98"/>
      <c r="F236" s="96"/>
      <c r="G236" s="39" t="s">
        <v>52</v>
      </c>
      <c r="H236" s="61"/>
      <c r="I236" s="63"/>
      <c r="J236" s="63"/>
      <c r="K236" s="61"/>
      <c r="L236" s="99"/>
      <c r="M236" s="100">
        <v>8443.275390625</v>
      </c>
      <c r="N236" s="100">
        <v>2535.547607421875</v>
      </c>
      <c r="O236" s="101"/>
      <c r="P236" s="102"/>
      <c r="Q236" s="102"/>
      <c r="R236" s="37">
        <v>0</v>
      </c>
      <c r="S236" s="68"/>
      <c r="T236" s="68"/>
      <c r="U236" s="38">
        <v>0</v>
      </c>
      <c r="V236" s="38">
        <v>0</v>
      </c>
      <c r="W236" s="38">
        <v>0</v>
      </c>
      <c r="X236" s="38">
        <v>0</v>
      </c>
      <c r="Y236" s="38">
        <v>0</v>
      </c>
      <c r="Z236" s="69"/>
      <c r="AA236" s="70">
        <v>236</v>
      </c>
      <c r="AB23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6" s="71"/>
      <c r="AD236" s="37"/>
      <c r="AE236" s="37"/>
      <c r="AF236" s="37"/>
      <c r="AG236" s="37"/>
      <c r="AH236" s="37"/>
      <c r="AI236" s="37"/>
      <c r="AJ236" s="37"/>
      <c r="AK236" s="37"/>
      <c r="AL236" s="37"/>
      <c r="AM236" s="37"/>
      <c r="AN236" s="132" t="str">
        <f>REPLACE(INDEX(GroupVertices[Group], MATCH(Vertices[[#This Row],[Vertex]],GroupVertices[Vertex],0)),1,1,"")</f>
        <v>87</v>
      </c>
      <c r="AO236" s="103"/>
      <c r="AP236" s="91"/>
      <c r="AQ236" s="91"/>
      <c r="AR236" s="91"/>
      <c r="AS236" s="91"/>
    </row>
    <row r="237" spans="1:45" ht="16.5" thickTop="1" thickBot="1" x14ac:dyDescent="0.3">
      <c r="A237" s="112" t="s">
        <v>322</v>
      </c>
      <c r="B237" s="96"/>
      <c r="C237" s="96"/>
      <c r="D237" s="97"/>
      <c r="E237" s="98"/>
      <c r="F237" s="96"/>
      <c r="G237" s="39" t="s">
        <v>52</v>
      </c>
      <c r="H237" s="61"/>
      <c r="I237" s="63"/>
      <c r="J237" s="63"/>
      <c r="K237" s="61"/>
      <c r="L237" s="99"/>
      <c r="M237" s="100">
        <v>6264.41015625</v>
      </c>
      <c r="N237" s="100">
        <v>7420.908203125</v>
      </c>
      <c r="O237" s="101"/>
      <c r="P237" s="102"/>
      <c r="Q237" s="102"/>
      <c r="R237" s="37">
        <v>4</v>
      </c>
      <c r="S237" s="68"/>
      <c r="T237" s="68"/>
      <c r="U237" s="38">
        <v>3</v>
      </c>
      <c r="V237" s="38">
        <v>0.25</v>
      </c>
      <c r="W237" s="38">
        <v>0</v>
      </c>
      <c r="X237" s="38">
        <v>1.4202760000000001</v>
      </c>
      <c r="Y237" s="38">
        <v>0.5</v>
      </c>
      <c r="Z237" s="69"/>
      <c r="AA237" s="70">
        <v>237</v>
      </c>
      <c r="AB23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7" s="71"/>
      <c r="AD237" s="37"/>
      <c r="AE237" s="37"/>
      <c r="AF237" s="37"/>
      <c r="AG237" s="37"/>
      <c r="AH237" s="37"/>
      <c r="AI237" s="37"/>
      <c r="AJ237" s="37"/>
      <c r="AK237" s="37"/>
      <c r="AL237" s="37"/>
      <c r="AM237" s="37"/>
      <c r="AN237" s="132" t="str">
        <f>REPLACE(INDEX(GroupVertices[Group], MATCH(Vertices[[#This Row],[Vertex]],GroupVertices[Vertex],0)),1,1,"")</f>
        <v>5</v>
      </c>
      <c r="AO237" s="103"/>
      <c r="AP237" s="91"/>
      <c r="AQ237" s="91"/>
      <c r="AR237" s="91"/>
      <c r="AS237" s="91"/>
    </row>
    <row r="238" spans="1:45" ht="16.5" thickTop="1" thickBot="1" x14ac:dyDescent="0.3">
      <c r="A238" s="112" t="s">
        <v>430</v>
      </c>
      <c r="B238" s="96"/>
      <c r="C238" s="96"/>
      <c r="D238" s="97"/>
      <c r="E238" s="98"/>
      <c r="F238" s="96"/>
      <c r="G238" s="39" t="s">
        <v>52</v>
      </c>
      <c r="H238" s="61"/>
      <c r="I238" s="63"/>
      <c r="J238" s="63"/>
      <c r="K238" s="61"/>
      <c r="L238" s="99"/>
      <c r="M238" s="100">
        <v>2301.9912109375</v>
      </c>
      <c r="N238" s="100">
        <v>1048.62451171875</v>
      </c>
      <c r="O238" s="101"/>
      <c r="P238" s="102"/>
      <c r="Q238" s="102"/>
      <c r="R238" s="37">
        <v>0</v>
      </c>
      <c r="S238" s="68"/>
      <c r="T238" s="68"/>
      <c r="U238" s="38">
        <v>0</v>
      </c>
      <c r="V238" s="38">
        <v>0</v>
      </c>
      <c r="W238" s="38">
        <v>0</v>
      </c>
      <c r="X238" s="38">
        <v>0</v>
      </c>
      <c r="Y238" s="38">
        <v>0</v>
      </c>
      <c r="Z238" s="69"/>
      <c r="AA238" s="70">
        <v>238</v>
      </c>
      <c r="AB23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8" s="71"/>
      <c r="AD238" s="37"/>
      <c r="AE238" s="37"/>
      <c r="AF238" s="37"/>
      <c r="AG238" s="37"/>
      <c r="AH238" s="37"/>
      <c r="AI238" s="37"/>
      <c r="AJ238" s="37"/>
      <c r="AK238" s="37"/>
      <c r="AL238" s="37"/>
      <c r="AM238" s="37"/>
      <c r="AN238" s="132" t="str">
        <f>REPLACE(INDEX(GroupVertices[Group], MATCH(Vertices[[#This Row],[Vertex]],GroupVertices[Vertex],0)),1,1,"")</f>
        <v>86</v>
      </c>
      <c r="AO238" s="103"/>
      <c r="AP238" s="91"/>
      <c r="AQ238" s="91"/>
      <c r="AR238" s="91"/>
      <c r="AS238" s="91"/>
    </row>
    <row r="239" spans="1:45" ht="16.5" thickTop="1" thickBot="1" x14ac:dyDescent="0.3">
      <c r="A239" s="112" t="s">
        <v>312</v>
      </c>
      <c r="B239" s="96"/>
      <c r="C239" s="96"/>
      <c r="D239" s="97"/>
      <c r="E239" s="98"/>
      <c r="F239" s="96"/>
      <c r="G239" s="39" t="s">
        <v>52</v>
      </c>
      <c r="H239" s="61"/>
      <c r="I239" s="63"/>
      <c r="J239" s="63"/>
      <c r="K239" s="61"/>
      <c r="L239" s="99"/>
      <c r="M239" s="100">
        <v>9151.587890625</v>
      </c>
      <c r="N239" s="100">
        <v>4156.95458984375</v>
      </c>
      <c r="O239" s="101"/>
      <c r="P239" s="102"/>
      <c r="Q239" s="102"/>
      <c r="R239" s="37">
        <v>2</v>
      </c>
      <c r="S239" s="68"/>
      <c r="T239" s="68"/>
      <c r="U239" s="38">
        <v>0</v>
      </c>
      <c r="V239" s="38">
        <v>0.5</v>
      </c>
      <c r="W239" s="38">
        <v>0</v>
      </c>
      <c r="X239" s="38">
        <v>0.99999700000000002</v>
      </c>
      <c r="Y239" s="38">
        <v>1</v>
      </c>
      <c r="Z239" s="69"/>
      <c r="AA239" s="70">
        <v>239</v>
      </c>
      <c r="AB23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39" s="71"/>
      <c r="AD239" s="37"/>
      <c r="AE239" s="37"/>
      <c r="AF239" s="37"/>
      <c r="AG239" s="37"/>
      <c r="AH239" s="37"/>
      <c r="AI239" s="37"/>
      <c r="AJ239" s="37"/>
      <c r="AK239" s="37"/>
      <c r="AL239" s="37"/>
      <c r="AM239" s="37"/>
      <c r="AN239" s="132" t="str">
        <f>REPLACE(INDEX(GroupVertices[Group], MATCH(Vertices[[#This Row],[Vertex]],GroupVertices[Vertex],0)),1,1,"")</f>
        <v>15</v>
      </c>
      <c r="AO239" s="103"/>
      <c r="AP239" s="91"/>
      <c r="AQ239" s="91"/>
      <c r="AR239" s="91"/>
      <c r="AS239" s="91"/>
    </row>
    <row r="240" spans="1:45" ht="16.5" thickTop="1" thickBot="1" x14ac:dyDescent="0.3">
      <c r="A240" s="112" t="s">
        <v>216</v>
      </c>
      <c r="B240" s="96"/>
      <c r="C240" s="96"/>
      <c r="D240" s="97"/>
      <c r="E240" s="98"/>
      <c r="F240" s="96"/>
      <c r="G240" s="39" t="s">
        <v>52</v>
      </c>
      <c r="H240" s="61"/>
      <c r="I240" s="63"/>
      <c r="J240" s="63"/>
      <c r="K240" s="61"/>
      <c r="L240" s="99"/>
      <c r="M240" s="100">
        <v>8982.3642578125</v>
      </c>
      <c r="N240" s="100">
        <v>6472.9462890625</v>
      </c>
      <c r="O240" s="101"/>
      <c r="P240" s="102"/>
      <c r="Q240" s="102"/>
      <c r="R240" s="37">
        <v>1</v>
      </c>
      <c r="S240" s="68"/>
      <c r="T240" s="68"/>
      <c r="U240" s="38">
        <v>0</v>
      </c>
      <c r="V240" s="38">
        <v>1</v>
      </c>
      <c r="W240" s="38">
        <v>0</v>
      </c>
      <c r="X240" s="38">
        <v>0.99999700000000002</v>
      </c>
      <c r="Y240" s="38">
        <v>0</v>
      </c>
      <c r="Z240" s="69"/>
      <c r="AA240" s="70">
        <v>240</v>
      </c>
      <c r="AB24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0" s="71"/>
      <c r="AD240" s="37"/>
      <c r="AE240" s="37"/>
      <c r="AF240" s="37"/>
      <c r="AG240" s="37"/>
      <c r="AH240" s="37"/>
      <c r="AI240" s="37"/>
      <c r="AJ240" s="37"/>
      <c r="AK240" s="37"/>
      <c r="AL240" s="37"/>
      <c r="AM240" s="37"/>
      <c r="AN240" s="132" t="str">
        <f>REPLACE(INDEX(GroupVertices[Group], MATCH(Vertices[[#This Row],[Vertex]],GroupVertices[Vertex],0)),1,1,"")</f>
        <v>52</v>
      </c>
      <c r="AO240" s="103"/>
      <c r="AP240" s="91"/>
      <c r="AQ240" s="91"/>
      <c r="AR240" s="91"/>
      <c r="AS240" s="91"/>
    </row>
    <row r="241" spans="1:45" ht="16.5" thickTop="1" thickBot="1" x14ac:dyDescent="0.3">
      <c r="A241" s="112" t="s">
        <v>212</v>
      </c>
      <c r="B241" s="96"/>
      <c r="C241" s="96"/>
      <c r="D241" s="97"/>
      <c r="E241" s="98"/>
      <c r="F241" s="96"/>
      <c r="G241" s="39" t="s">
        <v>52</v>
      </c>
      <c r="H241" s="61"/>
      <c r="I241" s="63"/>
      <c r="J241" s="63"/>
      <c r="K241" s="61"/>
      <c r="L241" s="99"/>
      <c r="M241" s="100">
        <v>3260.375</v>
      </c>
      <c r="N241" s="100">
        <v>8878.791015625</v>
      </c>
      <c r="O241" s="101"/>
      <c r="P241" s="102"/>
      <c r="Q241" s="102"/>
      <c r="R241" s="37">
        <v>2</v>
      </c>
      <c r="S241" s="68"/>
      <c r="T241" s="68"/>
      <c r="U241" s="38">
        <v>8</v>
      </c>
      <c r="V241" s="38">
        <v>4.3478000000000003E-2</v>
      </c>
      <c r="W241" s="38">
        <v>0</v>
      </c>
      <c r="X241" s="38">
        <v>1.10727</v>
      </c>
      <c r="Y241" s="38">
        <v>0</v>
      </c>
      <c r="Z241" s="69"/>
      <c r="AA241" s="70">
        <v>241</v>
      </c>
      <c r="AB24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1" s="71"/>
      <c r="AD241" s="37"/>
      <c r="AE241" s="37"/>
      <c r="AF241" s="37"/>
      <c r="AG241" s="37"/>
      <c r="AH241" s="37"/>
      <c r="AI241" s="37"/>
      <c r="AJ241" s="37"/>
      <c r="AK241" s="37"/>
      <c r="AL241" s="37"/>
      <c r="AM241" s="37"/>
      <c r="AN241" s="132" t="str">
        <f>REPLACE(INDEX(GroupVertices[Group], MATCH(Vertices[[#This Row],[Vertex]],GroupVertices[Vertex],0)),1,1,"")</f>
        <v>2</v>
      </c>
      <c r="AO241" s="103"/>
      <c r="AP241" s="91"/>
      <c r="AQ241" s="91"/>
      <c r="AR241" s="91"/>
      <c r="AS241" s="91"/>
    </row>
    <row r="242" spans="1:45" ht="16.5" thickTop="1" thickBot="1" x14ac:dyDescent="0.3">
      <c r="A242" s="112" t="s">
        <v>394</v>
      </c>
      <c r="B242" s="96"/>
      <c r="C242" s="96"/>
      <c r="D242" s="97"/>
      <c r="E242" s="98"/>
      <c r="F242" s="96"/>
      <c r="G242" s="39" t="s">
        <v>52</v>
      </c>
      <c r="H242" s="61"/>
      <c r="I242" s="63"/>
      <c r="J242" s="63"/>
      <c r="K242" s="61"/>
      <c r="L242" s="99"/>
      <c r="M242" s="100">
        <v>3452.21728515625</v>
      </c>
      <c r="N242" s="100">
        <v>3900.388671875</v>
      </c>
      <c r="O242" s="101"/>
      <c r="P242" s="102"/>
      <c r="Q242" s="102"/>
      <c r="R242" s="37">
        <v>2</v>
      </c>
      <c r="S242" s="68"/>
      <c r="T242" s="68"/>
      <c r="U242" s="38">
        <v>0</v>
      </c>
      <c r="V242" s="38">
        <v>0.25</v>
      </c>
      <c r="W242" s="38">
        <v>0</v>
      </c>
      <c r="X242" s="38">
        <v>0.98370899999999994</v>
      </c>
      <c r="Y242" s="38">
        <v>1</v>
      </c>
      <c r="Z242" s="69"/>
      <c r="AA242" s="70">
        <v>242</v>
      </c>
      <c r="AB24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2" s="71"/>
      <c r="AD242" s="37"/>
      <c r="AE242" s="37"/>
      <c r="AF242" s="37"/>
      <c r="AG242" s="37"/>
      <c r="AH242" s="37"/>
      <c r="AI242" s="37"/>
      <c r="AJ242" s="137" t="s">
        <v>175</v>
      </c>
      <c r="AK242" s="137" t="s">
        <v>175</v>
      </c>
      <c r="AL242" s="137" t="s">
        <v>175</v>
      </c>
      <c r="AM242" s="137" t="s">
        <v>175</v>
      </c>
      <c r="AN242" s="134" t="str">
        <f>REPLACE(INDEX(GroupVertices[Group], MATCH(Vertices[[#This Row],[Vertex]],GroupVertices[Vertex],0)),1,1,"")</f>
        <v>8</v>
      </c>
      <c r="AO242" s="103"/>
      <c r="AP242" s="91"/>
      <c r="AQ242" s="91"/>
      <c r="AR242" s="91"/>
      <c r="AS242" s="91"/>
    </row>
    <row r="243" spans="1:45" ht="16.5" thickTop="1" thickBot="1" x14ac:dyDescent="0.3">
      <c r="A243" s="112" t="s">
        <v>253</v>
      </c>
      <c r="B243" s="96"/>
      <c r="C243" s="96"/>
      <c r="D243" s="97"/>
      <c r="E243" s="98"/>
      <c r="F243" s="96"/>
      <c r="G243" s="39" t="s">
        <v>52</v>
      </c>
      <c r="H243" s="61"/>
      <c r="I243" s="63"/>
      <c r="J243" s="63"/>
      <c r="K243" s="61"/>
      <c r="L243" s="99"/>
      <c r="M243" s="100">
        <v>7093.787109375</v>
      </c>
      <c r="N243" s="100">
        <v>4697.560546875</v>
      </c>
      <c r="O243" s="101"/>
      <c r="P243" s="102"/>
      <c r="Q243" s="102"/>
      <c r="R243" s="37">
        <v>2</v>
      </c>
      <c r="S243" s="68"/>
      <c r="T243" s="68"/>
      <c r="U243" s="38">
        <v>0</v>
      </c>
      <c r="V243" s="38">
        <v>0.125</v>
      </c>
      <c r="W243" s="38">
        <v>0</v>
      </c>
      <c r="X243" s="38">
        <v>0.96833999999999998</v>
      </c>
      <c r="Y243" s="38">
        <v>1</v>
      </c>
      <c r="Z243" s="69"/>
      <c r="AA243" s="70">
        <v>243</v>
      </c>
      <c r="AB24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3" s="71"/>
      <c r="AD243" s="37"/>
      <c r="AE243" s="37"/>
      <c r="AF243" s="37"/>
      <c r="AG243" s="37"/>
      <c r="AH243" s="37"/>
      <c r="AI243" s="37"/>
      <c r="AJ243" s="37"/>
      <c r="AK243" s="37"/>
      <c r="AL243" s="37"/>
      <c r="AM243" s="37"/>
      <c r="AN243" s="132" t="str">
        <f>REPLACE(INDEX(GroupVertices[Group], MATCH(Vertices[[#This Row],[Vertex]],GroupVertices[Vertex],0)),1,1,"")</f>
        <v>4</v>
      </c>
      <c r="AO243" s="103"/>
      <c r="AP243" s="91"/>
      <c r="AQ243" s="91"/>
      <c r="AR243" s="91"/>
      <c r="AS243" s="91"/>
    </row>
    <row r="244" spans="1:45" ht="16.5" thickTop="1" thickBot="1" x14ac:dyDescent="0.3">
      <c r="A244" s="112" t="s">
        <v>286</v>
      </c>
      <c r="B244" s="96"/>
      <c r="C244" s="96"/>
      <c r="D244" s="97"/>
      <c r="E244" s="98"/>
      <c r="F244" s="96"/>
      <c r="G244" s="39" t="s">
        <v>52</v>
      </c>
      <c r="H244" s="61"/>
      <c r="I244" s="63"/>
      <c r="J244" s="63"/>
      <c r="K244" s="61"/>
      <c r="L244" s="99"/>
      <c r="M244" s="100">
        <v>4712.5087890625</v>
      </c>
      <c r="N244" s="100">
        <v>931.2872314453125</v>
      </c>
      <c r="O244" s="101"/>
      <c r="P244" s="102"/>
      <c r="Q244" s="102"/>
      <c r="R244" s="37">
        <v>3</v>
      </c>
      <c r="S244" s="68"/>
      <c r="T244" s="68"/>
      <c r="U244" s="38">
        <v>2</v>
      </c>
      <c r="V244" s="38">
        <v>0.33333299999999999</v>
      </c>
      <c r="W244" s="38">
        <v>0</v>
      </c>
      <c r="X244" s="38">
        <v>1.4669399999999999</v>
      </c>
      <c r="Y244" s="38">
        <v>0.33333333333333331</v>
      </c>
      <c r="Z244" s="69"/>
      <c r="AA244" s="70">
        <v>244</v>
      </c>
      <c r="AB24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4" s="71"/>
      <c r="AD244" s="37"/>
      <c r="AE244" s="37"/>
      <c r="AF244" s="37"/>
      <c r="AG244" s="37"/>
      <c r="AH244" s="37"/>
      <c r="AI244" s="37"/>
      <c r="AJ244" s="37"/>
      <c r="AK244" s="37"/>
      <c r="AL244" s="37"/>
      <c r="AM244" s="37"/>
      <c r="AN244" s="132" t="str">
        <f>REPLACE(INDEX(GroupVertices[Group], MATCH(Vertices[[#This Row],[Vertex]],GroupVertices[Vertex],0)),1,1,"")</f>
        <v>8</v>
      </c>
      <c r="AO244" s="103"/>
      <c r="AP244" s="91"/>
      <c r="AQ244" s="91"/>
      <c r="AR244" s="91"/>
      <c r="AS244" s="91"/>
    </row>
    <row r="245" spans="1:45" ht="16.5" thickTop="1" thickBot="1" x14ac:dyDescent="0.3">
      <c r="A245" s="112" t="s">
        <v>390</v>
      </c>
      <c r="B245" s="96"/>
      <c r="C245" s="96"/>
      <c r="D245" s="97"/>
      <c r="E245" s="98"/>
      <c r="F245" s="96"/>
      <c r="G245" s="39" t="s">
        <v>52</v>
      </c>
      <c r="H245" s="61"/>
      <c r="I245" s="63"/>
      <c r="J245" s="63"/>
      <c r="K245" s="61"/>
      <c r="L245" s="99"/>
      <c r="M245" s="100">
        <v>5622.806640625</v>
      </c>
      <c r="N245" s="100">
        <v>4105.13037109375</v>
      </c>
      <c r="O245" s="101"/>
      <c r="P245" s="102"/>
      <c r="Q245" s="102"/>
      <c r="R245" s="37">
        <v>1</v>
      </c>
      <c r="S245" s="68"/>
      <c r="T245" s="68"/>
      <c r="U245" s="38">
        <v>0</v>
      </c>
      <c r="V245" s="38">
        <v>1</v>
      </c>
      <c r="W245" s="38">
        <v>0</v>
      </c>
      <c r="X245" s="38">
        <v>0.99999700000000002</v>
      </c>
      <c r="Y245" s="38">
        <v>0</v>
      </c>
      <c r="Z245" s="69"/>
      <c r="AA245" s="70">
        <v>245</v>
      </c>
      <c r="AB24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5" s="71"/>
      <c r="AD245" s="37"/>
      <c r="AE245" s="37"/>
      <c r="AF245" s="37"/>
      <c r="AG245" s="37"/>
      <c r="AH245" s="37"/>
      <c r="AI245" s="37"/>
      <c r="AJ245" s="37"/>
      <c r="AK245" s="37"/>
      <c r="AL245" s="37"/>
      <c r="AM245" s="37"/>
      <c r="AN245" s="132" t="str">
        <f>REPLACE(INDEX(GroupVertices[Group], MATCH(Vertices[[#This Row],[Vertex]],GroupVertices[Vertex],0)),1,1,"")</f>
        <v>42</v>
      </c>
      <c r="AO245" s="103"/>
      <c r="AP245" s="91"/>
      <c r="AQ245" s="91"/>
      <c r="AR245" s="91"/>
      <c r="AS245" s="91"/>
    </row>
    <row r="246" spans="1:45" ht="16.5" thickTop="1" thickBot="1" x14ac:dyDescent="0.3">
      <c r="A246" s="112" t="s">
        <v>233</v>
      </c>
      <c r="B246" s="96"/>
      <c r="C246" s="96"/>
      <c r="D246" s="97"/>
      <c r="E246" s="98"/>
      <c r="F246" s="96"/>
      <c r="G246" s="39" t="s">
        <v>52</v>
      </c>
      <c r="H246" s="61"/>
      <c r="I246" s="63"/>
      <c r="J246" s="63"/>
      <c r="K246" s="61"/>
      <c r="L246" s="99"/>
      <c r="M246" s="100">
        <v>8112.56689453125</v>
      </c>
      <c r="N246" s="100">
        <v>7050.5302734375</v>
      </c>
      <c r="O246" s="101"/>
      <c r="P246" s="102"/>
      <c r="Q246" s="102"/>
      <c r="R246" s="37">
        <v>2</v>
      </c>
      <c r="S246" s="68"/>
      <c r="T246" s="68"/>
      <c r="U246" s="38">
        <v>0</v>
      </c>
      <c r="V246" s="38">
        <v>0.5</v>
      </c>
      <c r="W246" s="38">
        <v>0</v>
      </c>
      <c r="X246" s="38">
        <v>0.99999700000000002</v>
      </c>
      <c r="Y246" s="38">
        <v>1</v>
      </c>
      <c r="Z246" s="69"/>
      <c r="AA246" s="70">
        <v>246</v>
      </c>
      <c r="AB24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6" s="71"/>
      <c r="AD246" s="37"/>
      <c r="AE246" s="37"/>
      <c r="AF246" s="37"/>
      <c r="AG246" s="37"/>
      <c r="AH246" s="37"/>
      <c r="AI246" s="37"/>
      <c r="AJ246" s="37"/>
      <c r="AK246" s="37"/>
      <c r="AL246" s="37"/>
      <c r="AM246" s="37"/>
      <c r="AN246" s="132" t="str">
        <f>REPLACE(INDEX(GroupVertices[Group], MATCH(Vertices[[#This Row],[Vertex]],GroupVertices[Vertex],0)),1,1,"")</f>
        <v>25</v>
      </c>
      <c r="AO246" s="103"/>
      <c r="AP246" s="91"/>
      <c r="AQ246" s="91"/>
      <c r="AR246" s="91"/>
      <c r="AS246" s="91"/>
    </row>
    <row r="247" spans="1:45" ht="16.5" thickTop="1" thickBot="1" x14ac:dyDescent="0.3">
      <c r="A247" s="112" t="s">
        <v>225</v>
      </c>
      <c r="B247" s="96"/>
      <c r="C247" s="96"/>
      <c r="D247" s="97"/>
      <c r="E247" s="98"/>
      <c r="F247" s="96"/>
      <c r="G247" s="39" t="s">
        <v>52</v>
      </c>
      <c r="H247" s="61"/>
      <c r="I247" s="63"/>
      <c r="J247" s="63"/>
      <c r="K247" s="61"/>
      <c r="L247" s="99"/>
      <c r="M247" s="100">
        <v>355.93148803710938</v>
      </c>
      <c r="N247" s="100">
        <v>5743.583984375</v>
      </c>
      <c r="O247" s="101"/>
      <c r="P247" s="102"/>
      <c r="Q247" s="102"/>
      <c r="R247" s="37">
        <v>2</v>
      </c>
      <c r="S247" s="68"/>
      <c r="T247" s="68"/>
      <c r="U247" s="38">
        <v>0</v>
      </c>
      <c r="V247" s="38">
        <v>0.5</v>
      </c>
      <c r="W247" s="38">
        <v>0</v>
      </c>
      <c r="X247" s="38">
        <v>0.99999700000000002</v>
      </c>
      <c r="Y247" s="38">
        <v>1</v>
      </c>
      <c r="Z247" s="69"/>
      <c r="AA247" s="70">
        <v>247</v>
      </c>
      <c r="AB24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7" s="71"/>
      <c r="AD247" s="37"/>
      <c r="AE247" s="37"/>
      <c r="AF247" s="37"/>
      <c r="AG247" s="37"/>
      <c r="AH247" s="37"/>
      <c r="AI247" s="37"/>
      <c r="AJ247" s="137" t="s">
        <v>175</v>
      </c>
      <c r="AK247" s="137" t="s">
        <v>175</v>
      </c>
      <c r="AL247" s="137" t="s">
        <v>175</v>
      </c>
      <c r="AM247" s="137" t="s">
        <v>175</v>
      </c>
      <c r="AN247" s="134" t="str">
        <f>REPLACE(INDEX(GroupVertices[Group], MATCH(Vertices[[#This Row],[Vertex]],GroupVertices[Vertex],0)),1,1,"")</f>
        <v>27</v>
      </c>
      <c r="AO247" s="103"/>
      <c r="AP247" s="91"/>
      <c r="AQ247" s="91"/>
      <c r="AR247" s="91"/>
      <c r="AS247" s="91"/>
    </row>
    <row r="248" spans="1:45" ht="16.5" thickTop="1" thickBot="1" x14ac:dyDescent="0.3">
      <c r="A248" s="112" t="s">
        <v>222</v>
      </c>
      <c r="B248" s="96"/>
      <c r="C248" s="96"/>
      <c r="D248" s="97"/>
      <c r="E248" s="98"/>
      <c r="F248" s="96"/>
      <c r="G248" s="39" t="s">
        <v>52</v>
      </c>
      <c r="H248" s="61"/>
      <c r="I248" s="63"/>
      <c r="J248" s="63"/>
      <c r="K248" s="61"/>
      <c r="L248" s="99"/>
      <c r="M248" s="100">
        <v>6266.03271484375</v>
      </c>
      <c r="N248" s="100">
        <v>5073.99462890625</v>
      </c>
      <c r="O248" s="101"/>
      <c r="P248" s="102"/>
      <c r="Q248" s="102"/>
      <c r="R248" s="37">
        <v>3</v>
      </c>
      <c r="S248" s="68"/>
      <c r="T248" s="68"/>
      <c r="U248" s="38">
        <v>0</v>
      </c>
      <c r="V248" s="38">
        <v>0.33333299999999999</v>
      </c>
      <c r="W248" s="38">
        <v>0</v>
      </c>
      <c r="X248" s="38">
        <v>0.99999700000000002</v>
      </c>
      <c r="Y248" s="38">
        <v>1</v>
      </c>
      <c r="Z248" s="69"/>
      <c r="AA248" s="70">
        <v>248</v>
      </c>
      <c r="AB24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8" s="71"/>
      <c r="AD248" s="37"/>
      <c r="AE248" s="37"/>
      <c r="AF248" s="37"/>
      <c r="AG248" s="37"/>
      <c r="AH248" s="37"/>
      <c r="AI248" s="37"/>
      <c r="AJ248" s="37"/>
      <c r="AK248" s="37"/>
      <c r="AL248" s="37"/>
      <c r="AM248" s="37"/>
      <c r="AN248" s="132" t="str">
        <f>REPLACE(INDEX(GroupVertices[Group], MATCH(Vertices[[#This Row],[Vertex]],GroupVertices[Vertex],0)),1,1,"")</f>
        <v>13</v>
      </c>
      <c r="AO248" s="103"/>
      <c r="AP248" s="91"/>
      <c r="AQ248" s="91"/>
      <c r="AR248" s="91"/>
      <c r="AS248" s="91"/>
    </row>
    <row r="249" spans="1:45" ht="16.5" thickTop="1" thickBot="1" x14ac:dyDescent="0.3">
      <c r="A249" s="112" t="s">
        <v>267</v>
      </c>
      <c r="B249" s="96"/>
      <c r="C249" s="96"/>
      <c r="D249" s="97"/>
      <c r="E249" s="98"/>
      <c r="F249" s="96"/>
      <c r="G249" s="39" t="s">
        <v>52</v>
      </c>
      <c r="H249" s="61"/>
      <c r="I249" s="63"/>
      <c r="J249" s="63"/>
      <c r="K249" s="61"/>
      <c r="L249" s="99"/>
      <c r="M249" s="100">
        <v>2085.4990234375</v>
      </c>
      <c r="N249" s="100">
        <v>428.2049560546875</v>
      </c>
      <c r="O249" s="101"/>
      <c r="P249" s="102"/>
      <c r="Q249" s="102"/>
      <c r="R249" s="37">
        <v>1</v>
      </c>
      <c r="S249" s="68"/>
      <c r="T249" s="68"/>
      <c r="U249" s="38">
        <v>0</v>
      </c>
      <c r="V249" s="38">
        <v>1</v>
      </c>
      <c r="W249" s="38">
        <v>0</v>
      </c>
      <c r="X249" s="38">
        <v>0.99999700000000002</v>
      </c>
      <c r="Y249" s="38">
        <v>0</v>
      </c>
      <c r="Z249" s="69"/>
      <c r="AA249" s="70">
        <v>249</v>
      </c>
      <c r="AB24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49" s="71"/>
      <c r="AD249" s="37"/>
      <c r="AE249" s="37"/>
      <c r="AF249" s="37"/>
      <c r="AG249" s="37"/>
      <c r="AH249" s="37"/>
      <c r="AI249" s="37"/>
      <c r="AJ249" s="37"/>
      <c r="AK249" s="37"/>
      <c r="AL249" s="37"/>
      <c r="AM249" s="37"/>
      <c r="AN249" s="132" t="str">
        <f>REPLACE(INDEX(GroupVertices[Group], MATCH(Vertices[[#This Row],[Vertex]],GroupVertices[Vertex],0)),1,1,"")</f>
        <v>67</v>
      </c>
      <c r="AO249" s="103"/>
      <c r="AP249" s="91"/>
      <c r="AQ249" s="91"/>
      <c r="AR249" s="91"/>
      <c r="AS249" s="91"/>
    </row>
    <row r="250" spans="1:45" ht="16.5" thickTop="1" thickBot="1" x14ac:dyDescent="0.3">
      <c r="A250" s="112" t="s">
        <v>179</v>
      </c>
      <c r="B250" s="96"/>
      <c r="C250" s="96"/>
      <c r="D250" s="97"/>
      <c r="E250" s="98"/>
      <c r="F250" s="96"/>
      <c r="G250" s="39" t="s">
        <v>52</v>
      </c>
      <c r="H250" s="61"/>
      <c r="I250" s="63"/>
      <c r="J250" s="63"/>
      <c r="K250" s="61"/>
      <c r="L250" s="99"/>
      <c r="M250" s="100">
        <v>4987.54052734375</v>
      </c>
      <c r="N250" s="100">
        <v>430.08160400390625</v>
      </c>
      <c r="O250" s="101"/>
      <c r="P250" s="102"/>
      <c r="Q250" s="102"/>
      <c r="R250" s="37">
        <v>1</v>
      </c>
      <c r="S250" s="68"/>
      <c r="T250" s="68"/>
      <c r="U250" s="38">
        <v>0</v>
      </c>
      <c r="V250" s="38">
        <v>1</v>
      </c>
      <c r="W250" s="38">
        <v>0</v>
      </c>
      <c r="X250" s="38">
        <v>0.99999700000000002</v>
      </c>
      <c r="Y250" s="38">
        <v>0</v>
      </c>
      <c r="Z250" s="69"/>
      <c r="AA250" s="70">
        <v>250</v>
      </c>
      <c r="AB25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0" s="71"/>
      <c r="AD250" s="37"/>
      <c r="AE250" s="37"/>
      <c r="AF250" s="37"/>
      <c r="AG250" s="37"/>
      <c r="AH250" s="37"/>
      <c r="AI250" s="37"/>
      <c r="AJ250" s="37"/>
      <c r="AK250" s="37"/>
      <c r="AL250" s="37"/>
      <c r="AM250" s="37"/>
      <c r="AN250" s="132" t="str">
        <f>REPLACE(INDEX(GroupVertices[Group], MATCH(Vertices[[#This Row],[Vertex]],GroupVertices[Vertex],0)),1,1,"")</f>
        <v>55</v>
      </c>
      <c r="AO250" s="103"/>
      <c r="AP250" s="91"/>
      <c r="AQ250" s="91"/>
      <c r="AR250" s="91"/>
      <c r="AS250" s="91"/>
    </row>
    <row r="251" spans="1:45" ht="16.5" thickTop="1" thickBot="1" x14ac:dyDescent="0.3">
      <c r="A251" s="112" t="s">
        <v>402</v>
      </c>
      <c r="B251" s="96"/>
      <c r="C251" s="96"/>
      <c r="D251" s="97"/>
      <c r="E251" s="98"/>
      <c r="F251" s="96"/>
      <c r="G251" s="39" t="s">
        <v>52</v>
      </c>
      <c r="H251" s="61"/>
      <c r="I251" s="63"/>
      <c r="J251" s="63"/>
      <c r="K251" s="61"/>
      <c r="L251" s="99"/>
      <c r="M251" s="100">
        <v>4754.84326171875</v>
      </c>
      <c r="N251" s="100">
        <v>3179.603271484375</v>
      </c>
      <c r="O251" s="101"/>
      <c r="P251" s="102"/>
      <c r="Q251" s="102"/>
      <c r="R251" s="37">
        <v>1</v>
      </c>
      <c r="S251" s="68"/>
      <c r="T251" s="68"/>
      <c r="U251" s="38">
        <v>0</v>
      </c>
      <c r="V251" s="38">
        <v>1</v>
      </c>
      <c r="W251" s="38">
        <v>0</v>
      </c>
      <c r="X251" s="38">
        <v>0.99999700000000002</v>
      </c>
      <c r="Y251" s="38">
        <v>0</v>
      </c>
      <c r="Z251" s="69"/>
      <c r="AA251" s="70">
        <v>251</v>
      </c>
      <c r="AB251"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1" s="71"/>
      <c r="AD251" s="37"/>
      <c r="AE251" s="37"/>
      <c r="AF251" s="37"/>
      <c r="AG251" s="37"/>
      <c r="AH251" s="37"/>
      <c r="AI251" s="37"/>
      <c r="AJ251" s="37"/>
      <c r="AK251" s="37"/>
      <c r="AL251" s="37"/>
      <c r="AM251" s="37"/>
      <c r="AN251" s="132" t="str">
        <f>REPLACE(INDEX(GroupVertices[Group], MATCH(Vertices[[#This Row],[Vertex]],GroupVertices[Vertex],0)),1,1,"")</f>
        <v>38</v>
      </c>
      <c r="AO251" s="103"/>
      <c r="AP251" s="91"/>
      <c r="AQ251" s="91"/>
      <c r="AR251" s="91"/>
      <c r="AS251" s="91"/>
    </row>
    <row r="252" spans="1:45" ht="16.5" thickTop="1" thickBot="1" x14ac:dyDescent="0.3">
      <c r="A252" s="112" t="s">
        <v>185</v>
      </c>
      <c r="B252" s="96"/>
      <c r="C252" s="96"/>
      <c r="D252" s="97"/>
      <c r="E252" s="98"/>
      <c r="F252" s="96"/>
      <c r="G252" s="39" t="s">
        <v>52</v>
      </c>
      <c r="H252" s="61"/>
      <c r="I252" s="63"/>
      <c r="J252" s="63"/>
      <c r="K252" s="61"/>
      <c r="L252" s="99"/>
      <c r="M252" s="100">
        <v>6981.34716796875</v>
      </c>
      <c r="N252" s="100">
        <v>3323.2763671875</v>
      </c>
      <c r="O252" s="101"/>
      <c r="P252" s="102"/>
      <c r="Q252" s="102"/>
      <c r="R252" s="37">
        <v>4</v>
      </c>
      <c r="S252" s="68"/>
      <c r="T252" s="68"/>
      <c r="U252" s="38">
        <v>3</v>
      </c>
      <c r="V252" s="38">
        <v>0.25</v>
      </c>
      <c r="W252" s="38">
        <v>0</v>
      </c>
      <c r="X252" s="38">
        <v>1.4202760000000001</v>
      </c>
      <c r="Y252" s="38">
        <v>0.5</v>
      </c>
      <c r="Z252" s="69"/>
      <c r="AA252" s="70">
        <v>252</v>
      </c>
      <c r="AB25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2" s="71"/>
      <c r="AD252" s="37"/>
      <c r="AE252" s="37"/>
      <c r="AF252" s="37"/>
      <c r="AG252" s="37"/>
      <c r="AH252" s="37"/>
      <c r="AI252" s="37"/>
      <c r="AJ252" s="37"/>
      <c r="AK252" s="37"/>
      <c r="AL252" s="37"/>
      <c r="AM252" s="37"/>
      <c r="AN252" s="132" t="str">
        <f>REPLACE(INDEX(GroupVertices[Group], MATCH(Vertices[[#This Row],[Vertex]],GroupVertices[Vertex],0)),1,1,"")</f>
        <v>7</v>
      </c>
      <c r="AO252" s="103"/>
      <c r="AP252" s="91"/>
      <c r="AQ252" s="91"/>
      <c r="AR252" s="91"/>
      <c r="AS252" s="91"/>
    </row>
    <row r="253" spans="1:45" ht="16.5" thickTop="1" thickBot="1" x14ac:dyDescent="0.3">
      <c r="A253" s="112" t="s">
        <v>332</v>
      </c>
      <c r="B253" s="96"/>
      <c r="C253" s="96"/>
      <c r="D253" s="97"/>
      <c r="E253" s="98"/>
      <c r="F253" s="96"/>
      <c r="G253" s="39" t="s">
        <v>52</v>
      </c>
      <c r="H253" s="61"/>
      <c r="I253" s="63"/>
      <c r="J253" s="63"/>
      <c r="K253" s="61"/>
      <c r="L253" s="99"/>
      <c r="M253" s="100">
        <v>7164.203125</v>
      </c>
      <c r="N253" s="100">
        <v>8936.5400390625</v>
      </c>
      <c r="O253" s="101"/>
      <c r="P253" s="102"/>
      <c r="Q253" s="102"/>
      <c r="R253" s="37">
        <v>2</v>
      </c>
      <c r="S253" s="68"/>
      <c r="T253" s="68"/>
      <c r="U253" s="38">
        <v>0</v>
      </c>
      <c r="V253" s="38">
        <v>0.5</v>
      </c>
      <c r="W253" s="38">
        <v>0</v>
      </c>
      <c r="X253" s="38">
        <v>0.99999700000000002</v>
      </c>
      <c r="Y253" s="38">
        <v>1</v>
      </c>
      <c r="Z253" s="69"/>
      <c r="AA253" s="70">
        <v>253</v>
      </c>
      <c r="AB25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3" s="71"/>
      <c r="AD253" s="37"/>
      <c r="AE253" s="37"/>
      <c r="AF253" s="37"/>
      <c r="AG253" s="37"/>
      <c r="AH253" s="37"/>
      <c r="AI253" s="37"/>
      <c r="AJ253" s="37"/>
      <c r="AK253" s="37"/>
      <c r="AL253" s="37"/>
      <c r="AM253" s="37"/>
      <c r="AN253" s="132" t="str">
        <f>REPLACE(INDEX(GroupVertices[Group], MATCH(Vertices[[#This Row],[Vertex]],GroupVertices[Vertex],0)),1,1,"")</f>
        <v>16</v>
      </c>
      <c r="AO253" s="103"/>
      <c r="AP253" s="91"/>
      <c r="AQ253" s="91"/>
      <c r="AR253" s="91"/>
      <c r="AS253" s="91"/>
    </row>
    <row r="254" spans="1:45" ht="16.5" thickTop="1" thickBot="1" x14ac:dyDescent="0.3">
      <c r="A254" s="112" t="s">
        <v>414</v>
      </c>
      <c r="B254" s="96"/>
      <c r="C254" s="96"/>
      <c r="D254" s="97"/>
      <c r="E254" s="98"/>
      <c r="F254" s="96"/>
      <c r="G254" s="39" t="s">
        <v>52</v>
      </c>
      <c r="H254" s="61"/>
      <c r="I254" s="63"/>
      <c r="J254" s="63"/>
      <c r="K254" s="61"/>
      <c r="L254" s="99"/>
      <c r="M254" s="100">
        <v>1571.1602783203125</v>
      </c>
      <c r="N254" s="100">
        <v>2589.739990234375</v>
      </c>
      <c r="O254" s="101"/>
      <c r="P254" s="102"/>
      <c r="Q254" s="102"/>
      <c r="R254" s="37">
        <v>1</v>
      </c>
      <c r="S254" s="68"/>
      <c r="T254" s="68"/>
      <c r="U254" s="38">
        <v>0</v>
      </c>
      <c r="V254" s="38">
        <v>0.111111</v>
      </c>
      <c r="W254" s="38">
        <v>0</v>
      </c>
      <c r="X254" s="38">
        <v>0.55679599999999996</v>
      </c>
      <c r="Y254" s="38">
        <v>0</v>
      </c>
      <c r="Z254" s="69"/>
      <c r="AA254" s="70">
        <v>254</v>
      </c>
      <c r="AB25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4" s="71"/>
      <c r="AD254" s="37"/>
      <c r="AE254" s="37"/>
      <c r="AF254" s="37"/>
      <c r="AG254" s="37"/>
      <c r="AH254" s="37"/>
      <c r="AI254" s="37"/>
      <c r="AJ254" s="37"/>
      <c r="AK254" s="37"/>
      <c r="AL254" s="37"/>
      <c r="AM254" s="37"/>
      <c r="AN254" s="132" t="str">
        <f>REPLACE(INDEX(GroupVertices[Group], MATCH(Vertices[[#This Row],[Vertex]],GroupVertices[Vertex],0)),1,1,"")</f>
        <v>4</v>
      </c>
      <c r="AO254" s="103"/>
      <c r="AP254" s="91"/>
      <c r="AQ254" s="91"/>
      <c r="AR254" s="91"/>
      <c r="AS254" s="91"/>
    </row>
    <row r="255" spans="1:45" ht="16.5" thickTop="1" thickBot="1" x14ac:dyDescent="0.3">
      <c r="A255" s="112" t="s">
        <v>226</v>
      </c>
      <c r="B255" s="96"/>
      <c r="C255" s="96"/>
      <c r="D255" s="97"/>
      <c r="E255" s="98"/>
      <c r="F255" s="96"/>
      <c r="G255" s="39" t="s">
        <v>52</v>
      </c>
      <c r="H255" s="61"/>
      <c r="I255" s="63"/>
      <c r="J255" s="63"/>
      <c r="K255" s="61"/>
      <c r="L255" s="99"/>
      <c r="M255" s="100">
        <v>1915.7738037109375</v>
      </c>
      <c r="N255" s="100">
        <v>6125.24658203125</v>
      </c>
      <c r="O255" s="101"/>
      <c r="P255" s="102"/>
      <c r="Q255" s="102"/>
      <c r="R255" s="37">
        <v>2</v>
      </c>
      <c r="S255" s="68"/>
      <c r="T255" s="68"/>
      <c r="U255" s="38">
        <v>0</v>
      </c>
      <c r="V255" s="38">
        <v>0.5</v>
      </c>
      <c r="W255" s="38">
        <v>0</v>
      </c>
      <c r="X255" s="38">
        <v>0.99999700000000002</v>
      </c>
      <c r="Y255" s="38">
        <v>1</v>
      </c>
      <c r="Z255" s="69"/>
      <c r="AA255" s="70">
        <v>255</v>
      </c>
      <c r="AB255"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5" s="71"/>
      <c r="AD255" s="37"/>
      <c r="AE255" s="37"/>
      <c r="AF255" s="37"/>
      <c r="AG255" s="37"/>
      <c r="AH255" s="37"/>
      <c r="AI255" s="37"/>
      <c r="AJ255" s="37"/>
      <c r="AK255" s="37"/>
      <c r="AL255" s="37"/>
      <c r="AM255" s="37"/>
      <c r="AN255" s="132" t="str">
        <f>REPLACE(INDEX(GroupVertices[Group], MATCH(Vertices[[#This Row],[Vertex]],GroupVertices[Vertex],0)),1,1,"")</f>
        <v>27</v>
      </c>
      <c r="AO255" s="103"/>
      <c r="AP255" s="91"/>
      <c r="AQ255" s="91"/>
      <c r="AR255" s="91"/>
      <c r="AS255" s="91"/>
    </row>
    <row r="256" spans="1:45" ht="16.5" thickTop="1" thickBot="1" x14ac:dyDescent="0.3">
      <c r="A256" s="112" t="s">
        <v>431</v>
      </c>
      <c r="B256" s="96"/>
      <c r="C256" s="96"/>
      <c r="D256" s="97"/>
      <c r="E256" s="98"/>
      <c r="F256" s="96"/>
      <c r="G256" s="39" t="s">
        <v>52</v>
      </c>
      <c r="H256" s="61"/>
      <c r="I256" s="63"/>
      <c r="J256" s="63"/>
      <c r="K256" s="61"/>
      <c r="L256" s="99"/>
      <c r="M256" s="100">
        <v>4031.085205078125</v>
      </c>
      <c r="N256" s="100">
        <v>8323.5341796875</v>
      </c>
      <c r="O256" s="101"/>
      <c r="P256" s="102"/>
      <c r="Q256" s="102"/>
      <c r="R256" s="37">
        <v>0</v>
      </c>
      <c r="S256" s="68"/>
      <c r="T256" s="68"/>
      <c r="U256" s="38">
        <v>0</v>
      </c>
      <c r="V256" s="38">
        <v>0</v>
      </c>
      <c r="W256" s="38">
        <v>0</v>
      </c>
      <c r="X256" s="38">
        <v>0</v>
      </c>
      <c r="Y256" s="38">
        <v>0</v>
      </c>
      <c r="Z256" s="69"/>
      <c r="AA256" s="70">
        <v>256</v>
      </c>
      <c r="AB256"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6" s="71"/>
      <c r="AD256" s="37"/>
      <c r="AE256" s="37"/>
      <c r="AF256" s="37"/>
      <c r="AG256" s="37"/>
      <c r="AH256" s="37"/>
      <c r="AI256" s="37"/>
      <c r="AJ256" s="37"/>
      <c r="AK256" s="37"/>
      <c r="AL256" s="37"/>
      <c r="AM256" s="37"/>
      <c r="AN256" s="132" t="str">
        <f>REPLACE(INDEX(GroupVertices[Group], MATCH(Vertices[[#This Row],[Vertex]],GroupVertices[Vertex],0)),1,1,"")</f>
        <v>89</v>
      </c>
      <c r="AO256" s="103"/>
      <c r="AP256" s="91"/>
      <c r="AQ256" s="91"/>
      <c r="AR256" s="91"/>
      <c r="AS256" s="91"/>
    </row>
    <row r="257" spans="1:45" ht="16.5" thickTop="1" thickBot="1" x14ac:dyDescent="0.3">
      <c r="A257" s="112" t="s">
        <v>432</v>
      </c>
      <c r="B257" s="96"/>
      <c r="C257" s="96"/>
      <c r="D257" s="97"/>
      <c r="E257" s="98"/>
      <c r="F257" s="96"/>
      <c r="G257" s="39" t="s">
        <v>52</v>
      </c>
      <c r="H257" s="61"/>
      <c r="I257" s="63"/>
      <c r="J257" s="63"/>
      <c r="K257" s="61"/>
      <c r="L257" s="99"/>
      <c r="M257" s="100">
        <v>763.12701416015625</v>
      </c>
      <c r="N257" s="100">
        <v>6903.81396484375</v>
      </c>
      <c r="O257" s="101"/>
      <c r="P257" s="102"/>
      <c r="Q257" s="102"/>
      <c r="R257" s="37">
        <v>0</v>
      </c>
      <c r="S257" s="68"/>
      <c r="T257" s="68"/>
      <c r="U257" s="38">
        <v>0</v>
      </c>
      <c r="V257" s="38">
        <v>0</v>
      </c>
      <c r="W257" s="38">
        <v>0</v>
      </c>
      <c r="X257" s="38">
        <v>0</v>
      </c>
      <c r="Y257" s="38">
        <v>0</v>
      </c>
      <c r="Z257" s="69"/>
      <c r="AA257" s="70">
        <v>257</v>
      </c>
      <c r="AB257"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7" s="71"/>
      <c r="AD257" s="37"/>
      <c r="AE257" s="37"/>
      <c r="AF257" s="37"/>
      <c r="AG257" s="37"/>
      <c r="AH257" s="37"/>
      <c r="AI257" s="37"/>
      <c r="AJ257" s="37"/>
      <c r="AK257" s="37"/>
      <c r="AL257" s="37"/>
      <c r="AM257" s="37"/>
      <c r="AN257" s="132" t="str">
        <f>REPLACE(INDEX(GroupVertices[Group], MATCH(Vertices[[#This Row],[Vertex]],GroupVertices[Vertex],0)),1,1,"")</f>
        <v>92</v>
      </c>
      <c r="AO257" s="103"/>
      <c r="AP257" s="91"/>
      <c r="AQ257" s="91"/>
      <c r="AR257" s="91"/>
      <c r="AS257" s="91"/>
    </row>
    <row r="258" spans="1:45" ht="16.5" thickTop="1" thickBot="1" x14ac:dyDescent="0.3">
      <c r="A258" s="112" t="s">
        <v>433</v>
      </c>
      <c r="B258" s="96"/>
      <c r="C258" s="96"/>
      <c r="D258" s="97"/>
      <c r="E258" s="98"/>
      <c r="F258" s="96"/>
      <c r="G258" s="39" t="s">
        <v>52</v>
      </c>
      <c r="H258" s="61"/>
      <c r="I258" s="63"/>
      <c r="J258" s="63"/>
      <c r="K258" s="61"/>
      <c r="L258" s="99"/>
      <c r="M258" s="100">
        <v>4282.8291015625</v>
      </c>
      <c r="N258" s="100">
        <v>8973.8486328125</v>
      </c>
      <c r="O258" s="101"/>
      <c r="P258" s="102"/>
      <c r="Q258" s="102"/>
      <c r="R258" s="37">
        <v>1</v>
      </c>
      <c r="S258" s="68"/>
      <c r="T258" s="68"/>
      <c r="U258" s="38">
        <v>0</v>
      </c>
      <c r="V258" s="38">
        <v>1</v>
      </c>
      <c r="W258" s="38">
        <v>0</v>
      </c>
      <c r="X258" s="38">
        <v>0.99999700000000002</v>
      </c>
      <c r="Y258" s="38">
        <v>0</v>
      </c>
      <c r="Z258" s="69"/>
      <c r="AA258" s="70">
        <v>258</v>
      </c>
      <c r="AB258"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8" s="71"/>
      <c r="AD258" s="37"/>
      <c r="AE258" s="37"/>
      <c r="AF258" s="37"/>
      <c r="AG258" s="37"/>
      <c r="AH258" s="37"/>
      <c r="AI258" s="37"/>
      <c r="AJ258" s="137" t="s">
        <v>175</v>
      </c>
      <c r="AK258" s="137" t="s">
        <v>175</v>
      </c>
      <c r="AL258" s="137" t="s">
        <v>175</v>
      </c>
      <c r="AM258" s="137" t="s">
        <v>175</v>
      </c>
      <c r="AN258" s="134" t="str">
        <f>REPLACE(INDEX(GroupVertices[Group], MATCH(Vertices[[#This Row],[Vertex]],GroupVertices[Vertex],0)),1,1,"")</f>
        <v>31</v>
      </c>
      <c r="AO258" s="103"/>
      <c r="AP258" s="91"/>
      <c r="AQ258" s="91"/>
      <c r="AR258" s="91"/>
      <c r="AS258" s="91"/>
    </row>
    <row r="259" spans="1:45" ht="16.5" thickTop="1" thickBot="1" x14ac:dyDescent="0.3">
      <c r="A259" s="112" t="s">
        <v>435</v>
      </c>
      <c r="B259" s="96"/>
      <c r="C259" s="96"/>
      <c r="D259" s="97"/>
      <c r="E259" s="98"/>
      <c r="F259" s="96"/>
      <c r="G259" s="39" t="s">
        <v>52</v>
      </c>
      <c r="H259" s="61"/>
      <c r="I259" s="63"/>
      <c r="J259" s="63"/>
      <c r="K259" s="61"/>
      <c r="L259" s="99"/>
      <c r="M259" s="100">
        <v>1382.8037109375</v>
      </c>
      <c r="N259" s="100">
        <v>5191.4521484375</v>
      </c>
      <c r="O259" s="101"/>
      <c r="P259" s="102"/>
      <c r="Q259" s="102"/>
      <c r="R259" s="37">
        <v>0</v>
      </c>
      <c r="S259" s="68"/>
      <c r="T259" s="68"/>
      <c r="U259" s="38">
        <v>0</v>
      </c>
      <c r="V259" s="38">
        <v>0</v>
      </c>
      <c r="W259" s="38">
        <v>0</v>
      </c>
      <c r="X259" s="38">
        <v>0</v>
      </c>
      <c r="Y259" s="38">
        <v>0</v>
      </c>
      <c r="Z259" s="69"/>
      <c r="AA259" s="70">
        <v>259</v>
      </c>
      <c r="AB259"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59" s="71"/>
      <c r="AD259" s="37"/>
      <c r="AE259" s="37"/>
      <c r="AF259" s="37"/>
      <c r="AG259" s="37"/>
      <c r="AH259" s="37"/>
      <c r="AI259" s="37"/>
      <c r="AJ259" s="37"/>
      <c r="AK259" s="37"/>
      <c r="AL259" s="37"/>
      <c r="AM259" s="37"/>
      <c r="AN259" s="132" t="str">
        <f>REPLACE(INDEX(GroupVertices[Group], MATCH(Vertices[[#This Row],[Vertex]],GroupVertices[Vertex],0)),1,1,"")</f>
        <v>91</v>
      </c>
      <c r="AO259" s="103"/>
      <c r="AP259" s="91"/>
      <c r="AQ259" s="91"/>
      <c r="AR259" s="91"/>
      <c r="AS259" s="91"/>
    </row>
    <row r="260" spans="1:45" ht="16.5" thickTop="1" thickBot="1" x14ac:dyDescent="0.3">
      <c r="A260" s="112" t="s">
        <v>240</v>
      </c>
      <c r="B260" s="96"/>
      <c r="C260" s="96"/>
      <c r="D260" s="97"/>
      <c r="E260" s="98"/>
      <c r="F260" s="96"/>
      <c r="G260" s="39" t="s">
        <v>52</v>
      </c>
      <c r="H260" s="61"/>
      <c r="I260" s="63"/>
      <c r="J260" s="63"/>
      <c r="K260" s="61"/>
      <c r="L260" s="99"/>
      <c r="M260" s="100">
        <v>5143.67724609375</v>
      </c>
      <c r="N260" s="100">
        <v>8576.35546875</v>
      </c>
      <c r="O260" s="101"/>
      <c r="P260" s="102"/>
      <c r="Q260" s="102"/>
      <c r="R260" s="37">
        <v>4</v>
      </c>
      <c r="S260" s="68"/>
      <c r="T260" s="68"/>
      <c r="U260" s="38">
        <v>0</v>
      </c>
      <c r="V260" s="38">
        <v>5.2631999999999998E-2</v>
      </c>
      <c r="W260" s="38">
        <v>0.124912</v>
      </c>
      <c r="X260" s="38">
        <v>0.98054200000000002</v>
      </c>
      <c r="Y260" s="38">
        <v>1</v>
      </c>
      <c r="Z260" s="69"/>
      <c r="AA260" s="70">
        <v>260</v>
      </c>
      <c r="AB260"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60" s="71"/>
      <c r="AD260" s="37"/>
      <c r="AE260" s="37"/>
      <c r="AF260" s="37"/>
      <c r="AG260" s="37"/>
      <c r="AH260" s="37"/>
      <c r="AI260" s="37"/>
      <c r="AJ260" s="37"/>
      <c r="AK260" s="37"/>
      <c r="AL260" s="37"/>
      <c r="AM260" s="37"/>
      <c r="AN260" s="132" t="str">
        <f>REPLACE(INDEX(GroupVertices[Group], MATCH(Vertices[[#This Row],[Vertex]],GroupVertices[Vertex],0)),1,1,"")</f>
        <v>1</v>
      </c>
      <c r="AO260" s="103"/>
      <c r="AP260" s="91"/>
      <c r="AQ260" s="91"/>
      <c r="AR260" s="91"/>
      <c r="AS260" s="91"/>
    </row>
    <row r="261" spans="1:45" ht="16.5" thickTop="1" thickBot="1" x14ac:dyDescent="0.3">
      <c r="A261" s="113" t="s">
        <v>436</v>
      </c>
      <c r="B261" s="121"/>
      <c r="C261" s="121"/>
      <c r="D261" s="122"/>
      <c r="E261" s="123"/>
      <c r="F261" s="121"/>
      <c r="G261" s="39" t="s">
        <v>52</v>
      </c>
      <c r="H261" s="124"/>
      <c r="I261" s="125"/>
      <c r="J261" s="125"/>
      <c r="K261" s="124"/>
      <c r="L261" s="126"/>
      <c r="M261" s="127">
        <v>7929.52001953125</v>
      </c>
      <c r="N261" s="127">
        <v>9690.5869140625</v>
      </c>
      <c r="O261" s="128"/>
      <c r="P261" s="129"/>
      <c r="Q261" s="129"/>
      <c r="R261" s="37">
        <v>0</v>
      </c>
      <c r="S261" s="130"/>
      <c r="T261" s="130"/>
      <c r="U261" s="38">
        <v>0</v>
      </c>
      <c r="V261" s="38">
        <v>0</v>
      </c>
      <c r="W261" s="38">
        <v>0</v>
      </c>
      <c r="X261" s="38">
        <v>0</v>
      </c>
      <c r="Y261" s="38">
        <v>0</v>
      </c>
      <c r="Z261" s="131"/>
      <c r="AA261" s="76">
        <v>261</v>
      </c>
      <c r="AB261" s="76"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61" s="77"/>
      <c r="AD261" s="37"/>
      <c r="AE261" s="37"/>
      <c r="AF261" s="37"/>
      <c r="AG261" s="37"/>
      <c r="AH261" s="37"/>
      <c r="AI261" s="37"/>
      <c r="AJ261" s="37"/>
      <c r="AK261" s="37"/>
      <c r="AL261" s="37"/>
      <c r="AM261" s="37"/>
      <c r="AN261" s="132" t="str">
        <f>REPLACE(INDEX(GroupVertices[Group], MATCH(Vertices[[#This Row],[Vertex]],GroupVertices[Vertex],0)),1,1,"")</f>
        <v>90</v>
      </c>
      <c r="AO261" s="103"/>
      <c r="AP261" s="91"/>
      <c r="AQ261" s="91"/>
      <c r="AR261" s="91"/>
      <c r="AS261" s="91"/>
    </row>
    <row r="262" spans="1:45" ht="16.5" thickTop="1" thickBot="1" x14ac:dyDescent="0.3">
      <c r="A262" s="112" t="s">
        <v>434</v>
      </c>
      <c r="B262" s="96"/>
      <c r="C262" s="96"/>
      <c r="D262" s="97"/>
      <c r="E262" s="98"/>
      <c r="F262" s="96"/>
      <c r="G262" s="39" t="s">
        <v>52</v>
      </c>
      <c r="H262" s="61"/>
      <c r="I262" s="63"/>
      <c r="J262" s="63"/>
      <c r="K262" s="61"/>
      <c r="L262" s="99"/>
      <c r="M262" s="100">
        <v>1363.005126953125</v>
      </c>
      <c r="N262" s="100">
        <v>7909.919921875</v>
      </c>
      <c r="O262" s="101"/>
      <c r="P262" s="102"/>
      <c r="Q262" s="102"/>
      <c r="R262" s="37">
        <v>1</v>
      </c>
      <c r="S262" s="68"/>
      <c r="T262" s="68"/>
      <c r="U262" s="38">
        <v>0</v>
      </c>
      <c r="V262" s="38">
        <v>1</v>
      </c>
      <c r="W262" s="38">
        <v>0</v>
      </c>
      <c r="X262" s="38">
        <v>0.99999700000000002</v>
      </c>
      <c r="Y262" s="38">
        <v>0</v>
      </c>
      <c r="Z262" s="69"/>
      <c r="AA262" s="70">
        <v>262</v>
      </c>
      <c r="AB262"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62" s="71"/>
      <c r="AD262" s="37"/>
      <c r="AE262" s="37"/>
      <c r="AF262" s="37"/>
      <c r="AG262" s="37"/>
      <c r="AH262" s="37"/>
      <c r="AI262" s="37"/>
      <c r="AJ262" s="37"/>
      <c r="AK262" s="37"/>
      <c r="AL262" s="37"/>
      <c r="AM262" s="37"/>
      <c r="AN262" s="132" t="str">
        <f>REPLACE(INDEX(GroupVertices[Group], MATCH(Vertices[[#This Row],[Vertex]],GroupVertices[Vertex],0)),1,1,"")</f>
        <v>31</v>
      </c>
      <c r="AO262" s="103"/>
      <c r="AP262" s="91"/>
      <c r="AQ262" s="91"/>
      <c r="AR262" s="91"/>
      <c r="AS262" s="91"/>
    </row>
    <row r="263" spans="1:45" ht="16.5" thickTop="1" thickBot="1" x14ac:dyDescent="0.3">
      <c r="A263" s="112" t="s">
        <v>424</v>
      </c>
      <c r="B263" s="96"/>
      <c r="C263" s="96"/>
      <c r="D263" s="97"/>
      <c r="E263" s="98"/>
      <c r="F263" s="96"/>
      <c r="G263" s="39" t="s">
        <v>52</v>
      </c>
      <c r="H263" s="61"/>
      <c r="I263" s="63"/>
      <c r="J263" s="63"/>
      <c r="K263" s="61"/>
      <c r="L263" s="99"/>
      <c r="M263" s="100">
        <v>2340.76123046875</v>
      </c>
      <c r="N263" s="100">
        <v>482.61773681640625</v>
      </c>
      <c r="O263" s="101"/>
      <c r="P263" s="102"/>
      <c r="Q263" s="102"/>
      <c r="R263" s="37">
        <v>1</v>
      </c>
      <c r="S263" s="68"/>
      <c r="T263" s="68"/>
      <c r="U263" s="38">
        <v>0</v>
      </c>
      <c r="V263" s="38">
        <v>1</v>
      </c>
      <c r="W263" s="38">
        <v>0</v>
      </c>
      <c r="X263" s="38">
        <v>0.99999700000000002</v>
      </c>
      <c r="Y263" s="38">
        <v>0</v>
      </c>
      <c r="Z263" s="69"/>
      <c r="AA263" s="70">
        <v>263</v>
      </c>
      <c r="AB263"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63" s="71"/>
      <c r="AD263" s="37"/>
      <c r="AE263" s="37"/>
      <c r="AF263" s="37"/>
      <c r="AG263" s="37"/>
      <c r="AH263" s="37"/>
      <c r="AI263" s="37"/>
      <c r="AJ263" s="37"/>
      <c r="AK263" s="37"/>
      <c r="AL263" s="37"/>
      <c r="AM263" s="37"/>
      <c r="AN263" s="132" t="str">
        <f>REPLACE(INDEX(GroupVertices[Group], MATCH(Vertices[[#This Row],[Vertex]],GroupVertices[Vertex],0)),1,1,"")</f>
        <v>34</v>
      </c>
      <c r="AO263" s="103"/>
      <c r="AP263" s="91"/>
      <c r="AQ263" s="91"/>
      <c r="AR263" s="91"/>
      <c r="AS263" s="91"/>
    </row>
    <row r="264" spans="1:45" ht="15.75" thickTop="1" x14ac:dyDescent="0.25">
      <c r="A264" s="112" t="s">
        <v>410</v>
      </c>
      <c r="B264" s="104"/>
      <c r="C264" s="104"/>
      <c r="D264" s="105"/>
      <c r="E264" s="106"/>
      <c r="F264" s="104"/>
      <c r="G264" s="39" t="s">
        <v>52</v>
      </c>
      <c r="H264" s="72"/>
      <c r="I264" s="73"/>
      <c r="J264" s="73"/>
      <c r="K264" s="72"/>
      <c r="L264" s="107"/>
      <c r="M264" s="108">
        <v>1282.50439453125</v>
      </c>
      <c r="N264" s="108">
        <v>6700.505859375</v>
      </c>
      <c r="O264" s="109"/>
      <c r="P264" s="110"/>
      <c r="Q264" s="110"/>
      <c r="R264" s="37">
        <v>1</v>
      </c>
      <c r="S264" s="74"/>
      <c r="T264" s="74"/>
      <c r="U264" s="38">
        <v>0</v>
      </c>
      <c r="V264" s="38">
        <v>1</v>
      </c>
      <c r="W264" s="38">
        <v>0</v>
      </c>
      <c r="X264" s="38">
        <v>0.99999700000000002</v>
      </c>
      <c r="Y264" s="38">
        <v>0</v>
      </c>
      <c r="Z264" s="75"/>
      <c r="AA264" s="70">
        <v>264</v>
      </c>
      <c r="AB264" s="70" t="b">
        <f xml:space="preserve"> IF(AND(OR(NOT(ISNUMBER(Vertices[X])), Vertices[X] &gt;= Misc!$O$2), OR(NOT(ISNUMBER(Vertices[X])), Vertices[X] &lt;= Misc!$P$2),OR(NOT(ISNUMBER(Vertices[Y])), Vertices[Y] &gt;= Misc!$O$3), OR(NOT(ISNUMBER(Vertices[Y])), Vertices[Y] &lt;= Misc!$P$3),OR(NOT(ISNUMBER(Vertices[Degree])), Vertices[Degree] &gt;= Misc!$O$4), OR(NOT(ISNUMBER(Vertices[Degree])), Vertices[Degree] &lt;= Misc!$P$4),OR(NOT(ISNUMBER(Vertices[Betweenness Centrality])), Vertices[Betweenness Centrality] &gt;= Misc!$O$5), OR(NOT(ISNUMBER(Vertices[Betweenness Centrality])), Vertices[Betweenness Centrality] &lt;= Misc!$P$5),OR(NOT(ISNUMBER(Vertices[Closeness Centrality])), Vertices[Closeness Centrality] &gt;= Misc!$O$6), OR(NOT(ISNUMBER(Vertices[Closeness Centrality])), Vertices[Closeness Centrality] &lt;= Misc!$P$6),OR(NOT(ISNUMBER(Vertices[Eigenvector Centrality])), Vertices[Eigenvector Centrality] &gt;= Misc!$O$7), OR(NOT(ISNUMBER(Vertices[Eigenvector Centrality])), Vertices[Eigenvector Centrality] &lt;= Misc!$P$7),OR(NOT(ISNUMBER(Vertices[PageRank])), Vertices[PageRank] &gt;= Misc!$O$8), OR(NOT(ISNUMBER(Vertices[PageRank])), Vertices[PageRank] &lt;= Misc!$P$8),OR(NOT(ISNUMBER(Vertices[Clustering Coefficient])), Vertices[Clustering Coefficient] &gt;= Misc!$O$9), OR(NOT(ISNUMBER(Vertices[Clustering Coefficient])), Vertices[Clustering Coefficient] &lt;= Misc!$P$9),TRUE), TRUE, FALSE)</f>
        <v>1</v>
      </c>
      <c r="AC264" s="71"/>
      <c r="AD264" s="37"/>
      <c r="AE264" s="37"/>
      <c r="AF264" s="37"/>
      <c r="AG264" s="37"/>
      <c r="AH264" s="37"/>
      <c r="AI264" s="37"/>
      <c r="AJ264" s="37"/>
      <c r="AK264" s="37"/>
      <c r="AL264" s="37"/>
      <c r="AM264" s="37"/>
      <c r="AN264" s="132" t="str">
        <f>REPLACE(INDEX(GroupVertices[Group], MATCH(Vertices[[#This Row],[Vertex]],GroupVertices[Vertex],0)),1,1,"")</f>
        <v>36</v>
      </c>
      <c r="AO264" s="103"/>
      <c r="AP264" s="91"/>
      <c r="AQ264" s="91"/>
      <c r="AR264" s="91"/>
      <c r="AS264" s="91"/>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264"/>
    <dataValidation allowBlank="1" errorTitle="Invalid Vertex Visibility" error="You have entered an unrecognized vertex visibility.  Try selecting from the drop-down list instead." sqref="AO3"/>
    <dataValidation allowBlank="1" showErrorMessage="1" sqref="AO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264">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264"/>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264"/>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264"/>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264"/>
    <dataValidation allowBlank="1" showInputMessage="1" errorTitle="Invalid Vertex Image Key" promptTitle="Vertex Tooltip" prompt="Enter optional text that will pop up when the mouse is hovered over the vertex." sqref="K3:K264"/>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264"/>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264">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264"/>
    <dataValidation allowBlank="1" showInputMessage="1" promptTitle="Vertex Label Fill Color" prompt="To select an optional fill color for the Label shape, right-click and select Select Color on the right-click menu." sqref="I3:I264"/>
    <dataValidation allowBlank="1" showInputMessage="1" errorTitle="Invalid Vertex Image Key" promptTitle="Vertex Image File" prompt="Enter the path to an image file.  Hover over the column header for examples." sqref="F3:F264"/>
    <dataValidation allowBlank="1" showInputMessage="1" promptTitle="Vertex Color" prompt="To select an optional vertex color, right-click and select Select Color on the right-click menu." sqref="B3:B264"/>
    <dataValidation allowBlank="1" showInputMessage="1" errorTitle="Invalid Vertex Opacity" error="The optional vertex opacity must be a whole number between 0 and 10." promptTitle="Vertex Opacity" prompt="Enter an optional vertex opacity between 0 (transparent) and 100 (opaque)." sqref="E3:E264"/>
    <dataValidation type="list" allowBlank="1" showInputMessage="1" showErrorMessage="1" errorTitle="Invalid Vertex Shape" error="You have entered an invalid vertex shape.  Try selecting from the drop-down list instead." promptTitle="Vertex Shape" prompt="Select an optional vertex shape." sqref="C3:C264">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264"/>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264">
      <formula1>ValidVertexLabelPositions</formula1>
    </dataValidation>
    <dataValidation allowBlank="1" showInputMessage="1" showErrorMessage="1" promptTitle="Vertex Name" prompt="Enter the name of the vertex." sqref="A3:A264"/>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2" bestFit="1" customWidth="1"/>
    <col min="2" max="2" width="16.85546875" style="2" bestFit="1" customWidth="1"/>
    <col min="4" max="5" width="9.140625" customWidth="1"/>
  </cols>
  <sheetData>
    <row r="1" spans="1:1" x14ac:dyDescent="0.25">
      <c r="A1" s="2" t="s">
        <v>50</v>
      </c>
    </row>
    <row r="2" spans="1:1" ht="15" customHeight="1" x14ac:dyDescent="0.25"/>
    <row r="3" spans="1:1" ht="15" customHeight="1" x14ac:dyDescent="0.25">
      <c r="A3" s="18" t="s">
        <v>51</v>
      </c>
    </row>
    <row r="21" spans="4:4" x14ac:dyDescent="0.25">
      <c r="D21" s="5"/>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AF131"/>
  <sheetViews>
    <sheetView workbookViewId="0">
      <pane ySplit="2" topLeftCell="A3" activePane="bottomLeft" state="frozen"/>
      <selection pane="bottomLeft" activeCell="A3" sqref="A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28515625" hidden="1" customWidth="1"/>
    <col min="26" max="26" width="14.7109375" hidden="1" customWidth="1"/>
    <col min="27" max="27" width="14.85546875" hidden="1" customWidth="1"/>
    <col min="28" max="28" width="12.7109375" hidden="1" customWidth="1"/>
    <col min="29" max="29" width="15.85546875" hidden="1" customWidth="1"/>
    <col min="30" max="30" width="13.85546875" hidden="1" customWidth="1"/>
    <col min="31" max="31" width="17" hidden="1" customWidth="1"/>
    <col min="32" max="32" width="11.5703125" hidden="1" customWidth="1"/>
  </cols>
  <sheetData>
    <row r="1" spans="1:32" x14ac:dyDescent="0.25">
      <c r="B1" s="49" t="s">
        <v>40</v>
      </c>
      <c r="C1" s="50"/>
      <c r="D1" s="50"/>
      <c r="E1" s="51"/>
      <c r="F1" s="48" t="s">
        <v>44</v>
      </c>
      <c r="G1" s="52" t="s">
        <v>45</v>
      </c>
      <c r="H1" s="53"/>
      <c r="I1" s="54" t="s">
        <v>41</v>
      </c>
      <c r="J1" s="55"/>
      <c r="K1" s="56" t="s">
        <v>43</v>
      </c>
      <c r="L1" s="57"/>
      <c r="M1" s="57"/>
      <c r="N1" s="57"/>
      <c r="O1" s="57"/>
      <c r="P1" s="57"/>
      <c r="Q1" s="57"/>
      <c r="R1" s="57"/>
      <c r="S1" s="57"/>
      <c r="T1" s="57"/>
      <c r="U1" s="57"/>
      <c r="V1" s="57"/>
      <c r="W1" s="57"/>
      <c r="X1" s="57"/>
    </row>
    <row r="2" spans="1:32" s="8" customFormat="1" ht="30" customHeight="1" x14ac:dyDescent="0.25">
      <c r="A2" s="6" t="s">
        <v>144</v>
      </c>
      <c r="B2" s="8" t="s">
        <v>21</v>
      </c>
      <c r="C2" s="8" t="s">
        <v>20</v>
      </c>
      <c r="D2" s="8" t="s">
        <v>11</v>
      </c>
      <c r="E2" s="8" t="s">
        <v>145</v>
      </c>
      <c r="F2" s="8" t="s">
        <v>47</v>
      </c>
      <c r="G2" s="8" t="s">
        <v>167</v>
      </c>
      <c r="H2" s="8" t="s">
        <v>168</v>
      </c>
      <c r="I2" s="8" t="s">
        <v>12</v>
      </c>
      <c r="J2" s="8" t="s">
        <v>166</v>
      </c>
      <c r="K2" s="8" t="s">
        <v>146</v>
      </c>
      <c r="L2" s="8" t="s">
        <v>148</v>
      </c>
      <c r="M2" s="8" t="s">
        <v>149</v>
      </c>
      <c r="N2" s="8" t="s">
        <v>150</v>
      </c>
      <c r="O2" s="8" t="s">
        <v>151</v>
      </c>
      <c r="P2" s="8" t="s">
        <v>170</v>
      </c>
      <c r="Q2" s="8" t="s">
        <v>171</v>
      </c>
      <c r="R2" s="8" t="s">
        <v>152</v>
      </c>
      <c r="S2" s="8" t="s">
        <v>153</v>
      </c>
      <c r="T2" s="8" t="s">
        <v>154</v>
      </c>
      <c r="U2" s="8" t="s">
        <v>155</v>
      </c>
      <c r="V2" s="8" t="s">
        <v>156</v>
      </c>
      <c r="W2" s="8" t="s">
        <v>157</v>
      </c>
      <c r="X2" s="8" t="s">
        <v>158</v>
      </c>
      <c r="Y2" s="8" t="s">
        <v>449</v>
      </c>
      <c r="Z2" s="8" t="s">
        <v>451</v>
      </c>
      <c r="AA2" s="8" t="s">
        <v>453</v>
      </c>
      <c r="AB2" s="8" t="s">
        <v>460</v>
      </c>
      <c r="AC2" s="8" t="s">
        <v>462</v>
      </c>
      <c r="AD2" s="8" t="s">
        <v>465</v>
      </c>
      <c r="AE2" s="8" t="s">
        <v>466</v>
      </c>
      <c r="AF2" s="8" t="s">
        <v>468</v>
      </c>
    </row>
    <row r="3" spans="1:32" ht="23.25" thickBot="1" x14ac:dyDescent="0.35">
      <c r="A3" s="154" t="s">
        <v>481</v>
      </c>
      <c r="B3" s="155" t="s">
        <v>610</v>
      </c>
      <c r="C3" s="155" t="s">
        <v>57</v>
      </c>
      <c r="D3" s="140"/>
      <c r="E3" s="139"/>
      <c r="F3" s="141"/>
      <c r="G3" s="142"/>
      <c r="H3" s="142"/>
      <c r="I3" s="143">
        <v>3</v>
      </c>
      <c r="J3" s="144"/>
      <c r="K3" s="145"/>
      <c r="L3" s="145"/>
      <c r="M3" s="145"/>
      <c r="N3" s="145"/>
      <c r="O3" s="145"/>
      <c r="P3" s="145"/>
      <c r="Q3" s="145"/>
      <c r="R3" s="145"/>
      <c r="S3" s="145"/>
      <c r="T3" s="145"/>
      <c r="U3" s="145"/>
      <c r="V3" s="145"/>
      <c r="W3" s="146"/>
      <c r="X3" s="146"/>
      <c r="Y3" s="147"/>
      <c r="Z3" s="147"/>
      <c r="AA3" s="147"/>
      <c r="AB3" s="147"/>
      <c r="AC3" s="147"/>
      <c r="AD3" s="147"/>
      <c r="AE3" s="147"/>
      <c r="AF3" s="147"/>
    </row>
    <row r="4" spans="1:32" ht="23.25" thickTop="1" x14ac:dyDescent="0.3">
      <c r="A4" s="154" t="s">
        <v>482</v>
      </c>
      <c r="B4" s="155" t="s">
        <v>611</v>
      </c>
      <c r="C4" s="155" t="s">
        <v>57</v>
      </c>
      <c r="D4" s="148"/>
      <c r="E4" s="149"/>
      <c r="F4" s="72"/>
      <c r="G4" s="150"/>
      <c r="H4" s="150"/>
      <c r="I4" s="151">
        <v>4</v>
      </c>
      <c r="J4" s="76"/>
      <c r="K4" s="152"/>
      <c r="L4" s="152"/>
      <c r="M4" s="152"/>
      <c r="N4" s="152"/>
      <c r="O4" s="152"/>
      <c r="P4" s="152"/>
      <c r="Q4" s="152"/>
      <c r="R4" s="152"/>
      <c r="S4" s="152"/>
      <c r="T4" s="152"/>
      <c r="U4" s="152"/>
      <c r="V4" s="152"/>
      <c r="W4" s="153"/>
      <c r="X4" s="153"/>
      <c r="Y4" s="147"/>
      <c r="Z4" s="147"/>
      <c r="AA4" s="147"/>
      <c r="AB4" s="147"/>
      <c r="AC4" s="147"/>
      <c r="AD4" s="147"/>
      <c r="AE4" s="147"/>
      <c r="AF4" s="147"/>
    </row>
    <row r="5" spans="1:32" ht="22.5" x14ac:dyDescent="0.3">
      <c r="A5" s="154" t="s">
        <v>483</v>
      </c>
      <c r="B5" s="155" t="s">
        <v>612</v>
      </c>
      <c r="C5" s="155" t="s">
        <v>57</v>
      </c>
      <c r="D5" s="148"/>
      <c r="E5" s="149"/>
      <c r="F5" s="72"/>
      <c r="G5" s="150"/>
      <c r="H5" s="150"/>
      <c r="I5" s="151">
        <v>5</v>
      </c>
      <c r="J5" s="76"/>
      <c r="K5" s="152"/>
      <c r="L5" s="152"/>
      <c r="M5" s="152"/>
      <c r="N5" s="152"/>
      <c r="O5" s="152"/>
      <c r="P5" s="152"/>
      <c r="Q5" s="152"/>
      <c r="R5" s="152"/>
      <c r="S5" s="152"/>
      <c r="T5" s="152"/>
      <c r="U5" s="152"/>
      <c r="V5" s="152"/>
      <c r="W5" s="153"/>
      <c r="X5" s="153"/>
      <c r="Y5" s="147"/>
      <c r="Z5" s="147"/>
      <c r="AA5" s="147"/>
      <c r="AB5" s="147"/>
      <c r="AC5" s="147"/>
      <c r="AD5" s="147"/>
      <c r="AE5" s="147"/>
      <c r="AF5" s="147"/>
    </row>
    <row r="6" spans="1:32" ht="22.5" x14ac:dyDescent="0.3">
      <c r="A6" s="154" t="s">
        <v>484</v>
      </c>
      <c r="B6" s="155" t="s">
        <v>613</v>
      </c>
      <c r="C6" s="155" t="s">
        <v>57</v>
      </c>
      <c r="D6" s="148"/>
      <c r="E6" s="149"/>
      <c r="F6" s="72"/>
      <c r="G6" s="150"/>
      <c r="H6" s="150"/>
      <c r="I6" s="151">
        <v>6</v>
      </c>
      <c r="J6" s="76"/>
      <c r="K6" s="152"/>
      <c r="L6" s="152"/>
      <c r="M6" s="152"/>
      <c r="N6" s="152"/>
      <c r="O6" s="152"/>
      <c r="P6" s="152"/>
      <c r="Q6" s="152"/>
      <c r="R6" s="152"/>
      <c r="S6" s="152"/>
      <c r="T6" s="152"/>
      <c r="U6" s="152"/>
      <c r="V6" s="152"/>
      <c r="W6" s="153"/>
      <c r="X6" s="153"/>
      <c r="Y6" s="147"/>
      <c r="Z6" s="147"/>
      <c r="AA6" s="147"/>
      <c r="AB6" s="147"/>
      <c r="AC6" s="147"/>
      <c r="AD6" s="147"/>
      <c r="AE6" s="147"/>
      <c r="AF6" s="147"/>
    </row>
    <row r="7" spans="1:32" ht="22.5" x14ac:dyDescent="0.3">
      <c r="A7" s="154" t="s">
        <v>485</v>
      </c>
      <c r="B7" s="155" t="s">
        <v>614</v>
      </c>
      <c r="C7" s="155" t="s">
        <v>57</v>
      </c>
      <c r="D7" s="148"/>
      <c r="E7" s="149"/>
      <c r="F7" s="72"/>
      <c r="G7" s="150"/>
      <c r="H7" s="150"/>
      <c r="I7" s="151">
        <v>7</v>
      </c>
      <c r="J7" s="76"/>
      <c r="K7" s="152"/>
      <c r="L7" s="152"/>
      <c r="M7" s="152"/>
      <c r="N7" s="152"/>
      <c r="O7" s="152"/>
      <c r="P7" s="152"/>
      <c r="Q7" s="152"/>
      <c r="R7" s="152"/>
      <c r="S7" s="152"/>
      <c r="T7" s="152"/>
      <c r="U7" s="152"/>
      <c r="V7" s="152"/>
      <c r="W7" s="153"/>
      <c r="X7" s="153"/>
      <c r="Y7" s="147"/>
      <c r="Z7" s="147"/>
      <c r="AA7" s="147"/>
      <c r="AB7" s="147"/>
      <c r="AC7" s="147"/>
      <c r="AD7" s="147"/>
      <c r="AE7" s="147"/>
      <c r="AF7" s="147"/>
    </row>
    <row r="8" spans="1:32" ht="22.5" x14ac:dyDescent="0.3">
      <c r="A8" s="154" t="s">
        <v>486</v>
      </c>
      <c r="B8" s="155" t="s">
        <v>615</v>
      </c>
      <c r="C8" s="155" t="s">
        <v>57</v>
      </c>
      <c r="D8" s="148"/>
      <c r="E8" s="149"/>
      <c r="F8" s="72"/>
      <c r="G8" s="150"/>
      <c r="H8" s="150"/>
      <c r="I8" s="151">
        <v>8</v>
      </c>
      <c r="J8" s="76"/>
      <c r="K8" s="152"/>
      <c r="L8" s="152"/>
      <c r="M8" s="152"/>
      <c r="N8" s="152"/>
      <c r="O8" s="152"/>
      <c r="P8" s="152"/>
      <c r="Q8" s="152"/>
      <c r="R8" s="152"/>
      <c r="S8" s="152"/>
      <c r="T8" s="152"/>
      <c r="U8" s="152"/>
      <c r="V8" s="152"/>
      <c r="W8" s="153"/>
      <c r="X8" s="153"/>
      <c r="Y8" s="147"/>
      <c r="Z8" s="147"/>
      <c r="AA8" s="147"/>
      <c r="AB8" s="147"/>
      <c r="AC8" s="147"/>
      <c r="AD8" s="147"/>
      <c r="AE8" s="147"/>
      <c r="AF8" s="147"/>
    </row>
    <row r="9" spans="1:32" ht="22.5" x14ac:dyDescent="0.3">
      <c r="A9" s="154" t="s">
        <v>487</v>
      </c>
      <c r="B9" s="155" t="s">
        <v>616</v>
      </c>
      <c r="C9" s="155" t="s">
        <v>57</v>
      </c>
      <c r="D9" s="148"/>
      <c r="E9" s="149"/>
      <c r="F9" s="72"/>
      <c r="G9" s="150"/>
      <c r="H9" s="150"/>
      <c r="I9" s="151">
        <v>9</v>
      </c>
      <c r="J9" s="76"/>
      <c r="K9" s="152"/>
      <c r="L9" s="152"/>
      <c r="M9" s="152"/>
      <c r="N9" s="152"/>
      <c r="O9" s="152"/>
      <c r="P9" s="152"/>
      <c r="Q9" s="152"/>
      <c r="R9" s="152"/>
      <c r="S9" s="152"/>
      <c r="T9" s="152"/>
      <c r="U9" s="152"/>
      <c r="V9" s="152"/>
      <c r="W9" s="153"/>
      <c r="X9" s="153"/>
      <c r="Y9" s="147"/>
      <c r="Z9" s="147"/>
      <c r="AA9" s="147"/>
      <c r="AB9" s="147"/>
      <c r="AC9" s="147"/>
      <c r="AD9" s="147"/>
      <c r="AE9" s="147"/>
      <c r="AF9" s="147"/>
    </row>
    <row r="10" spans="1:32" ht="24.75" customHeight="1" x14ac:dyDescent="0.3">
      <c r="A10" s="154" t="s">
        <v>488</v>
      </c>
      <c r="B10" s="155" t="s">
        <v>617</v>
      </c>
      <c r="C10" s="155" t="s">
        <v>57</v>
      </c>
      <c r="D10" s="148"/>
      <c r="E10" s="149"/>
      <c r="F10" s="72"/>
      <c r="G10" s="150"/>
      <c r="H10" s="150"/>
      <c r="I10" s="151">
        <v>10</v>
      </c>
      <c r="J10" s="76"/>
      <c r="K10" s="152"/>
      <c r="L10" s="152"/>
      <c r="M10" s="152"/>
      <c r="N10" s="152"/>
      <c r="O10" s="152"/>
      <c r="P10" s="152"/>
      <c r="Q10" s="152"/>
      <c r="R10" s="152"/>
      <c r="S10" s="152"/>
      <c r="T10" s="152"/>
      <c r="U10" s="152"/>
      <c r="V10" s="152"/>
      <c r="W10" s="153"/>
      <c r="X10" s="153"/>
      <c r="Y10" s="147"/>
      <c r="Z10" s="147"/>
      <c r="AA10" s="147"/>
      <c r="AB10" s="147"/>
      <c r="AC10" s="147"/>
      <c r="AD10" s="147"/>
      <c r="AE10" s="147"/>
      <c r="AF10" s="147"/>
    </row>
    <row r="11" spans="1:32" ht="22.5" x14ac:dyDescent="0.3">
      <c r="A11" s="154" t="s">
        <v>489</v>
      </c>
      <c r="B11" s="155" t="s">
        <v>618</v>
      </c>
      <c r="C11" s="155" t="s">
        <v>57</v>
      </c>
      <c r="D11" s="148"/>
      <c r="E11" s="149"/>
      <c r="F11" s="72"/>
      <c r="G11" s="150"/>
      <c r="H11" s="150"/>
      <c r="I11" s="151">
        <v>11</v>
      </c>
      <c r="J11" s="76"/>
      <c r="K11" s="152"/>
      <c r="L11" s="152"/>
      <c r="M11" s="152"/>
      <c r="N11" s="152"/>
      <c r="O11" s="152"/>
      <c r="P11" s="152"/>
      <c r="Q11" s="152"/>
      <c r="R11" s="152"/>
      <c r="S11" s="152"/>
      <c r="T11" s="152"/>
      <c r="U11" s="152"/>
      <c r="V11" s="152"/>
      <c r="W11" s="153"/>
      <c r="X11" s="153"/>
      <c r="Y11" s="147"/>
      <c r="Z11" s="147"/>
      <c r="AA11" s="147"/>
      <c r="AB11" s="147"/>
      <c r="AC11" s="147"/>
      <c r="AD11" s="147"/>
      <c r="AE11" s="147"/>
      <c r="AF11" s="147"/>
    </row>
    <row r="12" spans="1:32" ht="22.5" x14ac:dyDescent="0.3">
      <c r="A12" s="154" t="s">
        <v>490</v>
      </c>
      <c r="B12" s="155" t="s">
        <v>619</v>
      </c>
      <c r="C12" s="155" t="s">
        <v>57</v>
      </c>
      <c r="D12" s="148"/>
      <c r="E12" s="149"/>
      <c r="F12" s="72"/>
      <c r="G12" s="150"/>
      <c r="H12" s="150"/>
      <c r="I12" s="151">
        <v>12</v>
      </c>
      <c r="J12" s="76"/>
      <c r="K12" s="152"/>
      <c r="L12" s="152"/>
      <c r="M12" s="152"/>
      <c r="N12" s="152"/>
      <c r="O12" s="152"/>
      <c r="P12" s="152"/>
      <c r="Q12" s="152"/>
      <c r="R12" s="152"/>
      <c r="S12" s="152"/>
      <c r="T12" s="152"/>
      <c r="U12" s="152"/>
      <c r="V12" s="152"/>
      <c r="W12" s="153"/>
      <c r="X12" s="153"/>
      <c r="Y12" s="147"/>
      <c r="Z12" s="147"/>
      <c r="AA12" s="147"/>
      <c r="AB12" s="147"/>
      <c r="AC12" s="147"/>
      <c r="AD12" s="147"/>
      <c r="AE12" s="147"/>
      <c r="AF12" s="147"/>
    </row>
    <row r="13" spans="1:32" ht="22.5" x14ac:dyDescent="0.3">
      <c r="A13" s="154" t="s">
        <v>491</v>
      </c>
      <c r="B13" s="155" t="s">
        <v>620</v>
      </c>
      <c r="C13" s="155" t="s">
        <v>57</v>
      </c>
      <c r="D13" s="148"/>
      <c r="E13" s="149"/>
      <c r="F13" s="72"/>
      <c r="G13" s="150"/>
      <c r="H13" s="150"/>
      <c r="I13" s="151">
        <v>13</v>
      </c>
      <c r="J13" s="76"/>
      <c r="K13" s="152"/>
      <c r="L13" s="152"/>
      <c r="M13" s="152"/>
      <c r="N13" s="152"/>
      <c r="O13" s="152"/>
      <c r="P13" s="152"/>
      <c r="Q13" s="152"/>
      <c r="R13" s="152"/>
      <c r="S13" s="152"/>
      <c r="T13" s="152"/>
      <c r="U13" s="152"/>
      <c r="V13" s="152"/>
      <c r="W13" s="153"/>
      <c r="X13" s="153"/>
      <c r="Y13" s="147"/>
      <c r="Z13" s="147"/>
      <c r="AA13" s="147"/>
      <c r="AB13" s="147"/>
      <c r="AC13" s="147"/>
      <c r="AD13" s="147"/>
      <c r="AE13" s="147"/>
      <c r="AF13" s="147"/>
    </row>
    <row r="14" spans="1:32" ht="22.5" x14ac:dyDescent="0.3">
      <c r="A14" s="154" t="s">
        <v>492</v>
      </c>
      <c r="B14" s="155" t="s">
        <v>621</v>
      </c>
      <c r="C14" s="155" t="s">
        <v>57</v>
      </c>
      <c r="D14" s="148"/>
      <c r="E14" s="149"/>
      <c r="F14" s="72"/>
      <c r="G14" s="150"/>
      <c r="H14" s="150"/>
      <c r="I14" s="151">
        <v>14</v>
      </c>
      <c r="J14" s="76"/>
      <c r="K14" s="152"/>
      <c r="L14" s="152"/>
      <c r="M14" s="152"/>
      <c r="N14" s="152"/>
      <c r="O14" s="152"/>
      <c r="P14" s="152"/>
      <c r="Q14" s="152"/>
      <c r="R14" s="152"/>
      <c r="S14" s="152"/>
      <c r="T14" s="152"/>
      <c r="U14" s="152"/>
      <c r="V14" s="152"/>
      <c r="W14" s="153"/>
      <c r="X14" s="153"/>
      <c r="Y14" s="147"/>
      <c r="Z14" s="147"/>
      <c r="AA14" s="147"/>
      <c r="AB14" s="147"/>
      <c r="AC14" s="147"/>
      <c r="AD14" s="147"/>
      <c r="AE14" s="147"/>
      <c r="AF14" s="147"/>
    </row>
    <row r="15" spans="1:32" ht="22.5" x14ac:dyDescent="0.3">
      <c r="A15" s="154" t="s">
        <v>493</v>
      </c>
      <c r="B15" s="155" t="s">
        <v>610</v>
      </c>
      <c r="C15" s="155" t="s">
        <v>60</v>
      </c>
      <c r="D15" s="148"/>
      <c r="E15" s="149"/>
      <c r="F15" s="72"/>
      <c r="G15" s="150"/>
      <c r="H15" s="150"/>
      <c r="I15" s="151">
        <v>15</v>
      </c>
      <c r="J15" s="76"/>
      <c r="K15" s="152"/>
      <c r="L15" s="152"/>
      <c r="M15" s="152"/>
      <c r="N15" s="152"/>
      <c r="O15" s="152"/>
      <c r="P15" s="152"/>
      <c r="Q15" s="152"/>
      <c r="R15" s="152"/>
      <c r="S15" s="152"/>
      <c r="T15" s="152"/>
      <c r="U15" s="152"/>
      <c r="V15" s="152"/>
      <c r="W15" s="153"/>
      <c r="X15" s="153"/>
      <c r="Y15" s="147"/>
      <c r="Z15" s="147"/>
      <c r="AA15" s="147"/>
      <c r="AB15" s="147"/>
      <c r="AC15" s="147"/>
      <c r="AD15" s="147"/>
      <c r="AE15" s="147"/>
      <c r="AF15" s="147"/>
    </row>
    <row r="16" spans="1:32" ht="22.5" x14ac:dyDescent="0.3">
      <c r="A16" s="154" t="s">
        <v>494</v>
      </c>
      <c r="B16" s="155" t="s">
        <v>611</v>
      </c>
      <c r="C16" s="155" t="s">
        <v>60</v>
      </c>
      <c r="D16" s="148"/>
      <c r="E16" s="149"/>
      <c r="F16" s="72"/>
      <c r="G16" s="150"/>
      <c r="H16" s="150"/>
      <c r="I16" s="151">
        <v>16</v>
      </c>
      <c r="J16" s="76"/>
      <c r="K16" s="152"/>
      <c r="L16" s="152"/>
      <c r="M16" s="152"/>
      <c r="N16" s="152"/>
      <c r="O16" s="152"/>
      <c r="P16" s="152"/>
      <c r="Q16" s="152"/>
      <c r="R16" s="152"/>
      <c r="S16" s="152"/>
      <c r="T16" s="152"/>
      <c r="U16" s="152"/>
      <c r="V16" s="152"/>
      <c r="W16" s="153"/>
      <c r="X16" s="153"/>
      <c r="Y16" s="147"/>
      <c r="Z16" s="147"/>
      <c r="AA16" s="147"/>
      <c r="AB16" s="147"/>
      <c r="AC16" s="147"/>
      <c r="AD16" s="147"/>
      <c r="AE16" s="147"/>
      <c r="AF16" s="147"/>
    </row>
    <row r="17" spans="1:32" ht="22.5" x14ac:dyDescent="0.3">
      <c r="A17" s="154" t="s">
        <v>495</v>
      </c>
      <c r="B17" s="155" t="s">
        <v>612</v>
      </c>
      <c r="C17" s="155" t="s">
        <v>60</v>
      </c>
      <c r="D17" s="148"/>
      <c r="E17" s="149"/>
      <c r="F17" s="72"/>
      <c r="G17" s="150"/>
      <c r="H17" s="150"/>
      <c r="I17" s="151">
        <v>17</v>
      </c>
      <c r="J17" s="76"/>
      <c r="K17" s="152"/>
      <c r="L17" s="152"/>
      <c r="M17" s="152"/>
      <c r="N17" s="152"/>
      <c r="O17" s="152"/>
      <c r="P17" s="152"/>
      <c r="Q17" s="152"/>
      <c r="R17" s="152"/>
      <c r="S17" s="152"/>
      <c r="T17" s="152"/>
      <c r="U17" s="152"/>
      <c r="V17" s="152"/>
      <c r="W17" s="153"/>
      <c r="X17" s="153"/>
      <c r="Y17" s="147"/>
      <c r="Z17" s="147"/>
      <c r="AA17" s="147"/>
      <c r="AB17" s="147"/>
      <c r="AC17" s="147"/>
      <c r="AD17" s="147"/>
      <c r="AE17" s="147"/>
      <c r="AF17" s="147"/>
    </row>
    <row r="18" spans="1:32" ht="22.5" x14ac:dyDescent="0.3">
      <c r="A18" s="154" t="s">
        <v>496</v>
      </c>
      <c r="B18" s="155" t="s">
        <v>613</v>
      </c>
      <c r="C18" s="155" t="s">
        <v>60</v>
      </c>
      <c r="D18" s="148"/>
      <c r="E18" s="149"/>
      <c r="F18" s="72"/>
      <c r="G18" s="150"/>
      <c r="H18" s="150"/>
      <c r="I18" s="151">
        <v>18</v>
      </c>
      <c r="J18" s="76"/>
      <c r="K18" s="152"/>
      <c r="L18" s="152"/>
      <c r="M18" s="152"/>
      <c r="N18" s="152"/>
      <c r="O18" s="152"/>
      <c r="P18" s="152"/>
      <c r="Q18" s="152"/>
      <c r="R18" s="152"/>
      <c r="S18" s="152"/>
      <c r="T18" s="152"/>
      <c r="U18" s="152"/>
      <c r="V18" s="152"/>
      <c r="W18" s="153"/>
      <c r="X18" s="153"/>
      <c r="Y18" s="147"/>
      <c r="Z18" s="147"/>
      <c r="AA18" s="147"/>
      <c r="AB18" s="147"/>
      <c r="AC18" s="147"/>
      <c r="AD18" s="147"/>
      <c r="AE18" s="147"/>
      <c r="AF18" s="147"/>
    </row>
    <row r="19" spans="1:32" ht="22.5" x14ac:dyDescent="0.3">
      <c r="A19" s="154" t="s">
        <v>497</v>
      </c>
      <c r="B19" s="155" t="s">
        <v>614</v>
      </c>
      <c r="C19" s="155" t="s">
        <v>60</v>
      </c>
      <c r="D19" s="148"/>
      <c r="E19" s="149"/>
      <c r="F19" s="72"/>
      <c r="G19" s="150"/>
      <c r="H19" s="150"/>
      <c r="I19" s="151">
        <v>19</v>
      </c>
      <c r="J19" s="76"/>
      <c r="K19" s="152"/>
      <c r="L19" s="152"/>
      <c r="M19" s="152"/>
      <c r="N19" s="152"/>
      <c r="O19" s="152"/>
      <c r="P19" s="152"/>
      <c r="Q19" s="152"/>
      <c r="R19" s="152"/>
      <c r="S19" s="152"/>
      <c r="T19" s="152"/>
      <c r="U19" s="152"/>
      <c r="V19" s="152"/>
      <c r="W19" s="153"/>
      <c r="X19" s="153"/>
      <c r="Y19" s="147"/>
      <c r="Z19" s="147"/>
      <c r="AA19" s="147"/>
      <c r="AB19" s="147"/>
      <c r="AC19" s="147"/>
      <c r="AD19" s="147"/>
      <c r="AE19" s="147"/>
      <c r="AF19" s="147"/>
    </row>
    <row r="20" spans="1:32" ht="22.5" x14ac:dyDescent="0.3">
      <c r="A20" s="154" t="s">
        <v>498</v>
      </c>
      <c r="B20" s="155" t="s">
        <v>615</v>
      </c>
      <c r="C20" s="155" t="s">
        <v>60</v>
      </c>
      <c r="D20" s="148"/>
      <c r="E20" s="149"/>
      <c r="F20" s="72"/>
      <c r="G20" s="150"/>
      <c r="H20" s="150"/>
      <c r="I20" s="151">
        <v>20</v>
      </c>
      <c r="J20" s="76"/>
      <c r="K20" s="152"/>
      <c r="L20" s="152"/>
      <c r="M20" s="152"/>
      <c r="N20" s="152"/>
      <c r="O20" s="152"/>
      <c r="P20" s="152"/>
      <c r="Q20" s="152"/>
      <c r="R20" s="152"/>
      <c r="S20" s="152"/>
      <c r="T20" s="152"/>
      <c r="U20" s="152"/>
      <c r="V20" s="152"/>
      <c r="W20" s="153"/>
      <c r="X20" s="153"/>
      <c r="Y20" s="147"/>
      <c r="Z20" s="147"/>
      <c r="AA20" s="147"/>
      <c r="AB20" s="147"/>
      <c r="AC20" s="147"/>
      <c r="AD20" s="147"/>
      <c r="AE20" s="147"/>
      <c r="AF20" s="147"/>
    </row>
    <row r="21" spans="1:32" ht="22.5" x14ac:dyDescent="0.3">
      <c r="A21" s="154" t="s">
        <v>499</v>
      </c>
      <c r="B21" s="155" t="s">
        <v>616</v>
      </c>
      <c r="C21" s="155" t="s">
        <v>60</v>
      </c>
      <c r="D21" s="148"/>
      <c r="E21" s="149"/>
      <c r="F21" s="72"/>
      <c r="G21" s="150"/>
      <c r="H21" s="150"/>
      <c r="I21" s="151">
        <v>21</v>
      </c>
      <c r="J21" s="76"/>
      <c r="K21" s="152"/>
      <c r="L21" s="152"/>
      <c r="M21" s="152"/>
      <c r="N21" s="152"/>
      <c r="O21" s="152"/>
      <c r="P21" s="152"/>
      <c r="Q21" s="152"/>
      <c r="R21" s="152"/>
      <c r="S21" s="152"/>
      <c r="T21" s="152"/>
      <c r="U21" s="152"/>
      <c r="V21" s="152"/>
      <c r="W21" s="153"/>
      <c r="X21" s="153"/>
      <c r="Y21" s="147"/>
      <c r="Z21" s="147"/>
      <c r="AA21" s="147"/>
      <c r="AB21" s="147"/>
      <c r="AC21" s="147"/>
      <c r="AD21" s="147"/>
      <c r="AE21" s="147"/>
      <c r="AF21" s="147"/>
    </row>
    <row r="22" spans="1:32" ht="22.5" x14ac:dyDescent="0.3">
      <c r="A22" s="154" t="s">
        <v>500</v>
      </c>
      <c r="B22" s="155" t="s">
        <v>617</v>
      </c>
      <c r="C22" s="155" t="s">
        <v>60</v>
      </c>
      <c r="D22" s="148"/>
      <c r="E22" s="149"/>
      <c r="F22" s="72"/>
      <c r="G22" s="150"/>
      <c r="H22" s="150"/>
      <c r="I22" s="151">
        <v>22</v>
      </c>
      <c r="J22" s="76"/>
      <c r="K22" s="152"/>
      <c r="L22" s="152"/>
      <c r="M22" s="152"/>
      <c r="N22" s="152"/>
      <c r="O22" s="152"/>
      <c r="P22" s="152"/>
      <c r="Q22" s="152"/>
      <c r="R22" s="152"/>
      <c r="S22" s="152"/>
      <c r="T22" s="152"/>
      <c r="U22" s="152"/>
      <c r="V22" s="152"/>
      <c r="W22" s="153"/>
      <c r="X22" s="153"/>
      <c r="Y22" s="147"/>
      <c r="Z22" s="147"/>
      <c r="AA22" s="147"/>
      <c r="AB22" s="147"/>
      <c r="AC22" s="147"/>
      <c r="AD22" s="147"/>
      <c r="AE22" s="147"/>
      <c r="AF22" s="147"/>
    </row>
    <row r="23" spans="1:32" ht="22.5" x14ac:dyDescent="0.3">
      <c r="A23" s="154" t="s">
        <v>501</v>
      </c>
      <c r="B23" s="155" t="s">
        <v>618</v>
      </c>
      <c r="C23" s="155" t="s">
        <v>60</v>
      </c>
      <c r="D23" s="148"/>
      <c r="E23" s="149"/>
      <c r="F23" s="72"/>
      <c r="G23" s="150"/>
      <c r="H23" s="150"/>
      <c r="I23" s="151">
        <v>23</v>
      </c>
      <c r="J23" s="76"/>
      <c r="K23" s="152"/>
      <c r="L23" s="152"/>
      <c r="M23" s="152"/>
      <c r="N23" s="152"/>
      <c r="O23" s="152"/>
      <c r="P23" s="152"/>
      <c r="Q23" s="152"/>
      <c r="R23" s="152"/>
      <c r="S23" s="152"/>
      <c r="T23" s="152"/>
      <c r="U23" s="152"/>
      <c r="V23" s="152"/>
      <c r="W23" s="153"/>
      <c r="X23" s="153"/>
      <c r="Y23" s="147"/>
      <c r="Z23" s="147"/>
      <c r="AA23" s="147"/>
      <c r="AB23" s="147"/>
      <c r="AC23" s="147"/>
      <c r="AD23" s="147"/>
      <c r="AE23" s="147"/>
      <c r="AF23" s="147"/>
    </row>
    <row r="24" spans="1:32" ht="22.5" x14ac:dyDescent="0.3">
      <c r="A24" s="154" t="s">
        <v>502</v>
      </c>
      <c r="B24" s="155" t="s">
        <v>619</v>
      </c>
      <c r="C24" s="155" t="s">
        <v>60</v>
      </c>
      <c r="D24" s="148"/>
      <c r="E24" s="149"/>
      <c r="F24" s="72"/>
      <c r="G24" s="150"/>
      <c r="H24" s="150"/>
      <c r="I24" s="151">
        <v>24</v>
      </c>
      <c r="J24" s="76"/>
      <c r="K24" s="152"/>
      <c r="L24" s="152"/>
      <c r="M24" s="152"/>
      <c r="N24" s="152"/>
      <c r="O24" s="152"/>
      <c r="P24" s="152"/>
      <c r="Q24" s="152"/>
      <c r="R24" s="152"/>
      <c r="S24" s="152"/>
      <c r="T24" s="152"/>
      <c r="U24" s="152"/>
      <c r="V24" s="152"/>
      <c r="W24" s="153"/>
      <c r="X24" s="153"/>
      <c r="Y24" s="147"/>
      <c r="Z24" s="147"/>
      <c r="AA24" s="147"/>
      <c r="AB24" s="147"/>
      <c r="AC24" s="147"/>
      <c r="AD24" s="147"/>
      <c r="AE24" s="147"/>
      <c r="AF24" s="147"/>
    </row>
    <row r="25" spans="1:32" ht="22.5" x14ac:dyDescent="0.3">
      <c r="A25" s="154" t="s">
        <v>503</v>
      </c>
      <c r="B25" s="155" t="s">
        <v>620</v>
      </c>
      <c r="C25" s="155" t="s">
        <v>60</v>
      </c>
      <c r="D25" s="148"/>
      <c r="E25" s="149"/>
      <c r="F25" s="72"/>
      <c r="G25" s="150"/>
      <c r="H25" s="150"/>
      <c r="I25" s="151">
        <v>25</v>
      </c>
      <c r="J25" s="76"/>
      <c r="K25" s="152"/>
      <c r="L25" s="152"/>
      <c r="M25" s="152"/>
      <c r="N25" s="152"/>
      <c r="O25" s="152"/>
      <c r="P25" s="152"/>
      <c r="Q25" s="152"/>
      <c r="R25" s="152"/>
      <c r="S25" s="152"/>
      <c r="T25" s="152"/>
      <c r="U25" s="152"/>
      <c r="V25" s="152"/>
      <c r="W25" s="153"/>
      <c r="X25" s="153"/>
      <c r="Y25" s="147"/>
      <c r="Z25" s="147"/>
      <c r="AA25" s="147"/>
      <c r="AB25" s="147"/>
      <c r="AC25" s="147"/>
      <c r="AD25" s="147"/>
      <c r="AE25" s="147"/>
      <c r="AF25" s="147"/>
    </row>
    <row r="26" spans="1:32" ht="22.5" x14ac:dyDescent="0.3">
      <c r="A26" s="154" t="s">
        <v>504</v>
      </c>
      <c r="B26" s="155" t="s">
        <v>621</v>
      </c>
      <c r="C26" s="155" t="s">
        <v>60</v>
      </c>
      <c r="D26" s="148"/>
      <c r="E26" s="149"/>
      <c r="F26" s="72"/>
      <c r="G26" s="150"/>
      <c r="H26" s="150"/>
      <c r="I26" s="151">
        <v>26</v>
      </c>
      <c r="J26" s="76"/>
      <c r="K26" s="152"/>
      <c r="L26" s="152"/>
      <c r="M26" s="152"/>
      <c r="N26" s="152"/>
      <c r="O26" s="152"/>
      <c r="P26" s="152"/>
      <c r="Q26" s="152"/>
      <c r="R26" s="152"/>
      <c r="S26" s="152"/>
      <c r="T26" s="152"/>
      <c r="U26" s="152"/>
      <c r="V26" s="152"/>
      <c r="W26" s="153"/>
      <c r="X26" s="153"/>
      <c r="Y26" s="147"/>
      <c r="Z26" s="147"/>
      <c r="AA26" s="147"/>
      <c r="AB26" s="147"/>
      <c r="AC26" s="147"/>
      <c r="AD26" s="147"/>
      <c r="AE26" s="147"/>
      <c r="AF26" s="147"/>
    </row>
    <row r="27" spans="1:32" ht="22.5" x14ac:dyDescent="0.3">
      <c r="A27" s="154" t="s">
        <v>505</v>
      </c>
      <c r="B27" s="155" t="s">
        <v>610</v>
      </c>
      <c r="C27" s="155" t="s">
        <v>62</v>
      </c>
      <c r="D27" s="148"/>
      <c r="E27" s="149"/>
      <c r="F27" s="72"/>
      <c r="G27" s="150"/>
      <c r="H27" s="150"/>
      <c r="I27" s="151">
        <v>27</v>
      </c>
      <c r="J27" s="76"/>
      <c r="K27" s="152"/>
      <c r="L27" s="152"/>
      <c r="M27" s="152"/>
      <c r="N27" s="152"/>
      <c r="O27" s="152"/>
      <c r="P27" s="152"/>
      <c r="Q27" s="152"/>
      <c r="R27" s="152"/>
      <c r="S27" s="152"/>
      <c r="T27" s="152"/>
      <c r="U27" s="152"/>
      <c r="V27" s="152"/>
      <c r="W27" s="153"/>
      <c r="X27" s="153"/>
      <c r="Y27" s="147"/>
      <c r="Z27" s="147"/>
      <c r="AA27" s="147"/>
      <c r="AB27" s="147"/>
      <c r="AC27" s="147"/>
      <c r="AD27" s="147"/>
      <c r="AE27" s="147"/>
      <c r="AF27" s="147"/>
    </row>
    <row r="28" spans="1:32" ht="22.5" x14ac:dyDescent="0.3">
      <c r="A28" s="154" t="s">
        <v>506</v>
      </c>
      <c r="B28" s="155" t="s">
        <v>611</v>
      </c>
      <c r="C28" s="155" t="s">
        <v>62</v>
      </c>
      <c r="D28" s="148"/>
      <c r="E28" s="149"/>
      <c r="F28" s="72"/>
      <c r="G28" s="150"/>
      <c r="H28" s="150"/>
      <c r="I28" s="151">
        <v>28</v>
      </c>
      <c r="J28" s="76"/>
      <c r="K28" s="152"/>
      <c r="L28" s="152"/>
      <c r="M28" s="152"/>
      <c r="N28" s="152"/>
      <c r="O28" s="152"/>
      <c r="P28" s="152"/>
      <c r="Q28" s="152"/>
      <c r="R28" s="152"/>
      <c r="S28" s="152"/>
      <c r="T28" s="152"/>
      <c r="U28" s="152"/>
      <c r="V28" s="152"/>
      <c r="W28" s="153"/>
      <c r="X28" s="153"/>
      <c r="Y28" s="147"/>
      <c r="Z28" s="147"/>
      <c r="AA28" s="147"/>
      <c r="AB28" s="147"/>
      <c r="AC28" s="147"/>
      <c r="AD28" s="147"/>
      <c r="AE28" s="147"/>
      <c r="AF28" s="147"/>
    </row>
    <row r="29" spans="1:32" ht="22.5" x14ac:dyDescent="0.3">
      <c r="A29" s="154" t="s">
        <v>507</v>
      </c>
      <c r="B29" s="155" t="s">
        <v>612</v>
      </c>
      <c r="C29" s="155" t="s">
        <v>62</v>
      </c>
      <c r="D29" s="148"/>
      <c r="E29" s="149"/>
      <c r="F29" s="72"/>
      <c r="G29" s="150"/>
      <c r="H29" s="150"/>
      <c r="I29" s="151">
        <v>29</v>
      </c>
      <c r="J29" s="76"/>
      <c r="K29" s="152"/>
      <c r="L29" s="152"/>
      <c r="M29" s="152"/>
      <c r="N29" s="152"/>
      <c r="O29" s="152"/>
      <c r="P29" s="152"/>
      <c r="Q29" s="152"/>
      <c r="R29" s="152"/>
      <c r="S29" s="152"/>
      <c r="T29" s="152"/>
      <c r="U29" s="152"/>
      <c r="V29" s="152"/>
      <c r="W29" s="153"/>
      <c r="X29" s="153"/>
      <c r="Y29" s="147"/>
      <c r="Z29" s="147"/>
      <c r="AA29" s="147"/>
      <c r="AB29" s="147"/>
      <c r="AC29" s="147"/>
      <c r="AD29" s="147"/>
      <c r="AE29" s="147"/>
      <c r="AF29" s="147"/>
    </row>
    <row r="30" spans="1:32" ht="22.5" x14ac:dyDescent="0.3">
      <c r="A30" s="154" t="s">
        <v>508</v>
      </c>
      <c r="B30" s="155" t="s">
        <v>613</v>
      </c>
      <c r="C30" s="155" t="s">
        <v>62</v>
      </c>
      <c r="D30" s="148"/>
      <c r="E30" s="149"/>
      <c r="F30" s="72"/>
      <c r="G30" s="150"/>
      <c r="H30" s="150"/>
      <c r="I30" s="151">
        <v>30</v>
      </c>
      <c r="J30" s="76"/>
      <c r="K30" s="152"/>
      <c r="L30" s="152"/>
      <c r="M30" s="152"/>
      <c r="N30" s="152"/>
      <c r="O30" s="152"/>
      <c r="P30" s="152"/>
      <c r="Q30" s="152"/>
      <c r="R30" s="152"/>
      <c r="S30" s="152"/>
      <c r="T30" s="152"/>
      <c r="U30" s="152"/>
      <c r="V30" s="152"/>
      <c r="W30" s="153"/>
      <c r="X30" s="153"/>
      <c r="Y30" s="147"/>
      <c r="Z30" s="147"/>
      <c r="AA30" s="147"/>
      <c r="AB30" s="147"/>
      <c r="AC30" s="147"/>
      <c r="AD30" s="147"/>
      <c r="AE30" s="147"/>
      <c r="AF30" s="147"/>
    </row>
    <row r="31" spans="1:32" ht="22.5" x14ac:dyDescent="0.3">
      <c r="A31" s="154" t="s">
        <v>509</v>
      </c>
      <c r="B31" s="155" t="s">
        <v>614</v>
      </c>
      <c r="C31" s="155" t="s">
        <v>62</v>
      </c>
      <c r="D31" s="148"/>
      <c r="E31" s="149"/>
      <c r="F31" s="72"/>
      <c r="G31" s="150"/>
      <c r="H31" s="150"/>
      <c r="I31" s="151">
        <v>31</v>
      </c>
      <c r="J31" s="76"/>
      <c r="K31" s="152"/>
      <c r="L31" s="152"/>
      <c r="M31" s="152"/>
      <c r="N31" s="152"/>
      <c r="O31" s="152"/>
      <c r="P31" s="152"/>
      <c r="Q31" s="152"/>
      <c r="R31" s="152"/>
      <c r="S31" s="152"/>
      <c r="T31" s="152"/>
      <c r="U31" s="152"/>
      <c r="V31" s="152"/>
      <c r="W31" s="153"/>
      <c r="X31" s="153"/>
      <c r="Y31" s="147"/>
      <c r="Z31" s="147"/>
      <c r="AA31" s="147"/>
      <c r="AB31" s="147"/>
      <c r="AC31" s="147"/>
      <c r="AD31" s="147"/>
      <c r="AE31" s="147"/>
      <c r="AF31" s="147"/>
    </row>
    <row r="32" spans="1:32" ht="22.5" x14ac:dyDescent="0.3">
      <c r="A32" s="154" t="s">
        <v>510</v>
      </c>
      <c r="B32" s="155" t="s">
        <v>615</v>
      </c>
      <c r="C32" s="155" t="s">
        <v>62</v>
      </c>
      <c r="D32" s="148"/>
      <c r="E32" s="149"/>
      <c r="F32" s="72"/>
      <c r="G32" s="150"/>
      <c r="H32" s="150"/>
      <c r="I32" s="151">
        <v>32</v>
      </c>
      <c r="J32" s="76"/>
      <c r="K32" s="152"/>
      <c r="L32" s="152"/>
      <c r="M32" s="152"/>
      <c r="N32" s="152"/>
      <c r="O32" s="152"/>
      <c r="P32" s="152"/>
      <c r="Q32" s="152"/>
      <c r="R32" s="152"/>
      <c r="S32" s="152"/>
      <c r="T32" s="152"/>
      <c r="U32" s="152"/>
      <c r="V32" s="152"/>
      <c r="W32" s="153"/>
      <c r="X32" s="153"/>
      <c r="Y32" s="147"/>
      <c r="Z32" s="147"/>
      <c r="AA32" s="147"/>
      <c r="AB32" s="147"/>
      <c r="AC32" s="147"/>
      <c r="AD32" s="147"/>
      <c r="AE32" s="147"/>
      <c r="AF32" s="147"/>
    </row>
    <row r="33" spans="1:32" ht="22.5" x14ac:dyDescent="0.3">
      <c r="A33" s="154" t="s">
        <v>511</v>
      </c>
      <c r="B33" s="155" t="s">
        <v>616</v>
      </c>
      <c r="C33" s="155" t="s">
        <v>62</v>
      </c>
      <c r="D33" s="148"/>
      <c r="E33" s="149"/>
      <c r="F33" s="72"/>
      <c r="G33" s="150"/>
      <c r="H33" s="150"/>
      <c r="I33" s="151">
        <v>33</v>
      </c>
      <c r="J33" s="76"/>
      <c r="K33" s="152"/>
      <c r="L33" s="152"/>
      <c r="M33" s="152"/>
      <c r="N33" s="152"/>
      <c r="O33" s="152"/>
      <c r="P33" s="152"/>
      <c r="Q33" s="152"/>
      <c r="R33" s="152"/>
      <c r="S33" s="152"/>
      <c r="T33" s="152"/>
      <c r="U33" s="152"/>
      <c r="V33" s="152"/>
      <c r="W33" s="153"/>
      <c r="X33" s="153"/>
      <c r="Y33" s="147"/>
      <c r="Z33" s="147"/>
      <c r="AA33" s="147"/>
      <c r="AB33" s="147"/>
      <c r="AC33" s="147"/>
      <c r="AD33" s="147"/>
      <c r="AE33" s="147"/>
      <c r="AF33" s="147"/>
    </row>
    <row r="34" spans="1:32" ht="22.5" x14ac:dyDescent="0.3">
      <c r="A34" s="154" t="s">
        <v>512</v>
      </c>
      <c r="B34" s="155" t="s">
        <v>617</v>
      </c>
      <c r="C34" s="155" t="s">
        <v>62</v>
      </c>
      <c r="D34" s="148"/>
      <c r="E34" s="149"/>
      <c r="F34" s="72"/>
      <c r="G34" s="150"/>
      <c r="H34" s="150"/>
      <c r="I34" s="151">
        <v>34</v>
      </c>
      <c r="J34" s="76"/>
      <c r="K34" s="152"/>
      <c r="L34" s="152"/>
      <c r="M34" s="152"/>
      <c r="N34" s="152"/>
      <c r="O34" s="152"/>
      <c r="P34" s="152"/>
      <c r="Q34" s="152"/>
      <c r="R34" s="152"/>
      <c r="S34" s="152"/>
      <c r="T34" s="152"/>
      <c r="U34" s="152"/>
      <c r="V34" s="152"/>
      <c r="W34" s="153"/>
      <c r="X34" s="153"/>
      <c r="Y34" s="147"/>
      <c r="Z34" s="147"/>
      <c r="AA34" s="147"/>
      <c r="AB34" s="147"/>
      <c r="AC34" s="147"/>
      <c r="AD34" s="147"/>
      <c r="AE34" s="147"/>
      <c r="AF34" s="147"/>
    </row>
    <row r="35" spans="1:32" ht="22.5" x14ac:dyDescent="0.3">
      <c r="A35" s="154" t="s">
        <v>513</v>
      </c>
      <c r="B35" s="155" t="s">
        <v>618</v>
      </c>
      <c r="C35" s="155" t="s">
        <v>62</v>
      </c>
      <c r="D35" s="148"/>
      <c r="E35" s="149"/>
      <c r="F35" s="72"/>
      <c r="G35" s="150"/>
      <c r="H35" s="150"/>
      <c r="I35" s="151">
        <v>35</v>
      </c>
      <c r="J35" s="76"/>
      <c r="K35" s="152"/>
      <c r="L35" s="152"/>
      <c r="M35" s="152"/>
      <c r="N35" s="152"/>
      <c r="O35" s="152"/>
      <c r="P35" s="152"/>
      <c r="Q35" s="152"/>
      <c r="R35" s="152"/>
      <c r="S35" s="152"/>
      <c r="T35" s="152"/>
      <c r="U35" s="152"/>
      <c r="V35" s="152"/>
      <c r="W35" s="153"/>
      <c r="X35" s="153"/>
      <c r="Y35" s="147"/>
      <c r="Z35" s="147"/>
      <c r="AA35" s="147"/>
      <c r="AB35" s="147"/>
      <c r="AC35" s="147"/>
      <c r="AD35" s="147"/>
      <c r="AE35" s="147"/>
      <c r="AF35" s="147"/>
    </row>
    <row r="36" spans="1:32" ht="22.5" x14ac:dyDescent="0.3">
      <c r="A36" s="154" t="s">
        <v>514</v>
      </c>
      <c r="B36" s="155" t="s">
        <v>619</v>
      </c>
      <c r="C36" s="155" t="s">
        <v>62</v>
      </c>
      <c r="D36" s="148"/>
      <c r="E36" s="149"/>
      <c r="F36" s="72"/>
      <c r="G36" s="150"/>
      <c r="H36" s="150"/>
      <c r="I36" s="151">
        <v>36</v>
      </c>
      <c r="J36" s="76"/>
      <c r="K36" s="152"/>
      <c r="L36" s="152"/>
      <c r="M36" s="152"/>
      <c r="N36" s="152"/>
      <c r="O36" s="152"/>
      <c r="P36" s="152"/>
      <c r="Q36" s="152"/>
      <c r="R36" s="152"/>
      <c r="S36" s="152"/>
      <c r="T36" s="152"/>
      <c r="U36" s="152"/>
      <c r="V36" s="152"/>
      <c r="W36" s="153"/>
      <c r="X36" s="153"/>
      <c r="Y36" s="147"/>
      <c r="Z36" s="147"/>
      <c r="AA36" s="147"/>
      <c r="AB36" s="147"/>
      <c r="AC36" s="147"/>
      <c r="AD36" s="147"/>
      <c r="AE36" s="147"/>
      <c r="AF36" s="147"/>
    </row>
    <row r="37" spans="1:32" ht="22.5" x14ac:dyDescent="0.3">
      <c r="A37" s="154" t="s">
        <v>515</v>
      </c>
      <c r="B37" s="155" t="s">
        <v>620</v>
      </c>
      <c r="C37" s="155" t="s">
        <v>62</v>
      </c>
      <c r="D37" s="148"/>
      <c r="E37" s="149"/>
      <c r="F37" s="72"/>
      <c r="G37" s="150"/>
      <c r="H37" s="150"/>
      <c r="I37" s="151">
        <v>37</v>
      </c>
      <c r="J37" s="76"/>
      <c r="K37" s="152"/>
      <c r="L37" s="152"/>
      <c r="M37" s="152"/>
      <c r="N37" s="152"/>
      <c r="O37" s="152"/>
      <c r="P37" s="152"/>
      <c r="Q37" s="152"/>
      <c r="R37" s="152"/>
      <c r="S37" s="152"/>
      <c r="T37" s="152"/>
      <c r="U37" s="152"/>
      <c r="V37" s="152"/>
      <c r="W37" s="153"/>
      <c r="X37" s="153"/>
      <c r="Y37" s="147"/>
      <c r="Z37" s="147"/>
      <c r="AA37" s="147"/>
      <c r="AB37" s="147"/>
      <c r="AC37" s="147"/>
      <c r="AD37" s="147"/>
      <c r="AE37" s="147"/>
      <c r="AF37" s="147"/>
    </row>
    <row r="38" spans="1:32" ht="22.5" x14ac:dyDescent="0.3">
      <c r="A38" s="154" t="s">
        <v>516</v>
      </c>
      <c r="B38" s="155" t="s">
        <v>621</v>
      </c>
      <c r="C38" s="155" t="s">
        <v>62</v>
      </c>
      <c r="D38" s="148"/>
      <c r="E38" s="149"/>
      <c r="F38" s="72"/>
      <c r="G38" s="150"/>
      <c r="H38" s="150"/>
      <c r="I38" s="151">
        <v>38</v>
      </c>
      <c r="J38" s="76"/>
      <c r="K38" s="152"/>
      <c r="L38" s="152"/>
      <c r="M38" s="152"/>
      <c r="N38" s="152"/>
      <c r="O38" s="152"/>
      <c r="P38" s="152"/>
      <c r="Q38" s="152"/>
      <c r="R38" s="152"/>
      <c r="S38" s="152"/>
      <c r="T38" s="152"/>
      <c r="U38" s="152"/>
      <c r="V38" s="152"/>
      <c r="W38" s="153"/>
      <c r="X38" s="153"/>
      <c r="Y38" s="147"/>
      <c r="Z38" s="147"/>
      <c r="AA38" s="147"/>
      <c r="AB38" s="147"/>
      <c r="AC38" s="147"/>
      <c r="AD38" s="147"/>
      <c r="AE38" s="147"/>
      <c r="AF38" s="147"/>
    </row>
    <row r="39" spans="1:32" ht="22.5" x14ac:dyDescent="0.3">
      <c r="A39" s="154" t="s">
        <v>517</v>
      </c>
      <c r="B39" s="155" t="s">
        <v>610</v>
      </c>
      <c r="C39" s="155" t="s">
        <v>64</v>
      </c>
      <c r="D39" s="148"/>
      <c r="E39" s="149"/>
      <c r="F39" s="72"/>
      <c r="G39" s="150"/>
      <c r="H39" s="150"/>
      <c r="I39" s="151">
        <v>39</v>
      </c>
      <c r="J39" s="76"/>
      <c r="K39" s="152"/>
      <c r="L39" s="152"/>
      <c r="M39" s="152"/>
      <c r="N39" s="152"/>
      <c r="O39" s="152"/>
      <c r="P39" s="152"/>
      <c r="Q39" s="152"/>
      <c r="R39" s="152"/>
      <c r="S39" s="152"/>
      <c r="T39" s="152"/>
      <c r="U39" s="152"/>
      <c r="V39" s="152"/>
      <c r="W39" s="153"/>
      <c r="X39" s="153"/>
      <c r="Y39" s="147"/>
      <c r="Z39" s="147"/>
      <c r="AA39" s="147"/>
      <c r="AB39" s="147"/>
      <c r="AC39" s="147"/>
      <c r="AD39" s="147"/>
      <c r="AE39" s="147"/>
      <c r="AF39" s="147"/>
    </row>
    <row r="40" spans="1:32" ht="22.5" x14ac:dyDescent="0.3">
      <c r="A40" s="154" t="s">
        <v>518</v>
      </c>
      <c r="B40" s="155" t="s">
        <v>611</v>
      </c>
      <c r="C40" s="155" t="s">
        <v>64</v>
      </c>
      <c r="D40" s="148"/>
      <c r="E40" s="149"/>
      <c r="F40" s="72"/>
      <c r="G40" s="150"/>
      <c r="H40" s="150"/>
      <c r="I40" s="151">
        <v>40</v>
      </c>
      <c r="J40" s="76"/>
      <c r="K40" s="152"/>
      <c r="L40" s="152"/>
      <c r="M40" s="152"/>
      <c r="N40" s="152"/>
      <c r="O40" s="152"/>
      <c r="P40" s="152"/>
      <c r="Q40" s="152"/>
      <c r="R40" s="152"/>
      <c r="S40" s="152"/>
      <c r="T40" s="152"/>
      <c r="U40" s="152"/>
      <c r="V40" s="152"/>
      <c r="W40" s="153"/>
      <c r="X40" s="153"/>
      <c r="Y40" s="147"/>
      <c r="Z40" s="147"/>
      <c r="AA40" s="147"/>
      <c r="AB40" s="147"/>
      <c r="AC40" s="147"/>
      <c r="AD40" s="147"/>
      <c r="AE40" s="147"/>
      <c r="AF40" s="147"/>
    </row>
    <row r="41" spans="1:32" ht="22.5" x14ac:dyDescent="0.3">
      <c r="A41" s="154" t="s">
        <v>519</v>
      </c>
      <c r="B41" s="155" t="s">
        <v>612</v>
      </c>
      <c r="C41" s="155" t="s">
        <v>64</v>
      </c>
      <c r="D41" s="148"/>
      <c r="E41" s="149"/>
      <c r="F41" s="72"/>
      <c r="G41" s="150"/>
      <c r="H41" s="150"/>
      <c r="I41" s="151">
        <v>41</v>
      </c>
      <c r="J41" s="76"/>
      <c r="K41" s="152"/>
      <c r="L41" s="152"/>
      <c r="M41" s="152"/>
      <c r="N41" s="152"/>
      <c r="O41" s="152"/>
      <c r="P41" s="152"/>
      <c r="Q41" s="152"/>
      <c r="R41" s="152"/>
      <c r="S41" s="152"/>
      <c r="T41" s="152"/>
      <c r="U41" s="152"/>
      <c r="V41" s="152"/>
      <c r="W41" s="153"/>
      <c r="X41" s="153"/>
      <c r="Y41" s="147"/>
      <c r="Z41" s="147"/>
      <c r="AA41" s="147"/>
      <c r="AB41" s="147"/>
      <c r="AC41" s="147"/>
      <c r="AD41" s="147"/>
      <c r="AE41" s="147"/>
      <c r="AF41" s="147"/>
    </row>
    <row r="42" spans="1:32" ht="22.5" x14ac:dyDescent="0.3">
      <c r="A42" s="154" t="s">
        <v>520</v>
      </c>
      <c r="B42" s="155" t="s">
        <v>613</v>
      </c>
      <c r="C42" s="155" t="s">
        <v>64</v>
      </c>
      <c r="D42" s="148"/>
      <c r="E42" s="149"/>
      <c r="F42" s="72"/>
      <c r="G42" s="150"/>
      <c r="H42" s="150"/>
      <c r="I42" s="151">
        <v>42</v>
      </c>
      <c r="J42" s="76"/>
      <c r="K42" s="152"/>
      <c r="L42" s="152"/>
      <c r="M42" s="152"/>
      <c r="N42" s="152"/>
      <c r="O42" s="152"/>
      <c r="P42" s="152"/>
      <c r="Q42" s="152"/>
      <c r="R42" s="152"/>
      <c r="S42" s="152"/>
      <c r="T42" s="152"/>
      <c r="U42" s="152"/>
      <c r="V42" s="152"/>
      <c r="W42" s="153"/>
      <c r="X42" s="153"/>
      <c r="Y42" s="147"/>
      <c r="Z42" s="147"/>
      <c r="AA42" s="147"/>
      <c r="AB42" s="147"/>
      <c r="AC42" s="147"/>
      <c r="AD42" s="147"/>
      <c r="AE42" s="147"/>
      <c r="AF42" s="147"/>
    </row>
    <row r="43" spans="1:32" ht="22.5" x14ac:dyDescent="0.3">
      <c r="A43" s="154" t="s">
        <v>521</v>
      </c>
      <c r="B43" s="155" t="s">
        <v>614</v>
      </c>
      <c r="C43" s="155" t="s">
        <v>64</v>
      </c>
      <c r="D43" s="148"/>
      <c r="E43" s="149"/>
      <c r="F43" s="72"/>
      <c r="G43" s="150"/>
      <c r="H43" s="150"/>
      <c r="I43" s="151">
        <v>43</v>
      </c>
      <c r="J43" s="76"/>
      <c r="K43" s="152"/>
      <c r="L43" s="152"/>
      <c r="M43" s="152"/>
      <c r="N43" s="152"/>
      <c r="O43" s="152"/>
      <c r="P43" s="152"/>
      <c r="Q43" s="152"/>
      <c r="R43" s="152"/>
      <c r="S43" s="152"/>
      <c r="T43" s="152"/>
      <c r="U43" s="152"/>
      <c r="V43" s="152"/>
      <c r="W43" s="153"/>
      <c r="X43" s="153"/>
      <c r="Y43" s="147"/>
      <c r="Z43" s="147"/>
      <c r="AA43" s="147"/>
      <c r="AB43" s="147"/>
      <c r="AC43" s="147"/>
      <c r="AD43" s="147"/>
      <c r="AE43" s="147"/>
      <c r="AF43" s="147"/>
    </row>
    <row r="44" spans="1:32" ht="22.5" x14ac:dyDescent="0.3">
      <c r="A44" s="154" t="s">
        <v>522</v>
      </c>
      <c r="B44" s="155" t="s">
        <v>615</v>
      </c>
      <c r="C44" s="155" t="s">
        <v>64</v>
      </c>
      <c r="D44" s="148"/>
      <c r="E44" s="149"/>
      <c r="F44" s="72"/>
      <c r="G44" s="150"/>
      <c r="H44" s="150"/>
      <c r="I44" s="151">
        <v>44</v>
      </c>
      <c r="J44" s="76"/>
      <c r="K44" s="152"/>
      <c r="L44" s="152"/>
      <c r="M44" s="152"/>
      <c r="N44" s="152"/>
      <c r="O44" s="152"/>
      <c r="P44" s="152"/>
      <c r="Q44" s="152"/>
      <c r="R44" s="152"/>
      <c r="S44" s="152"/>
      <c r="T44" s="152"/>
      <c r="U44" s="152"/>
      <c r="V44" s="152"/>
      <c r="W44" s="153"/>
      <c r="X44" s="153"/>
      <c r="Y44" s="147"/>
      <c r="Z44" s="147"/>
      <c r="AA44" s="147"/>
      <c r="AB44" s="147"/>
      <c r="AC44" s="147"/>
      <c r="AD44" s="147"/>
      <c r="AE44" s="147"/>
      <c r="AF44" s="147"/>
    </row>
    <row r="45" spans="1:32" ht="22.5" x14ac:dyDescent="0.3">
      <c r="A45" s="154" t="s">
        <v>523</v>
      </c>
      <c r="B45" s="155" t="s">
        <v>616</v>
      </c>
      <c r="C45" s="155" t="s">
        <v>64</v>
      </c>
      <c r="D45" s="148"/>
      <c r="E45" s="149"/>
      <c r="F45" s="72"/>
      <c r="G45" s="150"/>
      <c r="H45" s="150"/>
      <c r="I45" s="151">
        <v>45</v>
      </c>
      <c r="J45" s="76"/>
      <c r="K45" s="152"/>
      <c r="L45" s="152"/>
      <c r="M45" s="152"/>
      <c r="N45" s="152"/>
      <c r="O45" s="152"/>
      <c r="P45" s="152"/>
      <c r="Q45" s="152"/>
      <c r="R45" s="152"/>
      <c r="S45" s="152"/>
      <c r="T45" s="152"/>
      <c r="U45" s="152"/>
      <c r="V45" s="152"/>
      <c r="W45" s="153"/>
      <c r="X45" s="153"/>
      <c r="Y45" s="147"/>
      <c r="Z45" s="147"/>
      <c r="AA45" s="147"/>
      <c r="AB45" s="147"/>
      <c r="AC45" s="147"/>
      <c r="AD45" s="147"/>
      <c r="AE45" s="147"/>
      <c r="AF45" s="147"/>
    </row>
    <row r="46" spans="1:32" ht="22.5" x14ac:dyDescent="0.3">
      <c r="A46" s="154" t="s">
        <v>524</v>
      </c>
      <c r="B46" s="155" t="s">
        <v>617</v>
      </c>
      <c r="C46" s="155" t="s">
        <v>64</v>
      </c>
      <c r="D46" s="148"/>
      <c r="E46" s="149"/>
      <c r="F46" s="72"/>
      <c r="G46" s="150"/>
      <c r="H46" s="150"/>
      <c r="I46" s="151">
        <v>46</v>
      </c>
      <c r="J46" s="76"/>
      <c r="K46" s="152"/>
      <c r="L46" s="152"/>
      <c r="M46" s="152"/>
      <c r="N46" s="152"/>
      <c r="O46" s="152"/>
      <c r="P46" s="152"/>
      <c r="Q46" s="152"/>
      <c r="R46" s="152"/>
      <c r="S46" s="152"/>
      <c r="T46" s="152"/>
      <c r="U46" s="152"/>
      <c r="V46" s="152"/>
      <c r="W46" s="153"/>
      <c r="X46" s="153"/>
      <c r="Y46" s="147"/>
      <c r="Z46" s="147"/>
      <c r="AA46" s="147"/>
      <c r="AB46" s="147"/>
      <c r="AC46" s="147"/>
      <c r="AD46" s="147"/>
      <c r="AE46" s="147"/>
      <c r="AF46" s="147"/>
    </row>
    <row r="47" spans="1:32" ht="22.5" x14ac:dyDescent="0.3">
      <c r="A47" s="154" t="s">
        <v>525</v>
      </c>
      <c r="B47" s="155" t="s">
        <v>618</v>
      </c>
      <c r="C47" s="155" t="s">
        <v>64</v>
      </c>
      <c r="D47" s="148"/>
      <c r="E47" s="149"/>
      <c r="F47" s="72"/>
      <c r="G47" s="150"/>
      <c r="H47" s="150"/>
      <c r="I47" s="151">
        <v>47</v>
      </c>
      <c r="J47" s="76"/>
      <c r="K47" s="152"/>
      <c r="L47" s="152"/>
      <c r="M47" s="152"/>
      <c r="N47" s="152"/>
      <c r="O47" s="152"/>
      <c r="P47" s="152"/>
      <c r="Q47" s="152"/>
      <c r="R47" s="152"/>
      <c r="S47" s="152"/>
      <c r="T47" s="152"/>
      <c r="U47" s="152"/>
      <c r="V47" s="152"/>
      <c r="W47" s="153"/>
      <c r="X47" s="153"/>
      <c r="Y47" s="147"/>
      <c r="Z47" s="147"/>
      <c r="AA47" s="147"/>
      <c r="AB47" s="147"/>
      <c r="AC47" s="147"/>
      <c r="AD47" s="147"/>
      <c r="AE47" s="147"/>
      <c r="AF47" s="147"/>
    </row>
    <row r="48" spans="1:32" ht="22.5" x14ac:dyDescent="0.3">
      <c r="A48" s="154" t="s">
        <v>526</v>
      </c>
      <c r="B48" s="155" t="s">
        <v>619</v>
      </c>
      <c r="C48" s="155" t="s">
        <v>64</v>
      </c>
      <c r="D48" s="148"/>
      <c r="E48" s="149"/>
      <c r="F48" s="72"/>
      <c r="G48" s="150"/>
      <c r="H48" s="150"/>
      <c r="I48" s="151">
        <v>48</v>
      </c>
      <c r="J48" s="76"/>
      <c r="K48" s="152"/>
      <c r="L48" s="152"/>
      <c r="M48" s="152"/>
      <c r="N48" s="152"/>
      <c r="O48" s="152"/>
      <c r="P48" s="152"/>
      <c r="Q48" s="152"/>
      <c r="R48" s="152"/>
      <c r="S48" s="152"/>
      <c r="T48" s="152"/>
      <c r="U48" s="152"/>
      <c r="V48" s="152"/>
      <c r="W48" s="153"/>
      <c r="X48" s="153"/>
      <c r="Y48" s="147"/>
      <c r="Z48" s="147"/>
      <c r="AA48" s="147"/>
      <c r="AB48" s="147"/>
      <c r="AC48" s="147"/>
      <c r="AD48" s="147"/>
      <c r="AE48" s="147"/>
      <c r="AF48" s="147"/>
    </row>
    <row r="49" spans="1:32" ht="22.5" x14ac:dyDescent="0.3">
      <c r="A49" s="154" t="s">
        <v>527</v>
      </c>
      <c r="B49" s="155" t="s">
        <v>620</v>
      </c>
      <c r="C49" s="155" t="s">
        <v>64</v>
      </c>
      <c r="D49" s="148"/>
      <c r="E49" s="149"/>
      <c r="F49" s="72"/>
      <c r="G49" s="150"/>
      <c r="H49" s="150"/>
      <c r="I49" s="151">
        <v>49</v>
      </c>
      <c r="J49" s="76"/>
      <c r="K49" s="152"/>
      <c r="L49" s="152"/>
      <c r="M49" s="152"/>
      <c r="N49" s="152"/>
      <c r="O49" s="152"/>
      <c r="P49" s="152"/>
      <c r="Q49" s="152"/>
      <c r="R49" s="152"/>
      <c r="S49" s="152"/>
      <c r="T49" s="152"/>
      <c r="U49" s="152"/>
      <c r="V49" s="152"/>
      <c r="W49" s="153"/>
      <c r="X49" s="153"/>
      <c r="Y49" s="147"/>
      <c r="Z49" s="147"/>
      <c r="AA49" s="147"/>
      <c r="AB49" s="147"/>
      <c r="AC49" s="147"/>
      <c r="AD49" s="147"/>
      <c r="AE49" s="147"/>
      <c r="AF49" s="147"/>
    </row>
    <row r="50" spans="1:32" ht="22.5" x14ac:dyDescent="0.3">
      <c r="A50" s="154" t="s">
        <v>528</v>
      </c>
      <c r="B50" s="155" t="s">
        <v>621</v>
      </c>
      <c r="C50" s="155" t="s">
        <v>64</v>
      </c>
      <c r="D50" s="148"/>
      <c r="E50" s="149"/>
      <c r="F50" s="72"/>
      <c r="G50" s="150"/>
      <c r="H50" s="150"/>
      <c r="I50" s="151">
        <v>50</v>
      </c>
      <c r="J50" s="76"/>
      <c r="K50" s="152"/>
      <c r="L50" s="152"/>
      <c r="M50" s="152"/>
      <c r="N50" s="152"/>
      <c r="O50" s="152"/>
      <c r="P50" s="152"/>
      <c r="Q50" s="152"/>
      <c r="R50" s="152"/>
      <c r="S50" s="152"/>
      <c r="T50" s="152"/>
      <c r="U50" s="152"/>
      <c r="V50" s="152"/>
      <c r="W50" s="153"/>
      <c r="X50" s="153"/>
      <c r="Y50" s="147"/>
      <c r="Z50" s="147"/>
      <c r="AA50" s="147"/>
      <c r="AB50" s="147"/>
      <c r="AC50" s="147"/>
      <c r="AD50" s="147"/>
      <c r="AE50" s="147"/>
      <c r="AF50" s="147"/>
    </row>
    <row r="51" spans="1:32" ht="22.5" x14ac:dyDescent="0.3">
      <c r="A51" s="154" t="s">
        <v>529</v>
      </c>
      <c r="B51" s="155" t="s">
        <v>610</v>
      </c>
      <c r="C51" s="155" t="s">
        <v>58</v>
      </c>
      <c r="D51" s="148"/>
      <c r="E51" s="149"/>
      <c r="F51" s="72"/>
      <c r="G51" s="150"/>
      <c r="H51" s="150"/>
      <c r="I51" s="151">
        <v>51</v>
      </c>
      <c r="J51" s="76"/>
      <c r="K51" s="152"/>
      <c r="L51" s="152"/>
      <c r="M51" s="152"/>
      <c r="N51" s="152"/>
      <c r="O51" s="152"/>
      <c r="P51" s="152"/>
      <c r="Q51" s="152"/>
      <c r="R51" s="152"/>
      <c r="S51" s="152"/>
      <c r="T51" s="152"/>
      <c r="U51" s="152"/>
      <c r="V51" s="152"/>
      <c r="W51" s="153"/>
      <c r="X51" s="153"/>
      <c r="Y51" s="147"/>
      <c r="Z51" s="147"/>
      <c r="AA51" s="147"/>
      <c r="AB51" s="147"/>
      <c r="AC51" s="147"/>
      <c r="AD51" s="147"/>
      <c r="AE51" s="147"/>
      <c r="AF51" s="147"/>
    </row>
    <row r="52" spans="1:32" ht="22.5" x14ac:dyDescent="0.3">
      <c r="A52" s="154" t="s">
        <v>530</v>
      </c>
      <c r="B52" s="155" t="s">
        <v>611</v>
      </c>
      <c r="C52" s="155" t="s">
        <v>58</v>
      </c>
      <c r="D52" s="148"/>
      <c r="E52" s="149"/>
      <c r="F52" s="72"/>
      <c r="G52" s="150"/>
      <c r="H52" s="150"/>
      <c r="I52" s="151">
        <v>52</v>
      </c>
      <c r="J52" s="76"/>
      <c r="K52" s="152"/>
      <c r="L52" s="152"/>
      <c r="M52" s="152"/>
      <c r="N52" s="152"/>
      <c r="O52" s="152"/>
      <c r="P52" s="152"/>
      <c r="Q52" s="152"/>
      <c r="R52" s="152"/>
      <c r="S52" s="152"/>
      <c r="T52" s="152"/>
      <c r="U52" s="152"/>
      <c r="V52" s="152"/>
      <c r="W52" s="153"/>
      <c r="X52" s="153"/>
      <c r="Y52" s="147"/>
      <c r="Z52" s="147"/>
      <c r="AA52" s="147"/>
      <c r="AB52" s="147"/>
      <c r="AC52" s="147"/>
      <c r="AD52" s="147"/>
      <c r="AE52" s="147"/>
      <c r="AF52" s="147"/>
    </row>
    <row r="53" spans="1:32" ht="22.5" x14ac:dyDescent="0.3">
      <c r="A53" s="154" t="s">
        <v>531</v>
      </c>
      <c r="B53" s="155" t="s">
        <v>612</v>
      </c>
      <c r="C53" s="155" t="s">
        <v>58</v>
      </c>
      <c r="D53" s="148"/>
      <c r="E53" s="149"/>
      <c r="F53" s="72"/>
      <c r="G53" s="150"/>
      <c r="H53" s="150"/>
      <c r="I53" s="151">
        <v>53</v>
      </c>
      <c r="J53" s="76"/>
      <c r="K53" s="152"/>
      <c r="L53" s="152"/>
      <c r="M53" s="152"/>
      <c r="N53" s="152"/>
      <c r="O53" s="152"/>
      <c r="P53" s="152"/>
      <c r="Q53" s="152"/>
      <c r="R53" s="152"/>
      <c r="S53" s="152"/>
      <c r="T53" s="152"/>
      <c r="U53" s="152"/>
      <c r="V53" s="152"/>
      <c r="W53" s="153"/>
      <c r="X53" s="153"/>
      <c r="Y53" s="147"/>
      <c r="Z53" s="147"/>
      <c r="AA53" s="147"/>
      <c r="AB53" s="147"/>
      <c r="AC53" s="147"/>
      <c r="AD53" s="147"/>
      <c r="AE53" s="147"/>
      <c r="AF53" s="147"/>
    </row>
    <row r="54" spans="1:32" ht="22.5" x14ac:dyDescent="0.3">
      <c r="A54" s="154" t="s">
        <v>532</v>
      </c>
      <c r="B54" s="155" t="s">
        <v>613</v>
      </c>
      <c r="C54" s="155" t="s">
        <v>58</v>
      </c>
      <c r="D54" s="148"/>
      <c r="E54" s="149"/>
      <c r="F54" s="72"/>
      <c r="G54" s="150"/>
      <c r="H54" s="150"/>
      <c r="I54" s="151">
        <v>54</v>
      </c>
      <c r="J54" s="76"/>
      <c r="K54" s="152"/>
      <c r="L54" s="152"/>
      <c r="M54" s="152"/>
      <c r="N54" s="152"/>
      <c r="O54" s="152"/>
      <c r="P54" s="152"/>
      <c r="Q54" s="152"/>
      <c r="R54" s="152"/>
      <c r="S54" s="152"/>
      <c r="T54" s="152"/>
      <c r="U54" s="152"/>
      <c r="V54" s="152"/>
      <c r="W54" s="153"/>
      <c r="X54" s="153"/>
      <c r="Y54" s="147"/>
      <c r="Z54" s="147"/>
      <c r="AA54" s="147"/>
      <c r="AB54" s="147"/>
      <c r="AC54" s="147"/>
      <c r="AD54" s="147"/>
      <c r="AE54" s="147"/>
      <c r="AF54" s="147"/>
    </row>
    <row r="55" spans="1:32" ht="22.5" x14ac:dyDescent="0.3">
      <c r="A55" s="154" t="s">
        <v>533</v>
      </c>
      <c r="B55" s="155" t="s">
        <v>614</v>
      </c>
      <c r="C55" s="155" t="s">
        <v>58</v>
      </c>
      <c r="D55" s="148"/>
      <c r="E55" s="149"/>
      <c r="F55" s="72"/>
      <c r="G55" s="150"/>
      <c r="H55" s="150"/>
      <c r="I55" s="151">
        <v>55</v>
      </c>
      <c r="J55" s="76"/>
      <c r="K55" s="152"/>
      <c r="L55" s="152"/>
      <c r="M55" s="152"/>
      <c r="N55" s="152"/>
      <c r="O55" s="152"/>
      <c r="P55" s="152"/>
      <c r="Q55" s="152"/>
      <c r="R55" s="152"/>
      <c r="S55" s="152"/>
      <c r="T55" s="152"/>
      <c r="U55" s="152"/>
      <c r="V55" s="152"/>
      <c r="W55" s="153"/>
      <c r="X55" s="153"/>
      <c r="Y55" s="147"/>
      <c r="Z55" s="147"/>
      <c r="AA55" s="147"/>
      <c r="AB55" s="147"/>
      <c r="AC55" s="147"/>
      <c r="AD55" s="147"/>
      <c r="AE55" s="147"/>
      <c r="AF55" s="147"/>
    </row>
    <row r="56" spans="1:32" ht="22.5" x14ac:dyDescent="0.3">
      <c r="A56" s="154" t="s">
        <v>534</v>
      </c>
      <c r="B56" s="155" t="s">
        <v>615</v>
      </c>
      <c r="C56" s="155" t="s">
        <v>58</v>
      </c>
      <c r="D56" s="148"/>
      <c r="E56" s="149"/>
      <c r="F56" s="72"/>
      <c r="G56" s="150"/>
      <c r="H56" s="150"/>
      <c r="I56" s="151">
        <v>56</v>
      </c>
      <c r="J56" s="76"/>
      <c r="K56" s="152"/>
      <c r="L56" s="152"/>
      <c r="M56" s="152"/>
      <c r="N56" s="152"/>
      <c r="O56" s="152"/>
      <c r="P56" s="152"/>
      <c r="Q56" s="152"/>
      <c r="R56" s="152"/>
      <c r="S56" s="152"/>
      <c r="T56" s="152"/>
      <c r="U56" s="152"/>
      <c r="V56" s="152"/>
      <c r="W56" s="153"/>
      <c r="X56" s="153"/>
      <c r="Y56" s="147"/>
      <c r="Z56" s="147"/>
      <c r="AA56" s="147"/>
      <c r="AB56" s="147"/>
      <c r="AC56" s="147"/>
      <c r="AD56" s="147"/>
      <c r="AE56" s="147"/>
      <c r="AF56" s="147"/>
    </row>
    <row r="57" spans="1:32" ht="22.5" x14ac:dyDescent="0.3">
      <c r="A57" s="154" t="s">
        <v>535</v>
      </c>
      <c r="B57" s="155" t="s">
        <v>616</v>
      </c>
      <c r="C57" s="155" t="s">
        <v>58</v>
      </c>
      <c r="D57" s="148"/>
      <c r="E57" s="149"/>
      <c r="F57" s="72"/>
      <c r="G57" s="150"/>
      <c r="H57" s="150"/>
      <c r="I57" s="151">
        <v>57</v>
      </c>
      <c r="J57" s="76"/>
      <c r="K57" s="152"/>
      <c r="L57" s="152"/>
      <c r="M57" s="152"/>
      <c r="N57" s="152"/>
      <c r="O57" s="152"/>
      <c r="P57" s="152"/>
      <c r="Q57" s="152"/>
      <c r="R57" s="152"/>
      <c r="S57" s="152"/>
      <c r="T57" s="152"/>
      <c r="U57" s="152"/>
      <c r="V57" s="152"/>
      <c r="W57" s="153"/>
      <c r="X57" s="153"/>
      <c r="Y57" s="147"/>
      <c r="Z57" s="147"/>
      <c r="AA57" s="147"/>
      <c r="AB57" s="147"/>
      <c r="AC57" s="147"/>
      <c r="AD57" s="147"/>
      <c r="AE57" s="147"/>
      <c r="AF57" s="147"/>
    </row>
    <row r="58" spans="1:32" ht="22.5" x14ac:dyDescent="0.3">
      <c r="A58" s="154" t="s">
        <v>536</v>
      </c>
      <c r="B58" s="155" t="s">
        <v>617</v>
      </c>
      <c r="C58" s="155" t="s">
        <v>58</v>
      </c>
      <c r="D58" s="148"/>
      <c r="E58" s="149"/>
      <c r="F58" s="72"/>
      <c r="G58" s="150"/>
      <c r="H58" s="150"/>
      <c r="I58" s="151">
        <v>58</v>
      </c>
      <c r="J58" s="76"/>
      <c r="K58" s="152"/>
      <c r="L58" s="152"/>
      <c r="M58" s="152"/>
      <c r="N58" s="152"/>
      <c r="O58" s="152"/>
      <c r="P58" s="152"/>
      <c r="Q58" s="152"/>
      <c r="R58" s="152"/>
      <c r="S58" s="152"/>
      <c r="T58" s="152"/>
      <c r="U58" s="152"/>
      <c r="V58" s="152"/>
      <c r="W58" s="153"/>
      <c r="X58" s="153"/>
      <c r="Y58" s="147"/>
      <c r="Z58" s="147"/>
      <c r="AA58" s="147"/>
      <c r="AB58" s="147"/>
      <c r="AC58" s="147"/>
      <c r="AD58" s="147"/>
      <c r="AE58" s="147"/>
      <c r="AF58" s="147"/>
    </row>
    <row r="59" spans="1:32" ht="22.5" x14ac:dyDescent="0.3">
      <c r="A59" s="154" t="s">
        <v>537</v>
      </c>
      <c r="B59" s="155" t="s">
        <v>618</v>
      </c>
      <c r="C59" s="155" t="s">
        <v>58</v>
      </c>
      <c r="D59" s="148"/>
      <c r="E59" s="149"/>
      <c r="F59" s="72"/>
      <c r="G59" s="150"/>
      <c r="H59" s="150"/>
      <c r="I59" s="151">
        <v>59</v>
      </c>
      <c r="J59" s="76"/>
      <c r="K59" s="152"/>
      <c r="L59" s="152"/>
      <c r="M59" s="152"/>
      <c r="N59" s="152"/>
      <c r="O59" s="152"/>
      <c r="P59" s="152"/>
      <c r="Q59" s="152"/>
      <c r="R59" s="152"/>
      <c r="S59" s="152"/>
      <c r="T59" s="152"/>
      <c r="U59" s="152"/>
      <c r="V59" s="152"/>
      <c r="W59" s="153"/>
      <c r="X59" s="153"/>
      <c r="Y59" s="147"/>
      <c r="Z59" s="147"/>
      <c r="AA59" s="147"/>
      <c r="AB59" s="147"/>
      <c r="AC59" s="147"/>
      <c r="AD59" s="147"/>
      <c r="AE59" s="147"/>
      <c r="AF59" s="147"/>
    </row>
    <row r="60" spans="1:32" ht="22.5" x14ac:dyDescent="0.3">
      <c r="A60" s="154" t="s">
        <v>538</v>
      </c>
      <c r="B60" s="155" t="s">
        <v>619</v>
      </c>
      <c r="C60" s="155" t="s">
        <v>58</v>
      </c>
      <c r="D60" s="148"/>
      <c r="E60" s="149"/>
      <c r="F60" s="72"/>
      <c r="G60" s="150"/>
      <c r="H60" s="150"/>
      <c r="I60" s="151">
        <v>60</v>
      </c>
      <c r="J60" s="76"/>
      <c r="K60" s="152"/>
      <c r="L60" s="152"/>
      <c r="M60" s="152"/>
      <c r="N60" s="152"/>
      <c r="O60" s="152"/>
      <c r="P60" s="152"/>
      <c r="Q60" s="152"/>
      <c r="R60" s="152"/>
      <c r="S60" s="152"/>
      <c r="T60" s="152"/>
      <c r="U60" s="152"/>
      <c r="V60" s="152"/>
      <c r="W60" s="153"/>
      <c r="X60" s="153"/>
      <c r="Y60" s="147"/>
      <c r="Z60" s="147"/>
      <c r="AA60" s="147"/>
      <c r="AB60" s="147"/>
      <c r="AC60" s="147"/>
      <c r="AD60" s="147"/>
      <c r="AE60" s="147"/>
      <c r="AF60" s="147"/>
    </row>
    <row r="61" spans="1:32" ht="22.5" x14ac:dyDescent="0.3">
      <c r="A61" s="154" t="s">
        <v>539</v>
      </c>
      <c r="B61" s="155" t="s">
        <v>620</v>
      </c>
      <c r="C61" s="155" t="s">
        <v>58</v>
      </c>
      <c r="D61" s="148"/>
      <c r="E61" s="149"/>
      <c r="F61" s="72"/>
      <c r="G61" s="150"/>
      <c r="H61" s="150"/>
      <c r="I61" s="151">
        <v>61</v>
      </c>
      <c r="J61" s="76"/>
      <c r="K61" s="152"/>
      <c r="L61" s="152"/>
      <c r="M61" s="152"/>
      <c r="N61" s="152"/>
      <c r="O61" s="152"/>
      <c r="P61" s="152"/>
      <c r="Q61" s="152"/>
      <c r="R61" s="152"/>
      <c r="S61" s="152"/>
      <c r="T61" s="152"/>
      <c r="U61" s="152"/>
      <c r="V61" s="152"/>
      <c r="W61" s="153"/>
      <c r="X61" s="153"/>
      <c r="Y61" s="147"/>
      <c r="Z61" s="147"/>
      <c r="AA61" s="147"/>
      <c r="AB61" s="147"/>
      <c r="AC61" s="147"/>
      <c r="AD61" s="147"/>
      <c r="AE61" s="147"/>
      <c r="AF61" s="147"/>
    </row>
    <row r="62" spans="1:32" ht="22.5" x14ac:dyDescent="0.3">
      <c r="A62" s="154" t="s">
        <v>540</v>
      </c>
      <c r="B62" s="155" t="s">
        <v>621</v>
      </c>
      <c r="C62" s="155" t="s">
        <v>58</v>
      </c>
      <c r="D62" s="148"/>
      <c r="E62" s="149"/>
      <c r="F62" s="72"/>
      <c r="G62" s="150"/>
      <c r="H62" s="150"/>
      <c r="I62" s="151">
        <v>62</v>
      </c>
      <c r="J62" s="76"/>
      <c r="K62" s="152"/>
      <c r="L62" s="152"/>
      <c r="M62" s="152"/>
      <c r="N62" s="152"/>
      <c r="O62" s="152"/>
      <c r="P62" s="152"/>
      <c r="Q62" s="152"/>
      <c r="R62" s="152"/>
      <c r="S62" s="152"/>
      <c r="T62" s="152"/>
      <c r="U62" s="152"/>
      <c r="V62" s="152"/>
      <c r="W62" s="153"/>
      <c r="X62" s="153"/>
      <c r="Y62" s="147"/>
      <c r="Z62" s="147"/>
      <c r="AA62" s="147"/>
      <c r="AB62" s="147"/>
      <c r="AC62" s="147"/>
      <c r="AD62" s="147"/>
      <c r="AE62" s="147"/>
      <c r="AF62" s="147"/>
    </row>
    <row r="63" spans="1:32" ht="22.5" x14ac:dyDescent="0.3">
      <c r="A63" s="154" t="s">
        <v>541</v>
      </c>
      <c r="B63" s="155" t="s">
        <v>610</v>
      </c>
      <c r="C63" s="155" t="s">
        <v>56</v>
      </c>
      <c r="D63" s="148"/>
      <c r="E63" s="149"/>
      <c r="F63" s="72"/>
      <c r="G63" s="150"/>
      <c r="H63" s="150"/>
      <c r="I63" s="151">
        <v>63</v>
      </c>
      <c r="J63" s="76"/>
      <c r="K63" s="152"/>
      <c r="L63" s="152"/>
      <c r="M63" s="152"/>
      <c r="N63" s="152"/>
      <c r="O63" s="152"/>
      <c r="P63" s="152"/>
      <c r="Q63" s="152"/>
      <c r="R63" s="152"/>
      <c r="S63" s="152"/>
      <c r="T63" s="152"/>
      <c r="U63" s="152"/>
      <c r="V63" s="152"/>
      <c r="W63" s="153"/>
      <c r="X63" s="153"/>
      <c r="Y63" s="147"/>
      <c r="Z63" s="147"/>
      <c r="AA63" s="147"/>
      <c r="AB63" s="147"/>
      <c r="AC63" s="147"/>
      <c r="AD63" s="147"/>
      <c r="AE63" s="147"/>
      <c r="AF63" s="147"/>
    </row>
    <row r="64" spans="1:32" ht="22.5" x14ac:dyDescent="0.3">
      <c r="A64" s="154" t="s">
        <v>542</v>
      </c>
      <c r="B64" s="155" t="s">
        <v>611</v>
      </c>
      <c r="C64" s="155" t="s">
        <v>56</v>
      </c>
      <c r="D64" s="148"/>
      <c r="E64" s="149"/>
      <c r="F64" s="72"/>
      <c r="G64" s="150"/>
      <c r="H64" s="150"/>
      <c r="I64" s="151">
        <v>64</v>
      </c>
      <c r="J64" s="76"/>
      <c r="K64" s="152"/>
      <c r="L64" s="152"/>
      <c r="M64" s="152"/>
      <c r="N64" s="152"/>
      <c r="O64" s="152"/>
      <c r="P64" s="152"/>
      <c r="Q64" s="152"/>
      <c r="R64" s="152"/>
      <c r="S64" s="152"/>
      <c r="T64" s="152"/>
      <c r="U64" s="152"/>
      <c r="V64" s="152"/>
      <c r="W64" s="153"/>
      <c r="X64" s="153"/>
      <c r="Y64" s="147"/>
      <c r="Z64" s="147"/>
      <c r="AA64" s="147"/>
      <c r="AB64" s="147"/>
      <c r="AC64" s="147"/>
      <c r="AD64" s="147"/>
      <c r="AE64" s="147"/>
      <c r="AF64" s="147"/>
    </row>
    <row r="65" spans="1:32" ht="22.5" x14ac:dyDescent="0.3">
      <c r="A65" s="154" t="s">
        <v>543</v>
      </c>
      <c r="B65" s="155" t="s">
        <v>612</v>
      </c>
      <c r="C65" s="155" t="s">
        <v>56</v>
      </c>
      <c r="D65" s="148"/>
      <c r="E65" s="149"/>
      <c r="F65" s="72"/>
      <c r="G65" s="150"/>
      <c r="H65" s="150"/>
      <c r="I65" s="151">
        <v>65</v>
      </c>
      <c r="J65" s="76"/>
      <c r="K65" s="152"/>
      <c r="L65" s="152"/>
      <c r="M65" s="152"/>
      <c r="N65" s="152"/>
      <c r="O65" s="152"/>
      <c r="P65" s="152"/>
      <c r="Q65" s="152"/>
      <c r="R65" s="152"/>
      <c r="S65" s="152"/>
      <c r="T65" s="152"/>
      <c r="U65" s="152"/>
      <c r="V65" s="152"/>
      <c r="W65" s="153"/>
      <c r="X65" s="153"/>
      <c r="Y65" s="147"/>
      <c r="Z65" s="147"/>
      <c r="AA65" s="147"/>
      <c r="AB65" s="147"/>
      <c r="AC65" s="147"/>
      <c r="AD65" s="147"/>
      <c r="AE65" s="147"/>
      <c r="AF65" s="147"/>
    </row>
    <row r="66" spans="1:32" ht="22.5" x14ac:dyDescent="0.3">
      <c r="A66" s="154" t="s">
        <v>544</v>
      </c>
      <c r="B66" s="155" t="s">
        <v>613</v>
      </c>
      <c r="C66" s="155" t="s">
        <v>56</v>
      </c>
      <c r="D66" s="148"/>
      <c r="E66" s="149"/>
      <c r="F66" s="72"/>
      <c r="G66" s="150"/>
      <c r="H66" s="150"/>
      <c r="I66" s="151">
        <v>66</v>
      </c>
      <c r="J66" s="76"/>
      <c r="K66" s="152"/>
      <c r="L66" s="152"/>
      <c r="M66" s="152"/>
      <c r="N66" s="152"/>
      <c r="O66" s="152"/>
      <c r="P66" s="152"/>
      <c r="Q66" s="152"/>
      <c r="R66" s="152"/>
      <c r="S66" s="152"/>
      <c r="T66" s="152"/>
      <c r="U66" s="152"/>
      <c r="V66" s="152"/>
      <c r="W66" s="153"/>
      <c r="X66" s="153"/>
      <c r="Y66" s="147"/>
      <c r="Z66" s="147"/>
      <c r="AA66" s="147"/>
      <c r="AB66" s="147"/>
      <c r="AC66" s="147"/>
      <c r="AD66" s="147"/>
      <c r="AE66" s="147"/>
      <c r="AF66" s="147"/>
    </row>
    <row r="67" spans="1:32" ht="22.5" x14ac:dyDescent="0.3">
      <c r="A67" s="154" t="s">
        <v>545</v>
      </c>
      <c r="B67" s="155" t="s">
        <v>614</v>
      </c>
      <c r="C67" s="155" t="s">
        <v>56</v>
      </c>
      <c r="D67" s="148"/>
      <c r="E67" s="149"/>
      <c r="F67" s="72"/>
      <c r="G67" s="150"/>
      <c r="H67" s="150"/>
      <c r="I67" s="151">
        <v>67</v>
      </c>
      <c r="J67" s="76"/>
      <c r="K67" s="152"/>
      <c r="L67" s="152"/>
      <c r="M67" s="152"/>
      <c r="N67" s="152"/>
      <c r="O67" s="152"/>
      <c r="P67" s="152"/>
      <c r="Q67" s="152"/>
      <c r="R67" s="152"/>
      <c r="S67" s="152"/>
      <c r="T67" s="152"/>
      <c r="U67" s="152"/>
      <c r="V67" s="152"/>
      <c r="W67" s="153"/>
      <c r="X67" s="153"/>
      <c r="Y67" s="147"/>
      <c r="Z67" s="147"/>
      <c r="AA67" s="147"/>
      <c r="AB67" s="147"/>
      <c r="AC67" s="147"/>
      <c r="AD67" s="147"/>
      <c r="AE67" s="147"/>
      <c r="AF67" s="147"/>
    </row>
    <row r="68" spans="1:32" ht="22.5" x14ac:dyDescent="0.3">
      <c r="A68" s="154" t="s">
        <v>546</v>
      </c>
      <c r="B68" s="155" t="s">
        <v>615</v>
      </c>
      <c r="C68" s="155" t="s">
        <v>56</v>
      </c>
      <c r="D68" s="148"/>
      <c r="E68" s="149"/>
      <c r="F68" s="72"/>
      <c r="G68" s="150"/>
      <c r="H68" s="150"/>
      <c r="I68" s="151">
        <v>68</v>
      </c>
      <c r="J68" s="76"/>
      <c r="K68" s="152"/>
      <c r="L68" s="152"/>
      <c r="M68" s="152"/>
      <c r="N68" s="152"/>
      <c r="O68" s="152"/>
      <c r="P68" s="152"/>
      <c r="Q68" s="152"/>
      <c r="R68" s="152"/>
      <c r="S68" s="152"/>
      <c r="T68" s="152"/>
      <c r="U68" s="152"/>
      <c r="V68" s="152"/>
      <c r="W68" s="153"/>
      <c r="X68" s="153"/>
      <c r="Y68" s="147"/>
      <c r="Z68" s="147"/>
      <c r="AA68" s="147"/>
      <c r="AB68" s="147"/>
      <c r="AC68" s="147"/>
      <c r="AD68" s="147"/>
      <c r="AE68" s="147"/>
      <c r="AF68" s="147"/>
    </row>
    <row r="69" spans="1:32" ht="22.5" x14ac:dyDescent="0.3">
      <c r="A69" s="154" t="s">
        <v>547</v>
      </c>
      <c r="B69" s="155" t="s">
        <v>616</v>
      </c>
      <c r="C69" s="155" t="s">
        <v>56</v>
      </c>
      <c r="D69" s="148"/>
      <c r="E69" s="149"/>
      <c r="F69" s="72"/>
      <c r="G69" s="150"/>
      <c r="H69" s="150"/>
      <c r="I69" s="151">
        <v>69</v>
      </c>
      <c r="J69" s="76"/>
      <c r="K69" s="152"/>
      <c r="L69" s="152"/>
      <c r="M69" s="152"/>
      <c r="N69" s="152"/>
      <c r="O69" s="152"/>
      <c r="P69" s="152"/>
      <c r="Q69" s="152"/>
      <c r="R69" s="152"/>
      <c r="S69" s="152"/>
      <c r="T69" s="152"/>
      <c r="U69" s="152"/>
      <c r="V69" s="152"/>
      <c r="W69" s="153"/>
      <c r="X69" s="153"/>
      <c r="Y69" s="147"/>
      <c r="Z69" s="147"/>
      <c r="AA69" s="147"/>
      <c r="AB69" s="147"/>
      <c r="AC69" s="147"/>
      <c r="AD69" s="147"/>
      <c r="AE69" s="147"/>
      <c r="AF69" s="147"/>
    </row>
    <row r="70" spans="1:32" ht="22.5" x14ac:dyDescent="0.3">
      <c r="A70" s="154" t="s">
        <v>548</v>
      </c>
      <c r="B70" s="155" t="s">
        <v>617</v>
      </c>
      <c r="C70" s="155" t="s">
        <v>56</v>
      </c>
      <c r="D70" s="148"/>
      <c r="E70" s="149"/>
      <c r="F70" s="72"/>
      <c r="G70" s="150"/>
      <c r="H70" s="150"/>
      <c r="I70" s="151">
        <v>70</v>
      </c>
      <c r="J70" s="76"/>
      <c r="K70" s="152"/>
      <c r="L70" s="152"/>
      <c r="M70" s="152"/>
      <c r="N70" s="152"/>
      <c r="O70" s="152"/>
      <c r="P70" s="152"/>
      <c r="Q70" s="152"/>
      <c r="R70" s="152"/>
      <c r="S70" s="152"/>
      <c r="T70" s="152"/>
      <c r="U70" s="152"/>
      <c r="V70" s="152"/>
      <c r="W70" s="153"/>
      <c r="X70" s="153"/>
      <c r="Y70" s="147"/>
      <c r="Z70" s="147"/>
      <c r="AA70" s="147"/>
      <c r="AB70" s="147"/>
      <c r="AC70" s="147"/>
      <c r="AD70" s="147"/>
      <c r="AE70" s="147"/>
      <c r="AF70" s="147"/>
    </row>
    <row r="71" spans="1:32" ht="22.5" x14ac:dyDescent="0.3">
      <c r="A71" s="154" t="s">
        <v>549</v>
      </c>
      <c r="B71" s="155" t="s">
        <v>618</v>
      </c>
      <c r="C71" s="155" t="s">
        <v>56</v>
      </c>
      <c r="D71" s="148"/>
      <c r="E71" s="149"/>
      <c r="F71" s="72"/>
      <c r="G71" s="150"/>
      <c r="H71" s="150"/>
      <c r="I71" s="151">
        <v>71</v>
      </c>
      <c r="J71" s="76"/>
      <c r="K71" s="152"/>
      <c r="L71" s="152"/>
      <c r="M71" s="152"/>
      <c r="N71" s="152"/>
      <c r="O71" s="152"/>
      <c r="P71" s="152"/>
      <c r="Q71" s="152"/>
      <c r="R71" s="152"/>
      <c r="S71" s="152"/>
      <c r="T71" s="152"/>
      <c r="U71" s="152"/>
      <c r="V71" s="152"/>
      <c r="W71" s="153"/>
      <c r="X71" s="153"/>
      <c r="Y71" s="147"/>
      <c r="Z71" s="147"/>
      <c r="AA71" s="147"/>
      <c r="AB71" s="147"/>
      <c r="AC71" s="147"/>
      <c r="AD71" s="147"/>
      <c r="AE71" s="147"/>
      <c r="AF71" s="147"/>
    </row>
    <row r="72" spans="1:32" ht="22.5" x14ac:dyDescent="0.3">
      <c r="A72" s="154" t="s">
        <v>550</v>
      </c>
      <c r="B72" s="155" t="s">
        <v>619</v>
      </c>
      <c r="C72" s="155" t="s">
        <v>56</v>
      </c>
      <c r="D72" s="148"/>
      <c r="E72" s="149"/>
      <c r="F72" s="72"/>
      <c r="G72" s="150"/>
      <c r="H72" s="150"/>
      <c r="I72" s="151">
        <v>72</v>
      </c>
      <c r="J72" s="76"/>
      <c r="K72" s="152"/>
      <c r="L72" s="152"/>
      <c r="M72" s="152"/>
      <c r="N72" s="152"/>
      <c r="O72" s="152"/>
      <c r="P72" s="152"/>
      <c r="Q72" s="152"/>
      <c r="R72" s="152"/>
      <c r="S72" s="152"/>
      <c r="T72" s="152"/>
      <c r="U72" s="152"/>
      <c r="V72" s="152"/>
      <c r="W72" s="153"/>
      <c r="X72" s="153"/>
      <c r="Y72" s="147"/>
      <c r="Z72" s="147"/>
      <c r="AA72" s="147"/>
      <c r="AB72" s="147"/>
      <c r="AC72" s="147"/>
      <c r="AD72" s="147"/>
      <c r="AE72" s="147"/>
      <c r="AF72" s="147"/>
    </row>
    <row r="73" spans="1:32" ht="22.5" x14ac:dyDescent="0.3">
      <c r="A73" s="154" t="s">
        <v>551</v>
      </c>
      <c r="B73" s="155" t="s">
        <v>620</v>
      </c>
      <c r="C73" s="155" t="s">
        <v>56</v>
      </c>
      <c r="D73" s="148"/>
      <c r="E73" s="149"/>
      <c r="F73" s="72"/>
      <c r="G73" s="150"/>
      <c r="H73" s="150"/>
      <c r="I73" s="151">
        <v>73</v>
      </c>
      <c r="J73" s="76"/>
      <c r="K73" s="152"/>
      <c r="L73" s="152"/>
      <c r="M73" s="152"/>
      <c r="N73" s="152"/>
      <c r="O73" s="152"/>
      <c r="P73" s="152"/>
      <c r="Q73" s="152"/>
      <c r="R73" s="152"/>
      <c r="S73" s="152"/>
      <c r="T73" s="152"/>
      <c r="U73" s="152"/>
      <c r="V73" s="152"/>
      <c r="W73" s="153"/>
      <c r="X73" s="153"/>
      <c r="Y73" s="147"/>
      <c r="Z73" s="147"/>
      <c r="AA73" s="147"/>
      <c r="AB73" s="147"/>
      <c r="AC73" s="147"/>
      <c r="AD73" s="147"/>
      <c r="AE73" s="147"/>
      <c r="AF73" s="147"/>
    </row>
    <row r="74" spans="1:32" ht="22.5" x14ac:dyDescent="0.3">
      <c r="A74" s="154" t="s">
        <v>552</v>
      </c>
      <c r="B74" s="155" t="s">
        <v>621</v>
      </c>
      <c r="C74" s="155" t="s">
        <v>56</v>
      </c>
      <c r="D74" s="148"/>
      <c r="E74" s="149"/>
      <c r="F74" s="72"/>
      <c r="G74" s="150"/>
      <c r="H74" s="150"/>
      <c r="I74" s="151">
        <v>74</v>
      </c>
      <c r="J74" s="76"/>
      <c r="K74" s="152"/>
      <c r="L74" s="152"/>
      <c r="M74" s="152"/>
      <c r="N74" s="152"/>
      <c r="O74" s="152"/>
      <c r="P74" s="152"/>
      <c r="Q74" s="152"/>
      <c r="R74" s="152"/>
      <c r="S74" s="152"/>
      <c r="T74" s="152"/>
      <c r="U74" s="152"/>
      <c r="V74" s="152"/>
      <c r="W74" s="153"/>
      <c r="X74" s="153"/>
      <c r="Y74" s="147"/>
      <c r="Z74" s="147"/>
      <c r="AA74" s="147"/>
      <c r="AB74" s="147"/>
      <c r="AC74" s="147"/>
      <c r="AD74" s="147"/>
      <c r="AE74" s="147"/>
      <c r="AF74" s="147"/>
    </row>
    <row r="75" spans="1:32" ht="22.5" x14ac:dyDescent="0.3">
      <c r="A75" s="154" t="s">
        <v>553</v>
      </c>
      <c r="B75" s="155" t="s">
        <v>610</v>
      </c>
      <c r="C75" s="155" t="s">
        <v>59</v>
      </c>
      <c r="D75" s="148"/>
      <c r="E75" s="149"/>
      <c r="F75" s="72"/>
      <c r="G75" s="150"/>
      <c r="H75" s="150"/>
      <c r="I75" s="151">
        <v>75</v>
      </c>
      <c r="J75" s="76"/>
      <c r="K75" s="152"/>
      <c r="L75" s="152"/>
      <c r="M75" s="152"/>
      <c r="N75" s="152"/>
      <c r="O75" s="152"/>
      <c r="P75" s="152"/>
      <c r="Q75" s="152"/>
      <c r="R75" s="152"/>
      <c r="S75" s="152"/>
      <c r="T75" s="152"/>
      <c r="U75" s="152"/>
      <c r="V75" s="152"/>
      <c r="W75" s="153"/>
      <c r="X75" s="153"/>
      <c r="Y75" s="147"/>
      <c r="Z75" s="147"/>
      <c r="AA75" s="147"/>
      <c r="AB75" s="147"/>
      <c r="AC75" s="147"/>
      <c r="AD75" s="147"/>
      <c r="AE75" s="147"/>
      <c r="AF75" s="147"/>
    </row>
    <row r="76" spans="1:32" ht="22.5" x14ac:dyDescent="0.3">
      <c r="A76" s="154" t="s">
        <v>554</v>
      </c>
      <c r="B76" s="155" t="s">
        <v>611</v>
      </c>
      <c r="C76" s="155" t="s">
        <v>59</v>
      </c>
      <c r="D76" s="148"/>
      <c r="E76" s="149"/>
      <c r="F76" s="72"/>
      <c r="G76" s="150"/>
      <c r="H76" s="150"/>
      <c r="I76" s="151">
        <v>76</v>
      </c>
      <c r="J76" s="76"/>
      <c r="K76" s="152"/>
      <c r="L76" s="152"/>
      <c r="M76" s="152"/>
      <c r="N76" s="152"/>
      <c r="O76" s="152"/>
      <c r="P76" s="152"/>
      <c r="Q76" s="152"/>
      <c r="R76" s="152"/>
      <c r="S76" s="152"/>
      <c r="T76" s="152"/>
      <c r="U76" s="152"/>
      <c r="V76" s="152"/>
      <c r="W76" s="153"/>
      <c r="X76" s="153"/>
      <c r="Y76" s="147"/>
      <c r="Z76" s="147"/>
      <c r="AA76" s="147"/>
      <c r="AB76" s="147"/>
      <c r="AC76" s="147"/>
      <c r="AD76" s="147"/>
      <c r="AE76" s="147"/>
      <c r="AF76" s="147"/>
    </row>
    <row r="77" spans="1:32" ht="22.5" x14ac:dyDescent="0.3">
      <c r="A77" s="154" t="s">
        <v>555</v>
      </c>
      <c r="B77" s="155" t="s">
        <v>612</v>
      </c>
      <c r="C77" s="155" t="s">
        <v>59</v>
      </c>
      <c r="D77" s="148"/>
      <c r="E77" s="149"/>
      <c r="F77" s="72"/>
      <c r="G77" s="150"/>
      <c r="H77" s="150"/>
      <c r="I77" s="151">
        <v>77</v>
      </c>
      <c r="J77" s="76"/>
      <c r="K77" s="152"/>
      <c r="L77" s="152"/>
      <c r="M77" s="152"/>
      <c r="N77" s="152"/>
      <c r="O77" s="152"/>
      <c r="P77" s="152"/>
      <c r="Q77" s="152"/>
      <c r="R77" s="152"/>
      <c r="S77" s="152"/>
      <c r="T77" s="152"/>
      <c r="U77" s="152"/>
      <c r="V77" s="152"/>
      <c r="W77" s="153"/>
      <c r="X77" s="153"/>
      <c r="Y77" s="147"/>
      <c r="Z77" s="147"/>
      <c r="AA77" s="147"/>
      <c r="AB77" s="147"/>
      <c r="AC77" s="147"/>
      <c r="AD77" s="147"/>
      <c r="AE77" s="147"/>
      <c r="AF77" s="147"/>
    </row>
    <row r="78" spans="1:32" ht="22.5" x14ac:dyDescent="0.3">
      <c r="A78" s="154" t="s">
        <v>556</v>
      </c>
      <c r="B78" s="155" t="s">
        <v>613</v>
      </c>
      <c r="C78" s="155" t="s">
        <v>59</v>
      </c>
      <c r="D78" s="148"/>
      <c r="E78" s="149"/>
      <c r="F78" s="72"/>
      <c r="G78" s="150"/>
      <c r="H78" s="150"/>
      <c r="I78" s="151">
        <v>78</v>
      </c>
      <c r="J78" s="76"/>
      <c r="K78" s="152"/>
      <c r="L78" s="152"/>
      <c r="M78" s="152"/>
      <c r="N78" s="152"/>
      <c r="O78" s="152"/>
      <c r="P78" s="152"/>
      <c r="Q78" s="152"/>
      <c r="R78" s="152"/>
      <c r="S78" s="152"/>
      <c r="T78" s="152"/>
      <c r="U78" s="152"/>
      <c r="V78" s="152"/>
      <c r="W78" s="153"/>
      <c r="X78" s="153"/>
      <c r="Y78" s="147"/>
      <c r="Z78" s="147"/>
      <c r="AA78" s="147"/>
      <c r="AB78" s="147"/>
      <c r="AC78" s="147"/>
      <c r="AD78" s="147"/>
      <c r="AE78" s="147"/>
      <c r="AF78" s="147"/>
    </row>
    <row r="79" spans="1:32" ht="22.5" x14ac:dyDescent="0.3">
      <c r="A79" s="154" t="s">
        <v>557</v>
      </c>
      <c r="B79" s="155" t="s">
        <v>614</v>
      </c>
      <c r="C79" s="155" t="s">
        <v>59</v>
      </c>
      <c r="D79" s="148"/>
      <c r="E79" s="149"/>
      <c r="F79" s="72"/>
      <c r="G79" s="150"/>
      <c r="H79" s="150"/>
      <c r="I79" s="151">
        <v>79</v>
      </c>
      <c r="J79" s="76"/>
      <c r="K79" s="152"/>
      <c r="L79" s="152"/>
      <c r="M79" s="152"/>
      <c r="N79" s="152"/>
      <c r="O79" s="152"/>
      <c r="P79" s="152"/>
      <c r="Q79" s="152"/>
      <c r="R79" s="152"/>
      <c r="S79" s="152"/>
      <c r="T79" s="152"/>
      <c r="U79" s="152"/>
      <c r="V79" s="152"/>
      <c r="W79" s="153"/>
      <c r="X79" s="153"/>
      <c r="Y79" s="147"/>
      <c r="Z79" s="147"/>
      <c r="AA79" s="147"/>
      <c r="AB79" s="147"/>
      <c r="AC79" s="147"/>
      <c r="AD79" s="147"/>
      <c r="AE79" s="147"/>
      <c r="AF79" s="147"/>
    </row>
    <row r="80" spans="1:32" ht="22.5" x14ac:dyDescent="0.3">
      <c r="A80" s="154" t="s">
        <v>558</v>
      </c>
      <c r="B80" s="155" t="s">
        <v>615</v>
      </c>
      <c r="C80" s="155" t="s">
        <v>59</v>
      </c>
      <c r="D80" s="148"/>
      <c r="E80" s="149"/>
      <c r="F80" s="72"/>
      <c r="G80" s="150"/>
      <c r="H80" s="150"/>
      <c r="I80" s="151">
        <v>80</v>
      </c>
      <c r="J80" s="76"/>
      <c r="K80" s="152"/>
      <c r="L80" s="152"/>
      <c r="M80" s="152"/>
      <c r="N80" s="152"/>
      <c r="O80" s="152"/>
      <c r="P80" s="152"/>
      <c r="Q80" s="152"/>
      <c r="R80" s="152"/>
      <c r="S80" s="152"/>
      <c r="T80" s="152"/>
      <c r="U80" s="152"/>
      <c r="V80" s="152"/>
      <c r="W80" s="153"/>
      <c r="X80" s="153"/>
      <c r="Y80" s="147"/>
      <c r="Z80" s="147"/>
      <c r="AA80" s="147"/>
      <c r="AB80" s="147"/>
      <c r="AC80" s="147"/>
      <c r="AD80" s="147"/>
      <c r="AE80" s="147"/>
      <c r="AF80" s="147"/>
    </row>
    <row r="81" spans="1:32" ht="22.5" x14ac:dyDescent="0.3">
      <c r="A81" s="154" t="s">
        <v>559</v>
      </c>
      <c r="B81" s="155" t="s">
        <v>616</v>
      </c>
      <c r="C81" s="155" t="s">
        <v>59</v>
      </c>
      <c r="D81" s="148"/>
      <c r="E81" s="149"/>
      <c r="F81" s="72"/>
      <c r="G81" s="150"/>
      <c r="H81" s="150"/>
      <c r="I81" s="151">
        <v>81</v>
      </c>
      <c r="J81" s="76"/>
      <c r="K81" s="152"/>
      <c r="L81" s="152"/>
      <c r="M81" s="152"/>
      <c r="N81" s="152"/>
      <c r="O81" s="152"/>
      <c r="P81" s="152"/>
      <c r="Q81" s="152"/>
      <c r="R81" s="152"/>
      <c r="S81" s="152"/>
      <c r="T81" s="152"/>
      <c r="U81" s="152"/>
      <c r="V81" s="152"/>
      <c r="W81" s="153"/>
      <c r="X81" s="153"/>
      <c r="Y81" s="147"/>
      <c r="Z81" s="147"/>
      <c r="AA81" s="147"/>
      <c r="AB81" s="147"/>
      <c r="AC81" s="147"/>
      <c r="AD81" s="147"/>
      <c r="AE81" s="147"/>
      <c r="AF81" s="147"/>
    </row>
    <row r="82" spans="1:32" ht="22.5" x14ac:dyDescent="0.3">
      <c r="A82" s="154" t="s">
        <v>560</v>
      </c>
      <c r="B82" s="155" t="s">
        <v>617</v>
      </c>
      <c r="C82" s="155" t="s">
        <v>59</v>
      </c>
      <c r="D82" s="148"/>
      <c r="E82" s="149"/>
      <c r="F82" s="72"/>
      <c r="G82" s="150"/>
      <c r="H82" s="150"/>
      <c r="I82" s="151">
        <v>82</v>
      </c>
      <c r="J82" s="76"/>
      <c r="K82" s="152"/>
      <c r="L82" s="152"/>
      <c r="M82" s="152"/>
      <c r="N82" s="152"/>
      <c r="O82" s="152"/>
      <c r="P82" s="152"/>
      <c r="Q82" s="152"/>
      <c r="R82" s="152"/>
      <c r="S82" s="152"/>
      <c r="T82" s="152"/>
      <c r="U82" s="152"/>
      <c r="V82" s="152"/>
      <c r="W82" s="153"/>
      <c r="X82" s="153"/>
      <c r="Y82" s="147"/>
      <c r="Z82" s="147"/>
      <c r="AA82" s="147"/>
      <c r="AB82" s="147"/>
      <c r="AC82" s="147"/>
      <c r="AD82" s="147"/>
      <c r="AE82" s="147"/>
      <c r="AF82" s="147"/>
    </row>
    <row r="83" spans="1:32" ht="22.5" x14ac:dyDescent="0.3">
      <c r="A83" s="154" t="s">
        <v>561</v>
      </c>
      <c r="B83" s="155" t="s">
        <v>618</v>
      </c>
      <c r="C83" s="155" t="s">
        <v>59</v>
      </c>
      <c r="D83" s="148"/>
      <c r="E83" s="149"/>
      <c r="F83" s="72"/>
      <c r="G83" s="150"/>
      <c r="H83" s="150"/>
      <c r="I83" s="151">
        <v>83</v>
      </c>
      <c r="J83" s="76"/>
      <c r="K83" s="152"/>
      <c r="L83" s="152"/>
      <c r="M83" s="152"/>
      <c r="N83" s="152"/>
      <c r="O83" s="152"/>
      <c r="P83" s="152"/>
      <c r="Q83" s="152"/>
      <c r="R83" s="152"/>
      <c r="S83" s="152"/>
      <c r="T83" s="152"/>
      <c r="U83" s="152"/>
      <c r="V83" s="152"/>
      <c r="W83" s="153"/>
      <c r="X83" s="153"/>
      <c r="Y83" s="147"/>
      <c r="Z83" s="147"/>
      <c r="AA83" s="147"/>
      <c r="AB83" s="147"/>
      <c r="AC83" s="147"/>
      <c r="AD83" s="147"/>
      <c r="AE83" s="147"/>
      <c r="AF83" s="147"/>
    </row>
    <row r="84" spans="1:32" ht="22.5" x14ac:dyDescent="0.3">
      <c r="A84" s="154" t="s">
        <v>562</v>
      </c>
      <c r="B84" s="155" t="s">
        <v>619</v>
      </c>
      <c r="C84" s="155" t="s">
        <v>59</v>
      </c>
      <c r="D84" s="148"/>
      <c r="E84" s="149"/>
      <c r="F84" s="72"/>
      <c r="G84" s="150"/>
      <c r="H84" s="150"/>
      <c r="I84" s="151">
        <v>84</v>
      </c>
      <c r="J84" s="76"/>
      <c r="K84" s="152"/>
      <c r="L84" s="152"/>
      <c r="M84" s="152"/>
      <c r="N84" s="152"/>
      <c r="O84" s="152"/>
      <c r="P84" s="152"/>
      <c r="Q84" s="152"/>
      <c r="R84" s="152"/>
      <c r="S84" s="152"/>
      <c r="T84" s="152"/>
      <c r="U84" s="152"/>
      <c r="V84" s="152"/>
      <c r="W84" s="153"/>
      <c r="X84" s="153"/>
      <c r="Y84" s="147"/>
      <c r="Z84" s="147"/>
      <c r="AA84" s="147"/>
      <c r="AB84" s="147"/>
      <c r="AC84" s="147"/>
      <c r="AD84" s="147"/>
      <c r="AE84" s="147"/>
      <c r="AF84" s="147"/>
    </row>
    <row r="85" spans="1:32" ht="22.5" x14ac:dyDescent="0.3">
      <c r="A85" s="154" t="s">
        <v>563</v>
      </c>
      <c r="B85" s="155" t="s">
        <v>620</v>
      </c>
      <c r="C85" s="155" t="s">
        <v>59</v>
      </c>
      <c r="D85" s="148"/>
      <c r="E85" s="149"/>
      <c r="F85" s="72"/>
      <c r="G85" s="150"/>
      <c r="H85" s="150"/>
      <c r="I85" s="151">
        <v>85</v>
      </c>
      <c r="J85" s="76"/>
      <c r="K85" s="152"/>
      <c r="L85" s="152"/>
      <c r="M85" s="152"/>
      <c r="N85" s="152"/>
      <c r="O85" s="152"/>
      <c r="P85" s="152"/>
      <c r="Q85" s="152"/>
      <c r="R85" s="152"/>
      <c r="S85" s="152"/>
      <c r="T85" s="152"/>
      <c r="U85" s="152"/>
      <c r="V85" s="152"/>
      <c r="W85" s="153"/>
      <c r="X85" s="153"/>
      <c r="Y85" s="147"/>
      <c r="Z85" s="147"/>
      <c r="AA85" s="147"/>
      <c r="AB85" s="147"/>
      <c r="AC85" s="147"/>
      <c r="AD85" s="147"/>
      <c r="AE85" s="147"/>
      <c r="AF85" s="147"/>
    </row>
    <row r="86" spans="1:32" ht="22.5" x14ac:dyDescent="0.3">
      <c r="A86" s="154" t="s">
        <v>564</v>
      </c>
      <c r="B86" s="155" t="s">
        <v>621</v>
      </c>
      <c r="C86" s="155" t="s">
        <v>59</v>
      </c>
      <c r="D86" s="148"/>
      <c r="E86" s="149"/>
      <c r="F86" s="72"/>
      <c r="G86" s="150"/>
      <c r="H86" s="150"/>
      <c r="I86" s="151">
        <v>86</v>
      </c>
      <c r="J86" s="76"/>
      <c r="K86" s="152"/>
      <c r="L86" s="152"/>
      <c r="M86" s="152"/>
      <c r="N86" s="152"/>
      <c r="O86" s="152"/>
      <c r="P86" s="152"/>
      <c r="Q86" s="152"/>
      <c r="R86" s="152"/>
      <c r="S86" s="152"/>
      <c r="T86" s="152"/>
      <c r="U86" s="152"/>
      <c r="V86" s="152"/>
      <c r="W86" s="153"/>
      <c r="X86" s="153"/>
      <c r="Y86" s="147"/>
      <c r="Z86" s="147"/>
      <c r="AA86" s="147"/>
      <c r="AB86" s="147"/>
      <c r="AC86" s="147"/>
      <c r="AD86" s="147"/>
      <c r="AE86" s="147"/>
      <c r="AF86" s="147"/>
    </row>
    <row r="87" spans="1:32" ht="22.5" x14ac:dyDescent="0.3">
      <c r="A87" s="154" t="s">
        <v>565</v>
      </c>
      <c r="B87" s="155" t="s">
        <v>610</v>
      </c>
      <c r="C87" s="155" t="s">
        <v>61</v>
      </c>
      <c r="D87" s="148"/>
      <c r="E87" s="149"/>
      <c r="F87" s="72"/>
      <c r="G87" s="150"/>
      <c r="H87" s="150"/>
      <c r="I87" s="151">
        <v>87</v>
      </c>
      <c r="J87" s="76"/>
      <c r="K87" s="152"/>
      <c r="L87" s="152"/>
      <c r="M87" s="152"/>
      <c r="N87" s="152"/>
      <c r="O87" s="152"/>
      <c r="P87" s="152"/>
      <c r="Q87" s="152"/>
      <c r="R87" s="152"/>
      <c r="S87" s="152"/>
      <c r="T87" s="152"/>
      <c r="U87" s="152"/>
      <c r="V87" s="152"/>
      <c r="W87" s="153"/>
      <c r="X87" s="153"/>
      <c r="Y87" s="147"/>
      <c r="Z87" s="147"/>
      <c r="AA87" s="147"/>
      <c r="AB87" s="147"/>
      <c r="AC87" s="147"/>
      <c r="AD87" s="147"/>
      <c r="AE87" s="147"/>
      <c r="AF87" s="147"/>
    </row>
    <row r="88" spans="1:32" ht="22.5" x14ac:dyDescent="0.3">
      <c r="A88" s="154" t="s">
        <v>566</v>
      </c>
      <c r="B88" s="155" t="s">
        <v>611</v>
      </c>
      <c r="C88" s="155" t="s">
        <v>61</v>
      </c>
      <c r="D88" s="148"/>
      <c r="E88" s="149"/>
      <c r="F88" s="72"/>
      <c r="G88" s="150"/>
      <c r="H88" s="150"/>
      <c r="I88" s="151">
        <v>88</v>
      </c>
      <c r="J88" s="76"/>
      <c r="K88" s="152"/>
      <c r="L88" s="152"/>
      <c r="M88" s="152"/>
      <c r="N88" s="152"/>
      <c r="O88" s="152"/>
      <c r="P88" s="152"/>
      <c r="Q88" s="152"/>
      <c r="R88" s="152"/>
      <c r="S88" s="152"/>
      <c r="T88" s="152"/>
      <c r="U88" s="152"/>
      <c r="V88" s="152"/>
      <c r="W88" s="153"/>
      <c r="X88" s="153"/>
      <c r="Y88" s="147"/>
      <c r="Z88" s="147"/>
      <c r="AA88" s="147"/>
      <c r="AB88" s="147"/>
      <c r="AC88" s="147"/>
      <c r="AD88" s="147"/>
      <c r="AE88" s="147"/>
      <c r="AF88" s="147"/>
    </row>
    <row r="89" spans="1:32" ht="22.5" x14ac:dyDescent="0.3">
      <c r="A89" s="154" t="s">
        <v>567</v>
      </c>
      <c r="B89" s="155" t="s">
        <v>612</v>
      </c>
      <c r="C89" s="155" t="s">
        <v>61</v>
      </c>
      <c r="D89" s="148"/>
      <c r="E89" s="149"/>
      <c r="F89" s="72"/>
      <c r="G89" s="150"/>
      <c r="H89" s="150"/>
      <c r="I89" s="151">
        <v>89</v>
      </c>
      <c r="J89" s="76"/>
      <c r="K89" s="152"/>
      <c r="L89" s="152"/>
      <c r="M89" s="152"/>
      <c r="N89" s="152"/>
      <c r="O89" s="152"/>
      <c r="P89" s="152"/>
      <c r="Q89" s="152"/>
      <c r="R89" s="152"/>
      <c r="S89" s="152"/>
      <c r="T89" s="152"/>
      <c r="U89" s="152"/>
      <c r="V89" s="152"/>
      <c r="W89" s="153"/>
      <c r="X89" s="153"/>
      <c r="Y89" s="147"/>
      <c r="Z89" s="147"/>
      <c r="AA89" s="147"/>
      <c r="AB89" s="147"/>
      <c r="AC89" s="147"/>
      <c r="AD89" s="147"/>
      <c r="AE89" s="147"/>
      <c r="AF89" s="147"/>
    </row>
    <row r="90" spans="1:32" ht="22.5" x14ac:dyDescent="0.3">
      <c r="A90" s="154" t="s">
        <v>568</v>
      </c>
      <c r="B90" s="155" t="s">
        <v>613</v>
      </c>
      <c r="C90" s="155" t="s">
        <v>61</v>
      </c>
      <c r="D90" s="148"/>
      <c r="E90" s="149"/>
      <c r="F90" s="72"/>
      <c r="G90" s="150"/>
      <c r="H90" s="150"/>
      <c r="I90" s="151">
        <v>90</v>
      </c>
      <c r="J90" s="76"/>
      <c r="K90" s="152"/>
      <c r="L90" s="152"/>
      <c r="M90" s="152"/>
      <c r="N90" s="152"/>
      <c r="O90" s="152"/>
      <c r="P90" s="152"/>
      <c r="Q90" s="152"/>
      <c r="R90" s="152"/>
      <c r="S90" s="152"/>
      <c r="T90" s="152"/>
      <c r="U90" s="152"/>
      <c r="V90" s="152"/>
      <c r="W90" s="153"/>
      <c r="X90" s="153"/>
      <c r="Y90" s="147"/>
      <c r="Z90" s="147"/>
      <c r="AA90" s="147"/>
      <c r="AB90" s="147"/>
      <c r="AC90" s="147"/>
      <c r="AD90" s="147"/>
      <c r="AE90" s="147"/>
      <c r="AF90" s="147"/>
    </row>
    <row r="91" spans="1:32" ht="22.5" x14ac:dyDescent="0.3">
      <c r="A91" s="154" t="s">
        <v>569</v>
      </c>
      <c r="B91" s="155" t="s">
        <v>614</v>
      </c>
      <c r="C91" s="155" t="s">
        <v>61</v>
      </c>
      <c r="D91" s="148"/>
      <c r="E91" s="149"/>
      <c r="F91" s="72"/>
      <c r="G91" s="150"/>
      <c r="H91" s="150"/>
      <c r="I91" s="151">
        <v>91</v>
      </c>
      <c r="J91" s="76"/>
      <c r="K91" s="152"/>
      <c r="L91" s="152"/>
      <c r="M91" s="152"/>
      <c r="N91" s="152"/>
      <c r="O91" s="152"/>
      <c r="P91" s="152"/>
      <c r="Q91" s="152"/>
      <c r="R91" s="152"/>
      <c r="S91" s="152"/>
      <c r="T91" s="152"/>
      <c r="U91" s="152"/>
      <c r="V91" s="152"/>
      <c r="W91" s="153"/>
      <c r="X91" s="153"/>
      <c r="Y91" s="147"/>
      <c r="Z91" s="147"/>
      <c r="AA91" s="147"/>
      <c r="AB91" s="147"/>
      <c r="AC91" s="147"/>
      <c r="AD91" s="147"/>
      <c r="AE91" s="147"/>
      <c r="AF91" s="147"/>
    </row>
    <row r="92" spans="1:32" ht="22.5" x14ac:dyDescent="0.3">
      <c r="A92" s="154" t="s">
        <v>570</v>
      </c>
      <c r="B92" s="155" t="s">
        <v>615</v>
      </c>
      <c r="C92" s="155" t="s">
        <v>61</v>
      </c>
      <c r="D92" s="148"/>
      <c r="E92" s="149"/>
      <c r="F92" s="72"/>
      <c r="G92" s="150"/>
      <c r="H92" s="150"/>
      <c r="I92" s="151">
        <v>92</v>
      </c>
      <c r="J92" s="76"/>
      <c r="K92" s="152"/>
      <c r="L92" s="152"/>
      <c r="M92" s="152"/>
      <c r="N92" s="152"/>
      <c r="O92" s="152"/>
      <c r="P92" s="152"/>
      <c r="Q92" s="152"/>
      <c r="R92" s="152"/>
      <c r="S92" s="152"/>
      <c r="T92" s="152"/>
      <c r="U92" s="152"/>
      <c r="V92" s="152"/>
      <c r="W92" s="153"/>
      <c r="X92" s="153"/>
      <c r="Y92" s="147"/>
      <c r="Z92" s="147"/>
      <c r="AA92" s="147"/>
      <c r="AB92" s="147"/>
      <c r="AC92" s="147"/>
      <c r="AD92" s="147"/>
      <c r="AE92" s="147"/>
      <c r="AF92" s="147"/>
    </row>
    <row r="93" spans="1:32" ht="22.5" x14ac:dyDescent="0.3">
      <c r="A93" s="154" t="s">
        <v>571</v>
      </c>
      <c r="B93" s="155" t="s">
        <v>616</v>
      </c>
      <c r="C93" s="155" t="s">
        <v>61</v>
      </c>
      <c r="D93" s="148"/>
      <c r="E93" s="149"/>
      <c r="F93" s="72"/>
      <c r="G93" s="150"/>
      <c r="H93" s="150"/>
      <c r="I93" s="151">
        <v>93</v>
      </c>
      <c r="J93" s="76"/>
      <c r="K93" s="152"/>
      <c r="L93" s="152"/>
      <c r="M93" s="152"/>
      <c r="N93" s="152"/>
      <c r="O93" s="152"/>
      <c r="P93" s="152"/>
      <c r="Q93" s="152"/>
      <c r="R93" s="152"/>
      <c r="S93" s="152"/>
      <c r="T93" s="152"/>
      <c r="U93" s="152"/>
      <c r="V93" s="152"/>
      <c r="W93" s="153"/>
      <c r="X93" s="153"/>
      <c r="Y93" s="147"/>
      <c r="Z93" s="147"/>
      <c r="AA93" s="147"/>
      <c r="AB93" s="147"/>
      <c r="AC93" s="147"/>
      <c r="AD93" s="147"/>
      <c r="AE93" s="147"/>
      <c r="AF93" s="147"/>
    </row>
    <row r="94" spans="1:32" ht="22.5" x14ac:dyDescent="0.3">
      <c r="A94" s="154" t="s">
        <v>572</v>
      </c>
      <c r="B94" s="155" t="s">
        <v>617</v>
      </c>
      <c r="C94" s="155" t="s">
        <v>61</v>
      </c>
      <c r="D94" s="148"/>
      <c r="E94" s="149"/>
      <c r="F94" s="72"/>
      <c r="G94" s="150"/>
      <c r="H94" s="150"/>
      <c r="I94" s="151">
        <v>94</v>
      </c>
      <c r="J94" s="76"/>
      <c r="K94" s="152"/>
      <c r="L94" s="152"/>
      <c r="M94" s="152"/>
      <c r="N94" s="152"/>
      <c r="O94" s="152"/>
      <c r="P94" s="152"/>
      <c r="Q94" s="152"/>
      <c r="R94" s="152"/>
      <c r="S94" s="152"/>
      <c r="T94" s="152"/>
      <c r="U94" s="152"/>
      <c r="V94" s="152"/>
      <c r="W94" s="153"/>
      <c r="X94" s="153"/>
      <c r="Y94" s="147"/>
      <c r="Z94" s="147"/>
      <c r="AA94" s="147"/>
      <c r="AB94" s="147"/>
      <c r="AC94" s="147"/>
      <c r="AD94" s="147"/>
      <c r="AE94" s="147"/>
      <c r="AF94" s="147"/>
    </row>
    <row r="95" spans="1:32" ht="22.5" x14ac:dyDescent="0.3">
      <c r="A95" s="154" t="s">
        <v>573</v>
      </c>
      <c r="B95" s="155" t="s">
        <v>618</v>
      </c>
      <c r="C95" s="155" t="s">
        <v>61</v>
      </c>
      <c r="D95" s="148"/>
      <c r="E95" s="149"/>
      <c r="F95" s="72"/>
      <c r="G95" s="150"/>
      <c r="H95" s="150"/>
      <c r="I95" s="151">
        <v>95</v>
      </c>
      <c r="J95" s="76"/>
      <c r="K95" s="152"/>
      <c r="L95" s="152"/>
      <c r="M95" s="152"/>
      <c r="N95" s="152"/>
      <c r="O95" s="152"/>
      <c r="P95" s="152"/>
      <c r="Q95" s="152"/>
      <c r="R95" s="152"/>
      <c r="S95" s="152"/>
      <c r="T95" s="152"/>
      <c r="U95" s="152"/>
      <c r="V95" s="152"/>
      <c r="W95" s="153"/>
      <c r="X95" s="153"/>
      <c r="Y95" s="147"/>
      <c r="Z95" s="147"/>
      <c r="AA95" s="147"/>
      <c r="AB95" s="147"/>
      <c r="AC95" s="147"/>
      <c r="AD95" s="147"/>
      <c r="AE95" s="147"/>
      <c r="AF95" s="147"/>
    </row>
    <row r="96" spans="1:32" ht="22.5" x14ac:dyDescent="0.3">
      <c r="A96" s="154" t="s">
        <v>574</v>
      </c>
      <c r="B96" s="155" t="s">
        <v>619</v>
      </c>
      <c r="C96" s="155" t="s">
        <v>61</v>
      </c>
      <c r="D96" s="148"/>
      <c r="E96" s="149"/>
      <c r="F96" s="72"/>
      <c r="G96" s="150"/>
      <c r="H96" s="150"/>
      <c r="I96" s="151">
        <v>96</v>
      </c>
      <c r="J96" s="76"/>
      <c r="K96" s="152"/>
      <c r="L96" s="152"/>
      <c r="M96" s="152"/>
      <c r="N96" s="152"/>
      <c r="O96" s="152"/>
      <c r="P96" s="152"/>
      <c r="Q96" s="152"/>
      <c r="R96" s="152"/>
      <c r="S96" s="152"/>
      <c r="T96" s="152"/>
      <c r="U96" s="152"/>
      <c r="V96" s="152"/>
      <c r="W96" s="153"/>
      <c r="X96" s="153"/>
      <c r="Y96" s="147"/>
      <c r="Z96" s="147"/>
      <c r="AA96" s="147"/>
      <c r="AB96" s="147"/>
      <c r="AC96" s="147"/>
      <c r="AD96" s="147"/>
      <c r="AE96" s="147"/>
      <c r="AF96" s="147"/>
    </row>
    <row r="97" spans="1:32" ht="22.5" x14ac:dyDescent="0.3">
      <c r="A97" s="154" t="s">
        <v>575</v>
      </c>
      <c r="B97" s="155" t="s">
        <v>620</v>
      </c>
      <c r="C97" s="155" t="s">
        <v>61</v>
      </c>
      <c r="D97" s="148"/>
      <c r="E97" s="149"/>
      <c r="F97" s="72"/>
      <c r="G97" s="150"/>
      <c r="H97" s="150"/>
      <c r="I97" s="151">
        <v>97</v>
      </c>
      <c r="J97" s="76"/>
      <c r="K97" s="152"/>
      <c r="L97" s="152"/>
      <c r="M97" s="152"/>
      <c r="N97" s="152"/>
      <c r="O97" s="152"/>
      <c r="P97" s="152"/>
      <c r="Q97" s="152"/>
      <c r="R97" s="152"/>
      <c r="S97" s="152"/>
      <c r="T97" s="152"/>
      <c r="U97" s="152"/>
      <c r="V97" s="152"/>
      <c r="W97" s="153"/>
      <c r="X97" s="153"/>
      <c r="Y97" s="147"/>
      <c r="Z97" s="147"/>
      <c r="AA97" s="147"/>
      <c r="AB97" s="147"/>
      <c r="AC97" s="147"/>
      <c r="AD97" s="147"/>
      <c r="AE97" s="147"/>
      <c r="AF97" s="147"/>
    </row>
    <row r="98" spans="1:32" ht="22.5" x14ac:dyDescent="0.3">
      <c r="A98" s="154" t="s">
        <v>576</v>
      </c>
      <c r="B98" s="155" t="s">
        <v>621</v>
      </c>
      <c r="C98" s="155" t="s">
        <v>61</v>
      </c>
      <c r="D98" s="148"/>
      <c r="E98" s="149"/>
      <c r="F98" s="72"/>
      <c r="G98" s="150"/>
      <c r="H98" s="150"/>
      <c r="I98" s="151">
        <v>98</v>
      </c>
      <c r="J98" s="76"/>
      <c r="K98" s="152"/>
      <c r="L98" s="152"/>
      <c r="M98" s="152"/>
      <c r="N98" s="152"/>
      <c r="O98" s="152"/>
      <c r="P98" s="152"/>
      <c r="Q98" s="152"/>
      <c r="R98" s="152"/>
      <c r="S98" s="152"/>
      <c r="T98" s="152"/>
      <c r="U98" s="152"/>
      <c r="V98" s="152"/>
      <c r="W98" s="153"/>
      <c r="X98" s="153"/>
      <c r="Y98" s="147"/>
      <c r="Z98" s="147"/>
      <c r="AA98" s="147"/>
      <c r="AB98" s="147"/>
      <c r="AC98" s="147"/>
      <c r="AD98" s="147"/>
      <c r="AE98" s="147"/>
      <c r="AF98" s="147"/>
    </row>
    <row r="99" spans="1:32" ht="22.5" x14ac:dyDescent="0.3">
      <c r="A99" s="154" t="s">
        <v>577</v>
      </c>
      <c r="B99" s="155" t="s">
        <v>610</v>
      </c>
      <c r="C99" s="155" t="s">
        <v>63</v>
      </c>
      <c r="D99" s="148"/>
      <c r="E99" s="149"/>
      <c r="F99" s="72"/>
      <c r="G99" s="150"/>
      <c r="H99" s="150"/>
      <c r="I99" s="151">
        <v>99</v>
      </c>
      <c r="J99" s="76"/>
      <c r="K99" s="152"/>
      <c r="L99" s="152"/>
      <c r="M99" s="152"/>
      <c r="N99" s="152"/>
      <c r="O99" s="152"/>
      <c r="P99" s="152"/>
      <c r="Q99" s="152"/>
      <c r="R99" s="152"/>
      <c r="S99" s="152"/>
      <c r="T99" s="152"/>
      <c r="U99" s="152"/>
      <c r="V99" s="152"/>
      <c r="W99" s="153"/>
      <c r="X99" s="153"/>
      <c r="Y99" s="147"/>
      <c r="Z99" s="147"/>
      <c r="AA99" s="147"/>
      <c r="AB99" s="147"/>
      <c r="AC99" s="147"/>
      <c r="AD99" s="147"/>
      <c r="AE99" s="147"/>
      <c r="AF99" s="147"/>
    </row>
    <row r="100" spans="1:32" ht="22.5" x14ac:dyDescent="0.3">
      <c r="A100" s="154" t="s">
        <v>578</v>
      </c>
      <c r="B100" s="155" t="s">
        <v>611</v>
      </c>
      <c r="C100" s="155" t="s">
        <v>63</v>
      </c>
      <c r="D100" s="148"/>
      <c r="E100" s="149"/>
      <c r="F100" s="72"/>
      <c r="G100" s="150"/>
      <c r="H100" s="150"/>
      <c r="I100" s="151">
        <v>100</v>
      </c>
      <c r="J100" s="76"/>
      <c r="K100" s="152"/>
      <c r="L100" s="152"/>
      <c r="M100" s="152"/>
      <c r="N100" s="152"/>
      <c r="O100" s="152"/>
      <c r="P100" s="152"/>
      <c r="Q100" s="152"/>
      <c r="R100" s="152"/>
      <c r="S100" s="152"/>
      <c r="T100" s="152"/>
      <c r="U100" s="152"/>
      <c r="V100" s="152"/>
      <c r="W100" s="153"/>
      <c r="X100" s="153"/>
      <c r="Y100" s="147"/>
      <c r="Z100" s="147"/>
      <c r="AA100" s="147"/>
      <c r="AB100" s="147"/>
      <c r="AC100" s="147"/>
      <c r="AD100" s="147"/>
      <c r="AE100" s="147"/>
      <c r="AF100" s="147"/>
    </row>
    <row r="101" spans="1:32" ht="22.5" x14ac:dyDescent="0.3">
      <c r="A101" s="154" t="s">
        <v>579</v>
      </c>
      <c r="B101" s="155" t="s">
        <v>612</v>
      </c>
      <c r="C101" s="155" t="s">
        <v>63</v>
      </c>
      <c r="D101" s="148"/>
      <c r="E101" s="149"/>
      <c r="F101" s="72"/>
      <c r="G101" s="150"/>
      <c r="H101" s="150"/>
      <c r="I101" s="151">
        <v>101</v>
      </c>
      <c r="J101" s="76"/>
      <c r="K101" s="152"/>
      <c r="L101" s="152"/>
      <c r="M101" s="152"/>
      <c r="N101" s="152"/>
      <c r="O101" s="152"/>
      <c r="P101" s="152"/>
      <c r="Q101" s="152"/>
      <c r="R101" s="152"/>
      <c r="S101" s="152"/>
      <c r="T101" s="152"/>
      <c r="U101" s="152"/>
      <c r="V101" s="152"/>
      <c r="W101" s="153"/>
      <c r="X101" s="153"/>
      <c r="Y101" s="147"/>
      <c r="Z101" s="147"/>
      <c r="AA101" s="147"/>
      <c r="AB101" s="147"/>
      <c r="AC101" s="147"/>
      <c r="AD101" s="147"/>
      <c r="AE101" s="147"/>
      <c r="AF101" s="147"/>
    </row>
    <row r="102" spans="1:32" ht="22.5" x14ac:dyDescent="0.3">
      <c r="A102" s="154" t="s">
        <v>580</v>
      </c>
      <c r="B102" s="155" t="s">
        <v>613</v>
      </c>
      <c r="C102" s="155" t="s">
        <v>63</v>
      </c>
      <c r="D102" s="148"/>
      <c r="E102" s="149"/>
      <c r="F102" s="72"/>
      <c r="G102" s="150"/>
      <c r="H102" s="150"/>
      <c r="I102" s="151">
        <v>102</v>
      </c>
      <c r="J102" s="76"/>
      <c r="K102" s="152"/>
      <c r="L102" s="152"/>
      <c r="M102" s="152"/>
      <c r="N102" s="152"/>
      <c r="O102" s="152"/>
      <c r="P102" s="152"/>
      <c r="Q102" s="152"/>
      <c r="R102" s="152"/>
      <c r="S102" s="152"/>
      <c r="T102" s="152"/>
      <c r="U102" s="152"/>
      <c r="V102" s="152"/>
      <c r="W102" s="153"/>
      <c r="X102" s="153"/>
      <c r="Y102" s="147"/>
      <c r="Z102" s="147"/>
      <c r="AA102" s="147"/>
      <c r="AB102" s="147"/>
      <c r="AC102" s="147"/>
      <c r="AD102" s="147"/>
      <c r="AE102" s="147"/>
      <c r="AF102" s="147"/>
    </row>
    <row r="103" spans="1:32" ht="22.5" x14ac:dyDescent="0.3">
      <c r="A103" s="154" t="s">
        <v>581</v>
      </c>
      <c r="B103" s="155" t="s">
        <v>614</v>
      </c>
      <c r="C103" s="155" t="s">
        <v>63</v>
      </c>
      <c r="D103" s="148"/>
      <c r="E103" s="149"/>
      <c r="F103" s="72"/>
      <c r="G103" s="150"/>
      <c r="H103" s="150"/>
      <c r="I103" s="151">
        <v>103</v>
      </c>
      <c r="J103" s="76"/>
      <c r="K103" s="152"/>
      <c r="L103" s="152"/>
      <c r="M103" s="152"/>
      <c r="N103" s="152"/>
      <c r="O103" s="152"/>
      <c r="P103" s="152"/>
      <c r="Q103" s="152"/>
      <c r="R103" s="152"/>
      <c r="S103" s="152"/>
      <c r="T103" s="152"/>
      <c r="U103" s="152"/>
      <c r="V103" s="152"/>
      <c r="W103" s="153"/>
      <c r="X103" s="153"/>
      <c r="Y103" s="147"/>
      <c r="Z103" s="147"/>
      <c r="AA103" s="147"/>
      <c r="AB103" s="147"/>
      <c r="AC103" s="147"/>
      <c r="AD103" s="147"/>
      <c r="AE103" s="147"/>
      <c r="AF103" s="147"/>
    </row>
    <row r="104" spans="1:32" ht="22.5" x14ac:dyDescent="0.3">
      <c r="A104" s="154" t="s">
        <v>582</v>
      </c>
      <c r="B104" s="155" t="s">
        <v>615</v>
      </c>
      <c r="C104" s="155" t="s">
        <v>63</v>
      </c>
      <c r="D104" s="148"/>
      <c r="E104" s="149"/>
      <c r="F104" s="72"/>
      <c r="G104" s="150"/>
      <c r="H104" s="150"/>
      <c r="I104" s="151">
        <v>104</v>
      </c>
      <c r="J104" s="76"/>
      <c r="K104" s="152"/>
      <c r="L104" s="152"/>
      <c r="M104" s="152"/>
      <c r="N104" s="152"/>
      <c r="O104" s="152"/>
      <c r="P104" s="152"/>
      <c r="Q104" s="152"/>
      <c r="R104" s="152"/>
      <c r="S104" s="152"/>
      <c r="T104" s="152"/>
      <c r="U104" s="152"/>
      <c r="V104" s="152"/>
      <c r="W104" s="153"/>
      <c r="X104" s="153"/>
      <c r="Y104" s="147"/>
      <c r="Z104" s="147"/>
      <c r="AA104" s="147"/>
      <c r="AB104" s="147"/>
      <c r="AC104" s="147"/>
      <c r="AD104" s="147"/>
      <c r="AE104" s="147"/>
      <c r="AF104" s="147"/>
    </row>
    <row r="105" spans="1:32" ht="22.5" x14ac:dyDescent="0.3">
      <c r="A105" s="154" t="s">
        <v>583</v>
      </c>
      <c r="B105" s="155" t="s">
        <v>616</v>
      </c>
      <c r="C105" s="155" t="s">
        <v>63</v>
      </c>
      <c r="D105" s="148"/>
      <c r="E105" s="149"/>
      <c r="F105" s="72"/>
      <c r="G105" s="150"/>
      <c r="H105" s="150"/>
      <c r="I105" s="151">
        <v>105</v>
      </c>
      <c r="J105" s="76"/>
      <c r="K105" s="152"/>
      <c r="L105" s="152"/>
      <c r="M105" s="152"/>
      <c r="N105" s="152"/>
      <c r="O105" s="152"/>
      <c r="P105" s="152"/>
      <c r="Q105" s="152"/>
      <c r="R105" s="152"/>
      <c r="S105" s="152"/>
      <c r="T105" s="152"/>
      <c r="U105" s="152"/>
      <c r="V105" s="152"/>
      <c r="W105" s="153"/>
      <c r="X105" s="153"/>
      <c r="Y105" s="147"/>
      <c r="Z105" s="147"/>
      <c r="AA105" s="147"/>
      <c r="AB105" s="147"/>
      <c r="AC105" s="147"/>
      <c r="AD105" s="147"/>
      <c r="AE105" s="147"/>
      <c r="AF105" s="147"/>
    </row>
    <row r="106" spans="1:32" ht="22.5" x14ac:dyDescent="0.3">
      <c r="A106" s="154" t="s">
        <v>584</v>
      </c>
      <c r="B106" s="155" t="s">
        <v>617</v>
      </c>
      <c r="C106" s="155" t="s">
        <v>63</v>
      </c>
      <c r="D106" s="148"/>
      <c r="E106" s="149"/>
      <c r="F106" s="72"/>
      <c r="G106" s="150"/>
      <c r="H106" s="150"/>
      <c r="I106" s="151">
        <v>106</v>
      </c>
      <c r="J106" s="76"/>
      <c r="K106" s="152"/>
      <c r="L106" s="152"/>
      <c r="M106" s="152"/>
      <c r="N106" s="152"/>
      <c r="O106" s="152"/>
      <c r="P106" s="152"/>
      <c r="Q106" s="152"/>
      <c r="R106" s="152"/>
      <c r="S106" s="152"/>
      <c r="T106" s="152"/>
      <c r="U106" s="152"/>
      <c r="V106" s="152"/>
      <c r="W106" s="153"/>
      <c r="X106" s="153"/>
      <c r="Y106" s="147"/>
      <c r="Z106" s="147"/>
      <c r="AA106" s="147"/>
      <c r="AB106" s="147"/>
      <c r="AC106" s="147"/>
      <c r="AD106" s="147"/>
      <c r="AE106" s="147"/>
      <c r="AF106" s="147"/>
    </row>
    <row r="107" spans="1:32" ht="22.5" x14ac:dyDescent="0.3">
      <c r="A107" s="154" t="s">
        <v>585</v>
      </c>
      <c r="B107" s="155" t="s">
        <v>618</v>
      </c>
      <c r="C107" s="155" t="s">
        <v>63</v>
      </c>
      <c r="D107" s="148"/>
      <c r="E107" s="149"/>
      <c r="F107" s="72"/>
      <c r="G107" s="150"/>
      <c r="H107" s="150"/>
      <c r="I107" s="151">
        <v>107</v>
      </c>
      <c r="J107" s="76"/>
      <c r="K107" s="152"/>
      <c r="L107" s="152"/>
      <c r="M107" s="152"/>
      <c r="N107" s="152"/>
      <c r="O107" s="152"/>
      <c r="P107" s="152"/>
      <c r="Q107" s="152"/>
      <c r="R107" s="152"/>
      <c r="S107" s="152"/>
      <c r="T107" s="152"/>
      <c r="U107" s="152"/>
      <c r="V107" s="152"/>
      <c r="W107" s="153"/>
      <c r="X107" s="153"/>
      <c r="Y107" s="147"/>
      <c r="Z107" s="147"/>
      <c r="AA107" s="147"/>
      <c r="AB107" s="147"/>
      <c r="AC107" s="147"/>
      <c r="AD107" s="147"/>
      <c r="AE107" s="147"/>
      <c r="AF107" s="147"/>
    </row>
    <row r="108" spans="1:32" ht="22.5" x14ac:dyDescent="0.3">
      <c r="A108" s="154" t="s">
        <v>586</v>
      </c>
      <c r="B108" s="155" t="s">
        <v>619</v>
      </c>
      <c r="C108" s="155" t="s">
        <v>63</v>
      </c>
      <c r="D108" s="148"/>
      <c r="E108" s="149"/>
      <c r="F108" s="72"/>
      <c r="G108" s="150"/>
      <c r="H108" s="150"/>
      <c r="I108" s="151">
        <v>108</v>
      </c>
      <c r="J108" s="76"/>
      <c r="K108" s="152"/>
      <c r="L108" s="152"/>
      <c r="M108" s="152"/>
      <c r="N108" s="152"/>
      <c r="O108" s="152"/>
      <c r="P108" s="152"/>
      <c r="Q108" s="152"/>
      <c r="R108" s="152"/>
      <c r="S108" s="152"/>
      <c r="T108" s="152"/>
      <c r="U108" s="152"/>
      <c r="V108" s="152"/>
      <c r="W108" s="153"/>
      <c r="X108" s="153"/>
      <c r="Y108" s="147"/>
      <c r="Z108" s="147"/>
      <c r="AA108" s="147"/>
      <c r="AB108" s="147"/>
      <c r="AC108" s="147"/>
      <c r="AD108" s="147"/>
      <c r="AE108" s="147"/>
      <c r="AF108" s="147"/>
    </row>
    <row r="109" spans="1:32" ht="22.5" x14ac:dyDescent="0.3">
      <c r="A109" s="154" t="s">
        <v>587</v>
      </c>
      <c r="B109" s="155" t="s">
        <v>620</v>
      </c>
      <c r="C109" s="155" t="s">
        <v>63</v>
      </c>
      <c r="D109" s="148"/>
      <c r="E109" s="149"/>
      <c r="F109" s="72"/>
      <c r="G109" s="150"/>
      <c r="H109" s="150"/>
      <c r="I109" s="151">
        <v>109</v>
      </c>
      <c r="J109" s="76"/>
      <c r="K109" s="152"/>
      <c r="L109" s="152"/>
      <c r="M109" s="152"/>
      <c r="N109" s="152"/>
      <c r="O109" s="152"/>
      <c r="P109" s="152"/>
      <c r="Q109" s="152"/>
      <c r="R109" s="152"/>
      <c r="S109" s="152"/>
      <c r="T109" s="152"/>
      <c r="U109" s="152"/>
      <c r="V109" s="152"/>
      <c r="W109" s="153"/>
      <c r="X109" s="153"/>
      <c r="Y109" s="147"/>
      <c r="Z109" s="147"/>
      <c r="AA109" s="147"/>
      <c r="AB109" s="147"/>
      <c r="AC109" s="147"/>
      <c r="AD109" s="147"/>
      <c r="AE109" s="147"/>
      <c r="AF109" s="147"/>
    </row>
    <row r="110" spans="1:32" ht="22.5" x14ac:dyDescent="0.3">
      <c r="A110" s="154" t="s">
        <v>588</v>
      </c>
      <c r="B110" s="155" t="s">
        <v>621</v>
      </c>
      <c r="C110" s="155" t="s">
        <v>63</v>
      </c>
      <c r="D110" s="148"/>
      <c r="E110" s="149"/>
      <c r="F110" s="72"/>
      <c r="G110" s="150"/>
      <c r="H110" s="150"/>
      <c r="I110" s="151">
        <v>110</v>
      </c>
      <c r="J110" s="76"/>
      <c r="K110" s="152"/>
      <c r="L110" s="152"/>
      <c r="M110" s="152"/>
      <c r="N110" s="152"/>
      <c r="O110" s="152"/>
      <c r="P110" s="152"/>
      <c r="Q110" s="152"/>
      <c r="R110" s="152"/>
      <c r="S110" s="152"/>
      <c r="T110" s="152"/>
      <c r="U110" s="152"/>
      <c r="V110" s="152"/>
      <c r="W110" s="153"/>
      <c r="X110" s="153"/>
      <c r="Y110" s="147"/>
      <c r="Z110" s="147"/>
      <c r="AA110" s="147"/>
      <c r="AB110" s="147"/>
      <c r="AC110" s="147"/>
      <c r="AD110" s="147"/>
      <c r="AE110" s="147"/>
      <c r="AF110" s="147"/>
    </row>
    <row r="111" spans="1:32" ht="22.5" x14ac:dyDescent="0.3">
      <c r="A111" s="154" t="s">
        <v>589</v>
      </c>
      <c r="B111" s="155" t="s">
        <v>622</v>
      </c>
      <c r="C111" s="155" t="s">
        <v>57</v>
      </c>
      <c r="D111" s="148"/>
      <c r="E111" s="149"/>
      <c r="F111" s="72"/>
      <c r="G111" s="150"/>
      <c r="H111" s="150"/>
      <c r="I111" s="151">
        <v>111</v>
      </c>
      <c r="J111" s="76"/>
      <c r="K111" s="152"/>
      <c r="L111" s="152"/>
      <c r="M111" s="152"/>
      <c r="N111" s="152"/>
      <c r="O111" s="152"/>
      <c r="P111" s="152"/>
      <c r="Q111" s="152"/>
      <c r="R111" s="152"/>
      <c r="S111" s="152"/>
      <c r="T111" s="152"/>
      <c r="U111" s="152"/>
      <c r="V111" s="152"/>
      <c r="W111" s="153"/>
      <c r="X111" s="153"/>
      <c r="Y111" s="147"/>
      <c r="Z111" s="147"/>
      <c r="AA111" s="147"/>
      <c r="AB111" s="147"/>
      <c r="AC111" s="147"/>
      <c r="AD111" s="147"/>
      <c r="AE111" s="147"/>
      <c r="AF111" s="147"/>
    </row>
    <row r="112" spans="1:32" ht="22.5" x14ac:dyDescent="0.3">
      <c r="A112" s="154" t="s">
        <v>590</v>
      </c>
      <c r="B112" s="155" t="s">
        <v>623</v>
      </c>
      <c r="C112" s="155" t="s">
        <v>57</v>
      </c>
      <c r="D112" s="148"/>
      <c r="E112" s="149"/>
      <c r="F112" s="72"/>
      <c r="G112" s="150"/>
      <c r="H112" s="150"/>
      <c r="I112" s="151">
        <v>112</v>
      </c>
      <c r="J112" s="76"/>
      <c r="K112" s="152"/>
      <c r="L112" s="152"/>
      <c r="M112" s="152"/>
      <c r="N112" s="152"/>
      <c r="O112" s="152"/>
      <c r="P112" s="152"/>
      <c r="Q112" s="152"/>
      <c r="R112" s="152"/>
      <c r="S112" s="152"/>
      <c r="T112" s="152"/>
      <c r="U112" s="152"/>
      <c r="V112" s="152"/>
      <c r="W112" s="153"/>
      <c r="X112" s="153"/>
      <c r="Y112" s="147"/>
      <c r="Z112" s="147"/>
      <c r="AA112" s="147"/>
      <c r="AB112" s="147"/>
      <c r="AC112" s="147"/>
      <c r="AD112" s="147"/>
      <c r="AE112" s="147"/>
      <c r="AF112" s="147"/>
    </row>
    <row r="113" spans="1:32" ht="22.5" x14ac:dyDescent="0.3">
      <c r="A113" s="154" t="s">
        <v>591</v>
      </c>
      <c r="B113" s="155" t="s">
        <v>624</v>
      </c>
      <c r="C113" s="155" t="s">
        <v>57</v>
      </c>
      <c r="D113" s="148"/>
      <c r="E113" s="149"/>
      <c r="F113" s="72"/>
      <c r="G113" s="150"/>
      <c r="H113" s="150"/>
      <c r="I113" s="151">
        <v>113</v>
      </c>
      <c r="J113" s="76"/>
      <c r="K113" s="152"/>
      <c r="L113" s="152"/>
      <c r="M113" s="152"/>
      <c r="N113" s="152"/>
      <c r="O113" s="152"/>
      <c r="P113" s="152"/>
      <c r="Q113" s="152"/>
      <c r="R113" s="152"/>
      <c r="S113" s="152"/>
      <c r="T113" s="152"/>
      <c r="U113" s="152"/>
      <c r="V113" s="152"/>
      <c r="W113" s="153"/>
      <c r="X113" s="153"/>
      <c r="Y113" s="147"/>
      <c r="Z113" s="147"/>
      <c r="AA113" s="147"/>
      <c r="AB113" s="147"/>
      <c r="AC113" s="147"/>
      <c r="AD113" s="147"/>
      <c r="AE113" s="147"/>
      <c r="AF113" s="147"/>
    </row>
    <row r="114" spans="1:32" ht="22.5" x14ac:dyDescent="0.3">
      <c r="A114" s="154" t="s">
        <v>592</v>
      </c>
      <c r="B114" s="155" t="s">
        <v>625</v>
      </c>
      <c r="C114" s="155" t="s">
        <v>57</v>
      </c>
      <c r="D114" s="148"/>
      <c r="E114" s="149"/>
      <c r="F114" s="72"/>
      <c r="G114" s="150"/>
      <c r="H114" s="150"/>
      <c r="I114" s="151">
        <v>114</v>
      </c>
      <c r="J114" s="76"/>
      <c r="K114" s="152"/>
      <c r="L114" s="152"/>
      <c r="M114" s="152"/>
      <c r="N114" s="152"/>
      <c r="O114" s="152"/>
      <c r="P114" s="152"/>
      <c r="Q114" s="152"/>
      <c r="R114" s="152"/>
      <c r="S114" s="152"/>
      <c r="T114" s="152"/>
      <c r="U114" s="152"/>
      <c r="V114" s="152"/>
      <c r="W114" s="153"/>
      <c r="X114" s="153"/>
      <c r="Y114" s="147"/>
      <c r="Z114" s="147"/>
      <c r="AA114" s="147"/>
      <c r="AB114" s="147"/>
      <c r="AC114" s="147"/>
      <c r="AD114" s="147"/>
      <c r="AE114" s="147"/>
      <c r="AF114" s="147"/>
    </row>
    <row r="115" spans="1:32" ht="22.5" x14ac:dyDescent="0.3">
      <c r="A115" s="154" t="s">
        <v>593</v>
      </c>
      <c r="B115" s="155" t="s">
        <v>626</v>
      </c>
      <c r="C115" s="155" t="s">
        <v>57</v>
      </c>
      <c r="D115" s="148"/>
      <c r="E115" s="149"/>
      <c r="F115" s="72"/>
      <c r="G115" s="150"/>
      <c r="H115" s="150"/>
      <c r="I115" s="151">
        <v>115</v>
      </c>
      <c r="J115" s="76"/>
      <c r="K115" s="152"/>
      <c r="L115" s="152"/>
      <c r="M115" s="152"/>
      <c r="N115" s="152"/>
      <c r="O115" s="152"/>
      <c r="P115" s="152"/>
      <c r="Q115" s="152"/>
      <c r="R115" s="152"/>
      <c r="S115" s="152"/>
      <c r="T115" s="152"/>
      <c r="U115" s="152"/>
      <c r="V115" s="152"/>
      <c r="W115" s="153"/>
      <c r="X115" s="153"/>
      <c r="Y115" s="147"/>
      <c r="Z115" s="147"/>
      <c r="AA115" s="147"/>
      <c r="AB115" s="147"/>
      <c r="AC115" s="147"/>
      <c r="AD115" s="147"/>
      <c r="AE115" s="147"/>
      <c r="AF115" s="147"/>
    </row>
    <row r="116" spans="1:32" ht="22.5" x14ac:dyDescent="0.3">
      <c r="A116" s="154" t="s">
        <v>594</v>
      </c>
      <c r="B116" s="155" t="s">
        <v>627</v>
      </c>
      <c r="C116" s="155" t="s">
        <v>57</v>
      </c>
      <c r="D116" s="148"/>
      <c r="E116" s="149"/>
      <c r="F116" s="72"/>
      <c r="G116" s="150"/>
      <c r="H116" s="150"/>
      <c r="I116" s="151">
        <v>116</v>
      </c>
      <c r="J116" s="76"/>
      <c r="K116" s="152"/>
      <c r="L116" s="152"/>
      <c r="M116" s="152"/>
      <c r="N116" s="152"/>
      <c r="O116" s="152"/>
      <c r="P116" s="152"/>
      <c r="Q116" s="152"/>
      <c r="R116" s="152"/>
      <c r="S116" s="152"/>
      <c r="T116" s="152"/>
      <c r="U116" s="152"/>
      <c r="V116" s="152"/>
      <c r="W116" s="153"/>
      <c r="X116" s="153"/>
      <c r="Y116" s="147"/>
      <c r="Z116" s="147"/>
      <c r="AA116" s="147"/>
      <c r="AB116" s="147"/>
      <c r="AC116" s="147"/>
      <c r="AD116" s="147"/>
      <c r="AE116" s="147"/>
      <c r="AF116" s="147"/>
    </row>
    <row r="117" spans="1:32" ht="22.5" x14ac:dyDescent="0.3">
      <c r="A117" s="154" t="s">
        <v>595</v>
      </c>
      <c r="B117" s="155" t="s">
        <v>628</v>
      </c>
      <c r="C117" s="155" t="s">
        <v>57</v>
      </c>
      <c r="D117" s="148"/>
      <c r="E117" s="149"/>
      <c r="F117" s="72"/>
      <c r="G117" s="150"/>
      <c r="H117" s="150"/>
      <c r="I117" s="151">
        <v>117</v>
      </c>
      <c r="J117" s="76"/>
      <c r="K117" s="152"/>
      <c r="L117" s="152"/>
      <c r="M117" s="152"/>
      <c r="N117" s="152"/>
      <c r="O117" s="152"/>
      <c r="P117" s="152"/>
      <c r="Q117" s="152"/>
      <c r="R117" s="152"/>
      <c r="S117" s="152"/>
      <c r="T117" s="152"/>
      <c r="U117" s="152"/>
      <c r="V117" s="152"/>
      <c r="W117" s="153"/>
      <c r="X117" s="153"/>
      <c r="Y117" s="147"/>
      <c r="Z117" s="147"/>
      <c r="AA117" s="147"/>
      <c r="AB117" s="147"/>
      <c r="AC117" s="147"/>
      <c r="AD117" s="147"/>
      <c r="AE117" s="147"/>
      <c r="AF117" s="147"/>
    </row>
    <row r="118" spans="1:32" ht="22.5" x14ac:dyDescent="0.3">
      <c r="A118" s="154" t="s">
        <v>596</v>
      </c>
      <c r="B118" s="155" t="s">
        <v>629</v>
      </c>
      <c r="C118" s="155" t="s">
        <v>57</v>
      </c>
      <c r="D118" s="148"/>
      <c r="E118" s="149"/>
      <c r="F118" s="72"/>
      <c r="G118" s="150"/>
      <c r="H118" s="150"/>
      <c r="I118" s="151">
        <v>118</v>
      </c>
      <c r="J118" s="76"/>
      <c r="K118" s="152"/>
      <c r="L118" s="152"/>
      <c r="M118" s="152"/>
      <c r="N118" s="152"/>
      <c r="O118" s="152"/>
      <c r="P118" s="152"/>
      <c r="Q118" s="152"/>
      <c r="R118" s="152"/>
      <c r="S118" s="152"/>
      <c r="T118" s="152"/>
      <c r="U118" s="152"/>
      <c r="V118" s="152"/>
      <c r="W118" s="153"/>
      <c r="X118" s="153"/>
      <c r="Y118" s="147"/>
      <c r="Z118" s="147"/>
      <c r="AA118" s="147"/>
      <c r="AB118" s="147"/>
      <c r="AC118" s="147"/>
      <c r="AD118" s="147"/>
      <c r="AE118" s="147"/>
      <c r="AF118" s="147"/>
    </row>
    <row r="119" spans="1:32" ht="22.5" x14ac:dyDescent="0.3">
      <c r="A119" s="154" t="s">
        <v>597</v>
      </c>
      <c r="B119" s="155" t="s">
        <v>630</v>
      </c>
      <c r="C119" s="155" t="s">
        <v>57</v>
      </c>
      <c r="D119" s="148"/>
      <c r="E119" s="149"/>
      <c r="F119" s="72"/>
      <c r="G119" s="150"/>
      <c r="H119" s="150"/>
      <c r="I119" s="151">
        <v>119</v>
      </c>
      <c r="J119" s="76"/>
      <c r="K119" s="152"/>
      <c r="L119" s="152"/>
      <c r="M119" s="152"/>
      <c r="N119" s="152"/>
      <c r="O119" s="152"/>
      <c r="P119" s="152"/>
      <c r="Q119" s="152"/>
      <c r="R119" s="152"/>
      <c r="S119" s="152"/>
      <c r="T119" s="152"/>
      <c r="U119" s="152"/>
      <c r="V119" s="152"/>
      <c r="W119" s="153"/>
      <c r="X119" s="153"/>
      <c r="Y119" s="147"/>
      <c r="Z119" s="147"/>
      <c r="AA119" s="147"/>
      <c r="AB119" s="147"/>
      <c r="AC119" s="147"/>
      <c r="AD119" s="147"/>
      <c r="AE119" s="147"/>
      <c r="AF119" s="147"/>
    </row>
    <row r="120" spans="1:32" ht="22.5" x14ac:dyDescent="0.3">
      <c r="A120" s="154" t="s">
        <v>598</v>
      </c>
      <c r="B120" s="155" t="s">
        <v>631</v>
      </c>
      <c r="C120" s="155" t="s">
        <v>57</v>
      </c>
      <c r="D120" s="148"/>
      <c r="E120" s="149"/>
      <c r="F120" s="72"/>
      <c r="G120" s="150"/>
      <c r="H120" s="150"/>
      <c r="I120" s="151">
        <v>120</v>
      </c>
      <c r="J120" s="76"/>
      <c r="K120" s="152"/>
      <c r="L120" s="152"/>
      <c r="M120" s="152"/>
      <c r="N120" s="152"/>
      <c r="O120" s="152"/>
      <c r="P120" s="152"/>
      <c r="Q120" s="152"/>
      <c r="R120" s="152"/>
      <c r="S120" s="152"/>
      <c r="T120" s="152"/>
      <c r="U120" s="152"/>
      <c r="V120" s="152"/>
      <c r="W120" s="153"/>
      <c r="X120" s="153"/>
      <c r="Y120" s="147"/>
      <c r="Z120" s="147"/>
      <c r="AA120" s="147"/>
      <c r="AB120" s="147"/>
      <c r="AC120" s="147"/>
      <c r="AD120" s="147"/>
      <c r="AE120" s="147"/>
      <c r="AF120" s="147"/>
    </row>
    <row r="121" spans="1:32" ht="22.5" x14ac:dyDescent="0.3">
      <c r="A121" s="154" t="s">
        <v>599</v>
      </c>
      <c r="B121" s="155" t="s">
        <v>632</v>
      </c>
      <c r="C121" s="155" t="s">
        <v>57</v>
      </c>
      <c r="D121" s="148"/>
      <c r="E121" s="149"/>
      <c r="F121" s="72"/>
      <c r="G121" s="150"/>
      <c r="H121" s="150"/>
      <c r="I121" s="151">
        <v>121</v>
      </c>
      <c r="J121" s="76"/>
      <c r="K121" s="152"/>
      <c r="L121" s="152"/>
      <c r="M121" s="152"/>
      <c r="N121" s="152"/>
      <c r="O121" s="152"/>
      <c r="P121" s="152"/>
      <c r="Q121" s="152"/>
      <c r="R121" s="152"/>
      <c r="S121" s="152"/>
      <c r="T121" s="152"/>
      <c r="U121" s="152"/>
      <c r="V121" s="152"/>
      <c r="W121" s="153"/>
      <c r="X121" s="153"/>
      <c r="Y121" s="147"/>
      <c r="Z121" s="147"/>
      <c r="AA121" s="147"/>
      <c r="AB121" s="147"/>
      <c r="AC121" s="147"/>
      <c r="AD121" s="147"/>
      <c r="AE121" s="147"/>
      <c r="AF121" s="147"/>
    </row>
    <row r="122" spans="1:32" ht="22.5" x14ac:dyDescent="0.3">
      <c r="A122" s="154" t="s">
        <v>600</v>
      </c>
      <c r="B122" s="155" t="s">
        <v>633</v>
      </c>
      <c r="C122" s="155" t="s">
        <v>57</v>
      </c>
      <c r="D122" s="148"/>
      <c r="E122" s="149"/>
      <c r="F122" s="72"/>
      <c r="G122" s="150"/>
      <c r="H122" s="150"/>
      <c r="I122" s="151">
        <v>122</v>
      </c>
      <c r="J122" s="76"/>
      <c r="K122" s="152"/>
      <c r="L122" s="152"/>
      <c r="M122" s="152"/>
      <c r="N122" s="152"/>
      <c r="O122" s="152"/>
      <c r="P122" s="152"/>
      <c r="Q122" s="152"/>
      <c r="R122" s="152"/>
      <c r="S122" s="152"/>
      <c r="T122" s="152"/>
      <c r="U122" s="152"/>
      <c r="V122" s="152"/>
      <c r="W122" s="153"/>
      <c r="X122" s="153"/>
      <c r="Y122" s="147"/>
      <c r="Z122" s="147"/>
      <c r="AA122" s="147"/>
      <c r="AB122" s="147"/>
      <c r="AC122" s="147"/>
      <c r="AD122" s="147"/>
      <c r="AE122" s="147"/>
      <c r="AF122" s="147"/>
    </row>
    <row r="123" spans="1:32" ht="22.5" x14ac:dyDescent="0.3">
      <c r="A123" s="154" t="s">
        <v>601</v>
      </c>
      <c r="B123" s="155" t="s">
        <v>622</v>
      </c>
      <c r="C123" s="155" t="s">
        <v>60</v>
      </c>
      <c r="D123" s="148"/>
      <c r="E123" s="149"/>
      <c r="F123" s="72"/>
      <c r="G123" s="150"/>
      <c r="H123" s="150"/>
      <c r="I123" s="151">
        <v>123</v>
      </c>
      <c r="J123" s="76"/>
      <c r="K123" s="152"/>
      <c r="L123" s="152"/>
      <c r="M123" s="152"/>
      <c r="N123" s="152"/>
      <c r="O123" s="152"/>
      <c r="P123" s="152"/>
      <c r="Q123" s="152"/>
      <c r="R123" s="152"/>
      <c r="S123" s="152"/>
      <c r="T123" s="152"/>
      <c r="U123" s="152"/>
      <c r="V123" s="152"/>
      <c r="W123" s="153"/>
      <c r="X123" s="153"/>
      <c r="Y123" s="147"/>
      <c r="Z123" s="147"/>
      <c r="AA123" s="147"/>
      <c r="AB123" s="147"/>
      <c r="AC123" s="147"/>
      <c r="AD123" s="147"/>
      <c r="AE123" s="147"/>
      <c r="AF123" s="147"/>
    </row>
    <row r="124" spans="1:32" ht="22.5" x14ac:dyDescent="0.3">
      <c r="A124" s="154" t="s">
        <v>602</v>
      </c>
      <c r="B124" s="155" t="s">
        <v>623</v>
      </c>
      <c r="C124" s="155" t="s">
        <v>60</v>
      </c>
      <c r="D124" s="148"/>
      <c r="E124" s="149"/>
      <c r="F124" s="72"/>
      <c r="G124" s="150"/>
      <c r="H124" s="150"/>
      <c r="I124" s="151">
        <v>124</v>
      </c>
      <c r="J124" s="76"/>
      <c r="K124" s="152"/>
      <c r="L124" s="152"/>
      <c r="M124" s="152"/>
      <c r="N124" s="152"/>
      <c r="O124" s="152"/>
      <c r="P124" s="152"/>
      <c r="Q124" s="152"/>
      <c r="R124" s="152"/>
      <c r="S124" s="152"/>
      <c r="T124" s="152"/>
      <c r="U124" s="152"/>
      <c r="V124" s="152"/>
      <c r="W124" s="153"/>
      <c r="X124" s="153"/>
      <c r="Y124" s="147"/>
      <c r="Z124" s="147"/>
      <c r="AA124" s="147"/>
      <c r="AB124" s="147"/>
      <c r="AC124" s="147"/>
      <c r="AD124" s="147"/>
      <c r="AE124" s="147"/>
      <c r="AF124" s="147"/>
    </row>
    <row r="125" spans="1:32" ht="22.5" x14ac:dyDescent="0.3">
      <c r="A125" s="154" t="s">
        <v>603</v>
      </c>
      <c r="B125" s="155" t="s">
        <v>624</v>
      </c>
      <c r="C125" s="155" t="s">
        <v>60</v>
      </c>
      <c r="D125" s="148"/>
      <c r="E125" s="149"/>
      <c r="F125" s="72"/>
      <c r="G125" s="150"/>
      <c r="H125" s="150"/>
      <c r="I125" s="151">
        <v>125</v>
      </c>
      <c r="J125" s="76"/>
      <c r="K125" s="152"/>
      <c r="L125" s="152"/>
      <c r="M125" s="152"/>
      <c r="N125" s="152"/>
      <c r="O125" s="152"/>
      <c r="P125" s="152"/>
      <c r="Q125" s="152"/>
      <c r="R125" s="152"/>
      <c r="S125" s="152"/>
      <c r="T125" s="152"/>
      <c r="U125" s="152"/>
      <c r="V125" s="152"/>
      <c r="W125" s="153"/>
      <c r="X125" s="153"/>
      <c r="Y125" s="147"/>
      <c r="Z125" s="147"/>
      <c r="AA125" s="147"/>
      <c r="AB125" s="147"/>
      <c r="AC125" s="147"/>
      <c r="AD125" s="147"/>
      <c r="AE125" s="147"/>
      <c r="AF125" s="147"/>
    </row>
    <row r="126" spans="1:32" ht="22.5" x14ac:dyDescent="0.3">
      <c r="A126" s="154" t="s">
        <v>604</v>
      </c>
      <c r="B126" s="155" t="s">
        <v>625</v>
      </c>
      <c r="C126" s="155" t="s">
        <v>60</v>
      </c>
      <c r="D126" s="148"/>
      <c r="E126" s="149"/>
      <c r="F126" s="72"/>
      <c r="G126" s="150"/>
      <c r="H126" s="150"/>
      <c r="I126" s="151">
        <v>126</v>
      </c>
      <c r="J126" s="76"/>
      <c r="K126" s="152"/>
      <c r="L126" s="152"/>
      <c r="M126" s="152"/>
      <c r="N126" s="152"/>
      <c r="O126" s="152"/>
      <c r="P126" s="152"/>
      <c r="Q126" s="152"/>
      <c r="R126" s="152"/>
      <c r="S126" s="152"/>
      <c r="T126" s="152"/>
      <c r="U126" s="152"/>
      <c r="V126" s="152"/>
      <c r="W126" s="153"/>
      <c r="X126" s="153"/>
      <c r="Y126" s="147"/>
      <c r="Z126" s="147"/>
      <c r="AA126" s="147"/>
      <c r="AB126" s="147"/>
      <c r="AC126" s="147"/>
      <c r="AD126" s="147"/>
      <c r="AE126" s="147"/>
      <c r="AF126" s="147"/>
    </row>
    <row r="127" spans="1:32" ht="22.5" x14ac:dyDescent="0.3">
      <c r="A127" s="154" t="s">
        <v>605</v>
      </c>
      <c r="B127" s="155" t="s">
        <v>626</v>
      </c>
      <c r="C127" s="155" t="s">
        <v>60</v>
      </c>
      <c r="D127" s="148"/>
      <c r="E127" s="149"/>
      <c r="F127" s="72"/>
      <c r="G127" s="150"/>
      <c r="H127" s="150"/>
      <c r="I127" s="151">
        <v>127</v>
      </c>
      <c r="J127" s="76"/>
      <c r="K127" s="152"/>
      <c r="L127" s="152"/>
      <c r="M127" s="152"/>
      <c r="N127" s="152"/>
      <c r="O127" s="152"/>
      <c r="P127" s="152"/>
      <c r="Q127" s="152"/>
      <c r="R127" s="152"/>
      <c r="S127" s="152"/>
      <c r="T127" s="152"/>
      <c r="U127" s="152"/>
      <c r="V127" s="152"/>
      <c r="W127" s="153"/>
      <c r="X127" s="153"/>
      <c r="Y127" s="147"/>
      <c r="Z127" s="147"/>
      <c r="AA127" s="147"/>
      <c r="AB127" s="147"/>
      <c r="AC127" s="147"/>
      <c r="AD127" s="147"/>
      <c r="AE127" s="147"/>
      <c r="AF127" s="147"/>
    </row>
    <row r="128" spans="1:32" ht="22.5" x14ac:dyDescent="0.3">
      <c r="A128" s="154" t="s">
        <v>606</v>
      </c>
      <c r="B128" s="155" t="s">
        <v>627</v>
      </c>
      <c r="C128" s="155" t="s">
        <v>60</v>
      </c>
      <c r="D128" s="148"/>
      <c r="E128" s="149"/>
      <c r="F128" s="72"/>
      <c r="G128" s="150"/>
      <c r="H128" s="150"/>
      <c r="I128" s="151">
        <v>128</v>
      </c>
      <c r="J128" s="76"/>
      <c r="K128" s="152"/>
      <c r="L128" s="152"/>
      <c r="M128" s="152"/>
      <c r="N128" s="152"/>
      <c r="O128" s="152"/>
      <c r="P128" s="152"/>
      <c r="Q128" s="152"/>
      <c r="R128" s="152"/>
      <c r="S128" s="152"/>
      <c r="T128" s="152"/>
      <c r="U128" s="152"/>
      <c r="V128" s="152"/>
      <c r="W128" s="153"/>
      <c r="X128" s="153"/>
      <c r="Y128" s="147"/>
      <c r="Z128" s="147"/>
      <c r="AA128" s="147"/>
      <c r="AB128" s="147"/>
      <c r="AC128" s="147"/>
      <c r="AD128" s="147"/>
      <c r="AE128" s="147"/>
      <c r="AF128" s="147"/>
    </row>
    <row r="129" spans="1:32" ht="22.5" x14ac:dyDescent="0.3">
      <c r="A129" s="154" t="s">
        <v>607</v>
      </c>
      <c r="B129" s="155" t="s">
        <v>628</v>
      </c>
      <c r="C129" s="155" t="s">
        <v>60</v>
      </c>
      <c r="D129" s="148"/>
      <c r="E129" s="149"/>
      <c r="F129" s="72"/>
      <c r="G129" s="150"/>
      <c r="H129" s="150"/>
      <c r="I129" s="151">
        <v>129</v>
      </c>
      <c r="J129" s="76"/>
      <c r="K129" s="152"/>
      <c r="L129" s="152"/>
      <c r="M129" s="152"/>
      <c r="N129" s="152"/>
      <c r="O129" s="152"/>
      <c r="P129" s="152"/>
      <c r="Q129" s="152"/>
      <c r="R129" s="152"/>
      <c r="S129" s="152"/>
      <c r="T129" s="152"/>
      <c r="U129" s="152"/>
      <c r="V129" s="152"/>
      <c r="W129" s="153"/>
      <c r="X129" s="153"/>
      <c r="Y129" s="147"/>
      <c r="Z129" s="147"/>
      <c r="AA129" s="147"/>
      <c r="AB129" s="147"/>
      <c r="AC129" s="147"/>
      <c r="AD129" s="147"/>
      <c r="AE129" s="147"/>
      <c r="AF129" s="147"/>
    </row>
    <row r="130" spans="1:32" ht="22.5" x14ac:dyDescent="0.3">
      <c r="A130" s="154" t="s">
        <v>608</v>
      </c>
      <c r="B130" s="155" t="s">
        <v>629</v>
      </c>
      <c r="C130" s="155" t="s">
        <v>60</v>
      </c>
      <c r="D130" s="148"/>
      <c r="E130" s="149"/>
      <c r="F130" s="72"/>
      <c r="G130" s="150"/>
      <c r="H130" s="150"/>
      <c r="I130" s="151">
        <v>130</v>
      </c>
      <c r="J130" s="76"/>
      <c r="K130" s="152"/>
      <c r="L130" s="152"/>
      <c r="M130" s="152"/>
      <c r="N130" s="152"/>
      <c r="O130" s="152"/>
      <c r="P130" s="152"/>
      <c r="Q130" s="152"/>
      <c r="R130" s="152"/>
      <c r="S130" s="152"/>
      <c r="T130" s="152"/>
      <c r="U130" s="152"/>
      <c r="V130" s="152"/>
      <c r="W130" s="153"/>
      <c r="X130" s="153"/>
      <c r="Y130" s="147"/>
      <c r="Z130" s="147"/>
      <c r="AA130" s="147"/>
      <c r="AB130" s="147"/>
      <c r="AC130" s="147"/>
      <c r="AD130" s="147"/>
      <c r="AE130" s="147"/>
      <c r="AF130" s="147"/>
    </row>
    <row r="131" spans="1:32" ht="22.5" x14ac:dyDescent="0.3">
      <c r="A131" s="154" t="s">
        <v>609</v>
      </c>
      <c r="B131" s="155" t="s">
        <v>630</v>
      </c>
      <c r="C131" s="155" t="s">
        <v>60</v>
      </c>
      <c r="D131" s="148"/>
      <c r="E131" s="149"/>
      <c r="F131" s="72"/>
      <c r="G131" s="150"/>
      <c r="H131" s="150"/>
      <c r="I131" s="151">
        <v>131</v>
      </c>
      <c r="J131" s="76"/>
      <c r="K131" s="152"/>
      <c r="L131" s="152"/>
      <c r="M131" s="152"/>
      <c r="N131" s="152"/>
      <c r="O131" s="152"/>
      <c r="P131" s="152"/>
      <c r="Q131" s="152"/>
      <c r="R131" s="152"/>
      <c r="S131" s="152"/>
      <c r="T131" s="152"/>
      <c r="U131" s="152"/>
      <c r="V131" s="152"/>
      <c r="W131" s="153"/>
      <c r="X131" s="153"/>
      <c r="Y131" s="147"/>
      <c r="Z131" s="147"/>
      <c r="AA131" s="147"/>
      <c r="AB131" s="147"/>
      <c r="AC131" s="147"/>
      <c r="AD131" s="147"/>
      <c r="AE131" s="147"/>
      <c r="AF131" s="147"/>
    </row>
  </sheetData>
  <dataConsolidate/>
  <dataValidations count="8">
    <dataValidation allowBlank="1" showInputMessage="1" promptTitle="Group Vertex Color" prompt="To select a color to use for all vertices in the group, right-click and select Select Color on the right-click menu." sqref="B3:B131"/>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131">
      <formula1>ValidGroupShapes</formula1>
    </dataValidation>
    <dataValidation allowBlank="1" showInputMessage="1" showErrorMessage="1" promptTitle="Group Name" prompt="Enter the name of the group." sqref="A3:A131"/>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131">
      <formula1>ValidBooleansDefaultFalse</formula1>
    </dataValidation>
    <dataValidation allowBlank="1" sqref="K3:K131"/>
    <dataValidation allowBlank="1" showInputMessage="1" showErrorMessage="1" errorTitle="Invalid Group Collapsed" error="You have entered an unrecognized &quot;group collapsed.&quot;  Try selecting from the drop-down list instead." promptTitle="Group Label" prompt="Enter an optional group label." sqref="F3:F131"/>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131"/>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131">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63"/>
  <sheetViews>
    <sheetView tabSelected="1" workbookViewId="0">
      <selection activeCell="F13" sqref="F13"/>
    </sheetView>
  </sheetViews>
  <sheetFormatPr defaultRowHeight="15" x14ac:dyDescent="0.25"/>
  <cols>
    <col min="1" max="1" width="19.5703125" style="1" customWidth="1"/>
    <col min="2" max="2" width="21" style="1" customWidth="1"/>
    <col min="3" max="3" width="11.5703125" bestFit="1" customWidth="1"/>
    <col min="4" max="4" width="9.140625" customWidth="1"/>
  </cols>
  <sheetData>
    <row r="1" spans="1:3" ht="15" customHeight="1" x14ac:dyDescent="0.25">
      <c r="A1" s="6" t="s">
        <v>144</v>
      </c>
      <c r="B1" s="6" t="s">
        <v>5</v>
      </c>
      <c r="C1" s="6" t="s">
        <v>147</v>
      </c>
    </row>
    <row r="2" spans="1:3" x14ac:dyDescent="0.25">
      <c r="A2" s="132" t="s">
        <v>481</v>
      </c>
      <c r="B2" s="134" t="s">
        <v>237</v>
      </c>
      <c r="C2" s="132">
        <f>VLOOKUP(GroupVertices[[#This Row],[Vertex]], Vertices[], MATCH("ID", Vertices[#Headers], 0), FALSE)</f>
        <v>115</v>
      </c>
    </row>
    <row r="3" spans="1:3" x14ac:dyDescent="0.25">
      <c r="A3" s="132" t="s">
        <v>481</v>
      </c>
      <c r="B3" s="134" t="s">
        <v>349</v>
      </c>
      <c r="C3" s="132">
        <f>VLOOKUP(GroupVertices[[#This Row],[Vertex]], Vertices[], MATCH("ID", Vertices[#Headers], 0), FALSE)</f>
        <v>107</v>
      </c>
    </row>
    <row r="4" spans="1:3" x14ac:dyDescent="0.25">
      <c r="A4" s="132" t="s">
        <v>481</v>
      </c>
      <c r="B4" s="134" t="s">
        <v>350</v>
      </c>
      <c r="C4" s="132">
        <f>VLOOKUP(GroupVertices[[#This Row],[Vertex]], Vertices[], MATCH("ID", Vertices[#Headers], 0), FALSE)</f>
        <v>116</v>
      </c>
    </row>
    <row r="5" spans="1:3" x14ac:dyDescent="0.25">
      <c r="A5" s="132" t="s">
        <v>481</v>
      </c>
      <c r="B5" s="134" t="s">
        <v>366</v>
      </c>
      <c r="C5" s="132">
        <f>VLOOKUP(GroupVertices[[#This Row],[Vertex]], Vertices[], MATCH("ID", Vertices[#Headers], 0), FALSE)</f>
        <v>202</v>
      </c>
    </row>
    <row r="6" spans="1:3" x14ac:dyDescent="0.25">
      <c r="A6" s="132" t="s">
        <v>481</v>
      </c>
      <c r="B6" s="134" t="s">
        <v>386</v>
      </c>
      <c r="C6" s="132">
        <f>VLOOKUP(GroupVertices[[#This Row],[Vertex]], Vertices[], MATCH("ID", Vertices[#Headers], 0), FALSE)</f>
        <v>146</v>
      </c>
    </row>
    <row r="7" spans="1:3" x14ac:dyDescent="0.25">
      <c r="A7" s="132" t="s">
        <v>481</v>
      </c>
      <c r="B7" s="134" t="s">
        <v>387</v>
      </c>
      <c r="C7" s="132">
        <f>VLOOKUP(GroupVertices[[#This Row],[Vertex]], Vertices[], MATCH("ID", Vertices[#Headers], 0), FALSE)</f>
        <v>227</v>
      </c>
    </row>
    <row r="8" spans="1:3" x14ac:dyDescent="0.25">
      <c r="A8" s="132" t="s">
        <v>481</v>
      </c>
      <c r="B8" s="134" t="s">
        <v>367</v>
      </c>
      <c r="C8" s="132">
        <f>VLOOKUP(GroupVertices[[#This Row],[Vertex]], Vertices[], MATCH("ID", Vertices[#Headers], 0), FALSE)</f>
        <v>230</v>
      </c>
    </row>
    <row r="9" spans="1:3" x14ac:dyDescent="0.25">
      <c r="A9" s="132" t="s">
        <v>481</v>
      </c>
      <c r="B9" s="134" t="s">
        <v>238</v>
      </c>
      <c r="C9" s="132">
        <f>VLOOKUP(GroupVertices[[#This Row],[Vertex]], Vertices[], MATCH("ID", Vertices[#Headers], 0), FALSE)</f>
        <v>123</v>
      </c>
    </row>
    <row r="10" spans="1:3" x14ac:dyDescent="0.25">
      <c r="A10" s="132" t="s">
        <v>481</v>
      </c>
      <c r="B10" s="134" t="s">
        <v>239</v>
      </c>
      <c r="C10" s="132">
        <f>VLOOKUP(GroupVertices[[#This Row],[Vertex]], Vertices[], MATCH("ID", Vertices[#Headers], 0), FALSE)</f>
        <v>177</v>
      </c>
    </row>
    <row r="11" spans="1:3" x14ac:dyDescent="0.25">
      <c r="A11" s="132" t="s">
        <v>481</v>
      </c>
      <c r="B11" s="134" t="s">
        <v>240</v>
      </c>
      <c r="C11" s="132">
        <f>VLOOKUP(GroupVertices[[#This Row],[Vertex]], Vertices[], MATCH("ID", Vertices[#Headers], 0), FALSE)</f>
        <v>260</v>
      </c>
    </row>
    <row r="12" spans="1:3" x14ac:dyDescent="0.25">
      <c r="A12" s="132" t="s">
        <v>481</v>
      </c>
      <c r="B12" s="134" t="s">
        <v>236</v>
      </c>
      <c r="C12" s="132">
        <f>VLOOKUP(GroupVertices[[#This Row],[Vertex]], Vertices[], MATCH("ID", Vertices[#Headers], 0), FALSE)</f>
        <v>33</v>
      </c>
    </row>
    <row r="13" spans="1:3" x14ac:dyDescent="0.25">
      <c r="A13" s="132" t="s">
        <v>482</v>
      </c>
      <c r="B13" s="134" t="s">
        <v>210</v>
      </c>
      <c r="C13" s="132">
        <f>VLOOKUP(GroupVertices[[#This Row],[Vertex]], Vertices[], MATCH("ID", Vertices[#Headers], 0), FALSE)</f>
        <v>40</v>
      </c>
    </row>
    <row r="14" spans="1:3" x14ac:dyDescent="0.25">
      <c r="A14" s="132" t="s">
        <v>482</v>
      </c>
      <c r="B14" s="134" t="s">
        <v>377</v>
      </c>
      <c r="C14" s="132">
        <f>VLOOKUP(GroupVertices[[#This Row],[Vertex]], Vertices[], MATCH("ID", Vertices[#Headers], 0), FALSE)</f>
        <v>135</v>
      </c>
    </row>
    <row r="15" spans="1:3" x14ac:dyDescent="0.25">
      <c r="A15" s="132" t="s">
        <v>482</v>
      </c>
      <c r="B15" s="134" t="s">
        <v>395</v>
      </c>
      <c r="C15" s="132">
        <f>VLOOKUP(GroupVertices[[#This Row],[Vertex]], Vertices[], MATCH("ID", Vertices[#Headers], 0), FALSE)</f>
        <v>163</v>
      </c>
    </row>
    <row r="16" spans="1:3" x14ac:dyDescent="0.25">
      <c r="A16" s="132" t="s">
        <v>482</v>
      </c>
      <c r="B16" s="134" t="s">
        <v>396</v>
      </c>
      <c r="C16" s="132">
        <f>VLOOKUP(GroupVertices[[#This Row],[Vertex]], Vertices[], MATCH("ID", Vertices[#Headers], 0), FALSE)</f>
        <v>179</v>
      </c>
    </row>
    <row r="17" spans="1:3" x14ac:dyDescent="0.25">
      <c r="A17" s="132" t="s">
        <v>482</v>
      </c>
      <c r="B17" s="134" t="s">
        <v>382</v>
      </c>
      <c r="C17" s="132">
        <f>VLOOKUP(GroupVertices[[#This Row],[Vertex]], Vertices[], MATCH("ID", Vertices[#Headers], 0), FALSE)</f>
        <v>172</v>
      </c>
    </row>
    <row r="18" spans="1:3" x14ac:dyDescent="0.25">
      <c r="A18" s="132" t="s">
        <v>482</v>
      </c>
      <c r="B18" s="134" t="s">
        <v>383</v>
      </c>
      <c r="C18" s="132">
        <f>VLOOKUP(GroupVertices[[#This Row],[Vertex]], Vertices[], MATCH("ID", Vertices[#Headers], 0), FALSE)</f>
        <v>194</v>
      </c>
    </row>
    <row r="19" spans="1:3" x14ac:dyDescent="0.25">
      <c r="A19" s="132" t="s">
        <v>482</v>
      </c>
      <c r="B19" s="134" t="s">
        <v>211</v>
      </c>
      <c r="C19" s="132">
        <f>VLOOKUP(GroupVertices[[#This Row],[Vertex]], Vertices[], MATCH("ID", Vertices[#Headers], 0), FALSE)</f>
        <v>142</v>
      </c>
    </row>
    <row r="20" spans="1:3" x14ac:dyDescent="0.25">
      <c r="A20" s="132" t="s">
        <v>482</v>
      </c>
      <c r="B20" s="134" t="s">
        <v>317</v>
      </c>
      <c r="C20" s="132">
        <f>VLOOKUP(GroupVertices[[#This Row],[Vertex]], Vertices[], MATCH("ID", Vertices[#Headers], 0), FALSE)</f>
        <v>82</v>
      </c>
    </row>
    <row r="21" spans="1:3" x14ac:dyDescent="0.25">
      <c r="A21" s="132" t="s">
        <v>482</v>
      </c>
      <c r="B21" s="134" t="s">
        <v>212</v>
      </c>
      <c r="C21" s="132">
        <f>VLOOKUP(GroupVertices[[#This Row],[Vertex]], Vertices[], MATCH("ID", Vertices[#Headers], 0), FALSE)</f>
        <v>241</v>
      </c>
    </row>
    <row r="22" spans="1:3" x14ac:dyDescent="0.25">
      <c r="A22" s="132" t="s">
        <v>482</v>
      </c>
      <c r="B22" s="134" t="s">
        <v>209</v>
      </c>
      <c r="C22" s="132">
        <f>VLOOKUP(GroupVertices[[#This Row],[Vertex]], Vertices[], MATCH("ID", Vertices[#Headers], 0), FALSE)</f>
        <v>20</v>
      </c>
    </row>
    <row r="23" spans="1:3" x14ac:dyDescent="0.25">
      <c r="A23" s="132" t="s">
        <v>483</v>
      </c>
      <c r="B23" s="134" t="s">
        <v>257</v>
      </c>
      <c r="C23" s="132">
        <f>VLOOKUP(GroupVertices[[#This Row],[Vertex]], Vertices[], MATCH("ID", Vertices[#Headers], 0), FALSE)</f>
        <v>73</v>
      </c>
    </row>
    <row r="24" spans="1:3" x14ac:dyDescent="0.25">
      <c r="A24" s="132" t="s">
        <v>483</v>
      </c>
      <c r="B24" s="134" t="s">
        <v>313</v>
      </c>
      <c r="C24" s="132">
        <f>VLOOKUP(GroupVertices[[#This Row],[Vertex]], Vertices[], MATCH("ID", Vertices[#Headers], 0), FALSE)</f>
        <v>204</v>
      </c>
    </row>
    <row r="25" spans="1:3" x14ac:dyDescent="0.25">
      <c r="A25" s="132" t="s">
        <v>483</v>
      </c>
      <c r="B25" s="134" t="s">
        <v>258</v>
      </c>
      <c r="C25" s="132">
        <f>VLOOKUP(GroupVertices[[#This Row],[Vertex]], Vertices[], MATCH("ID", Vertices[#Headers], 0), FALSE)</f>
        <v>78</v>
      </c>
    </row>
    <row r="26" spans="1:3" x14ac:dyDescent="0.25">
      <c r="A26" s="132" t="s">
        <v>483</v>
      </c>
      <c r="B26" s="134" t="s">
        <v>259</v>
      </c>
      <c r="C26" s="132">
        <f>VLOOKUP(GroupVertices[[#This Row],[Vertex]], Vertices[], MATCH("ID", Vertices[#Headers], 0), FALSE)</f>
        <v>174</v>
      </c>
    </row>
    <row r="27" spans="1:3" x14ac:dyDescent="0.25">
      <c r="A27" s="132" t="s">
        <v>483</v>
      </c>
      <c r="B27" s="134" t="s">
        <v>260</v>
      </c>
      <c r="C27" s="132">
        <f>VLOOKUP(GroupVertices[[#This Row],[Vertex]], Vertices[], MATCH("ID", Vertices[#Headers], 0), FALSE)</f>
        <v>217</v>
      </c>
    </row>
    <row r="28" spans="1:3" x14ac:dyDescent="0.25">
      <c r="A28" s="132" t="s">
        <v>483</v>
      </c>
      <c r="B28" s="134" t="s">
        <v>256</v>
      </c>
      <c r="C28" s="132">
        <f>VLOOKUP(GroupVertices[[#This Row],[Vertex]], Vertices[], MATCH("ID", Vertices[#Headers], 0), FALSE)</f>
        <v>44</v>
      </c>
    </row>
    <row r="29" spans="1:3" x14ac:dyDescent="0.25">
      <c r="A29" s="132" t="s">
        <v>484</v>
      </c>
      <c r="B29" s="134" t="s">
        <v>342</v>
      </c>
      <c r="C29" s="132">
        <f>VLOOKUP(GroupVertices[[#This Row],[Vertex]], Vertices[], MATCH("ID", Vertices[#Headers], 0), FALSE)</f>
        <v>103</v>
      </c>
    </row>
    <row r="30" spans="1:3" x14ac:dyDescent="0.25">
      <c r="A30" s="132" t="s">
        <v>484</v>
      </c>
      <c r="B30" s="134" t="s">
        <v>413</v>
      </c>
      <c r="C30" s="132">
        <f>VLOOKUP(GroupVertices[[#This Row],[Vertex]], Vertices[], MATCH("ID", Vertices[#Headers], 0), FALSE)</f>
        <v>208</v>
      </c>
    </row>
    <row r="31" spans="1:3" x14ac:dyDescent="0.25">
      <c r="A31" s="132" t="s">
        <v>484</v>
      </c>
      <c r="B31" s="134" t="s">
        <v>414</v>
      </c>
      <c r="C31" s="132">
        <f>VLOOKUP(GroupVertices[[#This Row],[Vertex]], Vertices[], MATCH("ID", Vertices[#Headers], 0), FALSE)</f>
        <v>254</v>
      </c>
    </row>
    <row r="32" spans="1:3" x14ac:dyDescent="0.25">
      <c r="A32" s="132" t="s">
        <v>484</v>
      </c>
      <c r="B32" s="134" t="s">
        <v>252</v>
      </c>
      <c r="C32" s="132">
        <f>VLOOKUP(GroupVertices[[#This Row],[Vertex]], Vertices[], MATCH("ID", Vertices[#Headers], 0), FALSE)</f>
        <v>199</v>
      </c>
    </row>
    <row r="33" spans="1:3" x14ac:dyDescent="0.25">
      <c r="A33" s="132" t="s">
        <v>484</v>
      </c>
      <c r="B33" s="134" t="s">
        <v>253</v>
      </c>
      <c r="C33" s="132">
        <f>VLOOKUP(GroupVertices[[#This Row],[Vertex]], Vertices[], MATCH("ID", Vertices[#Headers], 0), FALSE)</f>
        <v>243</v>
      </c>
    </row>
    <row r="34" spans="1:3" x14ac:dyDescent="0.25">
      <c r="A34" s="132" t="s">
        <v>484</v>
      </c>
      <c r="B34" s="134" t="s">
        <v>251</v>
      </c>
      <c r="C34" s="132">
        <f>VLOOKUP(GroupVertices[[#This Row],[Vertex]], Vertices[], MATCH("ID", Vertices[#Headers], 0), FALSE)</f>
        <v>39</v>
      </c>
    </row>
    <row r="35" spans="1:3" x14ac:dyDescent="0.25">
      <c r="A35" s="132" t="s">
        <v>485</v>
      </c>
      <c r="B35" s="134" t="s">
        <v>320</v>
      </c>
      <c r="C35" s="132">
        <f>VLOOKUP(GroupVertices[[#This Row],[Vertex]], Vertices[], MATCH("ID", Vertices[#Headers], 0), FALSE)</f>
        <v>155</v>
      </c>
    </row>
    <row r="36" spans="1:3" x14ac:dyDescent="0.25">
      <c r="A36" s="132" t="s">
        <v>485</v>
      </c>
      <c r="B36" s="134" t="s">
        <v>321</v>
      </c>
      <c r="C36" s="132">
        <f>VLOOKUP(GroupVertices[[#This Row],[Vertex]], Vertices[], MATCH("ID", Vertices[#Headers], 0), FALSE)</f>
        <v>158</v>
      </c>
    </row>
    <row r="37" spans="1:3" x14ac:dyDescent="0.25">
      <c r="A37" s="132" t="s">
        <v>485</v>
      </c>
      <c r="B37" s="134" t="s">
        <v>425</v>
      </c>
      <c r="C37" s="132">
        <f>VLOOKUP(GroupVertices[[#This Row],[Vertex]], Vertices[], MATCH("ID", Vertices[#Headers], 0), FALSE)</f>
        <v>224</v>
      </c>
    </row>
    <row r="38" spans="1:3" x14ac:dyDescent="0.25">
      <c r="A38" s="132" t="s">
        <v>485</v>
      </c>
      <c r="B38" s="134" t="s">
        <v>322</v>
      </c>
      <c r="C38" s="132">
        <f>VLOOKUP(GroupVertices[[#This Row],[Vertex]], Vertices[], MATCH("ID", Vertices[#Headers], 0), FALSE)</f>
        <v>237</v>
      </c>
    </row>
    <row r="39" spans="1:3" x14ac:dyDescent="0.25">
      <c r="A39" s="132" t="s">
        <v>485</v>
      </c>
      <c r="B39" s="134" t="s">
        <v>319</v>
      </c>
      <c r="C39" s="132">
        <f>VLOOKUP(GroupVertices[[#This Row],[Vertex]], Vertices[], MATCH("ID", Vertices[#Headers], 0), FALSE)</f>
        <v>85</v>
      </c>
    </row>
    <row r="40" spans="1:3" x14ac:dyDescent="0.25">
      <c r="A40" s="132" t="s">
        <v>486</v>
      </c>
      <c r="B40" s="134" t="s">
        <v>289</v>
      </c>
      <c r="C40" s="132">
        <f>VLOOKUP(GroupVertices[[#This Row],[Vertex]], Vertices[], MATCH("ID", Vertices[#Headers], 0), FALSE)</f>
        <v>66</v>
      </c>
    </row>
    <row r="41" spans="1:3" x14ac:dyDescent="0.25">
      <c r="A41" s="132" t="s">
        <v>486</v>
      </c>
      <c r="B41" s="134" t="s">
        <v>290</v>
      </c>
      <c r="C41" s="132">
        <f>VLOOKUP(GroupVertices[[#This Row],[Vertex]], Vertices[], MATCH("ID", Vertices[#Headers], 0), FALSE)</f>
        <v>83</v>
      </c>
    </row>
    <row r="42" spans="1:3" x14ac:dyDescent="0.25">
      <c r="A42" s="132" t="s">
        <v>486</v>
      </c>
      <c r="B42" s="134" t="s">
        <v>291</v>
      </c>
      <c r="C42" s="132">
        <f>VLOOKUP(GroupVertices[[#This Row],[Vertex]], Vertices[], MATCH("ID", Vertices[#Headers], 0), FALSE)</f>
        <v>195</v>
      </c>
    </row>
    <row r="43" spans="1:3" x14ac:dyDescent="0.25">
      <c r="A43" s="132" t="s">
        <v>486</v>
      </c>
      <c r="B43" s="134" t="s">
        <v>247</v>
      </c>
      <c r="C43" s="132">
        <f>VLOOKUP(GroupVertices[[#This Row],[Vertex]], Vertices[], MATCH("ID", Vertices[#Headers], 0), FALSE)</f>
        <v>178</v>
      </c>
    </row>
    <row r="44" spans="1:3" x14ac:dyDescent="0.25">
      <c r="A44" s="132" t="s">
        <v>486</v>
      </c>
      <c r="B44" s="134" t="s">
        <v>246</v>
      </c>
      <c r="C44" s="132">
        <f>VLOOKUP(GroupVertices[[#This Row],[Vertex]], Vertices[], MATCH("ID", Vertices[#Headers], 0), FALSE)</f>
        <v>37</v>
      </c>
    </row>
    <row r="45" spans="1:3" x14ac:dyDescent="0.25">
      <c r="A45" s="132" t="s">
        <v>487</v>
      </c>
      <c r="B45" s="134" t="s">
        <v>372</v>
      </c>
      <c r="C45" s="132">
        <f>VLOOKUP(GroupVertices[[#This Row],[Vertex]], Vertices[], MATCH("ID", Vertices[#Headers], 0), FALSE)</f>
        <v>126</v>
      </c>
    </row>
    <row r="46" spans="1:3" x14ac:dyDescent="0.25">
      <c r="A46" s="132" t="s">
        <v>487</v>
      </c>
      <c r="B46" s="134" t="s">
        <v>183</v>
      </c>
      <c r="C46" s="132">
        <f>VLOOKUP(GroupVertices[[#This Row],[Vertex]], Vertices[], MATCH("ID", Vertices[#Headers], 0), FALSE)</f>
        <v>46</v>
      </c>
    </row>
    <row r="47" spans="1:3" x14ac:dyDescent="0.25">
      <c r="A47" s="132" t="s">
        <v>487</v>
      </c>
      <c r="B47" s="134" t="s">
        <v>184</v>
      </c>
      <c r="C47" s="132">
        <f>VLOOKUP(GroupVertices[[#This Row],[Vertex]], Vertices[], MATCH("ID", Vertices[#Headers], 0), FALSE)</f>
        <v>234</v>
      </c>
    </row>
    <row r="48" spans="1:3" x14ac:dyDescent="0.25">
      <c r="A48" s="132" t="s">
        <v>487</v>
      </c>
      <c r="B48" s="134" t="s">
        <v>185</v>
      </c>
      <c r="C48" s="132">
        <f>VLOOKUP(GroupVertices[[#This Row],[Vertex]], Vertices[], MATCH("ID", Vertices[#Headers], 0), FALSE)</f>
        <v>252</v>
      </c>
    </row>
    <row r="49" spans="1:3" x14ac:dyDescent="0.25">
      <c r="A49" s="132" t="s">
        <v>487</v>
      </c>
      <c r="B49" s="134" t="s">
        <v>182</v>
      </c>
      <c r="C49" s="132">
        <f>VLOOKUP(GroupVertices[[#This Row],[Vertex]], Vertices[], MATCH("ID", Vertices[#Headers], 0), FALSE)</f>
        <v>7</v>
      </c>
    </row>
    <row r="50" spans="1:3" x14ac:dyDescent="0.25">
      <c r="A50" s="132" t="s">
        <v>488</v>
      </c>
      <c r="B50" s="134" t="s">
        <v>393</v>
      </c>
      <c r="C50" s="132">
        <f>VLOOKUP(GroupVertices[[#This Row],[Vertex]], Vertices[], MATCH("ID", Vertices[#Headers], 0), FALSE)</f>
        <v>159</v>
      </c>
    </row>
    <row r="51" spans="1:3" x14ac:dyDescent="0.25">
      <c r="A51" s="132" t="s">
        <v>488</v>
      </c>
      <c r="B51" s="134" t="s">
        <v>394</v>
      </c>
      <c r="C51" s="132">
        <f>VLOOKUP(GroupVertices[[#This Row],[Vertex]], Vertices[], MATCH("ID", Vertices[#Headers], 0), FALSE)</f>
        <v>242</v>
      </c>
    </row>
    <row r="52" spans="1:3" x14ac:dyDescent="0.25">
      <c r="A52" s="132" t="s">
        <v>488</v>
      </c>
      <c r="B52" s="134" t="s">
        <v>286</v>
      </c>
      <c r="C52" s="132">
        <f>VLOOKUP(GroupVertices[[#This Row],[Vertex]], Vertices[], MATCH("ID", Vertices[#Headers], 0), FALSE)</f>
        <v>244</v>
      </c>
    </row>
    <row r="53" spans="1:3" x14ac:dyDescent="0.25">
      <c r="A53" s="132" t="s">
        <v>488</v>
      </c>
      <c r="B53" s="134" t="s">
        <v>285</v>
      </c>
      <c r="C53" s="132">
        <f>VLOOKUP(GroupVertices[[#This Row],[Vertex]], Vertices[], MATCH("ID", Vertices[#Headers], 0), FALSE)</f>
        <v>63</v>
      </c>
    </row>
    <row r="54" spans="1:3" x14ac:dyDescent="0.25">
      <c r="A54" s="132" t="s">
        <v>489</v>
      </c>
      <c r="B54" s="134" t="s">
        <v>296</v>
      </c>
      <c r="C54" s="132">
        <f>VLOOKUP(GroupVertices[[#This Row],[Vertex]], Vertices[], MATCH("ID", Vertices[#Headers], 0), FALSE)</f>
        <v>164</v>
      </c>
    </row>
    <row r="55" spans="1:3" x14ac:dyDescent="0.25">
      <c r="A55" s="132" t="s">
        <v>489</v>
      </c>
      <c r="B55" s="134" t="s">
        <v>297</v>
      </c>
      <c r="C55" s="132">
        <f>VLOOKUP(GroupVertices[[#This Row],[Vertex]], Vertices[], MATCH("ID", Vertices[#Headers], 0), FALSE)</f>
        <v>170</v>
      </c>
    </row>
    <row r="56" spans="1:3" x14ac:dyDescent="0.25">
      <c r="A56" s="132" t="s">
        <v>489</v>
      </c>
      <c r="B56" s="134" t="s">
        <v>298</v>
      </c>
      <c r="C56" s="132">
        <f>VLOOKUP(GroupVertices[[#This Row],[Vertex]], Vertices[], MATCH("ID", Vertices[#Headers], 0), FALSE)</f>
        <v>183</v>
      </c>
    </row>
    <row r="57" spans="1:3" x14ac:dyDescent="0.25">
      <c r="A57" s="132" t="s">
        <v>489</v>
      </c>
      <c r="B57" s="134" t="s">
        <v>295</v>
      </c>
      <c r="C57" s="132">
        <f>VLOOKUP(GroupVertices[[#This Row],[Vertex]], Vertices[], MATCH("ID", Vertices[#Headers], 0), FALSE)</f>
        <v>69</v>
      </c>
    </row>
    <row r="58" spans="1:3" x14ac:dyDescent="0.25">
      <c r="A58" s="132" t="s">
        <v>490</v>
      </c>
      <c r="B58" s="134" t="s">
        <v>335</v>
      </c>
      <c r="C58" s="132">
        <f>VLOOKUP(GroupVertices[[#This Row],[Vertex]], Vertices[], MATCH("ID", Vertices[#Headers], 0), FALSE)</f>
        <v>167</v>
      </c>
    </row>
    <row r="59" spans="1:3" x14ac:dyDescent="0.25">
      <c r="A59" s="132" t="s">
        <v>490</v>
      </c>
      <c r="B59" s="134" t="s">
        <v>336</v>
      </c>
      <c r="C59" s="132">
        <f>VLOOKUP(GroupVertices[[#This Row],[Vertex]], Vertices[], MATCH("ID", Vertices[#Headers], 0), FALSE)</f>
        <v>175</v>
      </c>
    </row>
    <row r="60" spans="1:3" x14ac:dyDescent="0.25">
      <c r="A60" s="132" t="s">
        <v>490</v>
      </c>
      <c r="B60" s="134" t="s">
        <v>337</v>
      </c>
      <c r="C60" s="132">
        <f>VLOOKUP(GroupVertices[[#This Row],[Vertex]], Vertices[], MATCH("ID", Vertices[#Headers], 0), FALSE)</f>
        <v>192</v>
      </c>
    </row>
    <row r="61" spans="1:3" x14ac:dyDescent="0.25">
      <c r="A61" s="132" t="s">
        <v>490</v>
      </c>
      <c r="B61" s="134" t="s">
        <v>334</v>
      </c>
      <c r="C61" s="132">
        <f>VLOOKUP(GroupVertices[[#This Row],[Vertex]], Vertices[], MATCH("ID", Vertices[#Headers], 0), FALSE)</f>
        <v>96</v>
      </c>
    </row>
    <row r="62" spans="1:3" x14ac:dyDescent="0.25">
      <c r="A62" s="132" t="s">
        <v>491</v>
      </c>
      <c r="B62" s="134" t="s">
        <v>353</v>
      </c>
      <c r="C62" s="132">
        <f>VLOOKUP(GroupVertices[[#This Row],[Vertex]], Vertices[], MATCH("ID", Vertices[#Headers], 0), FALSE)</f>
        <v>141</v>
      </c>
    </row>
    <row r="63" spans="1:3" x14ac:dyDescent="0.25">
      <c r="A63" s="132" t="s">
        <v>491</v>
      </c>
      <c r="B63" s="134" t="s">
        <v>354</v>
      </c>
      <c r="C63" s="132">
        <f>VLOOKUP(GroupVertices[[#This Row],[Vertex]], Vertices[], MATCH("ID", Vertices[#Headers], 0), FALSE)</f>
        <v>168</v>
      </c>
    </row>
    <row r="64" spans="1:3" x14ac:dyDescent="0.25">
      <c r="A64" s="132" t="s">
        <v>491</v>
      </c>
      <c r="B64" s="134" t="s">
        <v>181</v>
      </c>
      <c r="C64" s="132">
        <f>VLOOKUP(GroupVertices[[#This Row],[Vertex]], Vertices[], MATCH("ID", Vertices[#Headers], 0), FALSE)</f>
        <v>110</v>
      </c>
    </row>
    <row r="65" spans="1:3" x14ac:dyDescent="0.25">
      <c r="A65" s="132" t="s">
        <v>491</v>
      </c>
      <c r="B65" s="134" t="s">
        <v>180</v>
      </c>
      <c r="C65" s="132">
        <f>VLOOKUP(GroupVertices[[#This Row],[Vertex]], Vertices[], MATCH("ID", Vertices[#Headers], 0), FALSE)</f>
        <v>6</v>
      </c>
    </row>
    <row r="66" spans="1:3" x14ac:dyDescent="0.25">
      <c r="A66" s="132" t="s">
        <v>492</v>
      </c>
      <c r="B66" s="134" t="s">
        <v>262</v>
      </c>
      <c r="C66" s="132">
        <f>VLOOKUP(GroupVertices[[#This Row],[Vertex]], Vertices[], MATCH("ID", Vertices[#Headers], 0), FALSE)</f>
        <v>95</v>
      </c>
    </row>
    <row r="67" spans="1:3" x14ac:dyDescent="0.25">
      <c r="A67" s="132" t="s">
        <v>492</v>
      </c>
      <c r="B67" s="134" t="s">
        <v>263</v>
      </c>
      <c r="C67" s="132">
        <f>VLOOKUP(GroupVertices[[#This Row],[Vertex]], Vertices[], MATCH("ID", Vertices[#Headers], 0), FALSE)</f>
        <v>162</v>
      </c>
    </row>
    <row r="68" spans="1:3" x14ac:dyDescent="0.25">
      <c r="A68" s="132" t="s">
        <v>492</v>
      </c>
      <c r="B68" s="134" t="s">
        <v>264</v>
      </c>
      <c r="C68" s="132">
        <f>VLOOKUP(GroupVertices[[#This Row],[Vertex]], Vertices[], MATCH("ID", Vertices[#Headers], 0), FALSE)</f>
        <v>209</v>
      </c>
    </row>
    <row r="69" spans="1:3" x14ac:dyDescent="0.25">
      <c r="A69" s="132" t="s">
        <v>492</v>
      </c>
      <c r="B69" s="134" t="s">
        <v>261</v>
      </c>
      <c r="C69" s="132">
        <f>VLOOKUP(GroupVertices[[#This Row],[Vertex]], Vertices[], MATCH("ID", Vertices[#Headers], 0), FALSE)</f>
        <v>45</v>
      </c>
    </row>
    <row r="70" spans="1:3" x14ac:dyDescent="0.25">
      <c r="A70" s="132" t="s">
        <v>493</v>
      </c>
      <c r="B70" s="134" t="s">
        <v>220</v>
      </c>
      <c r="C70" s="132">
        <f>VLOOKUP(GroupVertices[[#This Row],[Vertex]], Vertices[], MATCH("ID", Vertices[#Headers], 0), FALSE)</f>
        <v>47</v>
      </c>
    </row>
    <row r="71" spans="1:3" x14ac:dyDescent="0.25">
      <c r="A71" s="132" t="s">
        <v>493</v>
      </c>
      <c r="B71" s="134" t="s">
        <v>221</v>
      </c>
      <c r="C71" s="132">
        <f>VLOOKUP(GroupVertices[[#This Row],[Vertex]], Vertices[], MATCH("ID", Vertices[#Headers], 0), FALSE)</f>
        <v>140</v>
      </c>
    </row>
    <row r="72" spans="1:3" x14ac:dyDescent="0.25">
      <c r="A72" s="132" t="s">
        <v>493</v>
      </c>
      <c r="B72" s="134" t="s">
        <v>222</v>
      </c>
      <c r="C72" s="132">
        <f>VLOOKUP(GroupVertices[[#This Row],[Vertex]], Vertices[], MATCH("ID", Vertices[#Headers], 0), FALSE)</f>
        <v>248</v>
      </c>
    </row>
    <row r="73" spans="1:3" x14ac:dyDescent="0.25">
      <c r="A73" s="132" t="s">
        <v>493</v>
      </c>
      <c r="B73" s="134" t="s">
        <v>219</v>
      </c>
      <c r="C73" s="132">
        <f>VLOOKUP(GroupVertices[[#This Row],[Vertex]], Vertices[], MATCH("ID", Vertices[#Headers], 0), FALSE)</f>
        <v>26</v>
      </c>
    </row>
    <row r="74" spans="1:3" x14ac:dyDescent="0.25">
      <c r="A74" s="132" t="s">
        <v>494</v>
      </c>
      <c r="B74" s="134" t="s">
        <v>198</v>
      </c>
      <c r="C74" s="132">
        <f>VLOOKUP(GroupVertices[[#This Row],[Vertex]], Vertices[], MATCH("ID", Vertices[#Headers], 0), FALSE)</f>
        <v>42</v>
      </c>
    </row>
    <row r="75" spans="1:3" x14ac:dyDescent="0.25">
      <c r="A75" s="132" t="s">
        <v>494</v>
      </c>
      <c r="B75" s="134" t="s">
        <v>199</v>
      </c>
      <c r="C75" s="132">
        <f>VLOOKUP(GroupVertices[[#This Row],[Vertex]], Vertices[], MATCH("ID", Vertices[#Headers], 0), FALSE)</f>
        <v>102</v>
      </c>
    </row>
    <row r="76" spans="1:3" x14ac:dyDescent="0.25">
      <c r="A76" s="132" t="s">
        <v>494</v>
      </c>
      <c r="B76" s="134" t="s">
        <v>200</v>
      </c>
      <c r="C76" s="132">
        <f>VLOOKUP(GroupVertices[[#This Row],[Vertex]], Vertices[], MATCH("ID", Vertices[#Headers], 0), FALSE)</f>
        <v>145</v>
      </c>
    </row>
    <row r="77" spans="1:3" x14ac:dyDescent="0.25">
      <c r="A77" s="132" t="s">
        <v>494</v>
      </c>
      <c r="B77" s="134" t="s">
        <v>197</v>
      </c>
      <c r="C77" s="132">
        <f>VLOOKUP(GroupVertices[[#This Row],[Vertex]], Vertices[], MATCH("ID", Vertices[#Headers], 0), FALSE)</f>
        <v>14</v>
      </c>
    </row>
    <row r="78" spans="1:3" x14ac:dyDescent="0.25">
      <c r="A78" s="132" t="s">
        <v>495</v>
      </c>
      <c r="B78" s="134" t="s">
        <v>311</v>
      </c>
      <c r="C78" s="132">
        <f>VLOOKUP(GroupVertices[[#This Row],[Vertex]], Vertices[], MATCH("ID", Vertices[#Headers], 0), FALSE)</f>
        <v>94</v>
      </c>
    </row>
    <row r="79" spans="1:3" x14ac:dyDescent="0.25">
      <c r="A79" s="132" t="s">
        <v>495</v>
      </c>
      <c r="B79" s="134" t="s">
        <v>312</v>
      </c>
      <c r="C79" s="132">
        <f>VLOOKUP(GroupVertices[[#This Row],[Vertex]], Vertices[], MATCH("ID", Vertices[#Headers], 0), FALSE)</f>
        <v>239</v>
      </c>
    </row>
    <row r="80" spans="1:3" x14ac:dyDescent="0.25">
      <c r="A80" s="132" t="s">
        <v>495</v>
      </c>
      <c r="B80" s="134" t="s">
        <v>310</v>
      </c>
      <c r="C80" s="132">
        <f>VLOOKUP(GroupVertices[[#This Row],[Vertex]], Vertices[], MATCH("ID", Vertices[#Headers], 0), FALSE)</f>
        <v>77</v>
      </c>
    </row>
    <row r="81" spans="1:3" x14ac:dyDescent="0.25">
      <c r="A81" s="132" t="s">
        <v>496</v>
      </c>
      <c r="B81" s="134" t="s">
        <v>331</v>
      </c>
      <c r="C81" s="132">
        <f>VLOOKUP(GroupVertices[[#This Row],[Vertex]], Vertices[], MATCH("ID", Vertices[#Headers], 0), FALSE)</f>
        <v>153</v>
      </c>
    </row>
    <row r="82" spans="1:3" x14ac:dyDescent="0.25">
      <c r="A82" s="132" t="s">
        <v>496</v>
      </c>
      <c r="B82" s="134" t="s">
        <v>332</v>
      </c>
      <c r="C82" s="132">
        <f>VLOOKUP(GroupVertices[[#This Row],[Vertex]], Vertices[], MATCH("ID", Vertices[#Headers], 0), FALSE)</f>
        <v>253</v>
      </c>
    </row>
    <row r="83" spans="1:3" x14ac:dyDescent="0.25">
      <c r="A83" s="132" t="s">
        <v>496</v>
      </c>
      <c r="B83" s="134" t="s">
        <v>330</v>
      </c>
      <c r="C83" s="132">
        <f>VLOOKUP(GroupVertices[[#This Row],[Vertex]], Vertices[], MATCH("ID", Vertices[#Headers], 0), FALSE)</f>
        <v>91</v>
      </c>
    </row>
    <row r="84" spans="1:3" x14ac:dyDescent="0.25">
      <c r="A84" s="132" t="s">
        <v>497</v>
      </c>
      <c r="B84" s="134" t="s">
        <v>324</v>
      </c>
      <c r="C84" s="132">
        <f>VLOOKUP(GroupVertices[[#This Row],[Vertex]], Vertices[], MATCH("ID", Vertices[#Headers], 0), FALSE)</f>
        <v>89</v>
      </c>
    </row>
    <row r="85" spans="1:3" x14ac:dyDescent="0.25">
      <c r="A85" s="132" t="s">
        <v>497</v>
      </c>
      <c r="B85" s="134" t="s">
        <v>325</v>
      </c>
      <c r="C85" s="132">
        <f>VLOOKUP(GroupVertices[[#This Row],[Vertex]], Vertices[], MATCH("ID", Vertices[#Headers], 0), FALSE)</f>
        <v>190</v>
      </c>
    </row>
    <row r="86" spans="1:3" x14ac:dyDescent="0.25">
      <c r="A86" s="132" t="s">
        <v>497</v>
      </c>
      <c r="B86" s="134" t="s">
        <v>323</v>
      </c>
      <c r="C86" s="132">
        <f>VLOOKUP(GroupVertices[[#This Row],[Vertex]], Vertices[], MATCH("ID", Vertices[#Headers], 0), FALSE)</f>
        <v>86</v>
      </c>
    </row>
    <row r="87" spans="1:3" x14ac:dyDescent="0.25">
      <c r="A87" s="132" t="s">
        <v>498</v>
      </c>
      <c r="B87" s="134" t="s">
        <v>249</v>
      </c>
      <c r="C87" s="132">
        <f>VLOOKUP(GroupVertices[[#This Row],[Vertex]], Vertices[], MATCH("ID", Vertices[#Headers], 0), FALSE)</f>
        <v>148</v>
      </c>
    </row>
    <row r="88" spans="1:3" x14ac:dyDescent="0.25">
      <c r="A88" s="132" t="s">
        <v>498</v>
      </c>
      <c r="B88" s="134" t="s">
        <v>250</v>
      </c>
      <c r="C88" s="132">
        <f>VLOOKUP(GroupVertices[[#This Row],[Vertex]], Vertices[], MATCH("ID", Vertices[#Headers], 0), FALSE)</f>
        <v>213</v>
      </c>
    </row>
    <row r="89" spans="1:3" x14ac:dyDescent="0.25">
      <c r="A89" s="132" t="s">
        <v>498</v>
      </c>
      <c r="B89" s="134" t="s">
        <v>248</v>
      </c>
      <c r="C89" s="132">
        <f>VLOOKUP(GroupVertices[[#This Row],[Vertex]], Vertices[], MATCH("ID", Vertices[#Headers], 0), FALSE)</f>
        <v>38</v>
      </c>
    </row>
    <row r="90" spans="1:3" x14ac:dyDescent="0.25">
      <c r="A90" s="132" t="s">
        <v>499</v>
      </c>
      <c r="B90" s="134" t="s">
        <v>303</v>
      </c>
      <c r="C90" s="132">
        <f>VLOOKUP(GroupVertices[[#This Row],[Vertex]], Vertices[], MATCH("ID", Vertices[#Headers], 0), FALSE)</f>
        <v>143</v>
      </c>
    </row>
    <row r="91" spans="1:3" x14ac:dyDescent="0.25">
      <c r="A91" s="132" t="s">
        <v>499</v>
      </c>
      <c r="B91" s="134" t="s">
        <v>304</v>
      </c>
      <c r="C91" s="132">
        <f>VLOOKUP(GroupVertices[[#This Row],[Vertex]], Vertices[], MATCH("ID", Vertices[#Headers], 0), FALSE)</f>
        <v>150</v>
      </c>
    </row>
    <row r="92" spans="1:3" x14ac:dyDescent="0.25">
      <c r="A92" s="132" t="s">
        <v>499</v>
      </c>
      <c r="B92" s="134" t="s">
        <v>302</v>
      </c>
      <c r="C92" s="132">
        <f>VLOOKUP(GroupVertices[[#This Row],[Vertex]], Vertices[], MATCH("ID", Vertices[#Headers], 0), FALSE)</f>
        <v>71</v>
      </c>
    </row>
    <row r="93" spans="1:3" x14ac:dyDescent="0.25">
      <c r="A93" s="132" t="s">
        <v>500</v>
      </c>
      <c r="B93" s="134" t="s">
        <v>300</v>
      </c>
      <c r="C93" s="132">
        <f>VLOOKUP(GroupVertices[[#This Row],[Vertex]], Vertices[], MATCH("ID", Vertices[#Headers], 0), FALSE)</f>
        <v>81</v>
      </c>
    </row>
    <row r="94" spans="1:3" x14ac:dyDescent="0.25">
      <c r="A94" s="132" t="s">
        <v>500</v>
      </c>
      <c r="B94" s="134" t="s">
        <v>301</v>
      </c>
      <c r="C94" s="132">
        <f>VLOOKUP(GroupVertices[[#This Row],[Vertex]], Vertices[], MATCH("ID", Vertices[#Headers], 0), FALSE)</f>
        <v>88</v>
      </c>
    </row>
    <row r="95" spans="1:3" x14ac:dyDescent="0.25">
      <c r="A95" s="132" t="s">
        <v>500</v>
      </c>
      <c r="B95" s="134" t="s">
        <v>299</v>
      </c>
      <c r="C95" s="132">
        <f>VLOOKUP(GroupVertices[[#This Row],[Vertex]], Vertices[], MATCH("ID", Vertices[#Headers], 0), FALSE)</f>
        <v>70</v>
      </c>
    </row>
    <row r="96" spans="1:3" x14ac:dyDescent="0.25">
      <c r="A96" s="132" t="s">
        <v>501</v>
      </c>
      <c r="B96" s="134" t="s">
        <v>369</v>
      </c>
      <c r="C96" s="132">
        <f>VLOOKUP(GroupVertices[[#This Row],[Vertex]], Vertices[], MATCH("ID", Vertices[#Headers], 0), FALSE)</f>
        <v>131</v>
      </c>
    </row>
    <row r="97" spans="1:3" x14ac:dyDescent="0.25">
      <c r="A97" s="132" t="s">
        <v>501</v>
      </c>
      <c r="B97" s="134" t="s">
        <v>370</v>
      </c>
      <c r="C97" s="132">
        <f>VLOOKUP(GroupVertices[[#This Row],[Vertex]], Vertices[], MATCH("ID", Vertices[#Headers], 0), FALSE)</f>
        <v>151</v>
      </c>
    </row>
    <row r="98" spans="1:3" x14ac:dyDescent="0.25">
      <c r="A98" s="132" t="s">
        <v>501</v>
      </c>
      <c r="B98" s="134" t="s">
        <v>368</v>
      </c>
      <c r="C98" s="132">
        <f>VLOOKUP(GroupVertices[[#This Row],[Vertex]], Vertices[], MATCH("ID", Vertices[#Headers], 0), FALSE)</f>
        <v>124</v>
      </c>
    </row>
    <row r="99" spans="1:3" x14ac:dyDescent="0.25">
      <c r="A99" s="132" t="s">
        <v>502</v>
      </c>
      <c r="B99" s="134" t="s">
        <v>346</v>
      </c>
      <c r="C99" s="132">
        <f>VLOOKUP(GroupVertices[[#This Row],[Vertex]], Vertices[], MATCH("ID", Vertices[#Headers], 0), FALSE)</f>
        <v>118</v>
      </c>
    </row>
    <row r="100" spans="1:3" x14ac:dyDescent="0.25">
      <c r="A100" s="132" t="s">
        <v>502</v>
      </c>
      <c r="B100" s="134" t="s">
        <v>347</v>
      </c>
      <c r="C100" s="132">
        <f>VLOOKUP(GroupVertices[[#This Row],[Vertex]], Vertices[], MATCH("ID", Vertices[#Headers], 0), FALSE)</f>
        <v>226</v>
      </c>
    </row>
    <row r="101" spans="1:3" x14ac:dyDescent="0.25">
      <c r="A101" s="132" t="s">
        <v>502</v>
      </c>
      <c r="B101" s="134" t="s">
        <v>345</v>
      </c>
      <c r="C101" s="132">
        <f>VLOOKUP(GroupVertices[[#This Row],[Vertex]], Vertices[], MATCH("ID", Vertices[#Headers], 0), FALSE)</f>
        <v>105</v>
      </c>
    </row>
    <row r="102" spans="1:3" x14ac:dyDescent="0.25">
      <c r="A102" s="132" t="s">
        <v>503</v>
      </c>
      <c r="B102" s="134" t="s">
        <v>276</v>
      </c>
      <c r="C102" s="132">
        <f>VLOOKUP(GroupVertices[[#This Row],[Vertex]], Vertices[], MATCH("ID", Vertices[#Headers], 0), FALSE)</f>
        <v>212</v>
      </c>
    </row>
    <row r="103" spans="1:3" x14ac:dyDescent="0.25">
      <c r="A103" s="132" t="s">
        <v>503</v>
      </c>
      <c r="B103" s="134" t="s">
        <v>277</v>
      </c>
      <c r="C103" s="132">
        <f>VLOOKUP(GroupVertices[[#This Row],[Vertex]], Vertices[], MATCH("ID", Vertices[#Headers], 0), FALSE)</f>
        <v>223</v>
      </c>
    </row>
    <row r="104" spans="1:3" x14ac:dyDescent="0.25">
      <c r="A104" s="132" t="s">
        <v>503</v>
      </c>
      <c r="B104" s="134" t="s">
        <v>275</v>
      </c>
      <c r="C104" s="132">
        <f>VLOOKUP(GroupVertices[[#This Row],[Vertex]], Vertices[], MATCH("ID", Vertices[#Headers], 0), FALSE)</f>
        <v>55</v>
      </c>
    </row>
    <row r="105" spans="1:3" x14ac:dyDescent="0.25">
      <c r="A105" s="132" t="s">
        <v>504</v>
      </c>
      <c r="B105" s="134" t="s">
        <v>194</v>
      </c>
      <c r="C105" s="132">
        <f>VLOOKUP(GroupVertices[[#This Row],[Vertex]], Vertices[], MATCH("ID", Vertices[#Headers], 0), FALSE)</f>
        <v>43</v>
      </c>
    </row>
    <row r="106" spans="1:3" x14ac:dyDescent="0.25">
      <c r="A106" s="132" t="s">
        <v>504</v>
      </c>
      <c r="B106" s="134" t="s">
        <v>195</v>
      </c>
      <c r="C106" s="132">
        <f>VLOOKUP(GroupVertices[[#This Row],[Vertex]], Vertices[], MATCH("ID", Vertices[#Headers], 0), FALSE)</f>
        <v>198</v>
      </c>
    </row>
    <row r="107" spans="1:3" x14ac:dyDescent="0.25">
      <c r="A107" s="132" t="s">
        <v>504</v>
      </c>
      <c r="B107" s="134" t="s">
        <v>193</v>
      </c>
      <c r="C107" s="132">
        <f>VLOOKUP(GroupVertices[[#This Row],[Vertex]], Vertices[], MATCH("ID", Vertices[#Headers], 0), FALSE)</f>
        <v>12</v>
      </c>
    </row>
    <row r="108" spans="1:3" x14ac:dyDescent="0.25">
      <c r="A108" s="132" t="s">
        <v>505</v>
      </c>
      <c r="B108" s="134" t="s">
        <v>232</v>
      </c>
      <c r="C108" s="132">
        <f>VLOOKUP(GroupVertices[[#This Row],[Vertex]], Vertices[], MATCH("ID", Vertices[#Headers], 0), FALSE)</f>
        <v>129</v>
      </c>
    </row>
    <row r="109" spans="1:3" x14ac:dyDescent="0.25">
      <c r="A109" s="132" t="s">
        <v>505</v>
      </c>
      <c r="B109" s="134" t="s">
        <v>233</v>
      </c>
      <c r="C109" s="132">
        <f>VLOOKUP(GroupVertices[[#This Row],[Vertex]], Vertices[], MATCH("ID", Vertices[#Headers], 0), FALSE)</f>
        <v>246</v>
      </c>
    </row>
    <row r="110" spans="1:3" x14ac:dyDescent="0.25">
      <c r="A110" s="132" t="s">
        <v>505</v>
      </c>
      <c r="B110" s="134" t="s">
        <v>231</v>
      </c>
      <c r="C110" s="132">
        <f>VLOOKUP(GroupVertices[[#This Row],[Vertex]], Vertices[], MATCH("ID", Vertices[#Headers], 0), FALSE)</f>
        <v>31</v>
      </c>
    </row>
    <row r="111" spans="1:3" x14ac:dyDescent="0.25">
      <c r="A111" s="132" t="s">
        <v>506</v>
      </c>
      <c r="B111" s="134" t="s">
        <v>229</v>
      </c>
      <c r="C111" s="132">
        <f>VLOOKUP(GroupVertices[[#This Row],[Vertex]], Vertices[], MATCH("ID", Vertices[#Headers], 0), FALSE)</f>
        <v>108</v>
      </c>
    </row>
    <row r="112" spans="1:3" x14ac:dyDescent="0.25">
      <c r="A112" s="132" t="s">
        <v>506</v>
      </c>
      <c r="B112" s="134" t="s">
        <v>230</v>
      </c>
      <c r="C112" s="132">
        <f>VLOOKUP(GroupVertices[[#This Row],[Vertex]], Vertices[], MATCH("ID", Vertices[#Headers], 0), FALSE)</f>
        <v>130</v>
      </c>
    </row>
    <row r="113" spans="1:3" x14ac:dyDescent="0.25">
      <c r="A113" s="132" t="s">
        <v>506</v>
      </c>
      <c r="B113" s="134" t="s">
        <v>228</v>
      </c>
      <c r="C113" s="132">
        <f>VLOOKUP(GroupVertices[[#This Row],[Vertex]], Vertices[], MATCH("ID", Vertices[#Headers], 0), FALSE)</f>
        <v>30</v>
      </c>
    </row>
    <row r="114" spans="1:3" x14ac:dyDescent="0.25">
      <c r="A114" s="132" t="s">
        <v>507</v>
      </c>
      <c r="B114" s="134" t="s">
        <v>225</v>
      </c>
      <c r="C114" s="132">
        <f>VLOOKUP(GroupVertices[[#This Row],[Vertex]], Vertices[], MATCH("ID", Vertices[#Headers], 0), FALSE)</f>
        <v>247</v>
      </c>
    </row>
    <row r="115" spans="1:3" x14ac:dyDescent="0.25">
      <c r="A115" s="132" t="s">
        <v>507</v>
      </c>
      <c r="B115" s="134" t="s">
        <v>226</v>
      </c>
      <c r="C115" s="132">
        <f>VLOOKUP(GroupVertices[[#This Row],[Vertex]], Vertices[], MATCH("ID", Vertices[#Headers], 0), FALSE)</f>
        <v>255</v>
      </c>
    </row>
    <row r="116" spans="1:3" x14ac:dyDescent="0.25">
      <c r="A116" s="132" t="s">
        <v>507</v>
      </c>
      <c r="B116" s="134" t="s">
        <v>224</v>
      </c>
      <c r="C116" s="132">
        <f>VLOOKUP(GroupVertices[[#This Row],[Vertex]], Vertices[], MATCH("ID", Vertices[#Headers], 0), FALSE)</f>
        <v>28</v>
      </c>
    </row>
    <row r="117" spans="1:3" x14ac:dyDescent="0.25">
      <c r="A117" s="132" t="s">
        <v>508</v>
      </c>
      <c r="B117" s="134" t="s">
        <v>203</v>
      </c>
      <c r="C117" s="132">
        <f>VLOOKUP(GroupVertices[[#This Row],[Vertex]], Vertices[], MATCH("ID", Vertices[#Headers], 0), FALSE)</f>
        <v>25</v>
      </c>
    </row>
    <row r="118" spans="1:3" x14ac:dyDescent="0.25">
      <c r="A118" s="132" t="s">
        <v>508</v>
      </c>
      <c r="B118" s="134" t="s">
        <v>204</v>
      </c>
      <c r="C118" s="132">
        <f>VLOOKUP(GroupVertices[[#This Row],[Vertex]], Vertices[], MATCH("ID", Vertices[#Headers], 0), FALSE)</f>
        <v>200</v>
      </c>
    </row>
    <row r="119" spans="1:3" x14ac:dyDescent="0.25">
      <c r="A119" s="132" t="s">
        <v>508</v>
      </c>
      <c r="B119" s="134" t="s">
        <v>202</v>
      </c>
      <c r="C119" s="132">
        <f>VLOOKUP(GroupVertices[[#This Row],[Vertex]], Vertices[], MATCH("ID", Vertices[#Headers], 0), FALSE)</f>
        <v>16</v>
      </c>
    </row>
    <row r="120" spans="1:3" x14ac:dyDescent="0.25">
      <c r="A120" s="132" t="s">
        <v>509</v>
      </c>
      <c r="B120" s="134" t="s">
        <v>371</v>
      </c>
      <c r="C120" s="132">
        <f>VLOOKUP(GroupVertices[[#This Row],[Vertex]], Vertices[], MATCH("ID", Vertices[#Headers], 0), FALSE)</f>
        <v>125</v>
      </c>
    </row>
    <row r="121" spans="1:3" x14ac:dyDescent="0.25">
      <c r="A121" s="132" t="s">
        <v>509</v>
      </c>
      <c r="B121" s="134" t="s">
        <v>235</v>
      </c>
      <c r="C121" s="132">
        <f>VLOOKUP(GroupVertices[[#This Row],[Vertex]], Vertices[], MATCH("ID", Vertices[#Headers], 0), FALSE)</f>
        <v>181</v>
      </c>
    </row>
    <row r="122" spans="1:3" x14ac:dyDescent="0.25">
      <c r="A122" s="132" t="s">
        <v>509</v>
      </c>
      <c r="B122" s="134" t="s">
        <v>234</v>
      </c>
      <c r="C122" s="132">
        <f>VLOOKUP(GroupVertices[[#This Row],[Vertex]], Vertices[], MATCH("ID", Vertices[#Headers], 0), FALSE)</f>
        <v>32</v>
      </c>
    </row>
    <row r="123" spans="1:3" x14ac:dyDescent="0.25">
      <c r="A123" s="132" t="s">
        <v>510</v>
      </c>
      <c r="B123" s="134" t="s">
        <v>352</v>
      </c>
      <c r="C123" s="132">
        <f>VLOOKUP(GroupVertices[[#This Row],[Vertex]], Vertices[], MATCH("ID", Vertices[#Headers], 0), FALSE)</f>
        <v>138</v>
      </c>
    </row>
    <row r="124" spans="1:3" x14ac:dyDescent="0.25">
      <c r="A124" s="132" t="s">
        <v>510</v>
      </c>
      <c r="B124" s="134" t="s">
        <v>351</v>
      </c>
      <c r="C124" s="132">
        <f>VLOOKUP(GroupVertices[[#This Row],[Vertex]], Vertices[], MATCH("ID", Vertices[#Headers], 0), FALSE)</f>
        <v>109</v>
      </c>
    </row>
    <row r="125" spans="1:3" x14ac:dyDescent="0.25">
      <c r="A125" s="132" t="s">
        <v>511</v>
      </c>
      <c r="B125" s="134" t="s">
        <v>434</v>
      </c>
      <c r="C125" s="132">
        <f>VLOOKUP(GroupVertices[[#This Row],[Vertex]], Vertices[], MATCH("ID", Vertices[#Headers], 0), FALSE)</f>
        <v>262</v>
      </c>
    </row>
    <row r="126" spans="1:3" x14ac:dyDescent="0.25">
      <c r="A126" s="132" t="s">
        <v>511</v>
      </c>
      <c r="B126" s="134" t="s">
        <v>433</v>
      </c>
      <c r="C126" s="132">
        <f>VLOOKUP(GroupVertices[[#This Row],[Vertex]], Vertices[], MATCH("ID", Vertices[#Headers], 0), FALSE)</f>
        <v>258</v>
      </c>
    </row>
    <row r="127" spans="1:3" x14ac:dyDescent="0.25">
      <c r="A127" s="132" t="s">
        <v>512</v>
      </c>
      <c r="B127" s="134" t="s">
        <v>359</v>
      </c>
      <c r="C127" s="132">
        <f>VLOOKUP(GroupVertices[[#This Row],[Vertex]], Vertices[], MATCH("ID", Vertices[#Headers], 0), FALSE)</f>
        <v>220</v>
      </c>
    </row>
    <row r="128" spans="1:3" x14ac:dyDescent="0.25">
      <c r="A128" s="132" t="s">
        <v>512</v>
      </c>
      <c r="B128" s="134" t="s">
        <v>358</v>
      </c>
      <c r="C128" s="132">
        <f>VLOOKUP(GroupVertices[[#This Row],[Vertex]], Vertices[], MATCH("ID", Vertices[#Headers], 0), FALSE)</f>
        <v>117</v>
      </c>
    </row>
    <row r="129" spans="1:3" x14ac:dyDescent="0.25">
      <c r="A129" s="132" t="s">
        <v>513</v>
      </c>
      <c r="B129" s="134" t="s">
        <v>344</v>
      </c>
      <c r="C129" s="132">
        <f>VLOOKUP(GroupVertices[[#This Row],[Vertex]], Vertices[], MATCH("ID", Vertices[#Headers], 0), FALSE)</f>
        <v>189</v>
      </c>
    </row>
    <row r="130" spans="1:3" x14ac:dyDescent="0.25">
      <c r="A130" s="132" t="s">
        <v>513</v>
      </c>
      <c r="B130" s="134" t="s">
        <v>343</v>
      </c>
      <c r="C130" s="132">
        <f>VLOOKUP(GroupVertices[[#This Row],[Vertex]], Vertices[], MATCH("ID", Vertices[#Headers], 0), FALSE)</f>
        <v>104</v>
      </c>
    </row>
    <row r="131" spans="1:3" x14ac:dyDescent="0.25">
      <c r="A131" s="132" t="s">
        <v>514</v>
      </c>
      <c r="B131" s="134" t="s">
        <v>424</v>
      </c>
      <c r="C131" s="132">
        <f>VLOOKUP(GroupVertices[[#This Row],[Vertex]], Vertices[], MATCH("ID", Vertices[#Headers], 0), FALSE)</f>
        <v>263</v>
      </c>
    </row>
    <row r="132" spans="1:3" x14ac:dyDescent="0.25">
      <c r="A132" s="132" t="s">
        <v>514</v>
      </c>
      <c r="B132" s="134" t="s">
        <v>423</v>
      </c>
      <c r="C132" s="132">
        <f>VLOOKUP(GroupVertices[[#This Row],[Vertex]], Vertices[], MATCH("ID", Vertices[#Headers], 0), FALSE)</f>
        <v>222</v>
      </c>
    </row>
    <row r="133" spans="1:3" x14ac:dyDescent="0.25">
      <c r="A133" s="132" t="s">
        <v>515</v>
      </c>
      <c r="B133" s="134" t="s">
        <v>417</v>
      </c>
      <c r="C133" s="132">
        <f>VLOOKUP(GroupVertices[[#This Row],[Vertex]], Vertices[], MATCH("ID", Vertices[#Headers], 0), FALSE)</f>
        <v>235</v>
      </c>
    </row>
    <row r="134" spans="1:3" x14ac:dyDescent="0.25">
      <c r="A134" s="132" t="s">
        <v>515</v>
      </c>
      <c r="B134" s="134" t="s">
        <v>416</v>
      </c>
      <c r="C134" s="132">
        <f>VLOOKUP(GroupVertices[[#This Row],[Vertex]], Vertices[], MATCH("ID", Vertices[#Headers], 0), FALSE)</f>
        <v>205</v>
      </c>
    </row>
    <row r="135" spans="1:3" x14ac:dyDescent="0.25">
      <c r="A135" s="132" t="s">
        <v>516</v>
      </c>
      <c r="B135" s="134" t="s">
        <v>410</v>
      </c>
      <c r="C135" s="132">
        <f>VLOOKUP(GroupVertices[[#This Row],[Vertex]], Vertices[], MATCH("ID", Vertices[#Headers], 0), FALSE)</f>
        <v>264</v>
      </c>
    </row>
    <row r="136" spans="1:3" x14ac:dyDescent="0.25">
      <c r="A136" s="132" t="s">
        <v>516</v>
      </c>
      <c r="B136" s="134" t="s">
        <v>409</v>
      </c>
      <c r="C136" s="132">
        <f>VLOOKUP(GroupVertices[[#This Row],[Vertex]], Vertices[], MATCH("ID", Vertices[#Headers], 0), FALSE)</f>
        <v>188</v>
      </c>
    </row>
    <row r="137" spans="1:3" x14ac:dyDescent="0.25">
      <c r="A137" s="132" t="s">
        <v>517</v>
      </c>
      <c r="B137" s="134" t="s">
        <v>412</v>
      </c>
      <c r="C137" s="132">
        <f>VLOOKUP(GroupVertices[[#This Row],[Vertex]], Vertices[], MATCH("ID", Vertices[#Headers], 0), FALSE)</f>
        <v>221</v>
      </c>
    </row>
    <row r="138" spans="1:3" x14ac:dyDescent="0.25">
      <c r="A138" s="132" t="s">
        <v>517</v>
      </c>
      <c r="B138" s="134" t="s">
        <v>411</v>
      </c>
      <c r="C138" s="132">
        <f>VLOOKUP(GroupVertices[[#This Row],[Vertex]], Vertices[], MATCH("ID", Vertices[#Headers], 0), FALSE)</f>
        <v>197</v>
      </c>
    </row>
    <row r="139" spans="1:3" x14ac:dyDescent="0.25">
      <c r="A139" s="132" t="s">
        <v>518</v>
      </c>
      <c r="B139" s="134" t="s">
        <v>402</v>
      </c>
      <c r="C139" s="132">
        <f>VLOOKUP(GroupVertices[[#This Row],[Vertex]], Vertices[], MATCH("ID", Vertices[#Headers], 0), FALSE)</f>
        <v>251</v>
      </c>
    </row>
    <row r="140" spans="1:3" x14ac:dyDescent="0.25">
      <c r="A140" s="132" t="s">
        <v>518</v>
      </c>
      <c r="B140" s="134" t="s">
        <v>401</v>
      </c>
      <c r="C140" s="132">
        <f>VLOOKUP(GroupVertices[[#This Row],[Vertex]], Vertices[], MATCH("ID", Vertices[#Headers], 0), FALSE)</f>
        <v>169</v>
      </c>
    </row>
    <row r="141" spans="1:3" x14ac:dyDescent="0.25">
      <c r="A141" s="132" t="s">
        <v>519</v>
      </c>
      <c r="B141" s="134" t="s">
        <v>381</v>
      </c>
      <c r="C141" s="132">
        <f>VLOOKUP(GroupVertices[[#This Row],[Vertex]], Vertices[], MATCH("ID", Vertices[#Headers], 0), FALSE)</f>
        <v>225</v>
      </c>
    </row>
    <row r="142" spans="1:3" x14ac:dyDescent="0.25">
      <c r="A142" s="132" t="s">
        <v>519</v>
      </c>
      <c r="B142" s="134" t="s">
        <v>380</v>
      </c>
      <c r="C142" s="132">
        <f>VLOOKUP(GroupVertices[[#This Row],[Vertex]], Vertices[], MATCH("ID", Vertices[#Headers], 0), FALSE)</f>
        <v>137</v>
      </c>
    </row>
    <row r="143" spans="1:3" x14ac:dyDescent="0.25">
      <c r="A143" s="132" t="s">
        <v>520</v>
      </c>
      <c r="B143" s="134" t="s">
        <v>379</v>
      </c>
      <c r="C143" s="132">
        <f>VLOOKUP(GroupVertices[[#This Row],[Vertex]], Vertices[], MATCH("ID", Vertices[#Headers], 0), FALSE)</f>
        <v>147</v>
      </c>
    </row>
    <row r="144" spans="1:3" x14ac:dyDescent="0.25">
      <c r="A144" s="132" t="s">
        <v>520</v>
      </c>
      <c r="B144" s="134" t="s">
        <v>378</v>
      </c>
      <c r="C144" s="132">
        <f>VLOOKUP(GroupVertices[[#This Row],[Vertex]], Vertices[], MATCH("ID", Vertices[#Headers], 0), FALSE)</f>
        <v>136</v>
      </c>
    </row>
    <row r="145" spans="1:3" x14ac:dyDescent="0.25">
      <c r="A145" s="132" t="s">
        <v>521</v>
      </c>
      <c r="B145" s="134" t="s">
        <v>385</v>
      </c>
      <c r="C145" s="132">
        <f>VLOOKUP(GroupVertices[[#This Row],[Vertex]], Vertices[], MATCH("ID", Vertices[#Headers], 0), FALSE)</f>
        <v>231</v>
      </c>
    </row>
    <row r="146" spans="1:3" x14ac:dyDescent="0.25">
      <c r="A146" s="132" t="s">
        <v>521</v>
      </c>
      <c r="B146" s="134" t="s">
        <v>384</v>
      </c>
      <c r="C146" s="132">
        <f>VLOOKUP(GroupVertices[[#This Row],[Vertex]], Vertices[], MATCH("ID", Vertices[#Headers], 0), FALSE)</f>
        <v>144</v>
      </c>
    </row>
    <row r="147" spans="1:3" x14ac:dyDescent="0.25">
      <c r="A147" s="132" t="s">
        <v>522</v>
      </c>
      <c r="B147" s="134" t="s">
        <v>390</v>
      </c>
      <c r="C147" s="132">
        <f>VLOOKUP(GroupVertices[[#This Row],[Vertex]], Vertices[], MATCH("ID", Vertices[#Headers], 0), FALSE)</f>
        <v>245</v>
      </c>
    </row>
    <row r="148" spans="1:3" x14ac:dyDescent="0.25">
      <c r="A148" s="132" t="s">
        <v>522</v>
      </c>
      <c r="B148" s="134" t="s">
        <v>389</v>
      </c>
      <c r="C148" s="132">
        <f>VLOOKUP(GroupVertices[[#This Row],[Vertex]], Vertices[], MATCH("ID", Vertices[#Headers], 0), FALSE)</f>
        <v>154</v>
      </c>
    </row>
    <row r="149" spans="1:3" x14ac:dyDescent="0.25">
      <c r="A149" s="132" t="s">
        <v>523</v>
      </c>
      <c r="B149" s="134" t="s">
        <v>392</v>
      </c>
      <c r="C149" s="132">
        <f>VLOOKUP(GroupVertices[[#This Row],[Vertex]], Vertices[], MATCH("ID", Vertices[#Headers], 0), FALSE)</f>
        <v>185</v>
      </c>
    </row>
    <row r="150" spans="1:3" x14ac:dyDescent="0.25">
      <c r="A150" s="132" t="s">
        <v>523</v>
      </c>
      <c r="B150" s="134" t="s">
        <v>391</v>
      </c>
      <c r="C150" s="132">
        <f>VLOOKUP(GroupVertices[[#This Row],[Vertex]], Vertices[], MATCH("ID", Vertices[#Headers], 0), FALSE)</f>
        <v>157</v>
      </c>
    </row>
    <row r="151" spans="1:3" x14ac:dyDescent="0.25">
      <c r="A151" s="132" t="s">
        <v>524</v>
      </c>
      <c r="B151" s="134" t="s">
        <v>361</v>
      </c>
      <c r="C151" s="132">
        <f>VLOOKUP(GroupVertices[[#This Row],[Vertex]], Vertices[], MATCH("ID", Vertices[#Headers], 0), FALSE)</f>
        <v>160</v>
      </c>
    </row>
    <row r="152" spans="1:3" x14ac:dyDescent="0.25">
      <c r="A152" s="132" t="s">
        <v>524</v>
      </c>
      <c r="B152" s="134" t="s">
        <v>360</v>
      </c>
      <c r="C152" s="132">
        <f>VLOOKUP(GroupVertices[[#This Row],[Vertex]], Vertices[], MATCH("ID", Vertices[#Headers], 0), FALSE)</f>
        <v>119</v>
      </c>
    </row>
    <row r="153" spans="1:3" x14ac:dyDescent="0.25">
      <c r="A153" s="132" t="s">
        <v>525</v>
      </c>
      <c r="B153" s="134" t="s">
        <v>400</v>
      </c>
      <c r="C153" s="132">
        <f>VLOOKUP(GroupVertices[[#This Row],[Vertex]], Vertices[], MATCH("ID", Vertices[#Headers], 0), FALSE)</f>
        <v>193</v>
      </c>
    </row>
    <row r="154" spans="1:3" x14ac:dyDescent="0.25">
      <c r="A154" s="132" t="s">
        <v>525</v>
      </c>
      <c r="B154" s="134" t="s">
        <v>399</v>
      </c>
      <c r="C154" s="132">
        <f>VLOOKUP(GroupVertices[[#This Row],[Vertex]], Vertices[], MATCH("ID", Vertices[#Headers], 0), FALSE)</f>
        <v>166</v>
      </c>
    </row>
    <row r="155" spans="1:3" x14ac:dyDescent="0.25">
      <c r="A155" s="132" t="s">
        <v>526</v>
      </c>
      <c r="B155" s="134" t="s">
        <v>398</v>
      </c>
      <c r="C155" s="132">
        <f>VLOOKUP(GroupVertices[[#This Row],[Vertex]], Vertices[], MATCH("ID", Vertices[#Headers], 0), FALSE)</f>
        <v>173</v>
      </c>
    </row>
    <row r="156" spans="1:3" x14ac:dyDescent="0.25">
      <c r="A156" s="132" t="s">
        <v>526</v>
      </c>
      <c r="B156" s="134" t="s">
        <v>397</v>
      </c>
      <c r="C156" s="132">
        <f>VLOOKUP(GroupVertices[[#This Row],[Vertex]], Vertices[], MATCH("ID", Vertices[#Headers], 0), FALSE)</f>
        <v>165</v>
      </c>
    </row>
    <row r="157" spans="1:3" x14ac:dyDescent="0.25">
      <c r="A157" s="132" t="s">
        <v>527</v>
      </c>
      <c r="B157" s="134" t="s">
        <v>376</v>
      </c>
      <c r="C157" s="132">
        <f>VLOOKUP(GroupVertices[[#This Row],[Vertex]], Vertices[], MATCH("ID", Vertices[#Headers], 0), FALSE)</f>
        <v>228</v>
      </c>
    </row>
    <row r="158" spans="1:3" x14ac:dyDescent="0.25">
      <c r="A158" s="132" t="s">
        <v>527</v>
      </c>
      <c r="B158" s="134" t="s">
        <v>375</v>
      </c>
      <c r="C158" s="132">
        <f>VLOOKUP(GroupVertices[[#This Row],[Vertex]], Vertices[], MATCH("ID", Vertices[#Headers], 0), FALSE)</f>
        <v>134</v>
      </c>
    </row>
    <row r="159" spans="1:3" x14ac:dyDescent="0.25">
      <c r="A159" s="132" t="s">
        <v>528</v>
      </c>
      <c r="B159" s="134" t="s">
        <v>365</v>
      </c>
      <c r="C159" s="132">
        <f>VLOOKUP(GroupVertices[[#This Row],[Vertex]], Vertices[], MATCH("ID", Vertices[#Headers], 0), FALSE)</f>
        <v>215</v>
      </c>
    </row>
    <row r="160" spans="1:3" x14ac:dyDescent="0.25">
      <c r="A160" s="132" t="s">
        <v>528</v>
      </c>
      <c r="B160" s="134" t="s">
        <v>364</v>
      </c>
      <c r="C160" s="132">
        <f>VLOOKUP(GroupVertices[[#This Row],[Vertex]], Vertices[], MATCH("ID", Vertices[#Headers], 0), FALSE)</f>
        <v>122</v>
      </c>
    </row>
    <row r="161" spans="1:3" x14ac:dyDescent="0.25">
      <c r="A161" s="132" t="s">
        <v>529</v>
      </c>
      <c r="B161" s="134" t="s">
        <v>339</v>
      </c>
      <c r="C161" s="132">
        <f>VLOOKUP(GroupVertices[[#This Row],[Vertex]], Vertices[], MATCH("ID", Vertices[#Headers], 0), FALSE)</f>
        <v>99</v>
      </c>
    </row>
    <row r="162" spans="1:3" x14ac:dyDescent="0.25">
      <c r="A162" s="132" t="s">
        <v>529</v>
      </c>
      <c r="B162" s="134" t="s">
        <v>338</v>
      </c>
      <c r="C162" s="132">
        <f>VLOOKUP(GroupVertices[[#This Row],[Vertex]], Vertices[], MATCH("ID", Vertices[#Headers], 0), FALSE)</f>
        <v>97</v>
      </c>
    </row>
    <row r="163" spans="1:3" x14ac:dyDescent="0.25">
      <c r="A163" s="132" t="s">
        <v>530</v>
      </c>
      <c r="B163" s="134" t="s">
        <v>214</v>
      </c>
      <c r="C163" s="132">
        <f>VLOOKUP(GroupVertices[[#This Row],[Vertex]], Vertices[], MATCH("ID", Vertices[#Headers], 0), FALSE)</f>
        <v>218</v>
      </c>
    </row>
    <row r="164" spans="1:3" x14ac:dyDescent="0.25">
      <c r="A164" s="132" t="s">
        <v>530</v>
      </c>
      <c r="B164" s="134" t="s">
        <v>213</v>
      </c>
      <c r="C164" s="132">
        <f>VLOOKUP(GroupVertices[[#This Row],[Vertex]], Vertices[], MATCH("ID", Vertices[#Headers], 0), FALSE)</f>
        <v>21</v>
      </c>
    </row>
    <row r="165" spans="1:3" x14ac:dyDescent="0.25">
      <c r="A165" s="132" t="s">
        <v>531</v>
      </c>
      <c r="B165" s="134" t="s">
        <v>206</v>
      </c>
      <c r="C165" s="132">
        <f>VLOOKUP(GroupVertices[[#This Row],[Vertex]], Vertices[], MATCH("ID", Vertices[#Headers], 0), FALSE)</f>
        <v>219</v>
      </c>
    </row>
    <row r="166" spans="1:3" x14ac:dyDescent="0.25">
      <c r="A166" s="132" t="s">
        <v>531</v>
      </c>
      <c r="B166" s="134" t="s">
        <v>205</v>
      </c>
      <c r="C166" s="132">
        <f>VLOOKUP(GroupVertices[[#This Row],[Vertex]], Vertices[], MATCH("ID", Vertices[#Headers], 0), FALSE)</f>
        <v>17</v>
      </c>
    </row>
    <row r="167" spans="1:3" x14ac:dyDescent="0.25">
      <c r="A167" s="132" t="s">
        <v>532</v>
      </c>
      <c r="B167" s="134" t="s">
        <v>216</v>
      </c>
      <c r="C167" s="132">
        <f>VLOOKUP(GroupVertices[[#This Row],[Vertex]], Vertices[], MATCH("ID", Vertices[#Headers], 0), FALSE)</f>
        <v>240</v>
      </c>
    </row>
    <row r="168" spans="1:3" x14ac:dyDescent="0.25">
      <c r="A168" s="132" t="s">
        <v>532</v>
      </c>
      <c r="B168" s="134" t="s">
        <v>215</v>
      </c>
      <c r="C168" s="132">
        <f>VLOOKUP(GroupVertices[[#This Row],[Vertex]], Vertices[], MATCH("ID", Vertices[#Headers], 0), FALSE)</f>
        <v>22</v>
      </c>
    </row>
    <row r="169" spans="1:3" x14ac:dyDescent="0.25">
      <c r="A169" s="132" t="s">
        <v>533</v>
      </c>
      <c r="B169" s="134" t="s">
        <v>245</v>
      </c>
      <c r="C169" s="132">
        <f>VLOOKUP(GroupVertices[[#This Row],[Vertex]], Vertices[], MATCH("ID", Vertices[#Headers], 0), FALSE)</f>
        <v>93</v>
      </c>
    </row>
    <row r="170" spans="1:3" x14ac:dyDescent="0.25">
      <c r="A170" s="132" t="s">
        <v>533</v>
      </c>
      <c r="B170" s="134" t="s">
        <v>244</v>
      </c>
      <c r="C170" s="132">
        <f>VLOOKUP(GroupVertices[[#This Row],[Vertex]], Vertices[], MATCH("ID", Vertices[#Headers], 0), FALSE)</f>
        <v>36</v>
      </c>
    </row>
    <row r="171" spans="1:3" x14ac:dyDescent="0.25">
      <c r="A171" s="132" t="s">
        <v>534</v>
      </c>
      <c r="B171" s="134" t="s">
        <v>242</v>
      </c>
      <c r="C171" s="132">
        <f>VLOOKUP(GroupVertices[[#This Row],[Vertex]], Vertices[], MATCH("ID", Vertices[#Headers], 0), FALSE)</f>
        <v>127</v>
      </c>
    </row>
    <row r="172" spans="1:3" x14ac:dyDescent="0.25">
      <c r="A172" s="132" t="s">
        <v>534</v>
      </c>
      <c r="B172" s="134" t="s">
        <v>241</v>
      </c>
      <c r="C172" s="132">
        <f>VLOOKUP(GroupVertices[[#This Row],[Vertex]], Vertices[], MATCH("ID", Vertices[#Headers], 0), FALSE)</f>
        <v>34</v>
      </c>
    </row>
    <row r="173" spans="1:3" x14ac:dyDescent="0.25">
      <c r="A173" s="132" t="s">
        <v>535</v>
      </c>
      <c r="B173" s="134" t="s">
        <v>179</v>
      </c>
      <c r="C173" s="132">
        <f>VLOOKUP(GroupVertices[[#This Row],[Vertex]], Vertices[], MATCH("ID", Vertices[#Headers], 0), FALSE)</f>
        <v>250</v>
      </c>
    </row>
    <row r="174" spans="1:3" x14ac:dyDescent="0.25">
      <c r="A174" s="132" t="s">
        <v>535</v>
      </c>
      <c r="B174" s="134" t="s">
        <v>178</v>
      </c>
      <c r="C174" s="132">
        <f>VLOOKUP(GroupVertices[[#This Row],[Vertex]], Vertices[], MATCH("ID", Vertices[#Headers], 0), FALSE)</f>
        <v>5</v>
      </c>
    </row>
    <row r="175" spans="1:3" x14ac:dyDescent="0.25">
      <c r="A175" s="132" t="s">
        <v>536</v>
      </c>
      <c r="B175" s="134" t="s">
        <v>177</v>
      </c>
      <c r="C175" s="132">
        <f>VLOOKUP(GroupVertices[[#This Row],[Vertex]], Vertices[], MATCH("ID", Vertices[#Headers], 0), FALSE)</f>
        <v>152</v>
      </c>
    </row>
    <row r="176" spans="1:3" x14ac:dyDescent="0.25">
      <c r="A176" s="132" t="s">
        <v>536</v>
      </c>
      <c r="B176" s="134" t="s">
        <v>176</v>
      </c>
      <c r="C176" s="132">
        <f>VLOOKUP(GroupVertices[[#This Row],[Vertex]], Vertices[], MATCH("ID", Vertices[#Headers], 0), FALSE)</f>
        <v>4</v>
      </c>
    </row>
    <row r="177" spans="1:3" x14ac:dyDescent="0.25">
      <c r="A177" s="132" t="s">
        <v>537</v>
      </c>
      <c r="B177" s="134" t="s">
        <v>187</v>
      </c>
      <c r="C177" s="132">
        <f>VLOOKUP(GroupVertices[[#This Row],[Vertex]], Vertices[], MATCH("ID", Vertices[#Headers], 0), FALSE)</f>
        <v>201</v>
      </c>
    </row>
    <row r="178" spans="1:3" x14ac:dyDescent="0.25">
      <c r="A178" s="132" t="s">
        <v>537</v>
      </c>
      <c r="B178" s="134" t="s">
        <v>186</v>
      </c>
      <c r="C178" s="132">
        <f>VLOOKUP(GroupVertices[[#This Row],[Vertex]], Vertices[], MATCH("ID", Vertices[#Headers], 0), FALSE)</f>
        <v>8</v>
      </c>
    </row>
    <row r="179" spans="1:3" x14ac:dyDescent="0.25">
      <c r="A179" s="132" t="s">
        <v>538</v>
      </c>
      <c r="B179" s="134" t="s">
        <v>191</v>
      </c>
      <c r="C179" s="132">
        <f>VLOOKUP(GroupVertices[[#This Row],[Vertex]], Vertices[], MATCH("ID", Vertices[#Headers], 0), FALSE)</f>
        <v>61</v>
      </c>
    </row>
    <row r="180" spans="1:3" x14ac:dyDescent="0.25">
      <c r="A180" s="132" t="s">
        <v>538</v>
      </c>
      <c r="B180" s="134" t="s">
        <v>190</v>
      </c>
      <c r="C180" s="132">
        <f>VLOOKUP(GroupVertices[[#This Row],[Vertex]], Vertices[], MATCH("ID", Vertices[#Headers], 0), FALSE)</f>
        <v>10</v>
      </c>
    </row>
    <row r="181" spans="1:3" x14ac:dyDescent="0.25">
      <c r="A181" s="132" t="s">
        <v>539</v>
      </c>
      <c r="B181" s="134" t="s">
        <v>189</v>
      </c>
      <c r="C181" s="132">
        <f>VLOOKUP(GroupVertices[[#This Row],[Vertex]], Vertices[], MATCH("ID", Vertices[#Headers], 0), FALSE)</f>
        <v>100</v>
      </c>
    </row>
    <row r="182" spans="1:3" x14ac:dyDescent="0.25">
      <c r="A182" s="132" t="s">
        <v>539</v>
      </c>
      <c r="B182" s="134" t="s">
        <v>188</v>
      </c>
      <c r="C182" s="132">
        <f>VLOOKUP(GroupVertices[[#This Row],[Vertex]], Vertices[], MATCH("ID", Vertices[#Headers], 0), FALSE)</f>
        <v>9</v>
      </c>
    </row>
    <row r="183" spans="1:3" x14ac:dyDescent="0.25">
      <c r="A183" s="132" t="s">
        <v>540</v>
      </c>
      <c r="B183" s="134" t="s">
        <v>255</v>
      </c>
      <c r="C183" s="132">
        <f>VLOOKUP(GroupVertices[[#This Row],[Vertex]], Vertices[], MATCH("ID", Vertices[#Headers], 0), FALSE)</f>
        <v>59</v>
      </c>
    </row>
    <row r="184" spans="1:3" x14ac:dyDescent="0.25">
      <c r="A184" s="132" t="s">
        <v>540</v>
      </c>
      <c r="B184" s="134" t="s">
        <v>254</v>
      </c>
      <c r="C184" s="132">
        <f>VLOOKUP(GroupVertices[[#This Row],[Vertex]], Vertices[], MATCH("ID", Vertices[#Headers], 0), FALSE)</f>
        <v>41</v>
      </c>
    </row>
    <row r="185" spans="1:3" x14ac:dyDescent="0.25">
      <c r="A185" s="132" t="s">
        <v>541</v>
      </c>
      <c r="B185" s="134" t="s">
        <v>306</v>
      </c>
      <c r="C185" s="132">
        <f>VLOOKUP(GroupVertices[[#This Row],[Vertex]], Vertices[], MATCH("ID", Vertices[#Headers], 0), FALSE)</f>
        <v>191</v>
      </c>
    </row>
    <row r="186" spans="1:3" x14ac:dyDescent="0.25">
      <c r="A186" s="132" t="s">
        <v>541</v>
      </c>
      <c r="B186" s="134" t="s">
        <v>305</v>
      </c>
      <c r="C186" s="132">
        <f>VLOOKUP(GroupVertices[[#This Row],[Vertex]], Vertices[], MATCH("ID", Vertices[#Headers], 0), FALSE)</f>
        <v>72</v>
      </c>
    </row>
    <row r="187" spans="1:3" x14ac:dyDescent="0.25">
      <c r="A187" s="132" t="s">
        <v>542</v>
      </c>
      <c r="B187" s="134" t="s">
        <v>294</v>
      </c>
      <c r="C187" s="132">
        <f>VLOOKUP(GroupVertices[[#This Row],[Vertex]], Vertices[], MATCH("ID", Vertices[#Headers], 0), FALSE)</f>
        <v>139</v>
      </c>
    </row>
    <row r="188" spans="1:3" x14ac:dyDescent="0.25">
      <c r="A188" s="132" t="s">
        <v>542</v>
      </c>
      <c r="B188" s="134" t="s">
        <v>293</v>
      </c>
      <c r="C188" s="132">
        <f>VLOOKUP(GroupVertices[[#This Row],[Vertex]], Vertices[], MATCH("ID", Vertices[#Headers], 0), FALSE)</f>
        <v>68</v>
      </c>
    </row>
    <row r="189" spans="1:3" x14ac:dyDescent="0.25">
      <c r="A189" s="132" t="s">
        <v>543</v>
      </c>
      <c r="B189" s="134" t="s">
        <v>316</v>
      </c>
      <c r="C189" s="132">
        <f>VLOOKUP(GroupVertices[[#This Row],[Vertex]], Vertices[], MATCH("ID", Vertices[#Headers], 0), FALSE)</f>
        <v>210</v>
      </c>
    </row>
    <row r="190" spans="1:3" x14ac:dyDescent="0.25">
      <c r="A190" s="132" t="s">
        <v>543</v>
      </c>
      <c r="B190" s="134" t="s">
        <v>315</v>
      </c>
      <c r="C190" s="132">
        <f>VLOOKUP(GroupVertices[[#This Row],[Vertex]], Vertices[], MATCH("ID", Vertices[#Headers], 0), FALSE)</f>
        <v>80</v>
      </c>
    </row>
    <row r="191" spans="1:3" x14ac:dyDescent="0.25">
      <c r="A191" s="132" t="s">
        <v>544</v>
      </c>
      <c r="B191" s="134" t="s">
        <v>329</v>
      </c>
      <c r="C191" s="132">
        <f>VLOOKUP(GroupVertices[[#This Row],[Vertex]], Vertices[], MATCH("ID", Vertices[#Headers], 0), FALSE)</f>
        <v>132</v>
      </c>
    </row>
    <row r="192" spans="1:3" x14ac:dyDescent="0.25">
      <c r="A192" s="132" t="s">
        <v>544</v>
      </c>
      <c r="B192" s="134" t="s">
        <v>328</v>
      </c>
      <c r="C192" s="132">
        <f>VLOOKUP(GroupVertices[[#This Row],[Vertex]], Vertices[], MATCH("ID", Vertices[#Headers], 0), FALSE)</f>
        <v>90</v>
      </c>
    </row>
    <row r="193" spans="1:3" x14ac:dyDescent="0.25">
      <c r="A193" s="132" t="s">
        <v>545</v>
      </c>
      <c r="B193" s="134" t="s">
        <v>327</v>
      </c>
      <c r="C193" s="132">
        <f>VLOOKUP(GroupVertices[[#This Row],[Vertex]], Vertices[], MATCH("ID", Vertices[#Headers], 0), FALSE)</f>
        <v>111</v>
      </c>
    </row>
    <row r="194" spans="1:3" x14ac:dyDescent="0.25">
      <c r="A194" s="132" t="s">
        <v>545</v>
      </c>
      <c r="B194" s="134" t="s">
        <v>326</v>
      </c>
      <c r="C194" s="132">
        <f>VLOOKUP(GroupVertices[[#This Row],[Vertex]], Vertices[], MATCH("ID", Vertices[#Headers], 0), FALSE)</f>
        <v>87</v>
      </c>
    </row>
    <row r="195" spans="1:3" x14ac:dyDescent="0.25">
      <c r="A195" s="132" t="s">
        <v>546</v>
      </c>
      <c r="B195" s="134" t="s">
        <v>270</v>
      </c>
      <c r="C195" s="132">
        <f>VLOOKUP(GroupVertices[[#This Row],[Vertex]], Vertices[], MATCH("ID", Vertices[#Headers], 0), FALSE)</f>
        <v>156</v>
      </c>
    </row>
    <row r="196" spans="1:3" x14ac:dyDescent="0.25">
      <c r="A196" s="132" t="s">
        <v>546</v>
      </c>
      <c r="B196" s="134" t="s">
        <v>269</v>
      </c>
      <c r="C196" s="132">
        <f>VLOOKUP(GroupVertices[[#This Row],[Vertex]], Vertices[], MATCH("ID", Vertices[#Headers], 0), FALSE)</f>
        <v>51</v>
      </c>
    </row>
    <row r="197" spans="1:3" x14ac:dyDescent="0.25">
      <c r="A197" s="132" t="s">
        <v>547</v>
      </c>
      <c r="B197" s="134" t="s">
        <v>267</v>
      </c>
      <c r="C197" s="132">
        <f>VLOOKUP(GroupVertices[[#This Row],[Vertex]], Vertices[], MATCH("ID", Vertices[#Headers], 0), FALSE)</f>
        <v>249</v>
      </c>
    </row>
    <row r="198" spans="1:3" x14ac:dyDescent="0.25">
      <c r="A198" s="132" t="s">
        <v>547</v>
      </c>
      <c r="B198" s="134" t="s">
        <v>266</v>
      </c>
      <c r="C198" s="132">
        <f>VLOOKUP(GroupVertices[[#This Row],[Vertex]], Vertices[], MATCH("ID", Vertices[#Headers], 0), FALSE)</f>
        <v>49</v>
      </c>
    </row>
    <row r="199" spans="1:3" x14ac:dyDescent="0.25">
      <c r="A199" s="132" t="s">
        <v>548</v>
      </c>
      <c r="B199" s="134" t="s">
        <v>272</v>
      </c>
      <c r="C199" s="132">
        <f>VLOOKUP(GroupVertices[[#This Row],[Vertex]], Vertices[], MATCH("ID", Vertices[#Headers], 0), FALSE)</f>
        <v>176</v>
      </c>
    </row>
    <row r="200" spans="1:3" x14ac:dyDescent="0.25">
      <c r="A200" s="132" t="s">
        <v>548</v>
      </c>
      <c r="B200" s="134" t="s">
        <v>271</v>
      </c>
      <c r="C200" s="132">
        <f>VLOOKUP(GroupVertices[[#This Row],[Vertex]], Vertices[], MATCH("ID", Vertices[#Headers], 0), FALSE)</f>
        <v>52</v>
      </c>
    </row>
    <row r="201" spans="1:3" x14ac:dyDescent="0.25">
      <c r="A201" s="132" t="s">
        <v>549</v>
      </c>
      <c r="B201" s="134" t="s">
        <v>281</v>
      </c>
      <c r="C201" s="132">
        <f>VLOOKUP(GroupVertices[[#This Row],[Vertex]], Vertices[], MATCH("ID", Vertices[#Headers], 0), FALSE)</f>
        <v>196</v>
      </c>
    </row>
    <row r="202" spans="1:3" x14ac:dyDescent="0.25">
      <c r="A202" s="132" t="s">
        <v>549</v>
      </c>
      <c r="B202" s="134" t="s">
        <v>280</v>
      </c>
      <c r="C202" s="132">
        <f>VLOOKUP(GroupVertices[[#This Row],[Vertex]], Vertices[], MATCH("ID", Vertices[#Headers], 0), FALSE)</f>
        <v>57</v>
      </c>
    </row>
    <row r="203" spans="1:3" x14ac:dyDescent="0.25">
      <c r="A203" s="132" t="s">
        <v>550</v>
      </c>
      <c r="B203" s="134" t="s">
        <v>279</v>
      </c>
      <c r="C203" s="132">
        <f>VLOOKUP(GroupVertices[[#This Row],[Vertex]], Vertices[], MATCH("ID", Vertices[#Headers], 0), FALSE)</f>
        <v>161</v>
      </c>
    </row>
    <row r="204" spans="1:3" x14ac:dyDescent="0.25">
      <c r="A204" s="132" t="s">
        <v>550</v>
      </c>
      <c r="B204" s="134" t="s">
        <v>278</v>
      </c>
      <c r="C204" s="132">
        <f>VLOOKUP(GroupVertices[[#This Row],[Vertex]], Vertices[], MATCH("ID", Vertices[#Headers], 0), FALSE)</f>
        <v>56</v>
      </c>
    </row>
    <row r="205" spans="1:3" x14ac:dyDescent="0.25">
      <c r="A205" s="132" t="s">
        <v>551</v>
      </c>
      <c r="B205" s="134" t="s">
        <v>404</v>
      </c>
      <c r="C205" s="132">
        <f>VLOOKUP(GroupVertices[[#This Row],[Vertex]], Vertices[], MATCH("ID", Vertices[#Headers], 0), FALSE)</f>
        <v>180</v>
      </c>
    </row>
    <row r="206" spans="1:3" x14ac:dyDescent="0.25">
      <c r="A206" s="132" t="s">
        <v>552</v>
      </c>
      <c r="B206" s="134" t="s">
        <v>403</v>
      </c>
      <c r="C206" s="132">
        <f>VLOOKUP(GroupVertices[[#This Row],[Vertex]], Vertices[], MATCH("ID", Vertices[#Headers], 0), FALSE)</f>
        <v>171</v>
      </c>
    </row>
    <row r="207" spans="1:3" x14ac:dyDescent="0.25">
      <c r="A207" s="132" t="s">
        <v>553</v>
      </c>
      <c r="B207" s="134" t="s">
        <v>388</v>
      </c>
      <c r="C207" s="132">
        <f>VLOOKUP(GroupVertices[[#This Row],[Vertex]], Vertices[], MATCH("ID", Vertices[#Headers], 0), FALSE)</f>
        <v>149</v>
      </c>
    </row>
    <row r="208" spans="1:3" x14ac:dyDescent="0.25">
      <c r="A208" s="132" t="s">
        <v>554</v>
      </c>
      <c r="B208" s="134" t="s">
        <v>405</v>
      </c>
      <c r="C208" s="132">
        <f>VLOOKUP(GroupVertices[[#This Row],[Vertex]], Vertices[], MATCH("ID", Vertices[#Headers], 0), FALSE)</f>
        <v>182</v>
      </c>
    </row>
    <row r="209" spans="1:3" x14ac:dyDescent="0.25">
      <c r="A209" s="132" t="s">
        <v>555</v>
      </c>
      <c r="B209" s="134" t="s">
        <v>408</v>
      </c>
      <c r="C209" s="132">
        <f>VLOOKUP(GroupVertices[[#This Row],[Vertex]], Vertices[], MATCH("ID", Vertices[#Headers], 0), FALSE)</f>
        <v>187</v>
      </c>
    </row>
    <row r="210" spans="1:3" x14ac:dyDescent="0.25">
      <c r="A210" s="132" t="s">
        <v>556</v>
      </c>
      <c r="B210" s="134" t="s">
        <v>407</v>
      </c>
      <c r="C210" s="132">
        <f>VLOOKUP(GroupVertices[[#This Row],[Vertex]], Vertices[], MATCH("ID", Vertices[#Headers], 0), FALSE)</f>
        <v>186</v>
      </c>
    </row>
    <row r="211" spans="1:3" x14ac:dyDescent="0.25">
      <c r="A211" s="132" t="s">
        <v>557</v>
      </c>
      <c r="B211" s="134" t="s">
        <v>406</v>
      </c>
      <c r="C211" s="132">
        <f>VLOOKUP(GroupVertices[[#This Row],[Vertex]], Vertices[], MATCH("ID", Vertices[#Headers], 0), FALSE)</f>
        <v>184</v>
      </c>
    </row>
    <row r="212" spans="1:3" x14ac:dyDescent="0.25">
      <c r="A212" s="132" t="s">
        <v>558</v>
      </c>
      <c r="B212" s="134" t="s">
        <v>357</v>
      </c>
      <c r="C212" s="132">
        <f>VLOOKUP(GroupVertices[[#This Row],[Vertex]], Vertices[], MATCH("ID", Vertices[#Headers], 0), FALSE)</f>
        <v>114</v>
      </c>
    </row>
    <row r="213" spans="1:3" x14ac:dyDescent="0.25">
      <c r="A213" s="132" t="s">
        <v>559</v>
      </c>
      <c r="B213" s="134" t="s">
        <v>356</v>
      </c>
      <c r="C213" s="132">
        <f>VLOOKUP(GroupVertices[[#This Row],[Vertex]], Vertices[], MATCH("ID", Vertices[#Headers], 0), FALSE)</f>
        <v>113</v>
      </c>
    </row>
    <row r="214" spans="1:3" x14ac:dyDescent="0.25">
      <c r="A214" s="132" t="s">
        <v>560</v>
      </c>
      <c r="B214" s="134" t="s">
        <v>355</v>
      </c>
      <c r="C214" s="132">
        <f>VLOOKUP(GroupVertices[[#This Row],[Vertex]], Vertices[], MATCH("ID", Vertices[#Headers], 0), FALSE)</f>
        <v>112</v>
      </c>
    </row>
    <row r="215" spans="1:3" x14ac:dyDescent="0.25">
      <c r="A215" s="132" t="s">
        <v>561</v>
      </c>
      <c r="B215" s="134" t="s">
        <v>362</v>
      </c>
      <c r="C215" s="132">
        <f>VLOOKUP(GroupVertices[[#This Row],[Vertex]], Vertices[], MATCH("ID", Vertices[#Headers], 0), FALSE)</f>
        <v>120</v>
      </c>
    </row>
    <row r="216" spans="1:3" x14ac:dyDescent="0.25">
      <c r="A216" s="132" t="s">
        <v>562</v>
      </c>
      <c r="B216" s="134" t="s">
        <v>374</v>
      </c>
      <c r="C216" s="132">
        <f>VLOOKUP(GroupVertices[[#This Row],[Vertex]], Vertices[], MATCH("ID", Vertices[#Headers], 0), FALSE)</f>
        <v>133</v>
      </c>
    </row>
    <row r="217" spans="1:3" x14ac:dyDescent="0.25">
      <c r="A217" s="132" t="s">
        <v>563</v>
      </c>
      <c r="B217" s="134" t="s">
        <v>373</v>
      </c>
      <c r="C217" s="132">
        <f>VLOOKUP(GroupVertices[[#This Row],[Vertex]], Vertices[], MATCH("ID", Vertices[#Headers], 0), FALSE)</f>
        <v>128</v>
      </c>
    </row>
    <row r="218" spans="1:3" x14ac:dyDescent="0.25">
      <c r="A218" s="132" t="s">
        <v>564</v>
      </c>
      <c r="B218" s="134" t="s">
        <v>363</v>
      </c>
      <c r="C218" s="132">
        <f>VLOOKUP(GroupVertices[[#This Row],[Vertex]], Vertices[], MATCH("ID", Vertices[#Headers], 0), FALSE)</f>
        <v>121</v>
      </c>
    </row>
    <row r="219" spans="1:3" x14ac:dyDescent="0.25">
      <c r="A219" s="132" t="s">
        <v>565</v>
      </c>
      <c r="B219" s="134" t="s">
        <v>415</v>
      </c>
      <c r="C219" s="132">
        <f>VLOOKUP(GroupVertices[[#This Row],[Vertex]], Vertices[], MATCH("ID", Vertices[#Headers], 0), FALSE)</f>
        <v>203</v>
      </c>
    </row>
    <row r="220" spans="1:3" x14ac:dyDescent="0.25">
      <c r="A220" s="132" t="s">
        <v>566</v>
      </c>
      <c r="B220" s="134" t="s">
        <v>430</v>
      </c>
      <c r="C220" s="132">
        <f>VLOOKUP(GroupVertices[[#This Row],[Vertex]], Vertices[], MATCH("ID", Vertices[#Headers], 0), FALSE)</f>
        <v>238</v>
      </c>
    </row>
    <row r="221" spans="1:3" x14ac:dyDescent="0.25">
      <c r="A221" s="132" t="s">
        <v>567</v>
      </c>
      <c r="B221" s="134" t="s">
        <v>429</v>
      </c>
      <c r="C221" s="132">
        <f>VLOOKUP(GroupVertices[[#This Row],[Vertex]], Vertices[], MATCH("ID", Vertices[#Headers], 0), FALSE)</f>
        <v>236</v>
      </c>
    </row>
    <row r="222" spans="1:3" x14ac:dyDescent="0.25">
      <c r="A222" s="132" t="s">
        <v>568</v>
      </c>
      <c r="B222" s="134" t="s">
        <v>428</v>
      </c>
      <c r="C222" s="132">
        <f>VLOOKUP(GroupVertices[[#This Row],[Vertex]], Vertices[], MATCH("ID", Vertices[#Headers], 0), FALSE)</f>
        <v>233</v>
      </c>
    </row>
    <row r="223" spans="1:3" x14ac:dyDescent="0.25">
      <c r="A223" s="132" t="s">
        <v>569</v>
      </c>
      <c r="B223" s="134" t="s">
        <v>431</v>
      </c>
      <c r="C223" s="132">
        <f>VLOOKUP(GroupVertices[[#This Row],[Vertex]], Vertices[], MATCH("ID", Vertices[#Headers], 0), FALSE)</f>
        <v>256</v>
      </c>
    </row>
    <row r="224" spans="1:3" x14ac:dyDescent="0.25">
      <c r="A224" s="132" t="s">
        <v>570</v>
      </c>
      <c r="B224" s="134" t="s">
        <v>436</v>
      </c>
      <c r="C224" s="132">
        <f>VLOOKUP(GroupVertices[[#This Row],[Vertex]], Vertices[], MATCH("ID", Vertices[#Headers], 0), FALSE)</f>
        <v>261</v>
      </c>
    </row>
    <row r="225" spans="1:3" x14ac:dyDescent="0.25">
      <c r="A225" s="132" t="s">
        <v>571</v>
      </c>
      <c r="B225" s="134" t="s">
        <v>435</v>
      </c>
      <c r="C225" s="132">
        <f>VLOOKUP(GroupVertices[[#This Row],[Vertex]], Vertices[], MATCH("ID", Vertices[#Headers], 0), FALSE)</f>
        <v>259</v>
      </c>
    </row>
    <row r="226" spans="1:3" x14ac:dyDescent="0.25">
      <c r="A226" s="132" t="s">
        <v>572</v>
      </c>
      <c r="B226" s="134" t="s">
        <v>432</v>
      </c>
      <c r="C226" s="132">
        <f>VLOOKUP(GroupVertices[[#This Row],[Vertex]], Vertices[], MATCH("ID", Vertices[#Headers], 0), FALSE)</f>
        <v>257</v>
      </c>
    </row>
    <row r="227" spans="1:3" x14ac:dyDescent="0.25">
      <c r="A227" s="132" t="s">
        <v>573</v>
      </c>
      <c r="B227" s="134" t="s">
        <v>420</v>
      </c>
      <c r="C227" s="132">
        <f>VLOOKUP(GroupVertices[[#This Row],[Vertex]], Vertices[], MATCH("ID", Vertices[#Headers], 0), FALSE)</f>
        <v>211</v>
      </c>
    </row>
    <row r="228" spans="1:3" x14ac:dyDescent="0.25">
      <c r="A228" s="132" t="s">
        <v>574</v>
      </c>
      <c r="B228" s="134" t="s">
        <v>419</v>
      </c>
      <c r="C228" s="132">
        <f>VLOOKUP(GroupVertices[[#This Row],[Vertex]], Vertices[], MATCH("ID", Vertices[#Headers], 0), FALSE)</f>
        <v>207</v>
      </c>
    </row>
    <row r="229" spans="1:3" x14ac:dyDescent="0.25">
      <c r="A229" s="132" t="s">
        <v>575</v>
      </c>
      <c r="B229" s="134" t="s">
        <v>418</v>
      </c>
      <c r="C229" s="132">
        <f>VLOOKUP(GroupVertices[[#This Row],[Vertex]], Vertices[], MATCH("ID", Vertices[#Headers], 0), FALSE)</f>
        <v>206</v>
      </c>
    </row>
    <row r="230" spans="1:3" x14ac:dyDescent="0.25">
      <c r="A230" s="132" t="s">
        <v>576</v>
      </c>
      <c r="B230" s="134" t="s">
        <v>421</v>
      </c>
      <c r="C230" s="132">
        <f>VLOOKUP(GroupVertices[[#This Row],[Vertex]], Vertices[], MATCH("ID", Vertices[#Headers], 0), FALSE)</f>
        <v>214</v>
      </c>
    </row>
    <row r="231" spans="1:3" x14ac:dyDescent="0.25">
      <c r="A231" s="132" t="s">
        <v>577</v>
      </c>
      <c r="B231" s="134" t="s">
        <v>427</v>
      </c>
      <c r="C231" s="132">
        <f>VLOOKUP(GroupVertices[[#This Row],[Vertex]], Vertices[], MATCH("ID", Vertices[#Headers], 0), FALSE)</f>
        <v>232</v>
      </c>
    </row>
    <row r="232" spans="1:3" x14ac:dyDescent="0.25">
      <c r="A232" s="132" t="s">
        <v>578</v>
      </c>
      <c r="B232" s="134" t="s">
        <v>426</v>
      </c>
      <c r="C232" s="132">
        <f>VLOOKUP(GroupVertices[[#This Row],[Vertex]], Vertices[], MATCH("ID", Vertices[#Headers], 0), FALSE)</f>
        <v>229</v>
      </c>
    </row>
    <row r="233" spans="1:3" x14ac:dyDescent="0.25">
      <c r="A233" s="132" t="s">
        <v>579</v>
      </c>
      <c r="B233" s="134" t="s">
        <v>422</v>
      </c>
      <c r="C233" s="132">
        <f>VLOOKUP(GroupVertices[[#This Row],[Vertex]], Vertices[], MATCH("ID", Vertices[#Headers], 0), FALSE)</f>
        <v>216</v>
      </c>
    </row>
    <row r="234" spans="1:3" x14ac:dyDescent="0.25">
      <c r="A234" s="132" t="s">
        <v>580</v>
      </c>
      <c r="B234" s="134" t="s">
        <v>348</v>
      </c>
      <c r="C234" s="132">
        <f>VLOOKUP(GroupVertices[[#This Row],[Vertex]], Vertices[], MATCH("ID", Vertices[#Headers], 0), FALSE)</f>
        <v>106</v>
      </c>
    </row>
    <row r="235" spans="1:3" x14ac:dyDescent="0.25">
      <c r="A235" s="132" t="s">
        <v>581</v>
      </c>
      <c r="B235" s="134" t="s">
        <v>227</v>
      </c>
      <c r="C235" s="132">
        <f>VLOOKUP(GroupVertices[[#This Row],[Vertex]], Vertices[], MATCH("ID", Vertices[#Headers], 0), FALSE)</f>
        <v>29</v>
      </c>
    </row>
    <row r="236" spans="1:3" x14ac:dyDescent="0.25">
      <c r="A236" s="132" t="s">
        <v>582</v>
      </c>
      <c r="B236" s="134" t="s">
        <v>223</v>
      </c>
      <c r="C236" s="132">
        <f>VLOOKUP(GroupVertices[[#This Row],[Vertex]], Vertices[], MATCH("ID", Vertices[#Headers], 0), FALSE)</f>
        <v>27</v>
      </c>
    </row>
    <row r="237" spans="1:3" x14ac:dyDescent="0.25">
      <c r="A237" s="132" t="s">
        <v>583</v>
      </c>
      <c r="B237" s="134" t="s">
        <v>218</v>
      </c>
      <c r="C237" s="132">
        <f>VLOOKUP(GroupVertices[[#This Row],[Vertex]], Vertices[], MATCH("ID", Vertices[#Headers], 0), FALSE)</f>
        <v>24</v>
      </c>
    </row>
    <row r="238" spans="1:3" x14ac:dyDescent="0.25">
      <c r="A238" s="132" t="s">
        <v>584</v>
      </c>
      <c r="B238" s="134" t="s">
        <v>243</v>
      </c>
      <c r="C238" s="132">
        <f>VLOOKUP(GroupVertices[[#This Row],[Vertex]], Vertices[], MATCH("ID", Vertices[#Headers], 0), FALSE)</f>
        <v>35</v>
      </c>
    </row>
    <row r="239" spans="1:3" x14ac:dyDescent="0.25">
      <c r="A239" s="132" t="s">
        <v>585</v>
      </c>
      <c r="B239" s="134" t="s">
        <v>273</v>
      </c>
      <c r="C239" s="132">
        <f>VLOOKUP(GroupVertices[[#This Row],[Vertex]], Vertices[], MATCH("ID", Vertices[#Headers], 0), FALSE)</f>
        <v>53</v>
      </c>
    </row>
    <row r="240" spans="1:3" x14ac:dyDescent="0.25">
      <c r="A240" s="132" t="s">
        <v>586</v>
      </c>
      <c r="B240" s="134" t="s">
        <v>268</v>
      </c>
      <c r="C240" s="132">
        <f>VLOOKUP(GroupVertices[[#This Row],[Vertex]], Vertices[], MATCH("ID", Vertices[#Headers], 0), FALSE)</f>
        <v>50</v>
      </c>
    </row>
    <row r="241" spans="1:3" x14ac:dyDescent="0.25">
      <c r="A241" s="132" t="s">
        <v>587</v>
      </c>
      <c r="B241" s="134" t="s">
        <v>265</v>
      </c>
      <c r="C241" s="132">
        <f>VLOOKUP(GroupVertices[[#This Row],[Vertex]], Vertices[], MATCH("ID", Vertices[#Headers], 0), FALSE)</f>
        <v>48</v>
      </c>
    </row>
    <row r="242" spans="1:3" x14ac:dyDescent="0.25">
      <c r="A242" s="132" t="s">
        <v>588</v>
      </c>
      <c r="B242" s="134" t="s">
        <v>196</v>
      </c>
      <c r="C242" s="132">
        <f>VLOOKUP(GroupVertices[[#This Row],[Vertex]], Vertices[], MATCH("ID", Vertices[#Headers], 0), FALSE)</f>
        <v>13</v>
      </c>
    </row>
    <row r="243" spans="1:3" x14ac:dyDescent="0.25">
      <c r="A243" s="132" t="s">
        <v>589</v>
      </c>
      <c r="B243" s="134" t="s">
        <v>192</v>
      </c>
      <c r="C243" s="132">
        <f>VLOOKUP(GroupVertices[[#This Row],[Vertex]], Vertices[], MATCH("ID", Vertices[#Headers], 0), FALSE)</f>
        <v>11</v>
      </c>
    </row>
    <row r="244" spans="1:3" x14ac:dyDescent="0.25">
      <c r="A244" s="132" t="s">
        <v>590</v>
      </c>
      <c r="B244" s="134" t="s">
        <v>174</v>
      </c>
      <c r="C244" s="132">
        <f>VLOOKUP(GroupVertices[[#This Row],[Vertex]], Vertices[], MATCH("ID", Vertices[#Headers], 0), FALSE)</f>
        <v>3</v>
      </c>
    </row>
    <row r="245" spans="1:3" x14ac:dyDescent="0.25">
      <c r="A245" s="132" t="s">
        <v>591</v>
      </c>
      <c r="B245" s="134" t="s">
        <v>201</v>
      </c>
      <c r="C245" s="132">
        <f>VLOOKUP(GroupVertices[[#This Row],[Vertex]], Vertices[], MATCH("ID", Vertices[#Headers], 0), FALSE)</f>
        <v>15</v>
      </c>
    </row>
    <row r="246" spans="1:3" x14ac:dyDescent="0.25">
      <c r="A246" s="132" t="s">
        <v>592</v>
      </c>
      <c r="B246" s="134" t="s">
        <v>217</v>
      </c>
      <c r="C246" s="132">
        <f>VLOOKUP(GroupVertices[[#This Row],[Vertex]], Vertices[], MATCH("ID", Vertices[#Headers], 0), FALSE)</f>
        <v>23</v>
      </c>
    </row>
    <row r="247" spans="1:3" x14ac:dyDescent="0.25">
      <c r="A247" s="132" t="s">
        <v>593</v>
      </c>
      <c r="B247" s="134" t="s">
        <v>208</v>
      </c>
      <c r="C247" s="132">
        <f>VLOOKUP(GroupVertices[[#This Row],[Vertex]], Vertices[], MATCH("ID", Vertices[#Headers], 0), FALSE)</f>
        <v>19</v>
      </c>
    </row>
    <row r="248" spans="1:3" x14ac:dyDescent="0.25">
      <c r="A248" s="132" t="s">
        <v>594</v>
      </c>
      <c r="B248" s="134" t="s">
        <v>207</v>
      </c>
      <c r="C248" s="132">
        <f>VLOOKUP(GroupVertices[[#This Row],[Vertex]], Vertices[], MATCH("ID", Vertices[#Headers], 0), FALSE)</f>
        <v>18</v>
      </c>
    </row>
    <row r="249" spans="1:3" x14ac:dyDescent="0.25">
      <c r="A249" s="132" t="s">
        <v>595</v>
      </c>
      <c r="B249" s="134" t="s">
        <v>274</v>
      </c>
      <c r="C249" s="132">
        <f>VLOOKUP(GroupVertices[[#This Row],[Vertex]], Vertices[], MATCH("ID", Vertices[#Headers], 0), FALSE)</f>
        <v>54</v>
      </c>
    </row>
    <row r="250" spans="1:3" x14ac:dyDescent="0.25">
      <c r="A250" s="132" t="s">
        <v>596</v>
      </c>
      <c r="B250" s="134" t="s">
        <v>314</v>
      </c>
      <c r="C250" s="132">
        <f>VLOOKUP(GroupVertices[[#This Row],[Vertex]], Vertices[], MATCH("ID", Vertices[#Headers], 0), FALSE)</f>
        <v>79</v>
      </c>
    </row>
    <row r="251" spans="1:3" x14ac:dyDescent="0.25">
      <c r="A251" s="132" t="s">
        <v>597</v>
      </c>
      <c r="B251" s="134" t="s">
        <v>309</v>
      </c>
      <c r="C251" s="132">
        <f>VLOOKUP(GroupVertices[[#This Row],[Vertex]], Vertices[], MATCH("ID", Vertices[#Headers], 0), FALSE)</f>
        <v>76</v>
      </c>
    </row>
    <row r="252" spans="1:3" x14ac:dyDescent="0.25">
      <c r="A252" s="132" t="s">
        <v>598</v>
      </c>
      <c r="B252" s="134" t="s">
        <v>308</v>
      </c>
      <c r="C252" s="132">
        <f>VLOOKUP(GroupVertices[[#This Row],[Vertex]], Vertices[], MATCH("ID", Vertices[#Headers], 0), FALSE)</f>
        <v>75</v>
      </c>
    </row>
    <row r="253" spans="1:3" x14ac:dyDescent="0.25">
      <c r="A253" s="132" t="s">
        <v>599</v>
      </c>
      <c r="B253" s="134" t="s">
        <v>318</v>
      </c>
      <c r="C253" s="132">
        <f>VLOOKUP(GroupVertices[[#This Row],[Vertex]], Vertices[], MATCH("ID", Vertices[#Headers], 0), FALSE)</f>
        <v>84</v>
      </c>
    </row>
    <row r="254" spans="1:3" x14ac:dyDescent="0.25">
      <c r="A254" s="132" t="s">
        <v>600</v>
      </c>
      <c r="B254" s="134" t="s">
        <v>341</v>
      </c>
      <c r="C254" s="132">
        <f>VLOOKUP(GroupVertices[[#This Row],[Vertex]], Vertices[], MATCH("ID", Vertices[#Headers], 0), FALSE)</f>
        <v>101</v>
      </c>
    </row>
    <row r="255" spans="1:3" x14ac:dyDescent="0.25">
      <c r="A255" s="132" t="s">
        <v>601</v>
      </c>
      <c r="B255" s="134" t="s">
        <v>340</v>
      </c>
      <c r="C255" s="132">
        <f>VLOOKUP(GroupVertices[[#This Row],[Vertex]], Vertices[], MATCH("ID", Vertices[#Headers], 0), FALSE)</f>
        <v>98</v>
      </c>
    </row>
    <row r="256" spans="1:3" x14ac:dyDescent="0.25">
      <c r="A256" s="132" t="s">
        <v>602</v>
      </c>
      <c r="B256" s="134" t="s">
        <v>333</v>
      </c>
      <c r="C256" s="132">
        <f>VLOOKUP(GroupVertices[[#This Row],[Vertex]], Vertices[], MATCH("ID", Vertices[#Headers], 0), FALSE)</f>
        <v>92</v>
      </c>
    </row>
    <row r="257" spans="1:3" x14ac:dyDescent="0.25">
      <c r="A257" s="132" t="s">
        <v>603</v>
      </c>
      <c r="B257" s="134" t="s">
        <v>284</v>
      </c>
      <c r="C257" s="132">
        <f>VLOOKUP(GroupVertices[[#This Row],[Vertex]], Vertices[], MATCH("ID", Vertices[#Headers], 0), FALSE)</f>
        <v>62</v>
      </c>
    </row>
    <row r="258" spans="1:3" x14ac:dyDescent="0.25">
      <c r="A258" s="132" t="s">
        <v>604</v>
      </c>
      <c r="B258" s="134" t="s">
        <v>283</v>
      </c>
      <c r="C258" s="132">
        <f>VLOOKUP(GroupVertices[[#This Row],[Vertex]], Vertices[], MATCH("ID", Vertices[#Headers], 0), FALSE)</f>
        <v>60</v>
      </c>
    </row>
    <row r="259" spans="1:3" x14ac:dyDescent="0.25">
      <c r="A259" s="132" t="s">
        <v>605</v>
      </c>
      <c r="B259" s="134" t="s">
        <v>282</v>
      </c>
      <c r="C259" s="132">
        <f>VLOOKUP(GroupVertices[[#This Row],[Vertex]], Vertices[], MATCH("ID", Vertices[#Headers], 0), FALSE)</f>
        <v>58</v>
      </c>
    </row>
    <row r="260" spans="1:3" x14ac:dyDescent="0.25">
      <c r="A260" s="132" t="s">
        <v>606</v>
      </c>
      <c r="B260" s="134" t="s">
        <v>287</v>
      </c>
      <c r="C260" s="132">
        <f>VLOOKUP(GroupVertices[[#This Row],[Vertex]], Vertices[], MATCH("ID", Vertices[#Headers], 0), FALSE)</f>
        <v>64</v>
      </c>
    </row>
    <row r="261" spans="1:3" x14ac:dyDescent="0.25">
      <c r="A261" s="132" t="s">
        <v>607</v>
      </c>
      <c r="B261" s="134" t="s">
        <v>307</v>
      </c>
      <c r="C261" s="132">
        <f>VLOOKUP(GroupVertices[[#This Row],[Vertex]], Vertices[], MATCH("ID", Vertices[#Headers], 0), FALSE)</f>
        <v>74</v>
      </c>
    </row>
    <row r="262" spans="1:3" x14ac:dyDescent="0.25">
      <c r="A262" s="132" t="s">
        <v>608</v>
      </c>
      <c r="B262" s="134" t="s">
        <v>292</v>
      </c>
      <c r="C262" s="132">
        <f>VLOOKUP(GroupVertices[[#This Row],[Vertex]], Vertices[], MATCH("ID", Vertices[#Headers], 0), FALSE)</f>
        <v>67</v>
      </c>
    </row>
    <row r="263" spans="1:3" x14ac:dyDescent="0.25">
      <c r="A263" s="132" t="s">
        <v>609</v>
      </c>
      <c r="B263" s="134" t="s">
        <v>288</v>
      </c>
      <c r="C263" s="132">
        <f>VLOOKUP(GroupVertices[[#This Row],[Vertex]], Vertices[], MATCH("ID", Vertices[#Headers], 0), FALSE)</f>
        <v>65</v>
      </c>
    </row>
  </sheetData>
  <dataConsolidate/>
  <dataValidations xWindow="58" yWindow="226" count="3">
    <dataValidation allowBlank="1" showInputMessage="1" showErrorMessage="1" promptTitle="Group Name" prompt="Enter the name of the group.  The group name must also be entered on the Groups worksheet." sqref="A2:A263"/>
    <dataValidation allowBlank="1" showInputMessage="1" showErrorMessage="1" promptTitle="Vertex Name" prompt="Enter the name of a vertex to include in the group." sqref="B2:B263"/>
    <dataValidation allowBlank="1" showInputMessage="1" promptTitle="Vertex ID" prompt="This is the value of the hidden ID cell in the Vertices worksheet.  It gets filled in by the items on the NodeXL, Analysis, Groups menu." sqref="C2:C263"/>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B17" sqref="B17"/>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8" t="s">
        <v>162</v>
      </c>
      <c r="B1" s="8" t="s">
        <v>17</v>
      </c>
      <c r="D1" t="s">
        <v>80</v>
      </c>
      <c r="E1" t="s">
        <v>81</v>
      </c>
      <c r="F1" s="23" t="s">
        <v>87</v>
      </c>
      <c r="G1" s="24" t="s">
        <v>88</v>
      </c>
      <c r="H1" s="23" t="s">
        <v>93</v>
      </c>
      <c r="I1" s="24" t="s">
        <v>94</v>
      </c>
      <c r="J1" s="23" t="s">
        <v>99</v>
      </c>
      <c r="K1" s="24" t="s">
        <v>100</v>
      </c>
      <c r="L1" s="23" t="s">
        <v>105</v>
      </c>
      <c r="M1" s="24" t="s">
        <v>106</v>
      </c>
      <c r="N1" s="23" t="s">
        <v>111</v>
      </c>
      <c r="O1" s="24" t="s">
        <v>112</v>
      </c>
      <c r="P1" s="24" t="s">
        <v>138</v>
      </c>
      <c r="Q1" s="24" t="s">
        <v>139</v>
      </c>
      <c r="R1" s="23" t="s">
        <v>117</v>
      </c>
      <c r="S1" s="23" t="s">
        <v>118</v>
      </c>
      <c r="T1" s="23" t="s">
        <v>123</v>
      </c>
      <c r="U1" s="24" t="s">
        <v>124</v>
      </c>
      <c r="W1" t="s">
        <v>128</v>
      </c>
      <c r="X1" t="s">
        <v>17</v>
      </c>
    </row>
    <row r="2" spans="1:24" ht="15.75" thickTop="1" x14ac:dyDescent="0.25">
      <c r="A2" s="22" t="s">
        <v>442</v>
      </c>
      <c r="B2" s="22" t="s">
        <v>31</v>
      </c>
      <c r="D2" s="19">
        <f>MIN(Vertices[Degree])</f>
        <v>0</v>
      </c>
      <c r="E2" s="2">
        <f>COUNTIF(Vertices[Degree], "&gt;= " &amp; D2) - COUNTIF(Vertices[Degree], "&gt;=" &amp; D3)</f>
        <v>59</v>
      </c>
      <c r="F2" s="25">
        <f>MIN(Vertices[In-Degree])</f>
        <v>0</v>
      </c>
      <c r="G2" s="26">
        <f>COUNTIF(Vertices[In-Degree], "&gt;= " &amp; F2) - COUNTIF(Vertices[In-Degree], "&gt;=" &amp; F3)</f>
        <v>0</v>
      </c>
      <c r="H2" s="25">
        <f>MIN(Vertices[Out-Degree])</f>
        <v>0</v>
      </c>
      <c r="I2" s="26">
        <f>COUNTIF(Vertices[Out-Degree], "&gt;= " &amp; H2) - COUNTIF(Vertices[Out-Degree], "&gt;=" &amp; H3)</f>
        <v>0</v>
      </c>
      <c r="J2" s="25">
        <f>MIN(Vertices[Betweenness Centrality])</f>
        <v>0</v>
      </c>
      <c r="K2" s="26">
        <f>COUNTIF(Vertices[Betweenness Centrality], "&gt;= " &amp; J2) - COUNTIF(Vertices[Betweenness Centrality], "&gt;=" &amp; J3)</f>
        <v>243</v>
      </c>
      <c r="L2" s="25">
        <f>MIN(Vertices[Closeness Centrality])</f>
        <v>0</v>
      </c>
      <c r="M2" s="26">
        <f>COUNTIF(Vertices[Closeness Centrality], "&gt;= " &amp; L2) - COUNTIF(Vertices[Closeness Centrality], "&gt;=" &amp; L3)</f>
        <v>59</v>
      </c>
      <c r="N2" s="25">
        <f>MIN(Vertices[Eigenvector Centrality])</f>
        <v>0</v>
      </c>
      <c r="O2" s="26">
        <f>COUNTIF(Vertices[Eigenvector Centrality], "&gt;= " &amp; N2) - COUNTIF(Vertices[Eigenvector Centrality], "&gt;=" &amp; N3)</f>
        <v>252</v>
      </c>
      <c r="P2" s="25">
        <f>MIN(Vertices[PageRank])</f>
        <v>0</v>
      </c>
      <c r="Q2" s="26">
        <f>COUNTIF(Vertices[PageRank], "&gt;= " &amp; P2) - COUNTIF(Vertices[PageRank], "&gt;=" &amp; P3)</f>
        <v>59</v>
      </c>
      <c r="R2" s="25">
        <f>MIN(Vertices[Clustering Coefficient])</f>
        <v>0</v>
      </c>
      <c r="S2" s="31">
        <f>COUNTIF(Vertices[Clustering Coefficient], "&gt;= " &amp; R2) - COUNTIF(Vertices[Clustering Coefficient], "&gt;=" &amp; R3)</f>
        <v>170</v>
      </c>
      <c r="T2" s="25">
        <f ca="1">MIN(INDIRECT(DynamicFilterSourceColumnRange))</f>
        <v>0</v>
      </c>
      <c r="U2" s="26">
        <f t="shared" ref="U2:U57" ca="1" si="0">COUNTIF(INDIRECT(DynamicFilterSourceColumnRange), "&gt;= " &amp; T2) - COUNTIF(INDIRECT(DynamicFilterSourceColumnRange), "&gt;=" &amp; T3)</f>
        <v>170</v>
      </c>
      <c r="W2" t="s">
        <v>125</v>
      </c>
      <c r="X2">
        <f>ROWS(HistogramBins[Degree Bin]) - 1</f>
        <v>55</v>
      </c>
    </row>
    <row r="3" spans="1:24" x14ac:dyDescent="0.25">
      <c r="A3" s="133"/>
      <c r="B3" s="133"/>
      <c r="D3" s="20">
        <f t="shared" ref="D3:D26" si="1">D2+($D$57-$D$2)/BinDivisor</f>
        <v>0.14545454545454545</v>
      </c>
      <c r="E3" s="2">
        <f>COUNTIF(Vertices[Degree], "&gt;= " &amp; D3) - COUNTIF(Vertices[Degree], "&gt;=" &amp; D4)</f>
        <v>0</v>
      </c>
      <c r="F3" s="27">
        <f t="shared" ref="F3:F26" si="2">F2+($F$57-$F$2)/BinDivisor</f>
        <v>0</v>
      </c>
      <c r="G3" s="28">
        <f>COUNTIF(Vertices[In-Degree], "&gt;= " &amp; F3) - COUNTIF(Vertices[In-Degree], "&gt;=" &amp; F4)</f>
        <v>0</v>
      </c>
      <c r="H3" s="27">
        <f t="shared" ref="H3:H26" si="3">H2+($H$57-$H$2)/BinDivisor</f>
        <v>0</v>
      </c>
      <c r="I3" s="28">
        <f>COUNTIF(Vertices[Out-Degree], "&gt;= " &amp; H3) - COUNTIF(Vertices[Out-Degree], "&gt;=" &amp; H4)</f>
        <v>0</v>
      </c>
      <c r="J3" s="27">
        <f t="shared" ref="J3:J26" si="4">J2+($J$57-$J$2)/BinDivisor</f>
        <v>0.49090909090909091</v>
      </c>
      <c r="K3" s="28">
        <f>COUNTIF(Vertices[Betweenness Centrality], "&gt;= " &amp; J3) - COUNTIF(Vertices[Betweenness Centrality], "&gt;=" &amp; J4)</f>
        <v>0</v>
      </c>
      <c r="L3" s="27">
        <f t="shared" ref="L3:L26" si="5">L2+($L$57-$L$2)/BinDivisor</f>
        <v>1.8181818181818181E-2</v>
      </c>
      <c r="M3" s="28">
        <f>COUNTIF(Vertices[Closeness Centrality], "&gt;= " &amp; L3) - COUNTIF(Vertices[Closeness Centrality], "&gt;=" &amp; L4)</f>
        <v>2</v>
      </c>
      <c r="N3" s="27">
        <f t="shared" ref="N3:N26" si="6">N2+($N$57-$N$2)/BinDivisor</f>
        <v>3.1717454545454543E-3</v>
      </c>
      <c r="O3" s="28">
        <f>COUNTIF(Vertices[Eigenvector Centrality], "&gt;= " &amp; N3) - COUNTIF(Vertices[Eigenvector Centrality], "&gt;=" &amp; N4)</f>
        <v>0</v>
      </c>
      <c r="P3" s="27">
        <f t="shared" ref="P3:P26" si="7">P2+($P$57-$P$2)/BinDivisor</f>
        <v>4.3507581818181824E-2</v>
      </c>
      <c r="Q3" s="28">
        <f>COUNTIF(Vertices[PageRank], "&gt;= " &amp; P3) - COUNTIF(Vertices[PageRank], "&gt;=" &amp; P4)</f>
        <v>0</v>
      </c>
      <c r="R3" s="27">
        <f t="shared" ref="R3:R26" si="8">R2+($R$57-$R$2)/BinDivisor</f>
        <v>1.8181818181818181E-2</v>
      </c>
      <c r="S3" s="32">
        <f>COUNTIF(Vertices[Clustering Coefficient], "&gt;= " &amp; R3) - COUNTIF(Vertices[Clustering Coefficient], "&gt;=" &amp; R4)</f>
        <v>0</v>
      </c>
      <c r="T3" s="27">
        <f t="shared" ref="T3:T26" ca="1" si="9">T2+($T$57-$T$2)/BinDivisor</f>
        <v>1.8181818181818181E-2</v>
      </c>
      <c r="U3" s="28">
        <f t="shared" ca="1" si="0"/>
        <v>0</v>
      </c>
      <c r="W3" t="s">
        <v>126</v>
      </c>
      <c r="X3" t="s">
        <v>86</v>
      </c>
    </row>
    <row r="4" spans="1:24" x14ac:dyDescent="0.25">
      <c r="A4" s="22" t="s">
        <v>146</v>
      </c>
      <c r="B4" s="22">
        <v>262</v>
      </c>
      <c r="D4" s="20">
        <f t="shared" si="1"/>
        <v>0.29090909090909089</v>
      </c>
      <c r="E4" s="2">
        <f>COUNTIF(Vertices[Degree], "&gt;= " &amp; D4) - COUNTIF(Vertices[Degree], "&gt;=" &amp; D5)</f>
        <v>0</v>
      </c>
      <c r="F4" s="25">
        <f t="shared" si="2"/>
        <v>0</v>
      </c>
      <c r="G4" s="26">
        <f>COUNTIF(Vertices[In-Degree], "&gt;= " &amp; F4) - COUNTIF(Vertices[In-Degree], "&gt;=" &amp; F5)</f>
        <v>0</v>
      </c>
      <c r="H4" s="25">
        <f t="shared" si="3"/>
        <v>0</v>
      </c>
      <c r="I4" s="26">
        <f>COUNTIF(Vertices[Out-Degree], "&gt;= " &amp; H4) - COUNTIF(Vertices[Out-Degree], "&gt;=" &amp; H5)</f>
        <v>0</v>
      </c>
      <c r="J4" s="25">
        <f t="shared" si="4"/>
        <v>0.98181818181818181</v>
      </c>
      <c r="K4" s="26">
        <f>COUNTIF(Vertices[Betweenness Centrality], "&gt;= " &amp; J4) - COUNTIF(Vertices[Betweenness Centrality], "&gt;=" &amp; J5)</f>
        <v>2</v>
      </c>
      <c r="L4" s="25">
        <f t="shared" si="5"/>
        <v>3.6363636363636362E-2</v>
      </c>
      <c r="M4" s="26">
        <f>COUNTIF(Vertices[Closeness Centrality], "&gt;= " &amp; L4) - COUNTIF(Vertices[Closeness Centrality], "&gt;=" &amp; L5)</f>
        <v>14</v>
      </c>
      <c r="N4" s="25">
        <f t="shared" si="6"/>
        <v>6.3434909090909087E-3</v>
      </c>
      <c r="O4" s="26">
        <f>COUNTIF(Vertices[Eigenvector Centrality], "&gt;= " &amp; N4) - COUNTIF(Vertices[Eigenvector Centrality], "&gt;=" &amp; N5)</f>
        <v>0</v>
      </c>
      <c r="P4" s="25">
        <f t="shared" si="7"/>
        <v>8.7015163636363649E-2</v>
      </c>
      <c r="Q4" s="26">
        <f>COUNTIF(Vertices[PageRank], "&gt;= " &amp; P4) - COUNTIF(Vertices[PageRank], "&gt;=" &amp; P5)</f>
        <v>0</v>
      </c>
      <c r="R4" s="25">
        <f t="shared" si="8"/>
        <v>3.6363636363636362E-2</v>
      </c>
      <c r="S4" s="31">
        <f>COUNTIF(Vertices[Clustering Coefficient], "&gt;= " &amp; R4) - COUNTIF(Vertices[Clustering Coefficient], "&gt;=" &amp; R5)</f>
        <v>0</v>
      </c>
      <c r="T4" s="25">
        <f t="shared" ca="1" si="9"/>
        <v>3.6363636363636362E-2</v>
      </c>
      <c r="U4" s="26">
        <f t="shared" ca="1" si="0"/>
        <v>0</v>
      </c>
      <c r="W4" s="7" t="s">
        <v>127</v>
      </c>
      <c r="X4" s="7" t="s">
        <v>480</v>
      </c>
    </row>
    <row r="5" spans="1:24" x14ac:dyDescent="0.25">
      <c r="A5" s="133"/>
      <c r="B5" s="133"/>
      <c r="D5" s="20">
        <f t="shared" si="1"/>
        <v>0.43636363636363634</v>
      </c>
      <c r="E5" s="2">
        <f>COUNTIF(Vertices[Degree], "&gt;= " &amp; D5) - COUNTIF(Vertices[Degree], "&gt;=" &amp; D6)</f>
        <v>0</v>
      </c>
      <c r="F5" s="27">
        <f t="shared" si="2"/>
        <v>0</v>
      </c>
      <c r="G5" s="28">
        <f>COUNTIF(Vertices[In-Degree], "&gt;= " &amp; F5) - COUNTIF(Vertices[In-Degree], "&gt;=" &amp; F6)</f>
        <v>0</v>
      </c>
      <c r="H5" s="27">
        <f t="shared" si="3"/>
        <v>0</v>
      </c>
      <c r="I5" s="28">
        <f>COUNTIF(Vertices[Out-Degree], "&gt;= " &amp; H5) - COUNTIF(Vertices[Out-Degree], "&gt;=" &amp; H6)</f>
        <v>0</v>
      </c>
      <c r="J5" s="27">
        <f t="shared" si="4"/>
        <v>1.4727272727272727</v>
      </c>
      <c r="K5" s="28">
        <f>COUNTIF(Vertices[Betweenness Centrality], "&gt;= " &amp; J5) - COUNTIF(Vertices[Betweenness Centrality], "&gt;=" &amp; J6)</f>
        <v>0</v>
      </c>
      <c r="L5" s="27">
        <f t="shared" si="5"/>
        <v>5.4545454545454543E-2</v>
      </c>
      <c r="M5" s="28">
        <f>COUNTIF(Vertices[Closeness Centrality], "&gt;= " &amp; L5) - COUNTIF(Vertices[Closeness Centrality], "&gt;=" &amp; L6)</f>
        <v>4</v>
      </c>
      <c r="N5" s="27">
        <f t="shared" si="6"/>
        <v>9.5152363636363639E-3</v>
      </c>
      <c r="O5" s="28">
        <f>COUNTIF(Vertices[Eigenvector Centrality], "&gt;= " &amp; N5) - COUNTIF(Vertices[Eigenvector Centrality], "&gt;=" &amp; N6)</f>
        <v>1</v>
      </c>
      <c r="P5" s="27">
        <f t="shared" si="7"/>
        <v>0.13052274545454548</v>
      </c>
      <c r="Q5" s="28">
        <f>COUNTIF(Vertices[PageRank], "&gt;= " &amp; P5) - COUNTIF(Vertices[PageRank], "&gt;=" &amp; P6)</f>
        <v>0</v>
      </c>
      <c r="R5" s="27">
        <f t="shared" si="8"/>
        <v>5.4545454545454543E-2</v>
      </c>
      <c r="S5" s="32">
        <f>COUNTIF(Vertices[Clustering Coefficient], "&gt;= " &amp; R5) - COUNTIF(Vertices[Clustering Coefficient], "&gt;=" &amp; R6)</f>
        <v>0</v>
      </c>
      <c r="T5" s="27">
        <f t="shared" ca="1" si="9"/>
        <v>5.4545454545454543E-2</v>
      </c>
      <c r="U5" s="28">
        <f t="shared" ca="1" si="0"/>
        <v>0</v>
      </c>
    </row>
    <row r="6" spans="1:24" x14ac:dyDescent="0.25">
      <c r="A6" s="22" t="s">
        <v>148</v>
      </c>
      <c r="B6" s="22">
        <v>184</v>
      </c>
      <c r="D6" s="20">
        <f t="shared" si="1"/>
        <v>0.58181818181818179</v>
      </c>
      <c r="E6" s="2">
        <f>COUNTIF(Vertices[Degree], "&gt;= " &amp; D6) - COUNTIF(Vertices[Degree], "&gt;=" &amp; D7)</f>
        <v>0</v>
      </c>
      <c r="F6" s="25">
        <f t="shared" si="2"/>
        <v>0</v>
      </c>
      <c r="G6" s="26">
        <f>COUNTIF(Vertices[In-Degree], "&gt;= " &amp; F6) - COUNTIF(Vertices[In-Degree], "&gt;=" &amp; F7)</f>
        <v>0</v>
      </c>
      <c r="H6" s="25">
        <f t="shared" si="3"/>
        <v>0</v>
      </c>
      <c r="I6" s="26">
        <f>COUNTIF(Vertices[Out-Degree], "&gt;= " &amp; H6) - COUNTIF(Vertices[Out-Degree], "&gt;=" &amp; H7)</f>
        <v>0</v>
      </c>
      <c r="J6" s="25">
        <f t="shared" si="4"/>
        <v>1.9636363636363636</v>
      </c>
      <c r="K6" s="26">
        <f>COUNTIF(Vertices[Betweenness Centrality], "&gt;= " &amp; J6) - COUNTIF(Vertices[Betweenness Centrality], "&gt;=" &amp; J7)</f>
        <v>2</v>
      </c>
      <c r="L6" s="25">
        <f t="shared" si="5"/>
        <v>7.2727272727272724E-2</v>
      </c>
      <c r="M6" s="26">
        <f>COUNTIF(Vertices[Closeness Centrality], "&gt;= " &amp; L6) - COUNTIF(Vertices[Closeness Centrality], "&gt;=" &amp; L7)</f>
        <v>1</v>
      </c>
      <c r="N6" s="25">
        <f t="shared" si="6"/>
        <v>1.2686981818181817E-2</v>
      </c>
      <c r="O6" s="26">
        <f>COUNTIF(Vertices[Eigenvector Centrality], "&gt;= " &amp; N6) - COUNTIF(Vertices[Eigenvector Centrality], "&gt;=" &amp; N7)</f>
        <v>0</v>
      </c>
      <c r="P6" s="25">
        <f t="shared" si="7"/>
        <v>0.1740303272727273</v>
      </c>
      <c r="Q6" s="26">
        <f>COUNTIF(Vertices[PageRank], "&gt;= " &amp; P6) - COUNTIF(Vertices[PageRank], "&gt;=" &amp; P7)</f>
        <v>0</v>
      </c>
      <c r="R6" s="25">
        <f t="shared" si="8"/>
        <v>7.2727272727272724E-2</v>
      </c>
      <c r="S6" s="31">
        <f>COUNTIF(Vertices[Clustering Coefficient], "&gt;= " &amp; R6) - COUNTIF(Vertices[Clustering Coefficient], "&gt;=" &amp; R7)</f>
        <v>0</v>
      </c>
      <c r="T6" s="25">
        <f t="shared" ca="1" si="9"/>
        <v>7.2727272727272724E-2</v>
      </c>
      <c r="U6" s="26">
        <f t="shared" ca="1" si="0"/>
        <v>0</v>
      </c>
    </row>
    <row r="7" spans="1:24" x14ac:dyDescent="0.25">
      <c r="A7" s="22" t="s">
        <v>149</v>
      </c>
      <c r="B7" s="22">
        <v>0</v>
      </c>
      <c r="D7" s="20">
        <f t="shared" si="1"/>
        <v>0.72727272727272729</v>
      </c>
      <c r="E7" s="2">
        <f>COUNTIF(Vertices[Degree], "&gt;= " &amp; D7) - COUNTIF(Vertices[Degree], "&gt;=" &amp; D8)</f>
        <v>0</v>
      </c>
      <c r="F7" s="27">
        <f t="shared" si="2"/>
        <v>0</v>
      </c>
      <c r="G7" s="28">
        <f>COUNTIF(Vertices[In-Degree], "&gt;= " &amp; F7) - COUNTIF(Vertices[In-Degree], "&gt;=" &amp; F8)</f>
        <v>0</v>
      </c>
      <c r="H7" s="27">
        <f t="shared" si="3"/>
        <v>0</v>
      </c>
      <c r="I7" s="28">
        <f>COUNTIF(Vertices[Out-Degree], "&gt;= " &amp; H7) - COUNTIF(Vertices[Out-Degree], "&gt;=" &amp; H8)</f>
        <v>0</v>
      </c>
      <c r="J7" s="27">
        <f t="shared" si="4"/>
        <v>2.4545454545454546</v>
      </c>
      <c r="K7" s="28">
        <f>COUNTIF(Vertices[Betweenness Centrality], "&gt;= " &amp; J7) - COUNTIF(Vertices[Betweenness Centrality], "&gt;=" &amp; J8)</f>
        <v>0</v>
      </c>
      <c r="L7" s="27">
        <f t="shared" si="5"/>
        <v>9.0909090909090912E-2</v>
      </c>
      <c r="M7" s="28">
        <f>COUNTIF(Vertices[Closeness Centrality], "&gt;= " &amp; L7) - COUNTIF(Vertices[Closeness Centrality], "&gt;=" &amp; L8)</f>
        <v>2</v>
      </c>
      <c r="N7" s="27">
        <f t="shared" si="6"/>
        <v>1.5858727272727271E-2</v>
      </c>
      <c r="O7" s="28">
        <f>COUNTIF(Vertices[Eigenvector Centrality], "&gt;= " &amp; N7) - COUNTIF(Vertices[Eigenvector Centrality], "&gt;=" &amp; N8)</f>
        <v>0</v>
      </c>
      <c r="P7" s="27">
        <f t="shared" si="7"/>
        <v>0.21753790909090912</v>
      </c>
      <c r="Q7" s="28">
        <f>COUNTIF(Vertices[PageRank], "&gt;= " &amp; P7) - COUNTIF(Vertices[PageRank], "&gt;=" &amp; P8)</f>
        <v>0</v>
      </c>
      <c r="R7" s="27">
        <f t="shared" si="8"/>
        <v>9.0909090909090912E-2</v>
      </c>
      <c r="S7" s="32">
        <f>COUNTIF(Vertices[Clustering Coefficient], "&gt;= " &amp; R7) - COUNTIF(Vertices[Clustering Coefficient], "&gt;=" &amp; R8)</f>
        <v>1</v>
      </c>
      <c r="T7" s="27">
        <f t="shared" ca="1" si="9"/>
        <v>9.0909090909090912E-2</v>
      </c>
      <c r="U7" s="28">
        <f t="shared" ca="1" si="0"/>
        <v>1</v>
      </c>
    </row>
    <row r="8" spans="1:24" x14ac:dyDescent="0.25">
      <c r="A8" s="22" t="s">
        <v>150</v>
      </c>
      <c r="B8" s="22">
        <v>184</v>
      </c>
      <c r="D8" s="20">
        <f t="shared" si="1"/>
        <v>0.8727272727272728</v>
      </c>
      <c r="E8" s="2">
        <f>COUNTIF(Vertices[Degree], "&gt;= " &amp; D8) - COUNTIF(Vertices[Degree], "&gt;=" &amp; D9)</f>
        <v>104</v>
      </c>
      <c r="F8" s="25">
        <f t="shared" si="2"/>
        <v>0</v>
      </c>
      <c r="G8" s="26">
        <f>COUNTIF(Vertices[In-Degree], "&gt;= " &amp; F8) - COUNTIF(Vertices[In-Degree], "&gt;=" &amp; F9)</f>
        <v>0</v>
      </c>
      <c r="H8" s="25">
        <f t="shared" si="3"/>
        <v>0</v>
      </c>
      <c r="I8" s="26">
        <f>COUNTIF(Vertices[Out-Degree], "&gt;= " &amp; H8) - COUNTIF(Vertices[Out-Degree], "&gt;=" &amp; H9)</f>
        <v>0</v>
      </c>
      <c r="J8" s="25">
        <f t="shared" si="4"/>
        <v>2.9454545454545453</v>
      </c>
      <c r="K8" s="26">
        <f>COUNTIF(Vertices[Betweenness Centrality], "&gt;= " &amp; J8) - COUNTIF(Vertices[Betweenness Centrality], "&gt;=" &amp; J9)</f>
        <v>5</v>
      </c>
      <c r="L8" s="25">
        <f t="shared" si="5"/>
        <v>0.1090909090909091</v>
      </c>
      <c r="M8" s="26">
        <f>COUNTIF(Vertices[Closeness Centrality], "&gt;= " &amp; L8) - COUNTIF(Vertices[Closeness Centrality], "&gt;=" &amp; L9)</f>
        <v>5</v>
      </c>
      <c r="N8" s="25">
        <f t="shared" si="6"/>
        <v>1.9030472727272724E-2</v>
      </c>
      <c r="O8" s="26">
        <f>COUNTIF(Vertices[Eigenvector Centrality], "&gt;= " &amp; N8) - COUNTIF(Vertices[Eigenvector Centrality], "&gt;=" &amp; N9)</f>
        <v>0</v>
      </c>
      <c r="P8" s="25">
        <f t="shared" si="7"/>
        <v>0.26104549090909096</v>
      </c>
      <c r="Q8" s="26">
        <f>COUNTIF(Vertices[PageRank], "&gt;= " &amp; P8) - COUNTIF(Vertices[PageRank], "&gt;=" &amp; P9)</f>
        <v>0</v>
      </c>
      <c r="R8" s="25">
        <f t="shared" si="8"/>
        <v>0.1090909090909091</v>
      </c>
      <c r="S8" s="31">
        <f>COUNTIF(Vertices[Clustering Coefficient], "&gt;= " &amp; R8) - COUNTIF(Vertices[Clustering Coefficient], "&gt;=" &amp; R9)</f>
        <v>0</v>
      </c>
      <c r="T8" s="25">
        <f t="shared" ca="1" si="9"/>
        <v>0.1090909090909091</v>
      </c>
      <c r="U8" s="26">
        <f t="shared" ca="1" si="0"/>
        <v>0</v>
      </c>
    </row>
    <row r="9" spans="1:24" x14ac:dyDescent="0.25">
      <c r="A9" s="133"/>
      <c r="B9" s="133"/>
      <c r="D9" s="20">
        <f t="shared" si="1"/>
        <v>1.0181818181818183</v>
      </c>
      <c r="E9" s="2">
        <f>COUNTIF(Vertices[Degree], "&gt;= " &amp; D9) - COUNTIF(Vertices[Degree], "&gt;=" &amp; D10)</f>
        <v>0</v>
      </c>
      <c r="F9" s="27">
        <f t="shared" si="2"/>
        <v>0</v>
      </c>
      <c r="G9" s="28">
        <f>COUNTIF(Vertices[In-Degree], "&gt;= " &amp; F9) - COUNTIF(Vertices[In-Degree], "&gt;=" &amp; F10)</f>
        <v>0</v>
      </c>
      <c r="H9" s="27">
        <f t="shared" si="3"/>
        <v>0</v>
      </c>
      <c r="I9" s="28">
        <f>COUNTIF(Vertices[Out-Degree], "&gt;= " &amp; H9) - COUNTIF(Vertices[Out-Degree], "&gt;=" &amp; H10)</f>
        <v>0</v>
      </c>
      <c r="J9" s="27">
        <f t="shared" si="4"/>
        <v>3.4363636363636361</v>
      </c>
      <c r="K9" s="28">
        <f>COUNTIF(Vertices[Betweenness Centrality], "&gt;= " &amp; J9) - COUNTIF(Vertices[Betweenness Centrality], "&gt;=" &amp; J10)</f>
        <v>0</v>
      </c>
      <c r="L9" s="27">
        <f t="shared" si="5"/>
        <v>0.12727272727272729</v>
      </c>
      <c r="M9" s="28">
        <f>COUNTIF(Vertices[Closeness Centrality], "&gt;= " &amp; L9) - COUNTIF(Vertices[Closeness Centrality], "&gt;=" &amp; L10)</f>
        <v>5</v>
      </c>
      <c r="N9" s="27">
        <f t="shared" si="6"/>
        <v>2.2202218181818178E-2</v>
      </c>
      <c r="O9" s="28">
        <f>COUNTIF(Vertices[Eigenvector Centrality], "&gt;= " &amp; N9) - COUNTIF(Vertices[Eigenvector Centrality], "&gt;=" &amp; N10)</f>
        <v>0</v>
      </c>
      <c r="P9" s="27">
        <f t="shared" si="7"/>
        <v>0.30455307272727278</v>
      </c>
      <c r="Q9" s="28">
        <f>COUNTIF(Vertices[PageRank], "&gt;= " &amp; P9) - COUNTIF(Vertices[PageRank], "&gt;=" &amp; P10)</f>
        <v>0</v>
      </c>
      <c r="R9" s="27">
        <f t="shared" si="8"/>
        <v>0.12727272727272729</v>
      </c>
      <c r="S9" s="32">
        <f>COUNTIF(Vertices[Clustering Coefficient], "&gt;= " &amp; R9) - COUNTIF(Vertices[Clustering Coefficient], "&gt;=" &amp; R10)</f>
        <v>0</v>
      </c>
      <c r="T9" s="27">
        <f t="shared" ca="1" si="9"/>
        <v>0.12727272727272729</v>
      </c>
      <c r="U9" s="28">
        <f t="shared" ca="1" si="0"/>
        <v>0</v>
      </c>
    </row>
    <row r="10" spans="1:24" x14ac:dyDescent="0.25">
      <c r="A10" s="22" t="s">
        <v>151</v>
      </c>
      <c r="B10" s="22">
        <v>0</v>
      </c>
      <c r="D10" s="20">
        <f t="shared" si="1"/>
        <v>1.1636363636363638</v>
      </c>
      <c r="E10" s="2">
        <f>COUNTIF(Vertices[Degree], "&gt;= " &amp; D10) - COUNTIF(Vertices[Degree], "&gt;=" &amp; D11)</f>
        <v>0</v>
      </c>
      <c r="F10" s="25">
        <f t="shared" si="2"/>
        <v>0</v>
      </c>
      <c r="G10" s="26">
        <f>COUNTIF(Vertices[In-Degree], "&gt;= " &amp; F10) - COUNTIF(Vertices[In-Degree], "&gt;=" &amp; F11)</f>
        <v>0</v>
      </c>
      <c r="H10" s="25">
        <f t="shared" si="3"/>
        <v>0</v>
      </c>
      <c r="I10" s="26">
        <f>COUNTIF(Vertices[Out-Degree], "&gt;= " &amp; H10) - COUNTIF(Vertices[Out-Degree], "&gt;=" &amp; H11)</f>
        <v>0</v>
      </c>
      <c r="J10" s="25">
        <f t="shared" si="4"/>
        <v>3.9272727272727268</v>
      </c>
      <c r="K10" s="26">
        <f>COUNTIF(Vertices[Betweenness Centrality], "&gt;= " &amp; J10) - COUNTIF(Vertices[Betweenness Centrality], "&gt;=" &amp; J11)</f>
        <v>2</v>
      </c>
      <c r="L10" s="25">
        <f t="shared" si="5"/>
        <v>0.14545454545454548</v>
      </c>
      <c r="M10" s="26">
        <f>COUNTIF(Vertices[Closeness Centrality], "&gt;= " &amp; L10) - COUNTIF(Vertices[Closeness Centrality], "&gt;=" &amp; L11)</f>
        <v>0</v>
      </c>
      <c r="N10" s="25">
        <f t="shared" si="6"/>
        <v>2.5373963636363631E-2</v>
      </c>
      <c r="O10" s="26">
        <f>COUNTIF(Vertices[Eigenvector Centrality], "&gt;= " &amp; N10) - COUNTIF(Vertices[Eigenvector Centrality], "&gt;=" &amp; N11)</f>
        <v>0</v>
      </c>
      <c r="P10" s="25">
        <f t="shared" si="7"/>
        <v>0.3480606545454546</v>
      </c>
      <c r="Q10" s="26">
        <f>COUNTIF(Vertices[PageRank], "&gt;= " &amp; P10) - COUNTIF(Vertices[PageRank], "&gt;=" &amp; P11)</f>
        <v>0</v>
      </c>
      <c r="R10" s="25">
        <f t="shared" si="8"/>
        <v>0.14545454545454548</v>
      </c>
      <c r="S10" s="31">
        <f>COUNTIF(Vertices[Clustering Coefficient], "&gt;= " &amp; R10) - COUNTIF(Vertices[Clustering Coefficient], "&gt;=" &amp; R11)</f>
        <v>0</v>
      </c>
      <c r="T10" s="25">
        <f t="shared" ca="1" si="9"/>
        <v>0.14545454545454548</v>
      </c>
      <c r="U10" s="26">
        <f t="shared" ca="1" si="0"/>
        <v>0</v>
      </c>
    </row>
    <row r="11" spans="1:24" x14ac:dyDescent="0.25">
      <c r="A11" s="133"/>
      <c r="B11" s="133"/>
      <c r="D11" s="20">
        <f t="shared" si="1"/>
        <v>1.3090909090909093</v>
      </c>
      <c r="E11" s="2">
        <f>COUNTIF(Vertices[Degree], "&gt;= " &amp; D11) - COUNTIF(Vertices[Degree], "&gt;=" &amp; D12)</f>
        <v>0</v>
      </c>
      <c r="F11" s="27">
        <f t="shared" si="2"/>
        <v>0</v>
      </c>
      <c r="G11" s="28">
        <f>COUNTIF(Vertices[In-Degree], "&gt;= " &amp; F11) - COUNTIF(Vertices[In-Degree], "&gt;=" &amp; F12)</f>
        <v>0</v>
      </c>
      <c r="H11" s="27">
        <f t="shared" si="3"/>
        <v>0</v>
      </c>
      <c r="I11" s="28">
        <f>COUNTIF(Vertices[Out-Degree], "&gt;= " &amp; H11) - COUNTIF(Vertices[Out-Degree], "&gt;=" &amp; H12)</f>
        <v>0</v>
      </c>
      <c r="J11" s="27">
        <f t="shared" si="4"/>
        <v>4.418181818181818</v>
      </c>
      <c r="K11" s="28">
        <f>COUNTIF(Vertices[Betweenness Centrality], "&gt;= " &amp; J11) - COUNTIF(Vertices[Betweenness Centrality], "&gt;=" &amp; J12)</f>
        <v>0</v>
      </c>
      <c r="L11" s="27">
        <f t="shared" si="5"/>
        <v>0.16363636363636366</v>
      </c>
      <c r="M11" s="28">
        <f>COUNTIF(Vertices[Closeness Centrality], "&gt;= " &amp; L11) - COUNTIF(Vertices[Closeness Centrality], "&gt;=" &amp; L12)</f>
        <v>2</v>
      </c>
      <c r="N11" s="27">
        <f t="shared" si="6"/>
        <v>2.8545709090909085E-2</v>
      </c>
      <c r="O11" s="28">
        <f>COUNTIF(Vertices[Eigenvector Centrality], "&gt;= " &amp; N11) - COUNTIF(Vertices[Eigenvector Centrality], "&gt;=" &amp; N12)</f>
        <v>0</v>
      </c>
      <c r="P11" s="27">
        <f t="shared" si="7"/>
        <v>0.39156823636363641</v>
      </c>
      <c r="Q11" s="28">
        <f>COUNTIF(Vertices[PageRank], "&gt;= " &amp; P11) - COUNTIF(Vertices[PageRank], "&gt;=" &amp; P12)</f>
        <v>0</v>
      </c>
      <c r="R11" s="27">
        <f t="shared" si="8"/>
        <v>0.16363636363636366</v>
      </c>
      <c r="S11" s="32">
        <f>COUNTIF(Vertices[Clustering Coefficient], "&gt;= " &amp; R11) - COUNTIF(Vertices[Clustering Coefficient], "&gt;=" &amp; R12)</f>
        <v>0</v>
      </c>
      <c r="T11" s="27">
        <f t="shared" ca="1" si="9"/>
        <v>0.16363636363636366</v>
      </c>
      <c r="U11" s="28">
        <f t="shared" ca="1" si="0"/>
        <v>0</v>
      </c>
    </row>
    <row r="12" spans="1:24" x14ac:dyDescent="0.25">
      <c r="A12" s="22" t="s">
        <v>170</v>
      </c>
      <c r="B12" s="22" t="s">
        <v>445</v>
      </c>
      <c r="D12" s="20">
        <f t="shared" si="1"/>
        <v>1.4545454545454548</v>
      </c>
      <c r="E12" s="2">
        <f>COUNTIF(Vertices[Degree], "&gt;= " &amp; D12) - COUNTIF(Vertices[Degree], "&gt;=" &amp; D13)</f>
        <v>0</v>
      </c>
      <c r="F12" s="25">
        <f t="shared" si="2"/>
        <v>0</v>
      </c>
      <c r="G12" s="26">
        <f>COUNTIF(Vertices[In-Degree], "&gt;= " &amp; F12) - COUNTIF(Vertices[In-Degree], "&gt;=" &amp; F13)</f>
        <v>0</v>
      </c>
      <c r="H12" s="25">
        <f t="shared" si="3"/>
        <v>0</v>
      </c>
      <c r="I12" s="26">
        <f>COUNTIF(Vertices[Out-Degree], "&gt;= " &amp; H12) - COUNTIF(Vertices[Out-Degree], "&gt;=" &amp; H13)</f>
        <v>0</v>
      </c>
      <c r="J12" s="25">
        <f t="shared" si="4"/>
        <v>4.9090909090909092</v>
      </c>
      <c r="K12" s="26">
        <f>COUNTIF(Vertices[Betweenness Centrality], "&gt;= " &amp; J12) - COUNTIF(Vertices[Betweenness Centrality], "&gt;=" &amp; J13)</f>
        <v>0</v>
      </c>
      <c r="L12" s="25">
        <f t="shared" si="5"/>
        <v>0.18181818181818185</v>
      </c>
      <c r="M12" s="26">
        <f>COUNTIF(Vertices[Closeness Centrality], "&gt;= " &amp; L12) - COUNTIF(Vertices[Closeness Centrality], "&gt;=" &amp; L13)</f>
        <v>0</v>
      </c>
      <c r="N12" s="25">
        <f t="shared" si="6"/>
        <v>3.1717454545454542E-2</v>
      </c>
      <c r="O12" s="26">
        <f>COUNTIF(Vertices[Eigenvector Centrality], "&gt;= " &amp; N12) - COUNTIF(Vertices[Eigenvector Centrality], "&gt;=" &amp; N13)</f>
        <v>0</v>
      </c>
      <c r="P12" s="25">
        <f t="shared" si="7"/>
        <v>0.43507581818181823</v>
      </c>
      <c r="Q12" s="26">
        <f>COUNTIF(Vertices[PageRank], "&gt;= " &amp; P12) - COUNTIF(Vertices[PageRank], "&gt;=" &amp; P13)</f>
        <v>5</v>
      </c>
      <c r="R12" s="25">
        <f t="shared" si="8"/>
        <v>0.18181818181818185</v>
      </c>
      <c r="S12" s="31">
        <f>COUNTIF(Vertices[Clustering Coefficient], "&gt;= " &amp; R12) - COUNTIF(Vertices[Clustering Coefficient], "&gt;=" &amp; R13)</f>
        <v>0</v>
      </c>
      <c r="T12" s="25">
        <f t="shared" ca="1" si="9"/>
        <v>0.18181818181818185</v>
      </c>
      <c r="U12" s="26">
        <f t="shared" ca="1" si="0"/>
        <v>0</v>
      </c>
    </row>
    <row r="13" spans="1:24" x14ac:dyDescent="0.25">
      <c r="A13" s="22" t="s">
        <v>171</v>
      </c>
      <c r="B13" s="22" t="s">
        <v>445</v>
      </c>
      <c r="D13" s="20">
        <f t="shared" si="1"/>
        <v>1.6000000000000003</v>
      </c>
      <c r="E13" s="2">
        <f>COUNTIF(Vertices[Degree], "&gt;= " &amp; D13) - COUNTIF(Vertices[Degree], "&gt;=" &amp; D14)</f>
        <v>0</v>
      </c>
      <c r="F13" s="27">
        <f t="shared" si="2"/>
        <v>0</v>
      </c>
      <c r="G13" s="28">
        <f>COUNTIF(Vertices[In-Degree], "&gt;= " &amp; F13) - COUNTIF(Vertices[In-Degree], "&gt;=" &amp; F14)</f>
        <v>0</v>
      </c>
      <c r="H13" s="27">
        <f t="shared" si="3"/>
        <v>0</v>
      </c>
      <c r="I13" s="28">
        <f>COUNTIF(Vertices[Out-Degree], "&gt;= " &amp; H13) - COUNTIF(Vertices[Out-Degree], "&gt;=" &amp; H14)</f>
        <v>0</v>
      </c>
      <c r="J13" s="27">
        <f t="shared" si="4"/>
        <v>5.4</v>
      </c>
      <c r="K13" s="28">
        <f>COUNTIF(Vertices[Betweenness Centrality], "&gt;= " &amp; J13) - COUNTIF(Vertices[Betweenness Centrality], "&gt;=" &amp; J14)</f>
        <v>0</v>
      </c>
      <c r="L13" s="27">
        <f t="shared" si="5"/>
        <v>0.20000000000000004</v>
      </c>
      <c r="M13" s="28">
        <f>COUNTIF(Vertices[Closeness Centrality], "&gt;= " &amp; L13) - COUNTIF(Vertices[Closeness Centrality], "&gt;=" &amp; L14)</f>
        <v>15</v>
      </c>
      <c r="N13" s="27">
        <f t="shared" si="6"/>
        <v>3.4889199999999995E-2</v>
      </c>
      <c r="O13" s="28">
        <f>COUNTIF(Vertices[Eigenvector Centrality], "&gt;= " &amp; N13) - COUNTIF(Vertices[Eigenvector Centrality], "&gt;=" &amp; N14)</f>
        <v>0</v>
      </c>
      <c r="P13" s="27">
        <f t="shared" si="7"/>
        <v>0.47858340000000005</v>
      </c>
      <c r="Q13" s="28">
        <f>COUNTIF(Vertices[PageRank], "&gt;= " &amp; P13) - COUNTIF(Vertices[PageRank], "&gt;=" &amp; P14)</f>
        <v>0</v>
      </c>
      <c r="R13" s="27">
        <f t="shared" si="8"/>
        <v>0.20000000000000004</v>
      </c>
      <c r="S13" s="32">
        <f>COUNTIF(Vertices[Clustering Coefficient], "&gt;= " &amp; R13) - COUNTIF(Vertices[Clustering Coefficient], "&gt;=" &amp; R14)</f>
        <v>0</v>
      </c>
      <c r="T13" s="27">
        <f t="shared" ca="1" si="9"/>
        <v>0.20000000000000004</v>
      </c>
      <c r="U13" s="28">
        <f t="shared" ca="1" si="0"/>
        <v>0</v>
      </c>
    </row>
    <row r="14" spans="1:24" x14ac:dyDescent="0.25">
      <c r="A14" s="133"/>
      <c r="B14" s="133"/>
      <c r="D14" s="20">
        <f t="shared" si="1"/>
        <v>1.7454545454545458</v>
      </c>
      <c r="E14" s="2">
        <f>COUNTIF(Vertices[Degree], "&gt;= " &amp; D14) - COUNTIF(Vertices[Degree], "&gt;=" &amp; D15)</f>
        <v>0</v>
      </c>
      <c r="F14" s="25">
        <f t="shared" si="2"/>
        <v>0</v>
      </c>
      <c r="G14" s="26">
        <f>COUNTIF(Vertices[In-Degree], "&gt;= " &amp; F14) - COUNTIF(Vertices[In-Degree], "&gt;=" &amp; F15)</f>
        <v>0</v>
      </c>
      <c r="H14" s="25">
        <f t="shared" si="3"/>
        <v>0</v>
      </c>
      <c r="I14" s="26">
        <f>COUNTIF(Vertices[Out-Degree], "&gt;= " &amp; H14) - COUNTIF(Vertices[Out-Degree], "&gt;=" &amp; H15)</f>
        <v>0</v>
      </c>
      <c r="J14" s="25">
        <f t="shared" si="4"/>
        <v>5.8909090909090915</v>
      </c>
      <c r="K14" s="26">
        <f>COUNTIF(Vertices[Betweenness Centrality], "&gt;= " &amp; J14) - COUNTIF(Vertices[Betweenness Centrality], "&gt;=" &amp; J15)</f>
        <v>0</v>
      </c>
      <c r="L14" s="25">
        <f t="shared" si="5"/>
        <v>0.21818181818181823</v>
      </c>
      <c r="M14" s="26">
        <f>COUNTIF(Vertices[Closeness Centrality], "&gt;= " &amp; L14) - COUNTIF(Vertices[Closeness Centrality], "&gt;=" &amp; L15)</f>
        <v>0</v>
      </c>
      <c r="N14" s="25">
        <f t="shared" si="6"/>
        <v>3.8060945454545449E-2</v>
      </c>
      <c r="O14" s="26">
        <f>COUNTIF(Vertices[Eigenvector Centrality], "&gt;= " &amp; N14) - COUNTIF(Vertices[Eigenvector Centrality], "&gt;=" &amp; N15)</f>
        <v>0</v>
      </c>
      <c r="P14" s="25">
        <f t="shared" si="7"/>
        <v>0.52209098181818192</v>
      </c>
      <c r="Q14" s="26">
        <f>COUNTIF(Vertices[PageRank], "&gt;= " &amp; P14) - COUNTIF(Vertices[PageRank], "&gt;=" &amp; P15)</f>
        <v>6</v>
      </c>
      <c r="R14" s="25">
        <f t="shared" si="8"/>
        <v>0.21818181818181823</v>
      </c>
      <c r="S14" s="31">
        <f>COUNTIF(Vertices[Clustering Coefficient], "&gt;= " &amp; R14) - COUNTIF(Vertices[Clustering Coefficient], "&gt;=" &amp; R15)</f>
        <v>0</v>
      </c>
      <c r="T14" s="25">
        <f t="shared" ca="1" si="9"/>
        <v>0.21818181818181823</v>
      </c>
      <c r="U14" s="26">
        <f t="shared" ca="1" si="0"/>
        <v>0</v>
      </c>
    </row>
    <row r="15" spans="1:24" x14ac:dyDescent="0.25">
      <c r="A15" s="22" t="s">
        <v>152</v>
      </c>
      <c r="B15" s="22">
        <v>129</v>
      </c>
      <c r="D15" s="20">
        <f t="shared" si="1"/>
        <v>1.8909090909090913</v>
      </c>
      <c r="E15" s="2">
        <f>COUNTIF(Vertices[Degree], "&gt;= " &amp; D15) - COUNTIF(Vertices[Degree], "&gt;=" &amp; D16)</f>
        <v>52</v>
      </c>
      <c r="F15" s="27">
        <f t="shared" si="2"/>
        <v>0</v>
      </c>
      <c r="G15" s="28">
        <f>COUNTIF(Vertices[In-Degree], "&gt;= " &amp; F15) - COUNTIF(Vertices[In-Degree], "&gt;=" &amp; F16)</f>
        <v>0</v>
      </c>
      <c r="H15" s="27">
        <f t="shared" si="3"/>
        <v>0</v>
      </c>
      <c r="I15" s="28">
        <f>COUNTIF(Vertices[Out-Degree], "&gt;= " &amp; H15) - COUNTIF(Vertices[Out-Degree], "&gt;=" &amp; H16)</f>
        <v>0</v>
      </c>
      <c r="J15" s="27">
        <f t="shared" si="4"/>
        <v>6.3818181818181827</v>
      </c>
      <c r="K15" s="28">
        <f>COUNTIF(Vertices[Betweenness Centrality], "&gt;= " &amp; J15) - COUNTIF(Vertices[Betweenness Centrality], "&gt;=" &amp; J16)</f>
        <v>0</v>
      </c>
      <c r="L15" s="27">
        <f t="shared" si="5"/>
        <v>0.23636363636363641</v>
      </c>
      <c r="M15" s="28">
        <f>COUNTIF(Vertices[Closeness Centrality], "&gt;= " &amp; L15) - COUNTIF(Vertices[Closeness Centrality], "&gt;=" &amp; L16)</f>
        <v>7</v>
      </c>
      <c r="N15" s="27">
        <f t="shared" si="6"/>
        <v>4.1232690909090902E-2</v>
      </c>
      <c r="O15" s="28">
        <f>COUNTIF(Vertices[Eigenvector Centrality], "&gt;= " &amp; N15) - COUNTIF(Vertices[Eigenvector Centrality], "&gt;=" &amp; N16)</f>
        <v>0</v>
      </c>
      <c r="P15" s="27">
        <f t="shared" si="7"/>
        <v>0.56559856363636374</v>
      </c>
      <c r="Q15" s="28">
        <f>COUNTIF(Vertices[PageRank], "&gt;= " &amp; P15) - COUNTIF(Vertices[PageRank], "&gt;=" &amp; P16)</f>
        <v>3</v>
      </c>
      <c r="R15" s="27">
        <f t="shared" si="8"/>
        <v>0.23636363636363641</v>
      </c>
      <c r="S15" s="32">
        <f>COUNTIF(Vertices[Clustering Coefficient], "&gt;= " &amp; R15) - COUNTIF(Vertices[Clustering Coefficient], "&gt;=" &amp; R16)</f>
        <v>0</v>
      </c>
      <c r="T15" s="27">
        <f t="shared" ca="1" si="9"/>
        <v>0.23636363636363641</v>
      </c>
      <c r="U15" s="28">
        <f t="shared" ca="1" si="0"/>
        <v>0</v>
      </c>
    </row>
    <row r="16" spans="1:24" x14ac:dyDescent="0.25">
      <c r="A16" s="22" t="s">
        <v>153</v>
      </c>
      <c r="B16" s="22">
        <v>59</v>
      </c>
      <c r="D16" s="20">
        <f t="shared" si="1"/>
        <v>2.0363636363636366</v>
      </c>
      <c r="E16" s="2">
        <f>COUNTIF(Vertices[Degree], "&gt;= " &amp; D16) - COUNTIF(Vertices[Degree], "&gt;=" &amp; D17)</f>
        <v>0</v>
      </c>
      <c r="F16" s="25">
        <f t="shared" si="2"/>
        <v>0</v>
      </c>
      <c r="G16" s="26">
        <f>COUNTIF(Vertices[In-Degree], "&gt;= " &amp; F16) - COUNTIF(Vertices[In-Degree], "&gt;=" &amp; F17)</f>
        <v>0</v>
      </c>
      <c r="H16" s="25">
        <f t="shared" si="3"/>
        <v>0</v>
      </c>
      <c r="I16" s="26">
        <f>COUNTIF(Vertices[Out-Degree], "&gt;= " &amp; H16) - COUNTIF(Vertices[Out-Degree], "&gt;=" &amp; H17)</f>
        <v>0</v>
      </c>
      <c r="J16" s="25">
        <f t="shared" si="4"/>
        <v>6.8727272727272739</v>
      </c>
      <c r="K16" s="26">
        <f>COUNTIF(Vertices[Betweenness Centrality], "&gt;= " &amp; J16) - COUNTIF(Vertices[Betweenness Centrality], "&gt;=" &amp; J17)</f>
        <v>0</v>
      </c>
      <c r="L16" s="25">
        <f t="shared" si="5"/>
        <v>0.25454545454545457</v>
      </c>
      <c r="M16" s="26">
        <f>COUNTIF(Vertices[Closeness Centrality], "&gt;= " &amp; L16) - COUNTIF(Vertices[Closeness Centrality], "&gt;=" &amp; L17)</f>
        <v>0</v>
      </c>
      <c r="N16" s="25">
        <f t="shared" si="6"/>
        <v>4.4404436363636356E-2</v>
      </c>
      <c r="O16" s="26">
        <f>COUNTIF(Vertices[Eigenvector Centrality], "&gt;= " &amp; N16) - COUNTIF(Vertices[Eigenvector Centrality], "&gt;=" &amp; N17)</f>
        <v>0</v>
      </c>
      <c r="P16" s="25">
        <f t="shared" si="7"/>
        <v>0.60910614545454556</v>
      </c>
      <c r="Q16" s="26">
        <f>COUNTIF(Vertices[PageRank], "&gt;= " &amp; P16) - COUNTIF(Vertices[PageRank], "&gt;=" &amp; P17)</f>
        <v>2</v>
      </c>
      <c r="R16" s="25">
        <f t="shared" si="8"/>
        <v>0.25454545454545457</v>
      </c>
      <c r="S16" s="31">
        <f>COUNTIF(Vertices[Clustering Coefficient], "&gt;= " &amp; R16) - COUNTIF(Vertices[Clustering Coefficient], "&gt;=" &amp; R17)</f>
        <v>0</v>
      </c>
      <c r="T16" s="25">
        <f t="shared" ca="1" si="9"/>
        <v>0.25454545454545457</v>
      </c>
      <c r="U16" s="26">
        <f t="shared" ca="1" si="0"/>
        <v>0</v>
      </c>
    </row>
    <row r="17" spans="1:21" x14ac:dyDescent="0.25">
      <c r="A17" s="22" t="s">
        <v>154</v>
      </c>
      <c r="B17" s="22">
        <v>11</v>
      </c>
      <c r="D17" s="20">
        <f t="shared" si="1"/>
        <v>2.1818181818181821</v>
      </c>
      <c r="E17" s="2">
        <f>COUNTIF(Vertices[Degree], "&gt;= " &amp; D17) - COUNTIF(Vertices[Degree], "&gt;=" &amp; D18)</f>
        <v>0</v>
      </c>
      <c r="F17" s="27">
        <f t="shared" si="2"/>
        <v>0</v>
      </c>
      <c r="G17" s="28">
        <f>COUNTIF(Vertices[In-Degree], "&gt;= " &amp; F17) - COUNTIF(Vertices[In-Degree], "&gt;=" &amp; F18)</f>
        <v>0</v>
      </c>
      <c r="H17" s="27">
        <f t="shared" si="3"/>
        <v>0</v>
      </c>
      <c r="I17" s="28">
        <f>COUNTIF(Vertices[Out-Degree], "&gt;= " &amp; H17) - COUNTIF(Vertices[Out-Degree], "&gt;=" &amp; H18)</f>
        <v>0</v>
      </c>
      <c r="J17" s="27">
        <f t="shared" si="4"/>
        <v>7.3636363636363651</v>
      </c>
      <c r="K17" s="28">
        <f>COUNTIF(Vertices[Betweenness Centrality], "&gt;= " &amp; J17) - COUNTIF(Vertices[Betweenness Centrality], "&gt;=" &amp; J18)</f>
        <v>0</v>
      </c>
      <c r="L17" s="27">
        <f t="shared" si="5"/>
        <v>0.27272727272727276</v>
      </c>
      <c r="M17" s="28">
        <f>COUNTIF(Vertices[Closeness Centrality], "&gt;= " &amp; L17) - COUNTIF(Vertices[Closeness Centrality], "&gt;=" &amp; L18)</f>
        <v>0</v>
      </c>
      <c r="N17" s="27">
        <f t="shared" si="6"/>
        <v>4.7576181818181809E-2</v>
      </c>
      <c r="O17" s="28">
        <f>COUNTIF(Vertices[Eigenvector Centrality], "&gt;= " &amp; N17) - COUNTIF(Vertices[Eigenvector Centrality], "&gt;=" &amp; N18)</f>
        <v>2</v>
      </c>
      <c r="P17" s="27">
        <f t="shared" si="7"/>
        <v>0.65261372727272737</v>
      </c>
      <c r="Q17" s="28">
        <f>COUNTIF(Vertices[PageRank], "&gt;= " &amp; P17) - COUNTIF(Vertices[PageRank], "&gt;=" &amp; P18)</f>
        <v>3</v>
      </c>
      <c r="R17" s="27">
        <f t="shared" si="8"/>
        <v>0.27272727272727276</v>
      </c>
      <c r="S17" s="32">
        <f>COUNTIF(Vertices[Clustering Coefficient], "&gt;= " &amp; R17) - COUNTIF(Vertices[Clustering Coefficient], "&gt;=" &amp; R18)</f>
        <v>0</v>
      </c>
      <c r="T17" s="27">
        <f t="shared" ca="1" si="9"/>
        <v>0.27272727272727276</v>
      </c>
      <c r="U17" s="28">
        <f t="shared" ca="1" si="0"/>
        <v>0</v>
      </c>
    </row>
    <row r="18" spans="1:21" x14ac:dyDescent="0.25">
      <c r="A18" s="22" t="s">
        <v>155</v>
      </c>
      <c r="B18" s="22">
        <v>20</v>
      </c>
      <c r="D18" s="20">
        <f t="shared" si="1"/>
        <v>2.3272727272727276</v>
      </c>
      <c r="E18" s="2">
        <f>COUNTIF(Vertices[Degree], "&gt;= " &amp; D18) - COUNTIF(Vertices[Degree], "&gt;=" &amp; D19)</f>
        <v>0</v>
      </c>
      <c r="F18" s="25">
        <f t="shared" si="2"/>
        <v>0</v>
      </c>
      <c r="G18" s="26">
        <f>COUNTIF(Vertices[In-Degree], "&gt;= " &amp; F18) - COUNTIF(Vertices[In-Degree], "&gt;=" &amp; F19)</f>
        <v>0</v>
      </c>
      <c r="H18" s="25">
        <f t="shared" si="3"/>
        <v>0</v>
      </c>
      <c r="I18" s="26">
        <f>COUNTIF(Vertices[Out-Degree], "&gt;= " &amp; H18) - COUNTIF(Vertices[Out-Degree], "&gt;=" &amp; H19)</f>
        <v>0</v>
      </c>
      <c r="J18" s="25">
        <f t="shared" si="4"/>
        <v>7.8545454545454563</v>
      </c>
      <c r="K18" s="26">
        <f>COUNTIF(Vertices[Betweenness Centrality], "&gt;= " &amp; J18) - COUNTIF(Vertices[Betweenness Centrality], "&gt;=" &amp; J19)</f>
        <v>1</v>
      </c>
      <c r="L18" s="25">
        <f t="shared" si="5"/>
        <v>0.29090909090909095</v>
      </c>
      <c r="M18" s="26">
        <f>COUNTIF(Vertices[Closeness Centrality], "&gt;= " &amp; L18) - COUNTIF(Vertices[Closeness Centrality], "&gt;=" &amp; L19)</f>
        <v>0</v>
      </c>
      <c r="N18" s="25">
        <f t="shared" si="6"/>
        <v>5.0747927272727263E-2</v>
      </c>
      <c r="O18" s="26">
        <f>COUNTIF(Vertices[Eigenvector Centrality], "&gt;= " &amp; N18) - COUNTIF(Vertices[Eigenvector Centrality], "&gt;=" &amp; N19)</f>
        <v>0</v>
      </c>
      <c r="P18" s="25">
        <f t="shared" si="7"/>
        <v>0.69612130909090919</v>
      </c>
      <c r="Q18" s="26">
        <f>COUNTIF(Vertices[PageRank], "&gt;= " &amp; P18) - COUNTIF(Vertices[PageRank], "&gt;=" &amp; P19)</f>
        <v>0</v>
      </c>
      <c r="R18" s="25">
        <f t="shared" si="8"/>
        <v>0.29090909090909095</v>
      </c>
      <c r="S18" s="31">
        <f>COUNTIF(Vertices[Clustering Coefficient], "&gt;= " &amp; R18) - COUNTIF(Vertices[Clustering Coefficient], "&gt;=" &amp; R19)</f>
        <v>0</v>
      </c>
      <c r="T18" s="25">
        <f t="shared" ca="1" si="9"/>
        <v>0.29090909090909095</v>
      </c>
      <c r="U18" s="26">
        <f t="shared" ca="1" si="0"/>
        <v>0</v>
      </c>
    </row>
    <row r="19" spans="1:21" x14ac:dyDescent="0.25">
      <c r="A19" s="133"/>
      <c r="B19" s="133"/>
      <c r="D19" s="20">
        <f t="shared" si="1"/>
        <v>2.4727272727272731</v>
      </c>
      <c r="E19" s="2">
        <f>COUNTIF(Vertices[Degree], "&gt;= " &amp; D19) - COUNTIF(Vertices[Degree], "&gt;=" &amp; D20)</f>
        <v>0</v>
      </c>
      <c r="F19" s="27">
        <f t="shared" si="2"/>
        <v>0</v>
      </c>
      <c r="G19" s="28">
        <f>COUNTIF(Vertices[In-Degree], "&gt;= " &amp; F19) - COUNTIF(Vertices[In-Degree], "&gt;=" &amp; F20)</f>
        <v>0</v>
      </c>
      <c r="H19" s="27">
        <f t="shared" si="3"/>
        <v>0</v>
      </c>
      <c r="I19" s="28">
        <f>COUNTIF(Vertices[Out-Degree], "&gt;= " &amp; H19) - COUNTIF(Vertices[Out-Degree], "&gt;=" &amp; H20)</f>
        <v>0</v>
      </c>
      <c r="J19" s="27">
        <f t="shared" si="4"/>
        <v>8.3454545454545475</v>
      </c>
      <c r="K19" s="28">
        <f>COUNTIF(Vertices[Betweenness Centrality], "&gt;= " &amp; J19) - COUNTIF(Vertices[Betweenness Centrality], "&gt;=" &amp; J20)</f>
        <v>0</v>
      </c>
      <c r="L19" s="27">
        <f t="shared" si="5"/>
        <v>0.30909090909090914</v>
      </c>
      <c r="M19" s="28">
        <f>COUNTIF(Vertices[Closeness Centrality], "&gt;= " &amp; L19) - COUNTIF(Vertices[Closeness Centrality], "&gt;=" &amp; L20)</f>
        <v>0</v>
      </c>
      <c r="N19" s="27">
        <f t="shared" si="6"/>
        <v>5.3919672727272716E-2</v>
      </c>
      <c r="O19" s="28">
        <f>COUNTIF(Vertices[Eigenvector Centrality], "&gt;= " &amp; N19) - COUNTIF(Vertices[Eigenvector Centrality], "&gt;=" &amp; N20)</f>
        <v>0</v>
      </c>
      <c r="P19" s="27">
        <f t="shared" si="7"/>
        <v>0.73962889090909101</v>
      </c>
      <c r="Q19" s="28">
        <f>COUNTIF(Vertices[PageRank], "&gt;= " &amp; P19) - COUNTIF(Vertices[PageRank], "&gt;=" &amp; P20)</f>
        <v>4</v>
      </c>
      <c r="R19" s="27">
        <f t="shared" si="8"/>
        <v>0.30909090909090914</v>
      </c>
      <c r="S19" s="32">
        <f>COUNTIF(Vertices[Clustering Coefficient], "&gt;= " &amp; R19) - COUNTIF(Vertices[Clustering Coefficient], "&gt;=" &amp; R20)</f>
        <v>0</v>
      </c>
      <c r="T19" s="27">
        <f t="shared" ca="1" si="9"/>
        <v>0.30909090909090914</v>
      </c>
      <c r="U19" s="28">
        <f t="shared" ca="1" si="0"/>
        <v>0</v>
      </c>
    </row>
    <row r="20" spans="1:21" x14ac:dyDescent="0.25">
      <c r="A20" s="22" t="s">
        <v>156</v>
      </c>
      <c r="B20" s="22">
        <v>5</v>
      </c>
      <c r="D20" s="20">
        <f t="shared" si="1"/>
        <v>2.6181818181818186</v>
      </c>
      <c r="E20" s="2">
        <f>COUNTIF(Vertices[Degree], "&gt;= " &amp; D20) - COUNTIF(Vertices[Degree], "&gt;=" &amp; D21)</f>
        <v>0</v>
      </c>
      <c r="F20" s="25">
        <f t="shared" si="2"/>
        <v>0</v>
      </c>
      <c r="G20" s="26">
        <f>COUNTIF(Vertices[In-Degree], "&gt;= " &amp; F20) - COUNTIF(Vertices[In-Degree], "&gt;=" &amp; F21)</f>
        <v>0</v>
      </c>
      <c r="H20" s="25">
        <f t="shared" si="3"/>
        <v>0</v>
      </c>
      <c r="I20" s="26">
        <f>COUNTIF(Vertices[Out-Degree], "&gt;= " &amp; H20) - COUNTIF(Vertices[Out-Degree], "&gt;=" &amp; H21)</f>
        <v>0</v>
      </c>
      <c r="J20" s="25">
        <f t="shared" si="4"/>
        <v>8.8363636363636378</v>
      </c>
      <c r="K20" s="26">
        <f>COUNTIF(Vertices[Betweenness Centrality], "&gt;= " &amp; J20) - COUNTIF(Vertices[Betweenness Centrality], "&gt;=" &amp; J21)</f>
        <v>2</v>
      </c>
      <c r="L20" s="25">
        <f t="shared" si="5"/>
        <v>0.32727272727272733</v>
      </c>
      <c r="M20" s="26">
        <f>COUNTIF(Vertices[Closeness Centrality], "&gt;= " &amp; L20) - COUNTIF(Vertices[Closeness Centrality], "&gt;=" &amp; L21)</f>
        <v>23</v>
      </c>
      <c r="N20" s="25">
        <f t="shared" si="6"/>
        <v>5.709141818181817E-2</v>
      </c>
      <c r="O20" s="26">
        <f>COUNTIF(Vertices[Eigenvector Centrality], "&gt;= " &amp; N20) - COUNTIF(Vertices[Eigenvector Centrality], "&gt;=" &amp; N21)</f>
        <v>0</v>
      </c>
      <c r="P20" s="25">
        <f t="shared" si="7"/>
        <v>0.78313647272727283</v>
      </c>
      <c r="Q20" s="26">
        <f>COUNTIF(Vertices[PageRank], "&gt;= " &amp; P20) - COUNTIF(Vertices[PageRank], "&gt;=" &amp; P21)</f>
        <v>2</v>
      </c>
      <c r="R20" s="25">
        <f t="shared" si="8"/>
        <v>0.32727272727272733</v>
      </c>
      <c r="S20" s="31">
        <f>COUNTIF(Vertices[Clustering Coefficient], "&gt;= " &amp; R20) - COUNTIF(Vertices[Clustering Coefficient], "&gt;=" &amp; R21)</f>
        <v>4</v>
      </c>
      <c r="T20" s="25">
        <f t="shared" ca="1" si="9"/>
        <v>0.32727272727272733</v>
      </c>
      <c r="U20" s="26">
        <f t="shared" ca="1" si="0"/>
        <v>4</v>
      </c>
    </row>
    <row r="21" spans="1:21" x14ac:dyDescent="0.25">
      <c r="A21" s="22" t="s">
        <v>157</v>
      </c>
      <c r="B21" s="22">
        <v>1.1476249999999999</v>
      </c>
      <c r="D21" s="20">
        <f t="shared" si="1"/>
        <v>2.7636363636363641</v>
      </c>
      <c r="E21" s="2">
        <f>COUNTIF(Vertices[Degree], "&gt;= " &amp; D21) - COUNTIF(Vertices[Degree], "&gt;=" &amp; D22)</f>
        <v>0</v>
      </c>
      <c r="F21" s="27">
        <f t="shared" si="2"/>
        <v>0</v>
      </c>
      <c r="G21" s="28">
        <f>COUNTIF(Vertices[In-Degree], "&gt;= " &amp; F21) - COUNTIF(Vertices[In-Degree], "&gt;=" &amp; F22)</f>
        <v>0</v>
      </c>
      <c r="H21" s="27">
        <f t="shared" si="3"/>
        <v>0</v>
      </c>
      <c r="I21" s="28">
        <f>COUNTIF(Vertices[Out-Degree], "&gt;= " &amp; H21) - COUNTIF(Vertices[Out-Degree], "&gt;=" &amp; H22)</f>
        <v>0</v>
      </c>
      <c r="J21" s="27">
        <f t="shared" si="4"/>
        <v>9.327272727272728</v>
      </c>
      <c r="K21" s="28">
        <f>COUNTIF(Vertices[Betweenness Centrality], "&gt;= " &amp; J21) - COUNTIF(Vertices[Betweenness Centrality], "&gt;=" &amp; J22)</f>
        <v>0</v>
      </c>
      <c r="L21" s="27">
        <f t="shared" si="5"/>
        <v>0.34545454545454551</v>
      </c>
      <c r="M21" s="28">
        <f>COUNTIF(Vertices[Closeness Centrality], "&gt;= " &amp; L21) - COUNTIF(Vertices[Closeness Centrality], "&gt;=" &amp; L22)</f>
        <v>0</v>
      </c>
      <c r="N21" s="27">
        <f t="shared" si="6"/>
        <v>6.0263163636363623E-2</v>
      </c>
      <c r="O21" s="28">
        <f>COUNTIF(Vertices[Eigenvector Centrality], "&gt;= " &amp; N21) - COUNTIF(Vertices[Eigenvector Centrality], "&gt;=" &amp; N22)</f>
        <v>0</v>
      </c>
      <c r="P21" s="27">
        <f t="shared" si="7"/>
        <v>0.82664405454545464</v>
      </c>
      <c r="Q21" s="28">
        <f>COUNTIF(Vertices[PageRank], "&gt;= " &amp; P21) - COUNTIF(Vertices[PageRank], "&gt;=" &amp; P22)</f>
        <v>0</v>
      </c>
      <c r="R21" s="27">
        <f t="shared" si="8"/>
        <v>0.34545454545454551</v>
      </c>
      <c r="S21" s="32">
        <f>COUNTIF(Vertices[Clustering Coefficient], "&gt;= " &amp; R21) - COUNTIF(Vertices[Clustering Coefficient], "&gt;=" &amp; R22)</f>
        <v>1</v>
      </c>
      <c r="T21" s="27">
        <f t="shared" ca="1" si="9"/>
        <v>0.34545454545454551</v>
      </c>
      <c r="U21" s="28">
        <f t="shared" ca="1" si="0"/>
        <v>1</v>
      </c>
    </row>
    <row r="22" spans="1:21" x14ac:dyDescent="0.25">
      <c r="A22" s="133"/>
      <c r="B22" s="133"/>
      <c r="D22" s="20">
        <f t="shared" si="1"/>
        <v>2.9090909090909096</v>
      </c>
      <c r="E22" s="2">
        <f>COUNTIF(Vertices[Degree], "&gt;= " &amp; D22) - COUNTIF(Vertices[Degree], "&gt;=" &amp; D23)</f>
        <v>35</v>
      </c>
      <c r="F22" s="25">
        <f t="shared" si="2"/>
        <v>0</v>
      </c>
      <c r="G22" s="26">
        <f>COUNTIF(Vertices[In-Degree], "&gt;= " &amp; F22) - COUNTIF(Vertices[In-Degree], "&gt;=" &amp; F23)</f>
        <v>0</v>
      </c>
      <c r="H22" s="25">
        <f t="shared" si="3"/>
        <v>0</v>
      </c>
      <c r="I22" s="26">
        <f>COUNTIF(Vertices[Out-Degree], "&gt;= " &amp; H22) - COUNTIF(Vertices[Out-Degree], "&gt;=" &amp; H23)</f>
        <v>0</v>
      </c>
      <c r="J22" s="25">
        <f t="shared" si="4"/>
        <v>9.8181818181818183</v>
      </c>
      <c r="K22" s="26">
        <f>COUNTIF(Vertices[Betweenness Centrality], "&gt;= " &amp; J22) - COUNTIF(Vertices[Betweenness Centrality], "&gt;=" &amp; J23)</f>
        <v>0</v>
      </c>
      <c r="L22" s="25">
        <f t="shared" si="5"/>
        <v>0.3636363636363637</v>
      </c>
      <c r="M22" s="26">
        <f>COUNTIF(Vertices[Closeness Centrality], "&gt;= " &amp; L22) - COUNTIF(Vertices[Closeness Centrality], "&gt;=" &amp; L23)</f>
        <v>0</v>
      </c>
      <c r="N22" s="25">
        <f t="shared" si="6"/>
        <v>6.3434909090909083E-2</v>
      </c>
      <c r="O22" s="26">
        <f>COUNTIF(Vertices[Eigenvector Centrality], "&gt;= " &amp; N22) - COUNTIF(Vertices[Eigenvector Centrality], "&gt;=" &amp; N23)</f>
        <v>0</v>
      </c>
      <c r="P22" s="25">
        <f t="shared" si="7"/>
        <v>0.87015163636363646</v>
      </c>
      <c r="Q22" s="26">
        <f>COUNTIF(Vertices[PageRank], "&gt;= " &amp; P22) - COUNTIF(Vertices[PageRank], "&gt;=" &amp; P23)</f>
        <v>1</v>
      </c>
      <c r="R22" s="25">
        <f t="shared" si="8"/>
        <v>0.3636363636363637</v>
      </c>
      <c r="S22" s="31">
        <f>COUNTIF(Vertices[Clustering Coefficient], "&gt;= " &amp; R22) - COUNTIF(Vertices[Clustering Coefficient], "&gt;=" &amp; R23)</f>
        <v>0</v>
      </c>
      <c r="T22" s="25">
        <f t="shared" ca="1" si="9"/>
        <v>0.3636363636363637</v>
      </c>
      <c r="U22" s="26">
        <f t="shared" ca="1" si="0"/>
        <v>0</v>
      </c>
    </row>
    <row r="23" spans="1:21" x14ac:dyDescent="0.25">
      <c r="A23" s="22" t="s">
        <v>158</v>
      </c>
      <c r="B23" s="22">
        <v>5.3815331519990644E-3</v>
      </c>
      <c r="D23" s="20">
        <f t="shared" si="1"/>
        <v>3.0545454545454551</v>
      </c>
      <c r="E23" s="2">
        <f>COUNTIF(Vertices[Degree], "&gt;= " &amp; D23) - COUNTIF(Vertices[Degree], "&gt;=" &amp; D24)</f>
        <v>0</v>
      </c>
      <c r="F23" s="27">
        <f t="shared" si="2"/>
        <v>0</v>
      </c>
      <c r="G23" s="28">
        <f>COUNTIF(Vertices[In-Degree], "&gt;= " &amp; F23) - COUNTIF(Vertices[In-Degree], "&gt;=" &amp; F24)</f>
        <v>0</v>
      </c>
      <c r="H23" s="27">
        <f t="shared" si="3"/>
        <v>0</v>
      </c>
      <c r="I23" s="28">
        <f>COUNTIF(Vertices[Out-Degree], "&gt;= " &amp; H23) - COUNTIF(Vertices[Out-Degree], "&gt;=" &amp; H24)</f>
        <v>0</v>
      </c>
      <c r="J23" s="27">
        <f t="shared" si="4"/>
        <v>10.309090909090909</v>
      </c>
      <c r="K23" s="28">
        <f>COUNTIF(Vertices[Betweenness Centrality], "&gt;= " &amp; J23) - COUNTIF(Vertices[Betweenness Centrality], "&gt;=" &amp; J24)</f>
        <v>0</v>
      </c>
      <c r="L23" s="27">
        <f t="shared" si="5"/>
        <v>0.38181818181818189</v>
      </c>
      <c r="M23" s="28">
        <f>COUNTIF(Vertices[Closeness Centrality], "&gt;= " &amp; L23) - COUNTIF(Vertices[Closeness Centrality], "&gt;=" &amp; L24)</f>
        <v>0</v>
      </c>
      <c r="N23" s="27">
        <f t="shared" si="6"/>
        <v>6.6606654545454544E-2</v>
      </c>
      <c r="O23" s="28">
        <f>COUNTIF(Vertices[Eigenvector Centrality], "&gt;= " &amp; N23) - COUNTIF(Vertices[Eigenvector Centrality], "&gt;=" &amp; N24)</f>
        <v>0</v>
      </c>
      <c r="P23" s="27">
        <f t="shared" si="7"/>
        <v>0.91365921818181828</v>
      </c>
      <c r="Q23" s="28">
        <f>COUNTIF(Vertices[PageRank], "&gt;= " &amp; P23) - COUNTIF(Vertices[PageRank], "&gt;=" &amp; P24)</f>
        <v>2</v>
      </c>
      <c r="R23" s="27">
        <f t="shared" si="8"/>
        <v>0.38181818181818189</v>
      </c>
      <c r="S23" s="32">
        <f>COUNTIF(Vertices[Clustering Coefficient], "&gt;= " &amp; R23) - COUNTIF(Vertices[Clustering Coefficient], "&gt;=" &amp; R24)</f>
        <v>0</v>
      </c>
      <c r="T23" s="27">
        <f t="shared" ca="1" si="9"/>
        <v>0.38181818181818189</v>
      </c>
      <c r="U23" s="28">
        <f t="shared" ca="1" si="0"/>
        <v>0</v>
      </c>
    </row>
    <row r="24" spans="1:21" x14ac:dyDescent="0.25">
      <c r="A24" s="22" t="s">
        <v>443</v>
      </c>
      <c r="B24" s="22" t="s">
        <v>445</v>
      </c>
      <c r="D24" s="20">
        <f t="shared" si="1"/>
        <v>3.2000000000000006</v>
      </c>
      <c r="E24" s="2">
        <f>COUNTIF(Vertices[Degree], "&gt;= " &amp; D24) - COUNTIF(Vertices[Degree], "&gt;=" &amp; D25)</f>
        <v>0</v>
      </c>
      <c r="F24" s="25">
        <f t="shared" si="2"/>
        <v>0</v>
      </c>
      <c r="G24" s="26">
        <f>COUNTIF(Vertices[In-Degree], "&gt;= " &amp; F24) - COUNTIF(Vertices[In-Degree], "&gt;=" &amp; F25)</f>
        <v>0</v>
      </c>
      <c r="H24" s="25">
        <f t="shared" si="3"/>
        <v>0</v>
      </c>
      <c r="I24" s="26">
        <f>COUNTIF(Vertices[Out-Degree], "&gt;= " &amp; H24) - COUNTIF(Vertices[Out-Degree], "&gt;=" &amp; H25)</f>
        <v>0</v>
      </c>
      <c r="J24" s="25">
        <f t="shared" si="4"/>
        <v>10.799999999999999</v>
      </c>
      <c r="K24" s="26">
        <f>COUNTIF(Vertices[Betweenness Centrality], "&gt;= " &amp; J24) - COUNTIF(Vertices[Betweenness Centrality], "&gt;=" &amp; J25)</f>
        <v>0</v>
      </c>
      <c r="L24" s="25">
        <f t="shared" si="5"/>
        <v>0.40000000000000008</v>
      </c>
      <c r="M24" s="26">
        <f>COUNTIF(Vertices[Closeness Centrality], "&gt;= " &amp; L24) - COUNTIF(Vertices[Closeness Centrality], "&gt;=" &amp; L25)</f>
        <v>0</v>
      </c>
      <c r="N24" s="25">
        <f t="shared" si="6"/>
        <v>6.9778400000000004E-2</v>
      </c>
      <c r="O24" s="26">
        <f>COUNTIF(Vertices[Eigenvector Centrality], "&gt;= " &amp; N24) - COUNTIF(Vertices[Eigenvector Centrality], "&gt;=" &amp; N25)</f>
        <v>0</v>
      </c>
      <c r="P24" s="25">
        <f t="shared" si="7"/>
        <v>0.9571668000000001</v>
      </c>
      <c r="Q24" s="26">
        <f>COUNTIF(Vertices[PageRank], "&gt;= " &amp; P24) - COUNTIF(Vertices[PageRank], "&gt;=" &amp; P25)</f>
        <v>146</v>
      </c>
      <c r="R24" s="25">
        <f t="shared" si="8"/>
        <v>0.40000000000000008</v>
      </c>
      <c r="S24" s="31">
        <f>COUNTIF(Vertices[Clustering Coefficient], "&gt;= " &amp; R24) - COUNTIF(Vertices[Clustering Coefficient], "&gt;=" &amp; R25)</f>
        <v>0</v>
      </c>
      <c r="T24" s="25">
        <f t="shared" ca="1" si="9"/>
        <v>0.40000000000000008</v>
      </c>
      <c r="U24" s="26">
        <f t="shared" ca="1" si="0"/>
        <v>0</v>
      </c>
    </row>
    <row r="25" spans="1:21" x14ac:dyDescent="0.25">
      <c r="A25" s="133"/>
      <c r="B25" s="133"/>
      <c r="D25" s="20">
        <f t="shared" si="1"/>
        <v>3.3454545454545461</v>
      </c>
      <c r="E25" s="2">
        <f>COUNTIF(Vertices[Degree], "&gt;= " &amp; D25) - COUNTIF(Vertices[Degree], "&gt;=" &amp; D26)</f>
        <v>0</v>
      </c>
      <c r="F25" s="27">
        <f t="shared" si="2"/>
        <v>0</v>
      </c>
      <c r="G25" s="28">
        <f>COUNTIF(Vertices[In-Degree], "&gt;= " &amp; F25) - COUNTIF(Vertices[In-Degree], "&gt;=" &amp; F26)</f>
        <v>0</v>
      </c>
      <c r="H25" s="27">
        <f t="shared" si="3"/>
        <v>0</v>
      </c>
      <c r="I25" s="28">
        <f>COUNTIF(Vertices[Out-Degree], "&gt;= " &amp; H25) - COUNTIF(Vertices[Out-Degree], "&gt;=" &amp; H26)</f>
        <v>0</v>
      </c>
      <c r="J25" s="27">
        <f t="shared" si="4"/>
        <v>11.290909090909089</v>
      </c>
      <c r="K25" s="28">
        <f>COUNTIF(Vertices[Betweenness Centrality], "&gt;= " &amp; J25) - COUNTIF(Vertices[Betweenness Centrality], "&gt;=" &amp; J26)</f>
        <v>0</v>
      </c>
      <c r="L25" s="27">
        <f t="shared" si="5"/>
        <v>0.41818181818181827</v>
      </c>
      <c r="M25" s="28">
        <f>COUNTIF(Vertices[Closeness Centrality], "&gt;= " &amp; L25) - COUNTIF(Vertices[Closeness Centrality], "&gt;=" &amp; L26)</f>
        <v>0</v>
      </c>
      <c r="N25" s="27">
        <f t="shared" si="6"/>
        <v>7.2950145454545465E-2</v>
      </c>
      <c r="O25" s="28">
        <f>COUNTIF(Vertices[Eigenvector Centrality], "&gt;= " &amp; N25) - COUNTIF(Vertices[Eigenvector Centrality], "&gt;=" &amp; N26)</f>
        <v>0</v>
      </c>
      <c r="P25" s="27">
        <f t="shared" si="7"/>
        <v>1.000674381818182</v>
      </c>
      <c r="Q25" s="28">
        <f>COUNTIF(Vertices[PageRank], "&gt;= " &amp; P25) - COUNTIF(Vertices[PageRank], "&gt;=" &amp; P26)</f>
        <v>10</v>
      </c>
      <c r="R25" s="27">
        <f t="shared" si="8"/>
        <v>0.41818181818181827</v>
      </c>
      <c r="S25" s="32">
        <f>COUNTIF(Vertices[Clustering Coefficient], "&gt;= " &amp; R25) - COUNTIF(Vertices[Clustering Coefficient], "&gt;=" &amp; R26)</f>
        <v>0</v>
      </c>
      <c r="T25" s="27">
        <f t="shared" ca="1" si="9"/>
        <v>0.41818181818181827</v>
      </c>
      <c r="U25" s="28">
        <f t="shared" ca="1" si="0"/>
        <v>0</v>
      </c>
    </row>
    <row r="26" spans="1:21" x14ac:dyDescent="0.25">
      <c r="A26" s="22" t="s">
        <v>444</v>
      </c>
      <c r="B26" s="22" t="s">
        <v>446</v>
      </c>
      <c r="D26" s="20">
        <f t="shared" si="1"/>
        <v>3.4909090909090916</v>
      </c>
      <c r="E26" s="2">
        <f>COUNTIF(Vertices[Degree], "&gt;= " &amp; D26) - COUNTIF(Vertices[Degree], "&gt;=" &amp; D28)</f>
        <v>0</v>
      </c>
      <c r="F26" s="25">
        <f t="shared" si="2"/>
        <v>0</v>
      </c>
      <c r="G26" s="26">
        <f>COUNTIF(Vertices[In-Degree], "&gt;= " &amp; F26) - COUNTIF(Vertices[In-Degree], "&gt;=" &amp; F28)</f>
        <v>0</v>
      </c>
      <c r="H26" s="25">
        <f t="shared" si="3"/>
        <v>0</v>
      </c>
      <c r="I26" s="26">
        <f>COUNTIF(Vertices[Out-Degree], "&gt;= " &amp; H26) - COUNTIF(Vertices[Out-Degree], "&gt;=" &amp; H28)</f>
        <v>0</v>
      </c>
      <c r="J26" s="25">
        <f t="shared" si="4"/>
        <v>11.78181818181818</v>
      </c>
      <c r="K26" s="26">
        <f>COUNTIF(Vertices[Betweenness Centrality], "&gt;= " &amp; J26) - COUNTIF(Vertices[Betweenness Centrality], "&gt;=" &amp; J28)</f>
        <v>0</v>
      </c>
      <c r="L26" s="25">
        <f t="shared" si="5"/>
        <v>0.43636363636363645</v>
      </c>
      <c r="M26" s="26">
        <f>COUNTIF(Vertices[Closeness Centrality], "&gt;= " &amp; L26) - COUNTIF(Vertices[Closeness Centrality], "&gt;=" &amp; L28)</f>
        <v>0</v>
      </c>
      <c r="N26" s="25">
        <f t="shared" si="6"/>
        <v>7.6121890909090925E-2</v>
      </c>
      <c r="O26" s="26">
        <f>COUNTIF(Vertices[Eigenvector Centrality], "&gt;= " &amp; N26) - COUNTIF(Vertices[Eigenvector Centrality], "&gt;=" &amp; N28)</f>
        <v>0</v>
      </c>
      <c r="P26" s="25">
        <f t="shared" si="7"/>
        <v>1.0441819636363638</v>
      </c>
      <c r="Q26" s="26">
        <f>COUNTIF(Vertices[PageRank], "&gt;= " &amp; P26) - COUNTIF(Vertices[PageRank], "&gt;=" &amp; P28)</f>
        <v>2</v>
      </c>
      <c r="R26" s="25">
        <f t="shared" si="8"/>
        <v>0.43636363636363645</v>
      </c>
      <c r="S26" s="31">
        <f>COUNTIF(Vertices[Clustering Coefficient], "&gt;= " &amp; R26) - COUNTIF(Vertices[Clustering Coefficient], "&gt;=" &amp; R28)</f>
        <v>0</v>
      </c>
      <c r="T26" s="25">
        <f t="shared" ca="1" si="9"/>
        <v>0.43636363636363645</v>
      </c>
      <c r="U26" s="26">
        <f ca="1">COUNTIF(INDIRECT(DynamicFilterSourceColumnRange), "&gt;= " &amp; T26) - COUNTIF(INDIRECT(DynamicFilterSourceColumnRange), "&gt;=" &amp; T28)</f>
        <v>0</v>
      </c>
    </row>
    <row r="27" spans="1:21" x14ac:dyDescent="0.25">
      <c r="D27" s="20"/>
      <c r="E27" s="2">
        <f>COUNTIF(Vertices[Degree], "&gt;= " &amp; D27) - COUNTIF(Vertices[Degree], "&gt;=" &amp; D28)</f>
        <v>-12</v>
      </c>
      <c r="F27" s="58"/>
      <c r="G27" s="59">
        <f>COUNTIF(Vertices[In-Degree], "&gt;= " &amp; F27) - COUNTIF(Vertices[In-Degree], "&gt;=" &amp; F28)</f>
        <v>0</v>
      </c>
      <c r="H27" s="58"/>
      <c r="I27" s="59">
        <f>COUNTIF(Vertices[Out-Degree], "&gt;= " &amp; H27) - COUNTIF(Vertices[Out-Degree], "&gt;=" &amp; H28)</f>
        <v>0</v>
      </c>
      <c r="J27" s="58"/>
      <c r="K27" s="59">
        <f>COUNTIF(Vertices[Betweenness Centrality], "&gt;= " &amp; J27) - COUNTIF(Vertices[Betweenness Centrality], "&gt;=" &amp; J28)</f>
        <v>-5</v>
      </c>
      <c r="L27" s="58"/>
      <c r="M27" s="59">
        <f>COUNTIF(Vertices[Closeness Centrality], "&gt;= " &amp; L27) - COUNTIF(Vertices[Closeness Centrality], "&gt;=" &amp; L28)</f>
        <v>-123</v>
      </c>
      <c r="N27" s="58"/>
      <c r="O27" s="59">
        <f>COUNTIF(Vertices[Eigenvector Centrality], "&gt;= " &amp; N27) - COUNTIF(Vertices[Eigenvector Centrality], "&gt;=" &amp; N28)</f>
        <v>-7</v>
      </c>
      <c r="P27" s="58"/>
      <c r="Q27" s="59">
        <f>COUNTIF(Vertices[Eigenvector Centrality], "&gt;= " &amp; P27) - COUNTIF(Vertices[Eigenvector Centrality], "&gt;=" &amp; P28)</f>
        <v>0</v>
      </c>
      <c r="R27" s="58"/>
      <c r="S27" s="60">
        <f>COUNTIF(Vertices[Clustering Coefficient], "&gt;= " &amp; R27) - COUNTIF(Vertices[Clustering Coefficient], "&gt;=" &amp; R28)</f>
        <v>-86</v>
      </c>
      <c r="T27" s="58"/>
      <c r="U27" s="59">
        <f ca="1">COUNTIF(Vertices[Clustering Coefficient], "&gt;= " &amp; T27) - COUNTIF(Vertices[Clustering Coefficient], "&gt;=" &amp; T28)</f>
        <v>-86</v>
      </c>
    </row>
    <row r="28" spans="1:21" x14ac:dyDescent="0.25">
      <c r="D28" s="20">
        <f>D26+($D$57-$D$2)/BinDivisor</f>
        <v>3.6363636363636371</v>
      </c>
      <c r="E28" s="2">
        <f>COUNTIF(Vertices[Degree], "&gt;= " &amp; D28) - COUNTIF(Vertices[Degree], "&gt;=" &amp; D40)</f>
        <v>0</v>
      </c>
      <c r="F28" s="27">
        <f>F26+($F$57-$F$2)/BinDivisor</f>
        <v>0</v>
      </c>
      <c r="G28" s="28">
        <f>COUNTIF(Vertices[In-Degree], "&gt;= " &amp; F28) - COUNTIF(Vertices[In-Degree], "&gt;=" &amp; F40)</f>
        <v>0</v>
      </c>
      <c r="H28" s="27">
        <f>H26+($H$57-$H$2)/BinDivisor</f>
        <v>0</v>
      </c>
      <c r="I28" s="28">
        <f>COUNTIF(Vertices[Out-Degree], "&gt;= " &amp; H28) - COUNTIF(Vertices[Out-Degree], "&gt;=" &amp; H40)</f>
        <v>0</v>
      </c>
      <c r="J28" s="27">
        <f>J26+($J$57-$J$2)/BinDivisor</f>
        <v>12.27272727272727</v>
      </c>
      <c r="K28" s="28">
        <f>COUNTIF(Vertices[Betweenness Centrality], "&gt;= " &amp; J28) - COUNTIF(Vertices[Betweenness Centrality], "&gt;=" &amp; J40)</f>
        <v>0</v>
      </c>
      <c r="L28" s="27">
        <f>L26+($L$57-$L$2)/BinDivisor</f>
        <v>0.45454545454545464</v>
      </c>
      <c r="M28" s="28">
        <f>COUNTIF(Vertices[Closeness Centrality], "&gt;= " &amp; L28) - COUNTIF(Vertices[Closeness Centrality], "&gt;=" &amp; L40)</f>
        <v>0</v>
      </c>
      <c r="N28" s="27">
        <f>N26+($N$57-$N$2)/BinDivisor</f>
        <v>7.9293636363636386E-2</v>
      </c>
      <c r="O28" s="28">
        <f>COUNTIF(Vertices[Eigenvector Centrality], "&gt;= " &amp; N28) - COUNTIF(Vertices[Eigenvector Centrality], "&gt;=" &amp; N40)</f>
        <v>0</v>
      </c>
      <c r="P28" s="27">
        <f>P26+($P$57-$P$2)/BinDivisor</f>
        <v>1.0876895454545457</v>
      </c>
      <c r="Q28" s="28">
        <f>COUNTIF(Vertices[PageRank], "&gt;= " &amp; P28) - COUNTIF(Vertices[PageRank], "&gt;=" &amp; P40)</f>
        <v>1</v>
      </c>
      <c r="R28" s="27">
        <f>R26+($R$57-$R$2)/BinDivisor</f>
        <v>0.45454545454545464</v>
      </c>
      <c r="S28" s="32">
        <f>COUNTIF(Vertices[Clustering Coefficient], "&gt;= " &amp; R28) - COUNTIF(Vertices[Clustering Coefficient], "&gt;=" &amp; R40)</f>
        <v>0</v>
      </c>
      <c r="T28" s="27">
        <f ca="1">T26+($T$57-$T$2)/BinDivisor</f>
        <v>0.45454545454545464</v>
      </c>
      <c r="U28" s="28">
        <f ca="1">COUNTIF(INDIRECT(DynamicFilterSourceColumnRange), "&gt;= " &amp; T28) - COUNTIF(INDIRECT(DynamicFilterSourceColumnRange), "&gt;=" &amp; T40)</f>
        <v>0</v>
      </c>
    </row>
    <row r="29" spans="1:21" x14ac:dyDescent="0.25">
      <c r="D29" s="20"/>
      <c r="E29" s="2">
        <f>COUNTIF(Vertices[Degree], "&gt;= " &amp; D29) - COUNTIF(Vertices[Degree], "&gt;=" &amp; D30)</f>
        <v>0</v>
      </c>
      <c r="F29" s="58"/>
      <c r="G29" s="59">
        <f>COUNTIF(Vertices[In-Degree], "&gt;= " &amp; F29) - COUNTIF(Vertices[In-Degree], "&gt;=" &amp; F30)</f>
        <v>0</v>
      </c>
      <c r="H29" s="58"/>
      <c r="I29" s="59">
        <f>COUNTIF(Vertices[Out-Degree], "&gt;= " &amp; H29) - COUNTIF(Vertices[Out-Degree], "&gt;=" &amp; H30)</f>
        <v>0</v>
      </c>
      <c r="J29" s="58"/>
      <c r="K29" s="59">
        <f>COUNTIF(Vertices[Betweenness Centrality], "&gt;= " &amp; J29) - COUNTIF(Vertices[Betweenness Centrality], "&gt;=" &amp; J30)</f>
        <v>0</v>
      </c>
      <c r="L29" s="58"/>
      <c r="M29" s="59">
        <f>COUNTIF(Vertices[Closeness Centrality], "&gt;= " &amp; L29) - COUNTIF(Vertices[Closeness Centrality], "&gt;=" &amp; L30)</f>
        <v>0</v>
      </c>
      <c r="N29" s="58"/>
      <c r="O29" s="59">
        <f>COUNTIF(Vertices[Eigenvector Centrality], "&gt;= " &amp; N29) - COUNTIF(Vertices[Eigenvector Centrality], "&gt;=" &amp; N30)</f>
        <v>0</v>
      </c>
      <c r="P29" s="58"/>
      <c r="Q29" s="59">
        <f>COUNTIF(Vertices[Eigenvector Centrality], "&gt;= " &amp; P29) - COUNTIF(Vertices[Eigenvector Centrality], "&gt;=" &amp; P30)</f>
        <v>0</v>
      </c>
      <c r="R29" s="58"/>
      <c r="S29" s="60">
        <f>COUNTIF(Vertices[Clustering Coefficient], "&gt;= " &amp; R29) - COUNTIF(Vertices[Clustering Coefficient], "&gt;=" &amp; R30)</f>
        <v>0</v>
      </c>
      <c r="T29" s="58"/>
      <c r="U29" s="59">
        <f>COUNTIF(Vertices[Clustering Coefficient], "&gt;= " &amp; T29) - COUNTIF(Vertices[Clustering Coefficient], "&gt;=" &amp; T30)</f>
        <v>0</v>
      </c>
    </row>
    <row r="30" spans="1:21" x14ac:dyDescent="0.25">
      <c r="D30" s="20"/>
      <c r="E30" s="2">
        <f>COUNTIF(Vertices[Degree], "&gt;= " &amp; D30) - COUNTIF(Vertices[Degree], "&gt;=" &amp; D31)</f>
        <v>0</v>
      </c>
      <c r="F30" s="58"/>
      <c r="G30" s="59">
        <f>COUNTIF(Vertices[In-Degree], "&gt;= " &amp; F30) - COUNTIF(Vertices[In-Degree], "&gt;=" &amp; F31)</f>
        <v>0</v>
      </c>
      <c r="H30" s="58"/>
      <c r="I30" s="59">
        <f>COUNTIF(Vertices[Out-Degree], "&gt;= " &amp; H30) - COUNTIF(Vertices[Out-Degree], "&gt;=" &amp; H31)</f>
        <v>0</v>
      </c>
      <c r="J30" s="58"/>
      <c r="K30" s="59">
        <f>COUNTIF(Vertices[Betweenness Centrality], "&gt;= " &amp; J30) - COUNTIF(Vertices[Betweenness Centrality], "&gt;=" &amp; J31)</f>
        <v>0</v>
      </c>
      <c r="L30" s="58"/>
      <c r="M30" s="59">
        <f>COUNTIF(Vertices[Closeness Centrality], "&gt;= " &amp; L30) - COUNTIF(Vertices[Closeness Centrality], "&gt;=" &amp; L31)</f>
        <v>0</v>
      </c>
      <c r="N30" s="58"/>
      <c r="O30" s="59">
        <f>COUNTIF(Vertices[Eigenvector Centrality], "&gt;= " &amp; N30) - COUNTIF(Vertices[Eigenvector Centrality], "&gt;=" &amp; N31)</f>
        <v>0</v>
      </c>
      <c r="P30" s="58"/>
      <c r="Q30" s="59">
        <f>COUNTIF(Vertices[Eigenvector Centrality], "&gt;= " &amp; P30) - COUNTIF(Vertices[Eigenvector Centrality], "&gt;=" &amp; P31)</f>
        <v>0</v>
      </c>
      <c r="R30" s="58"/>
      <c r="S30" s="60">
        <f>COUNTIF(Vertices[Clustering Coefficient], "&gt;= " &amp; R30) - COUNTIF(Vertices[Clustering Coefficient], "&gt;=" &amp; R31)</f>
        <v>0</v>
      </c>
      <c r="T30" s="58"/>
      <c r="U30" s="59">
        <f>COUNTIF(Vertices[Clustering Coefficient], "&gt;= " &amp; T30) - COUNTIF(Vertices[Clustering Coefficient], "&gt;=" &amp; T31)</f>
        <v>0</v>
      </c>
    </row>
    <row r="31" spans="1:21" x14ac:dyDescent="0.25">
      <c r="D31" s="20"/>
      <c r="E31" s="2">
        <f>COUNTIF(Vertices[Degree], "&gt;= " &amp; D31) - COUNTIF(Vertices[Degree], "&gt;=" &amp; D32)</f>
        <v>0</v>
      </c>
      <c r="F31" s="58"/>
      <c r="G31" s="59">
        <f>COUNTIF(Vertices[In-Degree], "&gt;= " &amp; F31) - COUNTIF(Vertices[In-Degree], "&gt;=" &amp; F32)</f>
        <v>0</v>
      </c>
      <c r="H31" s="58"/>
      <c r="I31" s="59">
        <f>COUNTIF(Vertices[Out-Degree], "&gt;= " &amp; H31) - COUNTIF(Vertices[Out-Degree], "&gt;=" &amp; H32)</f>
        <v>0</v>
      </c>
      <c r="J31" s="58"/>
      <c r="K31" s="59">
        <f>COUNTIF(Vertices[Betweenness Centrality], "&gt;= " &amp; J31) - COUNTIF(Vertices[Betweenness Centrality], "&gt;=" &amp; J32)</f>
        <v>0</v>
      </c>
      <c r="L31" s="58"/>
      <c r="M31" s="59">
        <f>COUNTIF(Vertices[Closeness Centrality], "&gt;= " &amp; L31) - COUNTIF(Vertices[Closeness Centrality], "&gt;=" &amp; L32)</f>
        <v>0</v>
      </c>
      <c r="N31" s="58"/>
      <c r="O31" s="59">
        <f>COUNTIF(Vertices[Eigenvector Centrality], "&gt;= " &amp; N31) - COUNTIF(Vertices[Eigenvector Centrality], "&gt;=" &amp; N32)</f>
        <v>0</v>
      </c>
      <c r="P31" s="58"/>
      <c r="Q31" s="59">
        <f>COUNTIF(Vertices[Eigenvector Centrality], "&gt;= " &amp; P31) - COUNTIF(Vertices[Eigenvector Centrality], "&gt;=" &amp; P32)</f>
        <v>0</v>
      </c>
      <c r="R31" s="58"/>
      <c r="S31" s="60">
        <f>COUNTIF(Vertices[Clustering Coefficient], "&gt;= " &amp; R31) - COUNTIF(Vertices[Clustering Coefficient], "&gt;=" &amp; R32)</f>
        <v>0</v>
      </c>
      <c r="T31" s="58"/>
      <c r="U31" s="59">
        <f>COUNTIF(Vertices[Clustering Coefficient], "&gt;= " &amp; T31) - COUNTIF(Vertices[Clustering Coefficient], "&gt;=" &amp; T32)</f>
        <v>0</v>
      </c>
    </row>
    <row r="32" spans="1:21" x14ac:dyDescent="0.25">
      <c r="D32" s="20"/>
      <c r="E32" s="2">
        <f>COUNTIF(Vertices[Degree], "&gt;= " &amp; D32) - COUNTIF(Vertices[Degree], "&gt;=" &amp; D33)</f>
        <v>0</v>
      </c>
      <c r="F32" s="58"/>
      <c r="G32" s="59">
        <f>COUNTIF(Vertices[In-Degree], "&gt;= " &amp; F32) - COUNTIF(Vertices[In-Degree], "&gt;=" &amp; F33)</f>
        <v>0</v>
      </c>
      <c r="H32" s="58"/>
      <c r="I32" s="59">
        <f>COUNTIF(Vertices[Out-Degree], "&gt;= " &amp; H32) - COUNTIF(Vertices[Out-Degree], "&gt;=" &amp; H33)</f>
        <v>0</v>
      </c>
      <c r="J32" s="58"/>
      <c r="K32" s="59">
        <f>COUNTIF(Vertices[Betweenness Centrality], "&gt;= " &amp; J32) - COUNTIF(Vertices[Betweenness Centrality], "&gt;=" &amp; J33)</f>
        <v>0</v>
      </c>
      <c r="L32" s="58"/>
      <c r="M32" s="59">
        <f>COUNTIF(Vertices[Closeness Centrality], "&gt;= " &amp; L32) - COUNTIF(Vertices[Closeness Centrality], "&gt;=" &amp; L33)</f>
        <v>0</v>
      </c>
      <c r="N32" s="58"/>
      <c r="O32" s="59">
        <f>COUNTIF(Vertices[Eigenvector Centrality], "&gt;= " &amp; N32) - COUNTIF(Vertices[Eigenvector Centrality], "&gt;=" &amp; N33)</f>
        <v>0</v>
      </c>
      <c r="P32" s="58"/>
      <c r="Q32" s="59">
        <f>COUNTIF(Vertices[Eigenvector Centrality], "&gt;= " &amp; P32) - COUNTIF(Vertices[Eigenvector Centrality], "&gt;=" &amp; P33)</f>
        <v>0</v>
      </c>
      <c r="R32" s="58"/>
      <c r="S32" s="60">
        <f>COUNTIF(Vertices[Clustering Coefficient], "&gt;= " &amp; R32) - COUNTIF(Vertices[Clustering Coefficient], "&gt;=" &amp; R33)</f>
        <v>0</v>
      </c>
      <c r="T32" s="58"/>
      <c r="U32" s="59">
        <f>COUNTIF(Vertices[Clustering Coefficient], "&gt;= " &amp; T32) - COUNTIF(Vertices[Clustering Coefficient], "&gt;=" &amp; T33)</f>
        <v>0</v>
      </c>
    </row>
    <row r="33" spans="1:21" x14ac:dyDescent="0.25">
      <c r="D33" s="20"/>
      <c r="E33" s="2">
        <f>COUNTIF(Vertices[Degree], "&gt;= " &amp; D33) - COUNTIF(Vertices[Degree], "&gt;=" &amp; D38)</f>
        <v>0</v>
      </c>
      <c r="F33" s="58"/>
      <c r="G33" s="59">
        <f>COUNTIF(Vertices[In-Degree], "&gt;= " &amp; F33) - COUNTIF(Vertices[In-Degree], "&gt;=" &amp; F38)</f>
        <v>0</v>
      </c>
      <c r="H33" s="58"/>
      <c r="I33" s="59">
        <f>COUNTIF(Vertices[Out-Degree], "&gt;= " &amp; H33) - COUNTIF(Vertices[Out-Degree], "&gt;=" &amp; H38)</f>
        <v>0</v>
      </c>
      <c r="J33" s="58"/>
      <c r="K33" s="59">
        <f>COUNTIF(Vertices[Betweenness Centrality], "&gt;= " &amp; J33) - COUNTIF(Vertices[Betweenness Centrality], "&gt;=" &amp; J38)</f>
        <v>0</v>
      </c>
      <c r="L33" s="58"/>
      <c r="M33" s="59">
        <f>COUNTIF(Vertices[Closeness Centrality], "&gt;= " &amp; L33) - COUNTIF(Vertices[Closeness Centrality], "&gt;=" &amp; L38)</f>
        <v>0</v>
      </c>
      <c r="N33" s="58"/>
      <c r="O33" s="59">
        <f>COUNTIF(Vertices[Eigenvector Centrality], "&gt;= " &amp; N33) - COUNTIF(Vertices[Eigenvector Centrality], "&gt;=" &amp; N38)</f>
        <v>0</v>
      </c>
      <c r="P33" s="58"/>
      <c r="Q33" s="59">
        <f>COUNTIF(Vertices[Eigenvector Centrality], "&gt;= " &amp; P33) - COUNTIF(Vertices[Eigenvector Centrality], "&gt;=" &amp; P38)</f>
        <v>0</v>
      </c>
      <c r="R33" s="58"/>
      <c r="S33" s="60">
        <f>COUNTIF(Vertices[Clustering Coefficient], "&gt;= " &amp; R33) - COUNTIF(Vertices[Clustering Coefficient], "&gt;=" &amp; R38)</f>
        <v>0</v>
      </c>
      <c r="T33" s="58"/>
      <c r="U33" s="59">
        <f>COUNTIF(Vertices[Clustering Coefficient], "&gt;= " &amp; T33) - COUNTIF(Vertices[Clustering Coefficient], "&gt;=" &amp; T38)</f>
        <v>0</v>
      </c>
    </row>
    <row r="34" spans="1:21" x14ac:dyDescent="0.25">
      <c r="D34" s="20"/>
      <c r="E34" s="2">
        <f>COUNTIF(Vertices[Degree], "&gt;= " &amp; D34) - COUNTIF(Vertices[Degree], "&gt;=" &amp; D35)</f>
        <v>0</v>
      </c>
      <c r="F34" s="58"/>
      <c r="G34" s="59">
        <f>COUNTIF(Vertices[In-Degree], "&gt;= " &amp; F34) - COUNTIF(Vertices[In-Degree], "&gt;=" &amp; F35)</f>
        <v>0</v>
      </c>
      <c r="H34" s="58"/>
      <c r="I34" s="59">
        <f>COUNTIF(Vertices[Out-Degree], "&gt;= " &amp; H34) - COUNTIF(Vertices[Out-Degree], "&gt;=" &amp; H35)</f>
        <v>0</v>
      </c>
      <c r="J34" s="58"/>
      <c r="K34" s="59">
        <f>COUNTIF(Vertices[Betweenness Centrality], "&gt;= " &amp; J34) - COUNTIF(Vertices[Betweenness Centrality], "&gt;=" &amp; J35)</f>
        <v>0</v>
      </c>
      <c r="L34" s="58"/>
      <c r="M34" s="59">
        <f>COUNTIF(Vertices[Closeness Centrality], "&gt;= " &amp; L34) - COUNTIF(Vertices[Closeness Centrality], "&gt;=" &amp; L35)</f>
        <v>0</v>
      </c>
      <c r="N34" s="58"/>
      <c r="O34" s="59">
        <f>COUNTIF(Vertices[Eigenvector Centrality], "&gt;= " &amp; N34) - COUNTIF(Vertices[Eigenvector Centrality], "&gt;=" &amp; N35)</f>
        <v>0</v>
      </c>
      <c r="P34" s="58"/>
      <c r="Q34" s="59">
        <f>COUNTIF(Vertices[Eigenvector Centrality], "&gt;= " &amp; P34) - COUNTIF(Vertices[Eigenvector Centrality], "&gt;=" &amp; P35)</f>
        <v>0</v>
      </c>
      <c r="R34" s="58"/>
      <c r="S34" s="60">
        <f>COUNTIF(Vertices[Clustering Coefficient], "&gt;= " &amp; R34) - COUNTIF(Vertices[Clustering Coefficient], "&gt;=" &amp; R35)</f>
        <v>0</v>
      </c>
      <c r="T34" s="58"/>
      <c r="U34" s="59">
        <f>COUNTIF(Vertices[Clustering Coefficient], "&gt;= " &amp; T34) - COUNTIF(Vertices[Clustering Coefficient], "&gt;=" &amp; T35)</f>
        <v>0</v>
      </c>
    </row>
    <row r="35" spans="1:21" x14ac:dyDescent="0.25">
      <c r="D35" s="20"/>
      <c r="E35" s="2">
        <f>COUNTIF(Vertices[Degree], "&gt;= " &amp; D35) - COUNTIF(Vertices[Degree], "&gt;=" &amp; D36)</f>
        <v>0</v>
      </c>
      <c r="F35" s="58"/>
      <c r="G35" s="59">
        <f>COUNTIF(Vertices[In-Degree], "&gt;= " &amp; F35) - COUNTIF(Vertices[In-Degree], "&gt;=" &amp; F36)</f>
        <v>0</v>
      </c>
      <c r="H35" s="58"/>
      <c r="I35" s="59">
        <f>COUNTIF(Vertices[Out-Degree], "&gt;= " &amp; H35) - COUNTIF(Vertices[Out-Degree], "&gt;=" &amp; H36)</f>
        <v>0</v>
      </c>
      <c r="J35" s="58"/>
      <c r="K35" s="59">
        <f>COUNTIF(Vertices[Betweenness Centrality], "&gt;= " &amp; J35) - COUNTIF(Vertices[Betweenness Centrality], "&gt;=" &amp; J36)</f>
        <v>0</v>
      </c>
      <c r="L35" s="58"/>
      <c r="M35" s="59">
        <f>COUNTIF(Vertices[Closeness Centrality], "&gt;= " &amp; L35) - COUNTIF(Vertices[Closeness Centrality], "&gt;=" &amp; L36)</f>
        <v>0</v>
      </c>
      <c r="N35" s="58"/>
      <c r="O35" s="59">
        <f>COUNTIF(Vertices[Eigenvector Centrality], "&gt;= " &amp; N35) - COUNTIF(Vertices[Eigenvector Centrality], "&gt;=" &amp; N36)</f>
        <v>0</v>
      </c>
      <c r="P35" s="58"/>
      <c r="Q35" s="59">
        <f>COUNTIF(Vertices[Eigenvector Centrality], "&gt;= " &amp; P35) - COUNTIF(Vertices[Eigenvector Centrality], "&gt;=" &amp; P36)</f>
        <v>0</v>
      </c>
      <c r="R35" s="58"/>
      <c r="S35" s="60">
        <f>COUNTIF(Vertices[Clustering Coefficient], "&gt;= " &amp; R35) - COUNTIF(Vertices[Clustering Coefficient], "&gt;=" &amp; R36)</f>
        <v>0</v>
      </c>
      <c r="T35" s="58"/>
      <c r="U35" s="59">
        <f>COUNTIF(Vertices[Clustering Coefficient], "&gt;= " &amp; T35) - COUNTIF(Vertices[Clustering Coefficient], "&gt;=" &amp; T36)</f>
        <v>0</v>
      </c>
    </row>
    <row r="36" spans="1:21" x14ac:dyDescent="0.25">
      <c r="D36" s="20"/>
      <c r="E36" s="2">
        <f>COUNTIF(Vertices[Degree], "&gt;= " &amp; D36) - COUNTIF(Vertices[Degree], "&gt;=" &amp; D37)</f>
        <v>0</v>
      </c>
      <c r="F36" s="58"/>
      <c r="G36" s="59">
        <f>COUNTIF(Vertices[In-Degree], "&gt;= " &amp; F36) - COUNTIF(Vertices[In-Degree], "&gt;=" &amp; F37)</f>
        <v>0</v>
      </c>
      <c r="H36" s="58"/>
      <c r="I36" s="59">
        <f>COUNTIF(Vertices[Out-Degree], "&gt;= " &amp; H36) - COUNTIF(Vertices[Out-Degree], "&gt;=" &amp; H37)</f>
        <v>0</v>
      </c>
      <c r="J36" s="58"/>
      <c r="K36" s="59">
        <f>COUNTIF(Vertices[Betweenness Centrality], "&gt;= " &amp; J36) - COUNTIF(Vertices[Betweenness Centrality], "&gt;=" &amp; J37)</f>
        <v>0</v>
      </c>
      <c r="L36" s="58"/>
      <c r="M36" s="59">
        <f>COUNTIF(Vertices[Closeness Centrality], "&gt;= " &amp; L36) - COUNTIF(Vertices[Closeness Centrality], "&gt;=" &amp; L37)</f>
        <v>0</v>
      </c>
      <c r="N36" s="58"/>
      <c r="O36" s="59">
        <f>COUNTIF(Vertices[Eigenvector Centrality], "&gt;= " &amp; N36) - COUNTIF(Vertices[Eigenvector Centrality], "&gt;=" &amp; N37)</f>
        <v>0</v>
      </c>
      <c r="P36" s="58"/>
      <c r="Q36" s="59">
        <f>COUNTIF(Vertices[Eigenvector Centrality], "&gt;= " &amp; P36) - COUNTIF(Vertices[Eigenvector Centrality], "&gt;=" &amp; P37)</f>
        <v>0</v>
      </c>
      <c r="R36" s="58"/>
      <c r="S36" s="60">
        <f>COUNTIF(Vertices[Clustering Coefficient], "&gt;= " &amp; R36) - COUNTIF(Vertices[Clustering Coefficient], "&gt;=" &amp; R37)</f>
        <v>0</v>
      </c>
      <c r="T36" s="58"/>
      <c r="U36" s="59">
        <f>COUNTIF(Vertices[Clustering Coefficient], "&gt;= " &amp; T36) - COUNTIF(Vertices[Clustering Coefficient], "&gt;=" &amp; T37)</f>
        <v>0</v>
      </c>
    </row>
    <row r="37" spans="1:21" x14ac:dyDescent="0.25">
      <c r="D37" s="20"/>
      <c r="E37" s="2">
        <f>COUNTIF(Vertices[Degree], "&gt;= " &amp; D37) - COUNTIF(Vertices[Degree], "&gt;=" &amp; D38)</f>
        <v>0</v>
      </c>
      <c r="F37" s="58"/>
      <c r="G37" s="59">
        <f>COUNTIF(Vertices[In-Degree], "&gt;= " &amp; F37) - COUNTIF(Vertices[In-Degree], "&gt;=" &amp; F38)</f>
        <v>0</v>
      </c>
      <c r="H37" s="58"/>
      <c r="I37" s="59">
        <f>COUNTIF(Vertices[Out-Degree], "&gt;= " &amp; H37) - COUNTIF(Vertices[Out-Degree], "&gt;=" &amp; H38)</f>
        <v>0</v>
      </c>
      <c r="J37" s="58"/>
      <c r="K37" s="59">
        <f>COUNTIF(Vertices[Betweenness Centrality], "&gt;= " &amp; J37) - COUNTIF(Vertices[Betweenness Centrality], "&gt;=" &amp; J38)</f>
        <v>0</v>
      </c>
      <c r="L37" s="58"/>
      <c r="M37" s="59">
        <f>COUNTIF(Vertices[Closeness Centrality], "&gt;= " &amp; L37) - COUNTIF(Vertices[Closeness Centrality], "&gt;=" &amp; L38)</f>
        <v>0</v>
      </c>
      <c r="N37" s="58"/>
      <c r="O37" s="59">
        <f>COUNTIF(Vertices[Eigenvector Centrality], "&gt;= " &amp; N37) - COUNTIF(Vertices[Eigenvector Centrality], "&gt;=" &amp; N38)</f>
        <v>0</v>
      </c>
      <c r="P37" s="58"/>
      <c r="Q37" s="59">
        <f>COUNTIF(Vertices[Eigenvector Centrality], "&gt;= " &amp; P37) - COUNTIF(Vertices[Eigenvector Centrality], "&gt;=" &amp; P38)</f>
        <v>0</v>
      </c>
      <c r="R37" s="58"/>
      <c r="S37" s="60">
        <f>COUNTIF(Vertices[Clustering Coefficient], "&gt;= " &amp; R37) - COUNTIF(Vertices[Clustering Coefficient], "&gt;=" &amp; R38)</f>
        <v>0</v>
      </c>
      <c r="T37" s="58"/>
      <c r="U37" s="59">
        <f>COUNTIF(Vertices[Clustering Coefficient], "&gt;= " &amp; T37) - COUNTIF(Vertices[Clustering Coefficient], "&gt;=" &amp; T38)</f>
        <v>0</v>
      </c>
    </row>
    <row r="38" spans="1:21" x14ac:dyDescent="0.25">
      <c r="D38" s="20"/>
      <c r="E38" s="2">
        <f>COUNTIF(Vertices[Degree], "&gt;= " &amp; D38) - COUNTIF(Vertices[Degree], "&gt;=" &amp; D40)</f>
        <v>-12</v>
      </c>
      <c r="F38" s="58"/>
      <c r="G38" s="59">
        <f>COUNTIF(Vertices[In-Degree], "&gt;= " &amp; F38) - COUNTIF(Vertices[In-Degree], "&gt;=" &amp; F40)</f>
        <v>0</v>
      </c>
      <c r="H38" s="58"/>
      <c r="I38" s="59">
        <f>COUNTIF(Vertices[Out-Degree], "&gt;= " &amp; H38) - COUNTIF(Vertices[Out-Degree], "&gt;=" &amp; H40)</f>
        <v>0</v>
      </c>
      <c r="J38" s="58"/>
      <c r="K38" s="59">
        <f>COUNTIF(Vertices[Betweenness Centrality], "&gt;= " &amp; J38) - COUNTIF(Vertices[Betweenness Centrality], "&gt;=" &amp; J40)</f>
        <v>-5</v>
      </c>
      <c r="L38" s="58"/>
      <c r="M38" s="59">
        <f>COUNTIF(Vertices[Closeness Centrality], "&gt;= " &amp; L38) - COUNTIF(Vertices[Closeness Centrality], "&gt;=" &amp; L40)</f>
        <v>-123</v>
      </c>
      <c r="N38" s="58"/>
      <c r="O38" s="59">
        <f>COUNTIF(Vertices[Eigenvector Centrality], "&gt;= " &amp; N38) - COUNTIF(Vertices[Eigenvector Centrality], "&gt;=" &amp; N40)</f>
        <v>-7</v>
      </c>
      <c r="P38" s="58"/>
      <c r="Q38" s="59">
        <f>COUNTIF(Vertices[Eigenvector Centrality], "&gt;= " &amp; P38) - COUNTIF(Vertices[Eigenvector Centrality], "&gt;=" &amp; P40)</f>
        <v>0</v>
      </c>
      <c r="R38" s="58"/>
      <c r="S38" s="60">
        <f>COUNTIF(Vertices[Clustering Coefficient], "&gt;= " &amp; R38) - COUNTIF(Vertices[Clustering Coefficient], "&gt;=" &amp; R40)</f>
        <v>-86</v>
      </c>
      <c r="T38" s="58"/>
      <c r="U38" s="59">
        <f ca="1">COUNTIF(Vertices[Clustering Coefficient], "&gt;= " &amp; T38) - COUNTIF(Vertices[Clustering Coefficient], "&gt;=" &amp; T40)</f>
        <v>-86</v>
      </c>
    </row>
    <row r="39" spans="1:21" x14ac:dyDescent="0.25">
      <c r="D39" s="20"/>
      <c r="E39" s="2">
        <f>COUNTIF(Vertices[Degree], "&gt;= " &amp; D39) - COUNTIF(Vertices[Degree], "&gt;=" &amp; D40)</f>
        <v>-12</v>
      </c>
      <c r="F39" s="58"/>
      <c r="G39" s="59">
        <f>COUNTIF(Vertices[In-Degree], "&gt;= " &amp; F39) - COUNTIF(Vertices[In-Degree], "&gt;=" &amp; F40)</f>
        <v>0</v>
      </c>
      <c r="H39" s="58"/>
      <c r="I39" s="59">
        <f>COUNTIF(Vertices[Out-Degree], "&gt;= " &amp; H39) - COUNTIF(Vertices[Out-Degree], "&gt;=" &amp; H40)</f>
        <v>0</v>
      </c>
      <c r="J39" s="58"/>
      <c r="K39" s="59">
        <f>COUNTIF(Vertices[Betweenness Centrality], "&gt;= " &amp; J39) - COUNTIF(Vertices[Betweenness Centrality], "&gt;=" &amp; J40)</f>
        <v>-5</v>
      </c>
      <c r="L39" s="58"/>
      <c r="M39" s="59">
        <f>COUNTIF(Vertices[Closeness Centrality], "&gt;= " &amp; L39) - COUNTIF(Vertices[Closeness Centrality], "&gt;=" &amp; L40)</f>
        <v>-123</v>
      </c>
      <c r="N39" s="58"/>
      <c r="O39" s="59">
        <f>COUNTIF(Vertices[Eigenvector Centrality], "&gt;= " &amp; N39) - COUNTIF(Vertices[Eigenvector Centrality], "&gt;=" &amp; N40)</f>
        <v>-7</v>
      </c>
      <c r="P39" s="58"/>
      <c r="Q39" s="59">
        <f>COUNTIF(Vertices[Eigenvector Centrality], "&gt;= " &amp; P39) - COUNTIF(Vertices[Eigenvector Centrality], "&gt;=" &amp; P40)</f>
        <v>0</v>
      </c>
      <c r="R39" s="58"/>
      <c r="S39" s="60">
        <f>COUNTIF(Vertices[Clustering Coefficient], "&gt;= " &amp; R39) - COUNTIF(Vertices[Clustering Coefficient], "&gt;=" &amp; R40)</f>
        <v>-86</v>
      </c>
      <c r="T39" s="58"/>
      <c r="U39" s="59">
        <f ca="1">COUNTIF(Vertices[Clustering Coefficient], "&gt;= " &amp; T39) - COUNTIF(Vertices[Clustering Coefficient], "&gt;=" &amp; T40)</f>
        <v>-86</v>
      </c>
    </row>
    <row r="40" spans="1:21" x14ac:dyDescent="0.25">
      <c r="C40" t="s">
        <v>479</v>
      </c>
      <c r="D40" s="20">
        <f>D28+($D$57-$D$2)/BinDivisor</f>
        <v>3.7818181818181826</v>
      </c>
      <c r="E40" s="2">
        <f>COUNTIF(Vertices[Degree], "&gt;= " &amp; D40) - COUNTIF(Vertices[Degree], "&gt;=" &amp; D41)</f>
        <v>0</v>
      </c>
      <c r="F40" s="25">
        <f>F28+($F$57-$F$2)/BinDivisor</f>
        <v>0</v>
      </c>
      <c r="G40" s="26">
        <f>COUNTIF(Vertices[In-Degree], "&gt;= " &amp; F40) - COUNTIF(Vertices[In-Degree], "&gt;=" &amp; F41)</f>
        <v>0</v>
      </c>
      <c r="H40" s="25">
        <f>H28+($H$57-$H$2)/BinDivisor</f>
        <v>0</v>
      </c>
      <c r="I40" s="26">
        <f>COUNTIF(Vertices[Out-Degree], "&gt;= " &amp; H40) - COUNTIF(Vertices[Out-Degree], "&gt;=" &amp; H41)</f>
        <v>0</v>
      </c>
      <c r="J40" s="25">
        <f>J28+($J$57-$J$2)/BinDivisor</f>
        <v>12.76363636363636</v>
      </c>
      <c r="K40" s="26">
        <f>COUNTIF(Vertices[Betweenness Centrality], "&gt;= " &amp; J40) - COUNTIF(Vertices[Betweenness Centrality], "&gt;=" &amp; J41)</f>
        <v>0</v>
      </c>
      <c r="L40" s="25">
        <f>L28+($L$57-$L$2)/BinDivisor</f>
        <v>0.47272727272727283</v>
      </c>
      <c r="M40" s="26">
        <f>COUNTIF(Vertices[Closeness Centrality], "&gt;= " &amp; L40) - COUNTIF(Vertices[Closeness Centrality], "&gt;=" &amp; L41)</f>
        <v>0</v>
      </c>
      <c r="N40" s="25">
        <f>N28+($N$57-$N$2)/BinDivisor</f>
        <v>8.2465381818181846E-2</v>
      </c>
      <c r="O40" s="26">
        <f>COUNTIF(Vertices[Eigenvector Centrality], "&gt;= " &amp; N40) - COUNTIF(Vertices[Eigenvector Centrality], "&gt;=" &amp; N41)</f>
        <v>0</v>
      </c>
      <c r="P40" s="25">
        <f>P28+($P$57-$P$2)/BinDivisor</f>
        <v>1.1311971272727275</v>
      </c>
      <c r="Q40" s="26">
        <f>COUNTIF(Vertices[PageRank], "&gt;= " &amp; P40) - COUNTIF(Vertices[PageRank], "&gt;=" &amp; P41)</f>
        <v>0</v>
      </c>
      <c r="R40" s="25">
        <f>R28+($R$57-$R$2)/BinDivisor</f>
        <v>0.47272727272727283</v>
      </c>
      <c r="S40" s="31">
        <f>COUNTIF(Vertices[Clustering Coefficient], "&gt;= " &amp; R40) - COUNTIF(Vertices[Clustering Coefficient], "&gt;=" &amp; R41)</f>
        <v>0</v>
      </c>
      <c r="T40" s="25">
        <f ca="1">T28+($T$57-$T$2)/BinDivisor</f>
        <v>0.47272727272727283</v>
      </c>
      <c r="U40" s="26">
        <f t="shared" ca="1" si="0"/>
        <v>0</v>
      </c>
    </row>
    <row r="41" spans="1:21" x14ac:dyDescent="0.25">
      <c r="A41" t="s">
        <v>163</v>
      </c>
      <c r="B41" t="s">
        <v>17</v>
      </c>
      <c r="D41" s="20">
        <f t="shared" ref="D41:D56" si="10">D40+($D$57-$D$2)/BinDivisor</f>
        <v>3.9272727272727281</v>
      </c>
      <c r="E41" s="2">
        <f>COUNTIF(Vertices[Degree], "&gt;= " &amp; D41) - COUNTIF(Vertices[Degree], "&gt;=" &amp; D42)</f>
        <v>9</v>
      </c>
      <c r="F41" s="27">
        <f t="shared" ref="F41:F56" si="11">F40+($F$57-$F$2)/BinDivisor</f>
        <v>0</v>
      </c>
      <c r="G41" s="28">
        <f>COUNTIF(Vertices[In-Degree], "&gt;= " &amp; F41) - COUNTIF(Vertices[In-Degree], "&gt;=" &amp; F42)</f>
        <v>0</v>
      </c>
      <c r="H41" s="27">
        <f t="shared" ref="H41:H56" si="12">H40+($H$57-$H$2)/BinDivisor</f>
        <v>0</v>
      </c>
      <c r="I41" s="28">
        <f>COUNTIF(Vertices[Out-Degree], "&gt;= " &amp; H41) - COUNTIF(Vertices[Out-Degree], "&gt;=" &amp; H42)</f>
        <v>0</v>
      </c>
      <c r="J41" s="27">
        <f t="shared" ref="J41:J56" si="13">J40+($J$57-$J$2)/BinDivisor</f>
        <v>13.25454545454545</v>
      </c>
      <c r="K41" s="28">
        <f>COUNTIF(Vertices[Betweenness Centrality], "&gt;= " &amp; J41) - COUNTIF(Vertices[Betweenness Centrality], "&gt;=" &amp; J42)</f>
        <v>0</v>
      </c>
      <c r="L41" s="27">
        <f t="shared" ref="L41:L56" si="14">L40+($L$57-$L$2)/BinDivisor</f>
        <v>0.49090909090909102</v>
      </c>
      <c r="M41" s="28">
        <f>COUNTIF(Vertices[Closeness Centrality], "&gt;= " &amp; L41) - COUNTIF(Vertices[Closeness Centrality], "&gt;=" &amp; L42)</f>
        <v>41</v>
      </c>
      <c r="N41" s="27">
        <f t="shared" ref="N41:N56" si="15">N40+($N$57-$N$2)/BinDivisor</f>
        <v>8.5637127272727306E-2</v>
      </c>
      <c r="O41" s="28">
        <f>COUNTIF(Vertices[Eigenvector Centrality], "&gt;= " &amp; N41) - COUNTIF(Vertices[Eigenvector Centrality], "&gt;=" &amp; N42)</f>
        <v>0</v>
      </c>
      <c r="P41" s="27">
        <f t="shared" ref="P41:P56" si="16">P40+($P$57-$P$2)/BinDivisor</f>
        <v>1.1747047090909093</v>
      </c>
      <c r="Q41" s="28">
        <f>COUNTIF(Vertices[PageRank], "&gt;= " &amp; P41) - COUNTIF(Vertices[PageRank], "&gt;=" &amp; P42)</f>
        <v>0</v>
      </c>
      <c r="R41" s="27">
        <f t="shared" ref="R41:R56" si="17">R40+($R$57-$R$2)/BinDivisor</f>
        <v>0.49090909090909102</v>
      </c>
      <c r="S41" s="32">
        <f>COUNTIF(Vertices[Clustering Coefficient], "&gt;= " &amp; R41) - COUNTIF(Vertices[Clustering Coefficient], "&gt;=" &amp; R42)</f>
        <v>5</v>
      </c>
      <c r="T41" s="27">
        <f t="shared" ref="T41:T56" ca="1" si="18">T40+($T$57-$T$2)/BinDivisor</f>
        <v>0.49090909090909102</v>
      </c>
      <c r="U41" s="28">
        <f t="shared" ca="1" si="0"/>
        <v>5</v>
      </c>
    </row>
    <row r="42" spans="1:21" x14ac:dyDescent="0.25">
      <c r="A42" s="21"/>
      <c r="B42" s="21"/>
      <c r="D42" s="20">
        <f t="shared" si="10"/>
        <v>4.0727272727272732</v>
      </c>
      <c r="E42" s="2">
        <f>COUNTIF(Vertices[Degree], "&gt;= " &amp; D42) - COUNTIF(Vertices[Degree], "&gt;=" &amp; D43)</f>
        <v>0</v>
      </c>
      <c r="F42" s="25">
        <f t="shared" si="11"/>
        <v>0</v>
      </c>
      <c r="G42" s="26">
        <f>COUNTIF(Vertices[In-Degree], "&gt;= " &amp; F42) - COUNTIF(Vertices[In-Degree], "&gt;=" &amp; F43)</f>
        <v>0</v>
      </c>
      <c r="H42" s="25">
        <f t="shared" si="12"/>
        <v>0</v>
      </c>
      <c r="I42" s="26">
        <f>COUNTIF(Vertices[Out-Degree], "&gt;= " &amp; H42) - COUNTIF(Vertices[Out-Degree], "&gt;=" &amp; H43)</f>
        <v>0</v>
      </c>
      <c r="J42" s="25">
        <f t="shared" si="13"/>
        <v>13.745454545454541</v>
      </c>
      <c r="K42" s="26">
        <f>COUNTIF(Vertices[Betweenness Centrality], "&gt;= " &amp; J42) - COUNTIF(Vertices[Betweenness Centrality], "&gt;=" &amp; J43)</f>
        <v>1</v>
      </c>
      <c r="L42" s="25">
        <f t="shared" si="14"/>
        <v>0.50909090909090915</v>
      </c>
      <c r="M42" s="26">
        <f>COUNTIF(Vertices[Closeness Centrality], "&gt;= " &amp; L42) - COUNTIF(Vertices[Closeness Centrality], "&gt;=" &amp; L43)</f>
        <v>0</v>
      </c>
      <c r="N42" s="25">
        <f t="shared" si="15"/>
        <v>8.8808872727272767E-2</v>
      </c>
      <c r="O42" s="26">
        <f>COUNTIF(Vertices[Eigenvector Centrality], "&gt;= " &amp; N42) - COUNTIF(Vertices[Eigenvector Centrality], "&gt;=" &amp; N43)</f>
        <v>2</v>
      </c>
      <c r="P42" s="25">
        <f t="shared" si="16"/>
        <v>1.2182122909090911</v>
      </c>
      <c r="Q42" s="26">
        <f>COUNTIF(Vertices[PageRank], "&gt;= " &amp; P42) - COUNTIF(Vertices[PageRank], "&gt;=" &amp; P43)</f>
        <v>0</v>
      </c>
      <c r="R42" s="25">
        <f t="shared" si="17"/>
        <v>0.50909090909090915</v>
      </c>
      <c r="S42" s="31">
        <f>COUNTIF(Vertices[Clustering Coefficient], "&gt;= " &amp; R42) - COUNTIF(Vertices[Clustering Coefficient], "&gt;=" &amp; R43)</f>
        <v>0</v>
      </c>
      <c r="T42" s="25">
        <f t="shared" ca="1" si="18"/>
        <v>0.50909090909090915</v>
      </c>
      <c r="U42" s="26">
        <f t="shared" ca="1" si="0"/>
        <v>0</v>
      </c>
    </row>
    <row r="43" spans="1:21" x14ac:dyDescent="0.25">
      <c r="A43" s="21"/>
      <c r="B43" s="21"/>
      <c r="D43" s="20">
        <f t="shared" si="10"/>
        <v>4.2181818181818187</v>
      </c>
      <c r="E43" s="2">
        <f>COUNTIF(Vertices[Degree], "&gt;= " &amp; D43) - COUNTIF(Vertices[Degree], "&gt;=" &amp; D44)</f>
        <v>0</v>
      </c>
      <c r="F43" s="27">
        <f t="shared" si="11"/>
        <v>0</v>
      </c>
      <c r="G43" s="28">
        <f>COUNTIF(Vertices[In-Degree], "&gt;= " &amp; F43) - COUNTIF(Vertices[In-Degree], "&gt;=" &amp; F44)</f>
        <v>0</v>
      </c>
      <c r="H43" s="27">
        <f t="shared" si="12"/>
        <v>0</v>
      </c>
      <c r="I43" s="28">
        <f>COUNTIF(Vertices[Out-Degree], "&gt;= " &amp; H43) - COUNTIF(Vertices[Out-Degree], "&gt;=" &amp; H44)</f>
        <v>0</v>
      </c>
      <c r="J43" s="27">
        <f t="shared" si="13"/>
        <v>14.236363636363631</v>
      </c>
      <c r="K43" s="28">
        <f>COUNTIF(Vertices[Betweenness Centrality], "&gt;= " &amp; J43) - COUNTIF(Vertices[Betweenness Centrality], "&gt;=" &amp; J44)</f>
        <v>0</v>
      </c>
      <c r="L43" s="27">
        <f t="shared" si="14"/>
        <v>0.52727272727272734</v>
      </c>
      <c r="M43" s="28">
        <f>COUNTIF(Vertices[Closeness Centrality], "&gt;= " &amp; L43) - COUNTIF(Vertices[Closeness Centrality], "&gt;=" &amp; L44)</f>
        <v>0</v>
      </c>
      <c r="N43" s="27">
        <f t="shared" si="15"/>
        <v>9.1980618181818227E-2</v>
      </c>
      <c r="O43" s="28">
        <f>COUNTIF(Vertices[Eigenvector Centrality], "&gt;= " &amp; N43) - COUNTIF(Vertices[Eigenvector Centrality], "&gt;=" &amp; N44)</f>
        <v>0</v>
      </c>
      <c r="P43" s="27">
        <f t="shared" si="16"/>
        <v>1.2617198727272729</v>
      </c>
      <c r="Q43" s="28">
        <f>COUNTIF(Vertices[PageRank], "&gt;= " &amp; P43) - COUNTIF(Vertices[PageRank], "&gt;=" &amp; P44)</f>
        <v>0</v>
      </c>
      <c r="R43" s="27">
        <f t="shared" si="17"/>
        <v>0.52727272727272734</v>
      </c>
      <c r="S43" s="32">
        <f>COUNTIF(Vertices[Clustering Coefficient], "&gt;= " &amp; R43) - COUNTIF(Vertices[Clustering Coefficient], "&gt;=" &amp; R44)</f>
        <v>0</v>
      </c>
      <c r="T43" s="27">
        <f t="shared" ca="1" si="18"/>
        <v>0.52727272727272734</v>
      </c>
      <c r="U43" s="28">
        <f t="shared" ca="1" si="0"/>
        <v>0</v>
      </c>
    </row>
    <row r="44" spans="1:21" x14ac:dyDescent="0.25">
      <c r="A44" s="21"/>
      <c r="B44" s="21"/>
      <c r="D44" s="20">
        <f t="shared" si="10"/>
        <v>4.3636363636363642</v>
      </c>
      <c r="E44" s="2">
        <f>COUNTIF(Vertices[Degree], "&gt;= " &amp; D44) - COUNTIF(Vertices[Degree], "&gt;=" &amp; D45)</f>
        <v>0</v>
      </c>
      <c r="F44" s="25">
        <f t="shared" si="11"/>
        <v>0</v>
      </c>
      <c r="G44" s="26">
        <f>COUNTIF(Vertices[In-Degree], "&gt;= " &amp; F44) - COUNTIF(Vertices[In-Degree], "&gt;=" &amp; F45)</f>
        <v>0</v>
      </c>
      <c r="H44" s="25">
        <f t="shared" si="12"/>
        <v>0</v>
      </c>
      <c r="I44" s="26">
        <f>COUNTIF(Vertices[Out-Degree], "&gt;= " &amp; H44) - COUNTIF(Vertices[Out-Degree], "&gt;=" &amp; H45)</f>
        <v>0</v>
      </c>
      <c r="J44" s="25">
        <f t="shared" si="13"/>
        <v>14.727272727272721</v>
      </c>
      <c r="K44" s="26">
        <f>COUNTIF(Vertices[Betweenness Centrality], "&gt;= " &amp; J44) - COUNTIF(Vertices[Betweenness Centrality], "&gt;=" &amp; J45)</f>
        <v>0</v>
      </c>
      <c r="L44" s="25">
        <f t="shared" si="14"/>
        <v>0.54545454545454553</v>
      </c>
      <c r="M44" s="26">
        <f>COUNTIF(Vertices[Closeness Centrality], "&gt;= " &amp; L44) - COUNTIF(Vertices[Closeness Centrality], "&gt;=" &amp; L45)</f>
        <v>0</v>
      </c>
      <c r="N44" s="25">
        <f t="shared" si="15"/>
        <v>9.5152363636363688E-2</v>
      </c>
      <c r="O44" s="26">
        <f>COUNTIF(Vertices[Eigenvector Centrality], "&gt;= " &amp; N44) - COUNTIF(Vertices[Eigenvector Centrality], "&gt;=" &amp; N45)</f>
        <v>0</v>
      </c>
      <c r="P44" s="25">
        <f t="shared" si="16"/>
        <v>1.3052274545454547</v>
      </c>
      <c r="Q44" s="26">
        <f>COUNTIF(Vertices[PageRank], "&gt;= " &amp; P44) - COUNTIF(Vertices[PageRank], "&gt;=" &amp; P45)</f>
        <v>1</v>
      </c>
      <c r="R44" s="25">
        <f t="shared" si="17"/>
        <v>0.54545454545454553</v>
      </c>
      <c r="S44" s="31">
        <f>COUNTIF(Vertices[Clustering Coefficient], "&gt;= " &amp; R44) - COUNTIF(Vertices[Clustering Coefficient], "&gt;=" &amp; R45)</f>
        <v>0</v>
      </c>
      <c r="T44" s="25">
        <f t="shared" ca="1" si="18"/>
        <v>0.54545454545454553</v>
      </c>
      <c r="U44" s="26">
        <f t="shared" ca="1" si="0"/>
        <v>0</v>
      </c>
    </row>
    <row r="45" spans="1:21" x14ac:dyDescent="0.25">
      <c r="D45" s="20">
        <f t="shared" si="10"/>
        <v>4.5090909090909097</v>
      </c>
      <c r="E45" s="2">
        <f>COUNTIF(Vertices[Degree], "&gt;= " &amp; D45) - COUNTIF(Vertices[Degree], "&gt;=" &amp; D46)</f>
        <v>0</v>
      </c>
      <c r="F45" s="27">
        <f t="shared" si="11"/>
        <v>0</v>
      </c>
      <c r="G45" s="28">
        <f>COUNTIF(Vertices[In-Degree], "&gt;= " &amp; F45) - COUNTIF(Vertices[In-Degree], "&gt;=" &amp; F46)</f>
        <v>0</v>
      </c>
      <c r="H45" s="27">
        <f t="shared" si="12"/>
        <v>0</v>
      </c>
      <c r="I45" s="28">
        <f>COUNTIF(Vertices[Out-Degree], "&gt;= " &amp; H45) - COUNTIF(Vertices[Out-Degree], "&gt;=" &amp; H46)</f>
        <v>0</v>
      </c>
      <c r="J45" s="27">
        <f t="shared" si="13"/>
        <v>15.218181818181812</v>
      </c>
      <c r="K45" s="28">
        <f>COUNTIF(Vertices[Betweenness Centrality], "&gt;= " &amp; J45) - COUNTIF(Vertices[Betweenness Centrality], "&gt;=" &amp; J46)</f>
        <v>0</v>
      </c>
      <c r="L45" s="27">
        <f t="shared" si="14"/>
        <v>0.56363636363636371</v>
      </c>
      <c r="M45" s="28">
        <f>COUNTIF(Vertices[Closeness Centrality], "&gt;= " &amp; L45) - COUNTIF(Vertices[Closeness Centrality], "&gt;=" &amp; L46)</f>
        <v>0</v>
      </c>
      <c r="N45" s="27">
        <f t="shared" si="15"/>
        <v>9.8324109090909148E-2</v>
      </c>
      <c r="O45" s="28">
        <f>COUNTIF(Vertices[Eigenvector Centrality], "&gt;= " &amp; N45) - COUNTIF(Vertices[Eigenvector Centrality], "&gt;=" &amp; N46)</f>
        <v>0</v>
      </c>
      <c r="P45" s="27">
        <f t="shared" si="16"/>
        <v>1.3487350363636366</v>
      </c>
      <c r="Q45" s="28">
        <f>COUNTIF(Vertices[PageRank], "&gt;= " &amp; P45) - COUNTIF(Vertices[PageRank], "&gt;=" &amp; P46)</f>
        <v>0</v>
      </c>
      <c r="R45" s="27">
        <f t="shared" si="17"/>
        <v>0.56363636363636371</v>
      </c>
      <c r="S45" s="32">
        <f>COUNTIF(Vertices[Clustering Coefficient], "&gt;= " &amp; R45) - COUNTIF(Vertices[Clustering Coefficient], "&gt;=" &amp; R46)</f>
        <v>0</v>
      </c>
      <c r="T45" s="27">
        <f t="shared" ca="1" si="18"/>
        <v>0.56363636363636371</v>
      </c>
      <c r="U45" s="28">
        <f t="shared" ca="1" si="0"/>
        <v>0</v>
      </c>
    </row>
    <row r="46" spans="1:21" x14ac:dyDescent="0.25">
      <c r="D46" s="20">
        <f t="shared" si="10"/>
        <v>4.6545454545454552</v>
      </c>
      <c r="E46" s="2">
        <f>COUNTIF(Vertices[Degree], "&gt;= " &amp; D46) - COUNTIF(Vertices[Degree], "&gt;=" &amp; D47)</f>
        <v>0</v>
      </c>
      <c r="F46" s="25">
        <f t="shared" si="11"/>
        <v>0</v>
      </c>
      <c r="G46" s="26">
        <f>COUNTIF(Vertices[In-Degree], "&gt;= " &amp; F46) - COUNTIF(Vertices[In-Degree], "&gt;=" &amp; F47)</f>
        <v>0</v>
      </c>
      <c r="H46" s="25">
        <f t="shared" si="12"/>
        <v>0</v>
      </c>
      <c r="I46" s="26">
        <f>COUNTIF(Vertices[Out-Degree], "&gt;= " &amp; H46) - COUNTIF(Vertices[Out-Degree], "&gt;=" &amp; H47)</f>
        <v>0</v>
      </c>
      <c r="J46" s="25">
        <f t="shared" si="13"/>
        <v>15.709090909090902</v>
      </c>
      <c r="K46" s="26">
        <f>COUNTIF(Vertices[Betweenness Centrality], "&gt;= " &amp; J46) - COUNTIF(Vertices[Betweenness Centrality], "&gt;=" &amp; J47)</f>
        <v>1</v>
      </c>
      <c r="L46" s="25">
        <f t="shared" si="14"/>
        <v>0.5818181818181819</v>
      </c>
      <c r="M46" s="26">
        <f>COUNTIF(Vertices[Closeness Centrality], "&gt;= " &amp; L46) - COUNTIF(Vertices[Closeness Centrality], "&gt;=" &amp; L47)</f>
        <v>0</v>
      </c>
      <c r="N46" s="25">
        <f t="shared" si="15"/>
        <v>0.10149585454545461</v>
      </c>
      <c r="O46" s="26">
        <f>COUNTIF(Vertices[Eigenvector Centrality], "&gt;= " &amp; N46) - COUNTIF(Vertices[Eigenvector Centrality], "&gt;=" &amp; N47)</f>
        <v>0</v>
      </c>
      <c r="P46" s="25">
        <f t="shared" si="16"/>
        <v>1.3922426181818184</v>
      </c>
      <c r="Q46" s="26">
        <f>COUNTIF(Vertices[PageRank], "&gt;= " &amp; P46) - COUNTIF(Vertices[PageRank], "&gt;=" &amp; P47)</f>
        <v>4</v>
      </c>
      <c r="R46" s="25">
        <f t="shared" si="17"/>
        <v>0.5818181818181819</v>
      </c>
      <c r="S46" s="31">
        <f>COUNTIF(Vertices[Clustering Coefficient], "&gt;= " &amp; R46) - COUNTIF(Vertices[Clustering Coefficient], "&gt;=" &amp; R47)</f>
        <v>0</v>
      </c>
      <c r="T46" s="25">
        <f t="shared" ca="1" si="18"/>
        <v>0.5818181818181819</v>
      </c>
      <c r="U46" s="26">
        <f t="shared" ca="1" si="0"/>
        <v>0</v>
      </c>
    </row>
    <row r="47" spans="1:21" x14ac:dyDescent="0.25">
      <c r="D47" s="20">
        <f t="shared" si="10"/>
        <v>4.8000000000000007</v>
      </c>
      <c r="E47" s="2">
        <f>COUNTIF(Vertices[Degree], "&gt;= " &amp; D47) - COUNTIF(Vertices[Degree], "&gt;=" &amp; D48)</f>
        <v>0</v>
      </c>
      <c r="F47" s="27">
        <f t="shared" si="11"/>
        <v>0</v>
      </c>
      <c r="G47" s="28">
        <f>COUNTIF(Vertices[In-Degree], "&gt;= " &amp; F47) - COUNTIF(Vertices[In-Degree], "&gt;=" &amp; F48)</f>
        <v>0</v>
      </c>
      <c r="H47" s="27">
        <f t="shared" si="12"/>
        <v>0</v>
      </c>
      <c r="I47" s="28">
        <f>COUNTIF(Vertices[Out-Degree], "&gt;= " &amp; H47) - COUNTIF(Vertices[Out-Degree], "&gt;=" &amp; H48)</f>
        <v>0</v>
      </c>
      <c r="J47" s="27">
        <f t="shared" si="13"/>
        <v>16.199999999999992</v>
      </c>
      <c r="K47" s="28">
        <f>COUNTIF(Vertices[Betweenness Centrality], "&gt;= " &amp; J47) - COUNTIF(Vertices[Betweenness Centrality], "&gt;=" &amp; J48)</f>
        <v>0</v>
      </c>
      <c r="L47" s="27">
        <f t="shared" si="14"/>
        <v>0.60000000000000009</v>
      </c>
      <c r="M47" s="28">
        <f>COUNTIF(Vertices[Closeness Centrality], "&gt;= " &amp; L47) - COUNTIF(Vertices[Closeness Centrality], "&gt;=" &amp; L48)</f>
        <v>0</v>
      </c>
      <c r="N47" s="27">
        <f t="shared" si="15"/>
        <v>0.10466760000000007</v>
      </c>
      <c r="O47" s="28">
        <f>COUNTIF(Vertices[Eigenvector Centrality], "&gt;= " &amp; N47) - COUNTIF(Vertices[Eigenvector Centrality], "&gt;=" &amp; N48)</f>
        <v>0</v>
      </c>
      <c r="P47" s="27">
        <f t="shared" si="16"/>
        <v>1.4357502000000002</v>
      </c>
      <c r="Q47" s="28">
        <f>COUNTIF(Vertices[PageRank], "&gt;= " &amp; P47) - COUNTIF(Vertices[PageRank], "&gt;=" &amp; P48)</f>
        <v>6</v>
      </c>
      <c r="R47" s="27">
        <f t="shared" si="17"/>
        <v>0.60000000000000009</v>
      </c>
      <c r="S47" s="32">
        <f>COUNTIF(Vertices[Clustering Coefficient], "&gt;= " &amp; R47) - COUNTIF(Vertices[Clustering Coefficient], "&gt;=" &amp; R48)</f>
        <v>1</v>
      </c>
      <c r="T47" s="27">
        <f t="shared" ca="1" si="18"/>
        <v>0.60000000000000009</v>
      </c>
      <c r="U47" s="28">
        <f t="shared" ca="1" si="0"/>
        <v>1</v>
      </c>
    </row>
    <row r="48" spans="1:21" x14ac:dyDescent="0.25">
      <c r="D48" s="20">
        <f t="shared" si="10"/>
        <v>4.9454545454545462</v>
      </c>
      <c r="E48" s="2">
        <f>COUNTIF(Vertices[Degree], "&gt;= " &amp; D48) - COUNTIF(Vertices[Degree], "&gt;=" &amp; D49)</f>
        <v>1</v>
      </c>
      <c r="F48" s="25">
        <f t="shared" si="11"/>
        <v>0</v>
      </c>
      <c r="G48" s="26">
        <f>COUNTIF(Vertices[In-Degree], "&gt;= " &amp; F48) - COUNTIF(Vertices[In-Degree], "&gt;=" &amp; F49)</f>
        <v>0</v>
      </c>
      <c r="H48" s="25">
        <f t="shared" si="12"/>
        <v>0</v>
      </c>
      <c r="I48" s="26">
        <f>COUNTIF(Vertices[Out-Degree], "&gt;= " &amp; H48) - COUNTIF(Vertices[Out-Degree], "&gt;=" &amp; H49)</f>
        <v>0</v>
      </c>
      <c r="J48" s="25">
        <f t="shared" si="13"/>
        <v>16.690909090909084</v>
      </c>
      <c r="K48" s="26">
        <f>COUNTIF(Vertices[Betweenness Centrality], "&gt;= " &amp; J48) - COUNTIF(Vertices[Betweenness Centrality], "&gt;=" &amp; J49)</f>
        <v>0</v>
      </c>
      <c r="L48" s="25">
        <f t="shared" si="14"/>
        <v>0.61818181818181828</v>
      </c>
      <c r="M48" s="26">
        <f>COUNTIF(Vertices[Closeness Centrality], "&gt;= " &amp; L48) - COUNTIF(Vertices[Closeness Centrality], "&gt;=" &amp; L49)</f>
        <v>0</v>
      </c>
      <c r="N48" s="25">
        <f t="shared" si="15"/>
        <v>0.10783934545454553</v>
      </c>
      <c r="O48" s="26">
        <f>COUNTIF(Vertices[Eigenvector Centrality], "&gt;= " &amp; N48) - COUNTIF(Vertices[Eigenvector Centrality], "&gt;=" &amp; N49)</f>
        <v>0</v>
      </c>
      <c r="P48" s="25">
        <f t="shared" si="16"/>
        <v>1.479257781818182</v>
      </c>
      <c r="Q48" s="26">
        <f>COUNTIF(Vertices[PageRank], "&gt;= " &amp; P48) - COUNTIF(Vertices[PageRank], "&gt;=" &amp; P49)</f>
        <v>1</v>
      </c>
      <c r="R48" s="25">
        <f t="shared" si="17"/>
        <v>0.61818181818181828</v>
      </c>
      <c r="S48" s="31">
        <f>COUNTIF(Vertices[Clustering Coefficient], "&gt;= " &amp; R48) - COUNTIF(Vertices[Clustering Coefficient], "&gt;=" &amp; R49)</f>
        <v>0</v>
      </c>
      <c r="T48" s="25">
        <f t="shared" ca="1" si="18"/>
        <v>0.61818181818181828</v>
      </c>
      <c r="U48" s="26">
        <f t="shared" ca="1" si="0"/>
        <v>0</v>
      </c>
    </row>
    <row r="49" spans="1:21" x14ac:dyDescent="0.25">
      <c r="D49" s="20">
        <f t="shared" si="10"/>
        <v>5.0909090909090917</v>
      </c>
      <c r="E49" s="2">
        <f>COUNTIF(Vertices[Degree], "&gt;= " &amp; D49) - COUNTIF(Vertices[Degree], "&gt;=" &amp; D50)</f>
        <v>0</v>
      </c>
      <c r="F49" s="27">
        <f t="shared" si="11"/>
        <v>0</v>
      </c>
      <c r="G49" s="28">
        <f>COUNTIF(Vertices[In-Degree], "&gt;= " &amp; F49) - COUNTIF(Vertices[In-Degree], "&gt;=" &amp; F50)</f>
        <v>0</v>
      </c>
      <c r="H49" s="27">
        <f t="shared" si="12"/>
        <v>0</v>
      </c>
      <c r="I49" s="28">
        <f>COUNTIF(Vertices[Out-Degree], "&gt;= " &amp; H49) - COUNTIF(Vertices[Out-Degree], "&gt;=" &amp; H50)</f>
        <v>0</v>
      </c>
      <c r="J49" s="27">
        <f t="shared" si="13"/>
        <v>17.181818181818176</v>
      </c>
      <c r="K49" s="28">
        <f>COUNTIF(Vertices[Betweenness Centrality], "&gt;= " &amp; J49) - COUNTIF(Vertices[Betweenness Centrality], "&gt;=" &amp; J50)</f>
        <v>0</v>
      </c>
      <c r="L49" s="27">
        <f t="shared" si="14"/>
        <v>0.63636363636363646</v>
      </c>
      <c r="M49" s="28">
        <f>COUNTIF(Vertices[Closeness Centrality], "&gt;= " &amp; L49) - COUNTIF(Vertices[Closeness Centrality], "&gt;=" &amp; L50)</f>
        <v>0</v>
      </c>
      <c r="N49" s="27">
        <f t="shared" si="15"/>
        <v>0.11101109090909099</v>
      </c>
      <c r="O49" s="28">
        <f>COUNTIF(Vertices[Eigenvector Centrality], "&gt;= " &amp; N49) - COUNTIF(Vertices[Eigenvector Centrality], "&gt;=" &amp; N50)</f>
        <v>0</v>
      </c>
      <c r="P49" s="27">
        <f t="shared" si="16"/>
        <v>1.5227653636363638</v>
      </c>
      <c r="Q49" s="28">
        <f>COUNTIF(Vertices[PageRank], "&gt;= " &amp; P49) - COUNTIF(Vertices[PageRank], "&gt;=" &amp; P50)</f>
        <v>0</v>
      </c>
      <c r="R49" s="27">
        <f t="shared" si="17"/>
        <v>0.63636363636363646</v>
      </c>
      <c r="S49" s="32">
        <f>COUNTIF(Vertices[Clustering Coefficient], "&gt;= " &amp; R49) - COUNTIF(Vertices[Clustering Coefficient], "&gt;=" &amp; R50)</f>
        <v>0</v>
      </c>
      <c r="T49" s="27">
        <f t="shared" ca="1" si="18"/>
        <v>0.63636363636363646</v>
      </c>
      <c r="U49" s="28">
        <f t="shared" ca="1" si="0"/>
        <v>0</v>
      </c>
    </row>
    <row r="50" spans="1:21" x14ac:dyDescent="0.25">
      <c r="D50" s="20">
        <f t="shared" si="10"/>
        <v>5.2363636363636372</v>
      </c>
      <c r="E50" s="2">
        <f>COUNTIF(Vertices[Degree], "&gt;= " &amp; D50) - COUNTIF(Vertices[Degree], "&gt;=" &amp; D51)</f>
        <v>0</v>
      </c>
      <c r="F50" s="25">
        <f t="shared" si="11"/>
        <v>0</v>
      </c>
      <c r="G50" s="26">
        <f>COUNTIF(Vertices[In-Degree], "&gt;= " &amp; F50) - COUNTIF(Vertices[In-Degree], "&gt;=" &amp; F51)</f>
        <v>0</v>
      </c>
      <c r="H50" s="25">
        <f t="shared" si="12"/>
        <v>0</v>
      </c>
      <c r="I50" s="26">
        <f>COUNTIF(Vertices[Out-Degree], "&gt;= " &amp; H50) - COUNTIF(Vertices[Out-Degree], "&gt;=" &amp; H51)</f>
        <v>0</v>
      </c>
      <c r="J50" s="25">
        <f t="shared" si="13"/>
        <v>17.672727272727268</v>
      </c>
      <c r="K50" s="26">
        <f>COUNTIF(Vertices[Betweenness Centrality], "&gt;= " &amp; J50) - COUNTIF(Vertices[Betweenness Centrality], "&gt;=" &amp; J51)</f>
        <v>0</v>
      </c>
      <c r="L50" s="25">
        <f t="shared" si="14"/>
        <v>0.65454545454545465</v>
      </c>
      <c r="M50" s="26">
        <f>COUNTIF(Vertices[Closeness Centrality], "&gt;= " &amp; L50) - COUNTIF(Vertices[Closeness Centrality], "&gt;=" &amp; L51)</f>
        <v>0</v>
      </c>
      <c r="N50" s="25">
        <f t="shared" si="15"/>
        <v>0.11418283636363645</v>
      </c>
      <c r="O50" s="26">
        <f>COUNTIF(Vertices[Eigenvector Centrality], "&gt;= " &amp; N50) - COUNTIF(Vertices[Eigenvector Centrality], "&gt;=" &amp; N51)</f>
        <v>0</v>
      </c>
      <c r="P50" s="25">
        <f t="shared" si="16"/>
        <v>1.5662729454545457</v>
      </c>
      <c r="Q50" s="26">
        <f>COUNTIF(Vertices[PageRank], "&gt;= " &amp; P50) - COUNTIF(Vertices[PageRank], "&gt;=" &amp; P51)</f>
        <v>0</v>
      </c>
      <c r="R50" s="25">
        <f t="shared" si="17"/>
        <v>0.65454545454545465</v>
      </c>
      <c r="S50" s="31">
        <f>COUNTIF(Vertices[Clustering Coefficient], "&gt;= " &amp; R50) - COUNTIF(Vertices[Clustering Coefficient], "&gt;=" &amp; R51)</f>
        <v>0</v>
      </c>
      <c r="T50" s="25">
        <f t="shared" ca="1" si="18"/>
        <v>0.65454545454545465</v>
      </c>
      <c r="U50" s="26">
        <f t="shared" ca="1" si="0"/>
        <v>0</v>
      </c>
    </row>
    <row r="51" spans="1:21" x14ac:dyDescent="0.25">
      <c r="D51" s="20">
        <f t="shared" si="10"/>
        <v>5.3818181818181827</v>
      </c>
      <c r="E51" s="2">
        <f>COUNTIF(Vertices[Degree], "&gt;= " &amp; D51) - COUNTIF(Vertices[Degree], "&gt;=" &amp; D52)</f>
        <v>0</v>
      </c>
      <c r="F51" s="27">
        <f t="shared" si="11"/>
        <v>0</v>
      </c>
      <c r="G51" s="28">
        <f>COUNTIF(Vertices[In-Degree], "&gt;= " &amp; F51) - COUNTIF(Vertices[In-Degree], "&gt;=" &amp; F52)</f>
        <v>0</v>
      </c>
      <c r="H51" s="27">
        <f t="shared" si="12"/>
        <v>0</v>
      </c>
      <c r="I51" s="28">
        <f>COUNTIF(Vertices[Out-Degree], "&gt;= " &amp; H51) - COUNTIF(Vertices[Out-Degree], "&gt;=" &amp; H52)</f>
        <v>0</v>
      </c>
      <c r="J51" s="27">
        <f t="shared" si="13"/>
        <v>18.16363636363636</v>
      </c>
      <c r="K51" s="28">
        <f>COUNTIF(Vertices[Betweenness Centrality], "&gt;= " &amp; J51) - COUNTIF(Vertices[Betweenness Centrality], "&gt;=" &amp; J52)</f>
        <v>0</v>
      </c>
      <c r="L51" s="27">
        <f t="shared" si="14"/>
        <v>0.67272727272727284</v>
      </c>
      <c r="M51" s="28">
        <f>COUNTIF(Vertices[Closeness Centrality], "&gt;= " &amp; L51) - COUNTIF(Vertices[Closeness Centrality], "&gt;=" &amp; L52)</f>
        <v>0</v>
      </c>
      <c r="N51" s="27">
        <f t="shared" si="15"/>
        <v>0.11735458181818191</v>
      </c>
      <c r="O51" s="28">
        <f>COUNTIF(Vertices[Eigenvector Centrality], "&gt;= " &amp; N51) - COUNTIF(Vertices[Eigenvector Centrality], "&gt;=" &amp; N52)</f>
        <v>0</v>
      </c>
      <c r="P51" s="27">
        <f t="shared" si="16"/>
        <v>1.6097805272727275</v>
      </c>
      <c r="Q51" s="28">
        <f>COUNTIF(Vertices[PageRank], "&gt;= " &amp; P51) - COUNTIF(Vertices[PageRank], "&gt;=" &amp; P52)</f>
        <v>0</v>
      </c>
      <c r="R51" s="27">
        <f t="shared" si="17"/>
        <v>0.67272727272727284</v>
      </c>
      <c r="S51" s="32">
        <f>COUNTIF(Vertices[Clustering Coefficient], "&gt;= " &amp; R51) - COUNTIF(Vertices[Clustering Coefficient], "&gt;=" &amp; R52)</f>
        <v>0</v>
      </c>
      <c r="T51" s="27">
        <f t="shared" ca="1" si="18"/>
        <v>0.67272727272727284</v>
      </c>
      <c r="U51" s="28">
        <f t="shared" ca="1" si="0"/>
        <v>0</v>
      </c>
    </row>
    <row r="52" spans="1:21" x14ac:dyDescent="0.25">
      <c r="D52" s="20">
        <f t="shared" si="10"/>
        <v>5.5272727272727282</v>
      </c>
      <c r="E52" s="2">
        <f>COUNTIF(Vertices[Degree], "&gt;= " &amp; D52) - COUNTIF(Vertices[Degree], "&gt;=" &amp; D53)</f>
        <v>0</v>
      </c>
      <c r="F52" s="25">
        <f t="shared" si="11"/>
        <v>0</v>
      </c>
      <c r="G52" s="26">
        <f>COUNTIF(Vertices[In-Degree], "&gt;= " &amp; F52) - COUNTIF(Vertices[In-Degree], "&gt;=" &amp; F53)</f>
        <v>0</v>
      </c>
      <c r="H52" s="25">
        <f t="shared" si="12"/>
        <v>0</v>
      </c>
      <c r="I52" s="26">
        <f>COUNTIF(Vertices[Out-Degree], "&gt;= " &amp; H52) - COUNTIF(Vertices[Out-Degree], "&gt;=" &amp; H53)</f>
        <v>0</v>
      </c>
      <c r="J52" s="25">
        <f t="shared" si="13"/>
        <v>18.654545454545453</v>
      </c>
      <c r="K52" s="26">
        <f>COUNTIF(Vertices[Betweenness Centrality], "&gt;= " &amp; J52) - COUNTIF(Vertices[Betweenness Centrality], "&gt;=" &amp; J53)</f>
        <v>0</v>
      </c>
      <c r="L52" s="25">
        <f t="shared" si="14"/>
        <v>0.69090909090909103</v>
      </c>
      <c r="M52" s="26">
        <f>COUNTIF(Vertices[Closeness Centrality], "&gt;= " &amp; L52) - COUNTIF(Vertices[Closeness Centrality], "&gt;=" &amp; L53)</f>
        <v>0</v>
      </c>
      <c r="N52" s="25">
        <f t="shared" si="15"/>
        <v>0.12052632727272737</v>
      </c>
      <c r="O52" s="26">
        <f>COUNTIF(Vertices[Eigenvector Centrality], "&gt;= " &amp; N52) - COUNTIF(Vertices[Eigenvector Centrality], "&gt;=" &amp; N53)</f>
        <v>0</v>
      </c>
      <c r="P52" s="25">
        <f t="shared" si="16"/>
        <v>1.6532881090909093</v>
      </c>
      <c r="Q52" s="26">
        <f>COUNTIF(Vertices[PageRank], "&gt;= " &amp; P52) - COUNTIF(Vertices[PageRank], "&gt;=" &amp; P53)</f>
        <v>0</v>
      </c>
      <c r="R52" s="25">
        <f t="shared" si="17"/>
        <v>0.69090909090909103</v>
      </c>
      <c r="S52" s="31">
        <f>COUNTIF(Vertices[Clustering Coefficient], "&gt;= " &amp; R52) - COUNTIF(Vertices[Clustering Coefficient], "&gt;=" &amp; R53)</f>
        <v>0</v>
      </c>
      <c r="T52" s="25">
        <f t="shared" ca="1" si="18"/>
        <v>0.69090909090909103</v>
      </c>
      <c r="U52" s="26">
        <f t="shared" ca="1" si="0"/>
        <v>0</v>
      </c>
    </row>
    <row r="53" spans="1:21" x14ac:dyDescent="0.25">
      <c r="D53" s="20">
        <f t="shared" si="10"/>
        <v>5.6727272727272737</v>
      </c>
      <c r="E53" s="2">
        <f>COUNTIF(Vertices[Degree], "&gt;= " &amp; D53) - COUNTIF(Vertices[Degree], "&gt;=" &amp; D54)</f>
        <v>0</v>
      </c>
      <c r="F53" s="27">
        <f t="shared" si="11"/>
        <v>0</v>
      </c>
      <c r="G53" s="28">
        <f>COUNTIF(Vertices[In-Degree], "&gt;= " &amp; F53) - COUNTIF(Vertices[In-Degree], "&gt;=" &amp; F54)</f>
        <v>0</v>
      </c>
      <c r="H53" s="27">
        <f t="shared" si="12"/>
        <v>0</v>
      </c>
      <c r="I53" s="28">
        <f>COUNTIF(Vertices[Out-Degree], "&gt;= " &amp; H53) - COUNTIF(Vertices[Out-Degree], "&gt;=" &amp; H54)</f>
        <v>0</v>
      </c>
      <c r="J53" s="27">
        <f t="shared" si="13"/>
        <v>19.145454545454545</v>
      </c>
      <c r="K53" s="28">
        <f>COUNTIF(Vertices[Betweenness Centrality], "&gt;= " &amp; J53) - COUNTIF(Vertices[Betweenness Centrality], "&gt;=" &amp; J54)</f>
        <v>0</v>
      </c>
      <c r="L53" s="27">
        <f t="shared" si="14"/>
        <v>0.70909090909090922</v>
      </c>
      <c r="M53" s="28">
        <f>COUNTIF(Vertices[Closeness Centrality], "&gt;= " &amp; L53) - COUNTIF(Vertices[Closeness Centrality], "&gt;=" &amp; L54)</f>
        <v>0</v>
      </c>
      <c r="N53" s="27">
        <f t="shared" si="15"/>
        <v>0.12369807272727283</v>
      </c>
      <c r="O53" s="28">
        <f>COUNTIF(Vertices[Eigenvector Centrality], "&gt;= " &amp; N53) - COUNTIF(Vertices[Eigenvector Centrality], "&gt;=" &amp; N54)</f>
        <v>3</v>
      </c>
      <c r="P53" s="27">
        <f t="shared" si="16"/>
        <v>1.6967956909090911</v>
      </c>
      <c r="Q53" s="28">
        <f>COUNTIF(Vertices[PageRank], "&gt;= " &amp; P53) - COUNTIF(Vertices[PageRank], "&gt;=" &amp; P54)</f>
        <v>0</v>
      </c>
      <c r="R53" s="27">
        <f t="shared" si="17"/>
        <v>0.70909090909090922</v>
      </c>
      <c r="S53" s="32">
        <f>COUNTIF(Vertices[Clustering Coefficient], "&gt;= " &amp; R53) - COUNTIF(Vertices[Clustering Coefficient], "&gt;=" &amp; R54)</f>
        <v>0</v>
      </c>
      <c r="T53" s="27">
        <f t="shared" ca="1" si="18"/>
        <v>0.70909090909090922</v>
      </c>
      <c r="U53" s="28">
        <f t="shared" ca="1" si="0"/>
        <v>0</v>
      </c>
    </row>
    <row r="54" spans="1:21" x14ac:dyDescent="0.25">
      <c r="D54" s="20">
        <f t="shared" si="10"/>
        <v>5.8181818181818192</v>
      </c>
      <c r="E54" s="2">
        <f>COUNTIF(Vertices[Degree], "&gt;= " &amp; D54) - COUNTIF(Vertices[Degree], "&gt;=" &amp; D55)</f>
        <v>0</v>
      </c>
      <c r="F54" s="25">
        <f t="shared" si="11"/>
        <v>0</v>
      </c>
      <c r="G54" s="26">
        <f>COUNTIF(Vertices[In-Degree], "&gt;= " &amp; F54) - COUNTIF(Vertices[In-Degree], "&gt;=" &amp; F55)</f>
        <v>0</v>
      </c>
      <c r="H54" s="25">
        <f t="shared" si="12"/>
        <v>0</v>
      </c>
      <c r="I54" s="26">
        <f>COUNTIF(Vertices[Out-Degree], "&gt;= " &amp; H54) - COUNTIF(Vertices[Out-Degree], "&gt;=" &amp; H55)</f>
        <v>0</v>
      </c>
      <c r="J54" s="25">
        <f t="shared" si="13"/>
        <v>19.636363636363637</v>
      </c>
      <c r="K54" s="26">
        <f>COUNTIF(Vertices[Betweenness Centrality], "&gt;= " &amp; J54) - COUNTIF(Vertices[Betweenness Centrality], "&gt;=" &amp; J55)</f>
        <v>1</v>
      </c>
      <c r="L54" s="25">
        <f t="shared" si="14"/>
        <v>0.7272727272727274</v>
      </c>
      <c r="M54" s="26">
        <f>COUNTIF(Vertices[Closeness Centrality], "&gt;= " &amp; L54) - COUNTIF(Vertices[Closeness Centrality], "&gt;=" &amp; L55)</f>
        <v>0</v>
      </c>
      <c r="N54" s="25">
        <f t="shared" si="15"/>
        <v>0.12686981818181828</v>
      </c>
      <c r="O54" s="26">
        <f>COUNTIF(Vertices[Eigenvector Centrality], "&gt;= " &amp; N54) - COUNTIF(Vertices[Eigenvector Centrality], "&gt;=" &amp; N55)</f>
        <v>0</v>
      </c>
      <c r="P54" s="25">
        <f t="shared" si="16"/>
        <v>1.7403032727272729</v>
      </c>
      <c r="Q54" s="26">
        <f>COUNTIF(Vertices[PageRank], "&gt;= " &amp; P54) - COUNTIF(Vertices[PageRank], "&gt;=" &amp; P55)</f>
        <v>0</v>
      </c>
      <c r="R54" s="25">
        <f t="shared" si="17"/>
        <v>0.7272727272727274</v>
      </c>
      <c r="S54" s="31">
        <f>COUNTIF(Vertices[Clustering Coefficient], "&gt;= " &amp; R54) - COUNTIF(Vertices[Clustering Coefficient], "&gt;=" &amp; R55)</f>
        <v>0</v>
      </c>
      <c r="T54" s="25">
        <f t="shared" ca="1" si="18"/>
        <v>0.7272727272727274</v>
      </c>
      <c r="U54" s="26">
        <f t="shared" ca="1" si="0"/>
        <v>0</v>
      </c>
    </row>
    <row r="55" spans="1:21" x14ac:dyDescent="0.25">
      <c r="A55" s="21" t="s">
        <v>82</v>
      </c>
      <c r="B55" s="34">
        <f>IF(COUNT(Vertices[Degree])&gt;0, D2, NoMetricMessage)</f>
        <v>0</v>
      </c>
      <c r="D55" s="20">
        <f t="shared" si="10"/>
        <v>5.9636363636363647</v>
      </c>
      <c r="E55" s="2">
        <f>COUNTIF(Vertices[Degree], "&gt;= " &amp; D55) - COUNTIF(Vertices[Degree], "&gt;=" &amp; D56)</f>
        <v>1</v>
      </c>
      <c r="F55" s="27">
        <f t="shared" si="11"/>
        <v>0</v>
      </c>
      <c r="G55" s="28">
        <f>COUNTIF(Vertices[In-Degree], "&gt;= " &amp; F55) - COUNTIF(Vertices[In-Degree], "&gt;=" &amp; F56)</f>
        <v>0</v>
      </c>
      <c r="H55" s="27">
        <f t="shared" si="12"/>
        <v>0</v>
      </c>
      <c r="I55" s="28">
        <f>COUNTIF(Vertices[Out-Degree], "&gt;= " &amp; H55) - COUNTIF(Vertices[Out-Degree], "&gt;=" &amp; H56)</f>
        <v>0</v>
      </c>
      <c r="J55" s="27">
        <f t="shared" si="13"/>
        <v>20.127272727272729</v>
      </c>
      <c r="K55" s="28">
        <f>COUNTIF(Vertices[Betweenness Centrality], "&gt;= " &amp; J55) - COUNTIF(Vertices[Betweenness Centrality], "&gt;=" &amp; J56)</f>
        <v>0</v>
      </c>
      <c r="L55" s="27">
        <f t="shared" si="14"/>
        <v>0.74545454545454559</v>
      </c>
      <c r="M55" s="28">
        <f>COUNTIF(Vertices[Closeness Centrality], "&gt;= " &amp; L55) - COUNTIF(Vertices[Closeness Centrality], "&gt;=" &amp; L56)</f>
        <v>0</v>
      </c>
      <c r="N55" s="27">
        <f t="shared" si="15"/>
        <v>0.13004156363636374</v>
      </c>
      <c r="O55" s="28">
        <f>COUNTIF(Vertices[Eigenvector Centrality], "&gt;= " &amp; N55) - COUNTIF(Vertices[Eigenvector Centrality], "&gt;=" &amp; N56)</f>
        <v>0</v>
      </c>
      <c r="P55" s="27">
        <f t="shared" si="16"/>
        <v>1.7838108545454547</v>
      </c>
      <c r="Q55" s="28">
        <f>COUNTIF(Vertices[PageRank], "&gt;= " &amp; P55) - COUNTIF(Vertices[PageRank], "&gt;=" &amp; P56)</f>
        <v>0</v>
      </c>
      <c r="R55" s="27">
        <f t="shared" si="17"/>
        <v>0.74545454545454559</v>
      </c>
      <c r="S55" s="32">
        <f>COUNTIF(Vertices[Clustering Coefficient], "&gt;= " &amp; R55) - COUNTIF(Vertices[Clustering Coefficient], "&gt;=" &amp; R56)</f>
        <v>0</v>
      </c>
      <c r="T55" s="27">
        <f t="shared" ca="1" si="18"/>
        <v>0.74545454545454559</v>
      </c>
      <c r="U55" s="28">
        <f t="shared" ca="1" si="0"/>
        <v>0</v>
      </c>
    </row>
    <row r="56" spans="1:21" x14ac:dyDescent="0.25">
      <c r="A56" s="21" t="s">
        <v>83</v>
      </c>
      <c r="B56" s="34">
        <f>IF(COUNT(Vertices[Degree])&gt;0, D57, NoMetricMessage)</f>
        <v>8</v>
      </c>
      <c r="D56" s="20">
        <f t="shared" si="10"/>
        <v>6.1090909090909102</v>
      </c>
      <c r="E56" s="2">
        <f>COUNTIF(Vertices[Degree], "&gt;= " &amp; D56) - COUNTIF(Vertices[Degree], "&gt;=" &amp; D57)</f>
        <v>0</v>
      </c>
      <c r="F56" s="25">
        <f t="shared" si="11"/>
        <v>0</v>
      </c>
      <c r="G56" s="26">
        <f>COUNTIF(Vertices[In-Degree], "&gt;= " &amp; F56) - COUNTIF(Vertices[In-Degree], "&gt;=" &amp; F57)</f>
        <v>0</v>
      </c>
      <c r="H56" s="25">
        <f t="shared" si="12"/>
        <v>0</v>
      </c>
      <c r="I56" s="26">
        <f>COUNTIF(Vertices[Out-Degree], "&gt;= " &amp; H56) - COUNTIF(Vertices[Out-Degree], "&gt;=" &amp; H57)</f>
        <v>0</v>
      </c>
      <c r="J56" s="25">
        <f t="shared" si="13"/>
        <v>20.618181818181821</v>
      </c>
      <c r="K56" s="26">
        <f>COUNTIF(Vertices[Betweenness Centrality], "&gt;= " &amp; J56) - COUNTIF(Vertices[Betweenness Centrality], "&gt;=" &amp; J57)</f>
        <v>0</v>
      </c>
      <c r="L56" s="25">
        <f t="shared" si="14"/>
        <v>0.76363636363636378</v>
      </c>
      <c r="M56" s="26">
        <f>COUNTIF(Vertices[Closeness Centrality], "&gt;= " &amp; L56) - COUNTIF(Vertices[Closeness Centrality], "&gt;=" &amp; L57)</f>
        <v>0</v>
      </c>
      <c r="N56" s="25">
        <f t="shared" si="15"/>
        <v>0.1332133090909092</v>
      </c>
      <c r="O56" s="26">
        <f>COUNTIF(Vertices[Eigenvector Centrality], "&gt;= " &amp; N56) - COUNTIF(Vertices[Eigenvector Centrality], "&gt;=" &amp; N57)</f>
        <v>1</v>
      </c>
      <c r="P56" s="25">
        <f t="shared" si="16"/>
        <v>1.8273184363636366</v>
      </c>
      <c r="Q56" s="26">
        <f>COUNTIF(Vertices[PageRank], "&gt;= " &amp; P56) - COUNTIF(Vertices[PageRank], "&gt;=" &amp; P57)</f>
        <v>3</v>
      </c>
      <c r="R56" s="25">
        <f t="shared" si="17"/>
        <v>0.76363636363636378</v>
      </c>
      <c r="S56" s="31">
        <f>COUNTIF(Vertices[Clustering Coefficient], "&gt;= " &amp; R56) - COUNTIF(Vertices[Clustering Coefficient], "&gt;=" &amp; R57)</f>
        <v>0</v>
      </c>
      <c r="T56" s="25">
        <f t="shared" ca="1" si="18"/>
        <v>0.76363636363636378</v>
      </c>
      <c r="U56" s="26">
        <f t="shared" ca="1" si="0"/>
        <v>0</v>
      </c>
    </row>
    <row r="57" spans="1:21" x14ac:dyDescent="0.25">
      <c r="A57" s="21" t="s">
        <v>84</v>
      </c>
      <c r="B57" s="35">
        <f>IFERROR(AVERAGE(Vertices[Degree]),NoMetricMessage)</f>
        <v>1.4045801526717556</v>
      </c>
      <c r="D57" s="20">
        <f>MAX(Vertices[Degree])</f>
        <v>8</v>
      </c>
      <c r="E57" s="2">
        <f>COUNTIF(Vertices[Degree], "&gt;= " &amp; D57) - COUNTIF(Vertices[Degree], "&gt;=" &amp; D58)</f>
        <v>1</v>
      </c>
      <c r="F57" s="29">
        <f>MAX(Vertices[In-Degree])</f>
        <v>0</v>
      </c>
      <c r="G57" s="30">
        <f>COUNTIF(Vertices[In-Degree], "&gt;= " &amp; F57) - COUNTIF(Vertices[In-Degree], "&gt;=" &amp; F58)</f>
        <v>0</v>
      </c>
      <c r="H57" s="29">
        <f>MAX(Vertices[Out-Degree])</f>
        <v>0</v>
      </c>
      <c r="I57" s="30">
        <f>COUNTIF(Vertices[Out-Degree], "&gt;= " &amp; H57) - COUNTIF(Vertices[Out-Degree], "&gt;=" &amp; H58)</f>
        <v>0</v>
      </c>
      <c r="J57" s="29">
        <f>MAX(Vertices[Betweenness Centrality])</f>
        <v>27</v>
      </c>
      <c r="K57" s="30">
        <f>COUNTIF(Vertices[Betweenness Centrality], "&gt;= " &amp; J57) - COUNTIF(Vertices[Betweenness Centrality], "&gt;=" &amp; J58)</f>
        <v>2</v>
      </c>
      <c r="L57" s="29">
        <f>MAX(Vertices[Closeness Centrality])</f>
        <v>1</v>
      </c>
      <c r="M57" s="30">
        <f>COUNTIF(Vertices[Closeness Centrality], "&gt;= " &amp; L57) - COUNTIF(Vertices[Closeness Centrality], "&gt;=" &amp; L58)</f>
        <v>82</v>
      </c>
      <c r="N57" s="29">
        <f>MAX(Vertices[Eigenvector Centrality])</f>
        <v>0.17444599999999999</v>
      </c>
      <c r="O57" s="30">
        <f>COUNTIF(Vertices[Eigenvector Centrality], "&gt;= " &amp; N57) - COUNTIF(Vertices[Eigenvector Centrality], "&gt;=" &amp; N58)</f>
        <v>1</v>
      </c>
      <c r="P57" s="29">
        <f>MAX(Vertices[PageRank])</f>
        <v>2.3929170000000002</v>
      </c>
      <c r="Q57" s="30">
        <f>COUNTIF(Vertices[PageRank], "&gt;= " &amp; P57) - COUNTIF(Vertices[PageRank], "&gt;=" &amp; P58)</f>
        <v>1</v>
      </c>
      <c r="R57" s="29">
        <f>MAX(Vertices[Clustering Coefficient])</f>
        <v>1</v>
      </c>
      <c r="S57" s="33">
        <f>COUNTIF(Vertices[Clustering Coefficient], "&gt;= " &amp; R57) - COUNTIF(Vertices[Clustering Coefficient], "&gt;=" &amp; R58)</f>
        <v>80</v>
      </c>
      <c r="T57" s="29">
        <f ca="1">MAX(INDIRECT(DynamicFilterSourceColumnRange))</f>
        <v>1</v>
      </c>
      <c r="U57" s="30">
        <f t="shared" ca="1" si="0"/>
        <v>80</v>
      </c>
    </row>
    <row r="58" spans="1:21" x14ac:dyDescent="0.25">
      <c r="A58" s="21" t="s">
        <v>85</v>
      </c>
      <c r="B58" s="35">
        <f>IFERROR(MEDIAN(Vertices[Degree]),NoMetricMessage)</f>
        <v>1</v>
      </c>
    </row>
    <row r="69" spans="1:2" x14ac:dyDescent="0.25">
      <c r="A69" s="21" t="s">
        <v>89</v>
      </c>
      <c r="B69" s="34" t="str">
        <f>IF(COUNT(Vertices[In-Degree])&gt;0, F2, NoMetricMessage)</f>
        <v>Not Available</v>
      </c>
    </row>
    <row r="70" spans="1:2" x14ac:dyDescent="0.25">
      <c r="A70" s="21" t="s">
        <v>90</v>
      </c>
      <c r="B70" s="34" t="str">
        <f>IF(COUNT(Vertices[In-Degree])&gt;0, F57, NoMetricMessage)</f>
        <v>Not Available</v>
      </c>
    </row>
    <row r="71" spans="1:2" x14ac:dyDescent="0.25">
      <c r="A71" s="21" t="s">
        <v>91</v>
      </c>
      <c r="B71" s="35" t="str">
        <f>IFERROR(AVERAGE(Vertices[In-Degree]),NoMetricMessage)</f>
        <v>Not Available</v>
      </c>
    </row>
    <row r="72" spans="1:2" x14ac:dyDescent="0.25">
      <c r="A72" s="21" t="s">
        <v>92</v>
      </c>
      <c r="B72" s="35" t="str">
        <f>IFERROR(MEDIAN(Vertices[In-Degree]),NoMetricMessage)</f>
        <v>Not Available</v>
      </c>
    </row>
    <row r="83" spans="1:2" x14ac:dyDescent="0.25">
      <c r="A83" s="21" t="s">
        <v>95</v>
      </c>
      <c r="B83" s="34" t="str">
        <f>IF(COUNT(Vertices[Out-Degree])&gt;0, H2, NoMetricMessage)</f>
        <v>Not Available</v>
      </c>
    </row>
    <row r="84" spans="1:2" x14ac:dyDescent="0.25">
      <c r="A84" s="21" t="s">
        <v>96</v>
      </c>
      <c r="B84" s="34" t="str">
        <f>IF(COUNT(Vertices[Out-Degree])&gt;0, H57, NoMetricMessage)</f>
        <v>Not Available</v>
      </c>
    </row>
    <row r="85" spans="1:2" x14ac:dyDescent="0.25">
      <c r="A85" s="21" t="s">
        <v>97</v>
      </c>
      <c r="B85" s="35" t="str">
        <f>IFERROR(AVERAGE(Vertices[Out-Degree]),NoMetricMessage)</f>
        <v>Not Available</v>
      </c>
    </row>
    <row r="86" spans="1:2" x14ac:dyDescent="0.25">
      <c r="A86" s="21" t="s">
        <v>98</v>
      </c>
      <c r="B86" s="35" t="str">
        <f>IFERROR(MEDIAN(Vertices[Out-Degree]),NoMetricMessage)</f>
        <v>Not Available</v>
      </c>
    </row>
    <row r="97" spans="1:2" x14ac:dyDescent="0.25">
      <c r="A97" s="21" t="s">
        <v>101</v>
      </c>
      <c r="B97" s="35">
        <f>IF(COUNT(Vertices[Betweenness Centrality])&gt;0, J2, NoMetricMessage)</f>
        <v>0</v>
      </c>
    </row>
    <row r="98" spans="1:2" x14ac:dyDescent="0.25">
      <c r="A98" s="21" t="s">
        <v>102</v>
      </c>
      <c r="B98" s="35">
        <f>IF(COUNT(Vertices[Betweenness Centrality])&gt;0, J57, NoMetricMessage)</f>
        <v>27</v>
      </c>
    </row>
    <row r="99" spans="1:2" x14ac:dyDescent="0.25">
      <c r="A99" s="21" t="s">
        <v>103</v>
      </c>
      <c r="B99" s="35">
        <f>IFERROR(AVERAGE(Vertices[Betweenness Centrality]),NoMetricMessage)</f>
        <v>0.60687022900763354</v>
      </c>
    </row>
    <row r="100" spans="1:2" x14ac:dyDescent="0.25">
      <c r="A100" s="21" t="s">
        <v>104</v>
      </c>
      <c r="B100" s="35">
        <f>IFERROR(MEDIAN(Vertices[Betweenness Centrality]),NoMetricMessage)</f>
        <v>0</v>
      </c>
    </row>
    <row r="111" spans="1:2" x14ac:dyDescent="0.25">
      <c r="A111" s="21" t="s">
        <v>107</v>
      </c>
      <c r="B111" s="35">
        <f>IF(COUNT(Vertices[Closeness Centrality])&gt;0, L2, NoMetricMessage)</f>
        <v>0</v>
      </c>
    </row>
    <row r="112" spans="1:2" x14ac:dyDescent="0.25">
      <c r="A112" s="21" t="s">
        <v>108</v>
      </c>
      <c r="B112" s="35">
        <f>IF(COUNT(Vertices[Closeness Centrality])&gt;0, L57, NoMetricMessage)</f>
        <v>1</v>
      </c>
    </row>
    <row r="113" spans="1:2" x14ac:dyDescent="0.25">
      <c r="A113" s="21" t="s">
        <v>109</v>
      </c>
      <c r="B113" s="35">
        <f>IFERROR(AVERAGE(Vertices[Closeness Centrality]),NoMetricMessage)</f>
        <v>0.44955121755725197</v>
      </c>
    </row>
    <row r="114" spans="1:2" x14ac:dyDescent="0.25">
      <c r="A114" s="21" t="s">
        <v>110</v>
      </c>
      <c r="B114" s="35">
        <f>IFERROR(MEDIAN(Vertices[Closeness Centrality]),NoMetricMessage)</f>
        <v>0.33333299999999999</v>
      </c>
    </row>
    <row r="125" spans="1:2" x14ac:dyDescent="0.25">
      <c r="A125" s="21" t="s">
        <v>113</v>
      </c>
      <c r="B125" s="35">
        <f>IF(COUNT(Vertices[Eigenvector Centrality])&gt;0, N2, NoMetricMessage)</f>
        <v>0</v>
      </c>
    </row>
    <row r="126" spans="1:2" x14ac:dyDescent="0.25">
      <c r="A126" s="21" t="s">
        <v>114</v>
      </c>
      <c r="B126" s="35">
        <f>IF(COUNT(Vertices[Eigenvector Centrality])&gt;0, N57, NoMetricMessage)</f>
        <v>0.17444599999999999</v>
      </c>
    </row>
    <row r="127" spans="1:2" x14ac:dyDescent="0.25">
      <c r="A127" s="21" t="s">
        <v>115</v>
      </c>
      <c r="B127" s="35">
        <f>IFERROR(AVERAGE(Vertices[Eigenvector Centrality]),NoMetricMessage)</f>
        <v>3.8167862595419851E-3</v>
      </c>
    </row>
    <row r="128" spans="1:2" x14ac:dyDescent="0.25">
      <c r="A128" s="21" t="s">
        <v>116</v>
      </c>
      <c r="B128" s="35">
        <f>IFERROR(MEDIAN(Vertices[Eigenvector Centrality]),NoMetricMessage)</f>
        <v>0</v>
      </c>
    </row>
    <row r="139" spans="1:2" x14ac:dyDescent="0.25">
      <c r="A139" s="21" t="s">
        <v>140</v>
      </c>
      <c r="B139" s="35">
        <f>IF(COUNT(Vertices[PageRank])&gt;0, P2, NoMetricMessage)</f>
        <v>0</v>
      </c>
    </row>
    <row r="140" spans="1:2" x14ac:dyDescent="0.25">
      <c r="A140" s="21" t="s">
        <v>141</v>
      </c>
      <c r="B140" s="35">
        <f>IF(COUNT(Vertices[PageRank])&gt;0, P57, NoMetricMessage)</f>
        <v>2.3929170000000002</v>
      </c>
    </row>
    <row r="141" spans="1:2" x14ac:dyDescent="0.25">
      <c r="A141" s="21" t="s">
        <v>142</v>
      </c>
      <c r="B141" s="35">
        <f>IFERROR(AVERAGE(Vertices[PageRank]),NoMetricMessage)</f>
        <v>0.77480691221374087</v>
      </c>
    </row>
    <row r="142" spans="1:2" x14ac:dyDescent="0.25">
      <c r="A142" s="21" t="s">
        <v>143</v>
      </c>
      <c r="B142" s="35">
        <f>IFERROR(MEDIAN(Vertices[PageRank]),NoMetricMessage)</f>
        <v>0.99999700000000002</v>
      </c>
    </row>
    <row r="153" spans="1:2" x14ac:dyDescent="0.25">
      <c r="A153" s="21" t="s">
        <v>119</v>
      </c>
      <c r="B153" s="35">
        <f>IF(COUNT(Vertices[Clustering Coefficient])&gt;0, R2, NoMetricMessage)</f>
        <v>0</v>
      </c>
    </row>
    <row r="154" spans="1:2" x14ac:dyDescent="0.25">
      <c r="A154" s="21" t="s">
        <v>120</v>
      </c>
      <c r="B154" s="35">
        <f>IF(COUNT(Vertices[Clustering Coefficient])&gt;0, R57, NoMetricMessage)</f>
        <v>1</v>
      </c>
    </row>
    <row r="155" spans="1:2" x14ac:dyDescent="0.25">
      <c r="A155" s="21" t="s">
        <v>121</v>
      </c>
      <c r="B155" s="35">
        <f>IFERROR(AVERAGE(Vertices[Clustering Coefficient]),NoMetricMessage)</f>
        <v>0.32400945110868773</v>
      </c>
    </row>
    <row r="156" spans="1:2" x14ac:dyDescent="0.25">
      <c r="A156" s="21" t="s">
        <v>122</v>
      </c>
      <c r="B156" s="35">
        <f>IFERROR(MEDIAN(Vertices[Clustering Coefficient]),NoMetricMessage)</f>
        <v>0</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3" customFormat="1" ht="36" customHeight="1" x14ac:dyDescent="0.25">
      <c r="A1" s="4" t="s">
        <v>6</v>
      </c>
      <c r="B1" s="4" t="s">
        <v>131</v>
      </c>
      <c r="C1" s="3" t="s">
        <v>7</v>
      </c>
      <c r="D1" s="3" t="s">
        <v>9</v>
      </c>
      <c r="E1" s="3" t="s">
        <v>164</v>
      </c>
      <c r="F1" s="4" t="s">
        <v>169</v>
      </c>
      <c r="G1" s="3" t="s">
        <v>14</v>
      </c>
      <c r="H1" s="3" t="s">
        <v>68</v>
      </c>
      <c r="J1" s="3" t="s">
        <v>18</v>
      </c>
      <c r="K1" s="3" t="s">
        <v>17</v>
      </c>
      <c r="M1" s="3" t="s">
        <v>22</v>
      </c>
      <c r="N1" s="3" t="s">
        <v>23</v>
      </c>
      <c r="O1" s="3" t="s">
        <v>24</v>
      </c>
      <c r="P1" s="3" t="s">
        <v>25</v>
      </c>
    </row>
    <row r="2" spans="1:18" x14ac:dyDescent="0.25">
      <c r="A2" s="1" t="s">
        <v>52</v>
      </c>
      <c r="B2" s="1" t="s">
        <v>132</v>
      </c>
      <c r="C2" t="s">
        <v>55</v>
      </c>
      <c r="D2" t="s">
        <v>56</v>
      </c>
      <c r="E2" t="s">
        <v>56</v>
      </c>
      <c r="F2" s="1" t="s">
        <v>52</v>
      </c>
      <c r="G2" t="s">
        <v>66</v>
      </c>
      <c r="H2" t="s">
        <v>159</v>
      </c>
      <c r="J2" t="s">
        <v>19</v>
      </c>
      <c r="K2">
        <v>108</v>
      </c>
      <c r="M2" t="s">
        <v>146</v>
      </c>
      <c r="N2" t="s">
        <v>15</v>
      </c>
      <c r="O2">
        <v>171.93463134765599</v>
      </c>
      <c r="P2">
        <v>9827.064453125</v>
      </c>
    </row>
    <row r="3" spans="1:18" x14ac:dyDescent="0.25">
      <c r="A3" s="1" t="s">
        <v>53</v>
      </c>
      <c r="B3" s="1" t="s">
        <v>133</v>
      </c>
      <c r="C3" t="s">
        <v>53</v>
      </c>
      <c r="D3" t="s">
        <v>57</v>
      </c>
      <c r="E3" t="s">
        <v>57</v>
      </c>
      <c r="F3" s="1" t="s">
        <v>53</v>
      </c>
      <c r="G3" t="s">
        <v>67</v>
      </c>
      <c r="H3" t="s">
        <v>69</v>
      </c>
      <c r="J3" t="s">
        <v>30</v>
      </c>
      <c r="K3" t="s">
        <v>31</v>
      </c>
      <c r="M3" t="s">
        <v>146</v>
      </c>
      <c r="N3" t="s">
        <v>16</v>
      </c>
      <c r="O3">
        <v>133.249755859375</v>
      </c>
      <c r="P3">
        <v>9865.75</v>
      </c>
    </row>
    <row r="4" spans="1:18" x14ac:dyDescent="0.25">
      <c r="A4" s="1" t="s">
        <v>54</v>
      </c>
      <c r="B4" s="1" t="s">
        <v>134</v>
      </c>
      <c r="C4" t="s">
        <v>54</v>
      </c>
      <c r="D4" t="s">
        <v>58</v>
      </c>
      <c r="E4" t="s">
        <v>58</v>
      </c>
      <c r="F4" s="1" t="s">
        <v>54</v>
      </c>
      <c r="G4">
        <v>0</v>
      </c>
      <c r="H4" t="s">
        <v>70</v>
      </c>
      <c r="J4" s="7" t="s">
        <v>79</v>
      </c>
      <c r="K4" s="7"/>
      <c r="M4" t="s">
        <v>146</v>
      </c>
      <c r="N4" t="s">
        <v>32</v>
      </c>
      <c r="O4">
        <v>0</v>
      </c>
      <c r="P4">
        <v>8</v>
      </c>
    </row>
    <row r="5" spans="1:18" ht="409.5" x14ac:dyDescent="0.25">
      <c r="A5">
        <v>1</v>
      </c>
      <c r="B5" s="1" t="s">
        <v>135</v>
      </c>
      <c r="C5" t="s">
        <v>52</v>
      </c>
      <c r="D5" t="s">
        <v>59</v>
      </c>
      <c r="E5" t="s">
        <v>59</v>
      </c>
      <c r="F5">
        <v>1</v>
      </c>
      <c r="G5">
        <v>1</v>
      </c>
      <c r="H5" t="s">
        <v>71</v>
      </c>
      <c r="J5" t="s">
        <v>172</v>
      </c>
      <c r="K5" s="8" t="s">
        <v>637</v>
      </c>
      <c r="M5" t="s">
        <v>146</v>
      </c>
      <c r="N5" t="s">
        <v>35</v>
      </c>
      <c r="O5">
        <v>0</v>
      </c>
      <c r="P5">
        <v>27</v>
      </c>
    </row>
    <row r="6" spans="1:18" x14ac:dyDescent="0.25">
      <c r="A6">
        <v>0</v>
      </c>
      <c r="B6" s="1" t="s">
        <v>136</v>
      </c>
      <c r="C6">
        <v>1</v>
      </c>
      <c r="D6" t="s">
        <v>60</v>
      </c>
      <c r="E6" t="s">
        <v>60</v>
      </c>
      <c r="F6">
        <v>0</v>
      </c>
      <c r="H6" t="s">
        <v>72</v>
      </c>
      <c r="J6" t="s">
        <v>173</v>
      </c>
      <c r="K6">
        <v>2</v>
      </c>
      <c r="M6" t="s">
        <v>146</v>
      </c>
      <c r="N6" t="s">
        <v>36</v>
      </c>
      <c r="O6">
        <v>0</v>
      </c>
      <c r="P6">
        <v>1</v>
      </c>
      <c r="R6" t="s">
        <v>129</v>
      </c>
    </row>
    <row r="7" spans="1:18" x14ac:dyDescent="0.25">
      <c r="A7">
        <v>2</v>
      </c>
      <c r="B7">
        <v>1</v>
      </c>
      <c r="C7">
        <v>0</v>
      </c>
      <c r="D7" t="s">
        <v>61</v>
      </c>
      <c r="E7" t="s">
        <v>61</v>
      </c>
      <c r="F7">
        <v>2</v>
      </c>
      <c r="H7" t="s">
        <v>73</v>
      </c>
      <c r="J7" t="s">
        <v>438</v>
      </c>
      <c r="K7" t="s">
        <v>439</v>
      </c>
      <c r="M7" t="s">
        <v>146</v>
      </c>
      <c r="N7" t="s">
        <v>37</v>
      </c>
      <c r="O7">
        <v>0</v>
      </c>
      <c r="P7">
        <v>0.17444599999999999</v>
      </c>
    </row>
    <row r="8" spans="1:18" ht="409.5" x14ac:dyDescent="0.25">
      <c r="A8"/>
      <c r="B8">
        <v>2</v>
      </c>
      <c r="C8">
        <v>2</v>
      </c>
      <c r="D8" t="s">
        <v>62</v>
      </c>
      <c r="E8" t="s">
        <v>62</v>
      </c>
      <c r="H8" t="s">
        <v>74</v>
      </c>
      <c r="J8" t="s">
        <v>440</v>
      </c>
      <c r="K8" s="8" t="s">
        <v>638</v>
      </c>
      <c r="M8" t="s">
        <v>146</v>
      </c>
      <c r="N8" t="s">
        <v>137</v>
      </c>
      <c r="O8">
        <v>0</v>
      </c>
      <c r="P8">
        <v>2.3929170000000002</v>
      </c>
    </row>
    <row r="9" spans="1:18" x14ac:dyDescent="0.25">
      <c r="A9"/>
      <c r="B9">
        <v>3</v>
      </c>
      <c r="C9">
        <v>4</v>
      </c>
      <c r="D9" t="s">
        <v>63</v>
      </c>
      <c r="E9" t="s">
        <v>63</v>
      </c>
      <c r="H9" t="s">
        <v>75</v>
      </c>
      <c r="J9" t="s">
        <v>441</v>
      </c>
      <c r="K9" t="s">
        <v>639</v>
      </c>
      <c r="M9" t="s">
        <v>146</v>
      </c>
      <c r="N9" t="s">
        <v>38</v>
      </c>
      <c r="O9">
        <v>0</v>
      </c>
      <c r="P9">
        <v>1</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defaultRowHeight="15" x14ac:dyDescent="0.25"/>
  <cols>
    <col min="1" max="1" width="39.7109375" customWidth="1"/>
    <col min="2" max="2" width="20.28515625" bestFit="1" customWidth="1"/>
  </cols>
  <sheetData>
    <row r="1" spans="1:2" ht="15" customHeight="1" x14ac:dyDescent="0.25">
      <c r="A1" s="132" t="s">
        <v>447</v>
      </c>
      <c r="B1" s="132" t="s">
        <v>448</v>
      </c>
    </row>
    <row r="2" spans="1:2" x14ac:dyDescent="0.25">
      <c r="A2" s="132"/>
      <c r="B2" s="132"/>
    </row>
    <row r="4" spans="1:2" ht="15" customHeight="1" x14ac:dyDescent="0.25">
      <c r="A4" s="132" t="s">
        <v>450</v>
      </c>
      <c r="B4" s="132" t="s">
        <v>448</v>
      </c>
    </row>
    <row r="5" spans="1:2" x14ac:dyDescent="0.25">
      <c r="A5" s="132"/>
      <c r="B5" s="132"/>
    </row>
    <row r="7" spans="1:2" ht="15" customHeight="1" x14ac:dyDescent="0.25">
      <c r="A7" s="132" t="s">
        <v>452</v>
      </c>
      <c r="B7" s="132" t="s">
        <v>448</v>
      </c>
    </row>
    <row r="8" spans="1:2" x14ac:dyDescent="0.25">
      <c r="A8" s="132"/>
      <c r="B8" s="132"/>
    </row>
    <row r="10" spans="1:2" ht="15" customHeight="1" x14ac:dyDescent="0.25">
      <c r="A10" s="8" t="s">
        <v>454</v>
      </c>
      <c r="B10" s="8" t="s">
        <v>448</v>
      </c>
    </row>
    <row r="11" spans="1:2" x14ac:dyDescent="0.25">
      <c r="A11" s="134" t="s">
        <v>455</v>
      </c>
      <c r="B11" s="134">
        <v>0</v>
      </c>
    </row>
    <row r="12" spans="1:2" x14ac:dyDescent="0.25">
      <c r="A12" s="134" t="s">
        <v>456</v>
      </c>
      <c r="B12" s="134">
        <v>0</v>
      </c>
    </row>
    <row r="13" spans="1:2" x14ac:dyDescent="0.25">
      <c r="A13" s="134" t="s">
        <v>457</v>
      </c>
      <c r="B13" s="134">
        <v>0</v>
      </c>
    </row>
    <row r="14" spans="1:2" x14ac:dyDescent="0.25">
      <c r="A14" s="134" t="s">
        <v>458</v>
      </c>
      <c r="B14" s="134">
        <v>0</v>
      </c>
    </row>
    <row r="15" spans="1:2" x14ac:dyDescent="0.25">
      <c r="A15" s="134" t="s">
        <v>459</v>
      </c>
      <c r="B15" s="134">
        <v>0</v>
      </c>
    </row>
    <row r="18" spans="1:2" ht="15" customHeight="1" x14ac:dyDescent="0.25">
      <c r="A18" s="132" t="s">
        <v>461</v>
      </c>
      <c r="B18" s="132" t="s">
        <v>448</v>
      </c>
    </row>
    <row r="19" spans="1:2" x14ac:dyDescent="0.25">
      <c r="A19" s="132"/>
      <c r="B19" s="132"/>
    </row>
    <row r="21" spans="1:2" ht="15" customHeight="1" x14ac:dyDescent="0.25">
      <c r="A21" s="132" t="s">
        <v>463</v>
      </c>
      <c r="B21" s="132" t="s">
        <v>448</v>
      </c>
    </row>
    <row r="22" spans="1:2" x14ac:dyDescent="0.25">
      <c r="A22" s="132"/>
      <c r="B22" s="132"/>
    </row>
    <row r="24" spans="1:2" ht="15" customHeight="1" x14ac:dyDescent="0.25">
      <c r="A24" s="132" t="s">
        <v>464</v>
      </c>
      <c r="B24" s="132" t="s">
        <v>448</v>
      </c>
    </row>
    <row r="25" spans="1:2" x14ac:dyDescent="0.25">
      <c r="A25" s="132"/>
      <c r="B25" s="132"/>
    </row>
    <row r="27" spans="1:2" ht="15" customHeight="1" x14ac:dyDescent="0.25">
      <c r="A27" s="132" t="s">
        <v>467</v>
      </c>
      <c r="B27" s="132" t="s">
        <v>448</v>
      </c>
    </row>
    <row r="28" spans="1:2" x14ac:dyDescent="0.25">
      <c r="A28" s="135"/>
      <c r="B28" s="132"/>
    </row>
  </sheetData>
  <pageMargins left="0.7" right="0.7" top="0.75" bottom="0.75" header="0.3" footer="0.3"/>
  <tableParts count="8">
    <tablePart r:id="rId1"/>
    <tablePart r:id="rId2"/>
    <tablePart r:id="rId3"/>
    <tablePart r:id="rId4"/>
    <tablePart r:id="rId5"/>
    <tablePart r:id="rId6"/>
    <tablePart r:id="rId7"/>
    <tablePart r:id="rId8"/>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Twitter Search Ntwrk Top Items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dc:creator>
  <cp:lastModifiedBy>Hewlett-Packard Company</cp:lastModifiedBy>
  <dcterms:created xsi:type="dcterms:W3CDTF">2008-01-30T00:41:58Z</dcterms:created>
  <dcterms:modified xsi:type="dcterms:W3CDTF">2019-06-22T09:58:58Z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