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54" i="7" l="1"/>
  <c r="B112" i="7"/>
  <c r="B98"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<sst xmlns="http://schemas.openxmlformats.org/spreadsheetml/2006/main" count="1010" uniqueCount="255">
  <si>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</si>
  <si>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</si>
  <si>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</si>
  <si>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</si>
  <si>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</si>
  <si>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</si>
  <si>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</si>
  <si>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</si>
  <si>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</si>
  <si>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</si>
  <si>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</si>
  <si>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</si>
  <si>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</si>
  <si>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</si>
  <si>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</si>
  <si>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</si>
  <si>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</si>
  <si>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</si>
  <si>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</si>
  <si>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</si>
  <si>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</si>
  <si>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</si>
  <si>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</si>
  <si>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</si>
  <si>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</si>
  <si>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</si>
  <si>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</si>
  <si>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</si>
  <si>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</si>
  <si>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</si>
  <si>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</si>
  <si>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</si>
  <si>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</si>
  <si>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</si>
  <si>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</si>
  <si>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</si>
  <si>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</si>
  <si>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</si>
  <si>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</si>
  <si>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</si>
  <si>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</si>
  <si>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</si>
  <si>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</si>
  <si>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</si>
  <si>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</si>
  <si>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</si>
  <si>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</si>
  <si>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</si>
  <si>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</si>
  <si>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</si>
  <si>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</si>
  <si>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</si>
  <si>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</si>
  <si>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</si>
  <si>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</si>
  <si>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</si>
  <si>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</si>
  <si>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</si>
  <si>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</si>
  <si>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</si>
  <si>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</si>
  <si>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</si>
  <si>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</si>
  <si>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</si>
  <si>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</si>
  <si>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</si>
  <si>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</si>
  <si>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</si>
  <si>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</si>
  <si>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</si>
  <si>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</si>
  <si>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</si>
  <si>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</si>
  <si>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</si>
  <si>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</si>
  <si>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</si>
  <si>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</si>
  <si>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</si>
  <si>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</si>
  <si>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</si>
  <si>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</si>
  <si>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</si>
  <si>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</si>
  <si>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</si>
  <si>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</si>
  <si>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</si>
  <si>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</si>
  <si>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</si>
  <si>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</si>
  <si>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</si>
  <si>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</si>
  <si>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</si>
  <si>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</si>
  <si>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</si>
  <si>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</si>
  <si>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</si>
  <si>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</si>
  <si>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</si>
  <si>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</si>
  <si>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</si>
  <si>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</si>
  <si>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</si>
  <si>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</si>
  <si>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</si>
  <si>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</si>
  <si>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</si>
  <si>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</si>
  <si>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</si>
  <si>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</si>
  <si>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</si>
  <si>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</si>
  <si>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</si>
  <si>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</si>
  <si>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</si>
  <si>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</si>
  <si>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</si>
  <si>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</si>
  <si>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</si>
  <si>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</si>
  <si>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</si>
  <si>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</si>
  <si>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</si>
  <si>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</si>
  <si>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</si>
  <si>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</si>
  <si>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</si>
  <si>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</si>
  <si>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</si>
  <si>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</si>
  <si>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</si>
  <si>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</si>
  <si>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</si>
  <si>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</si>
  <si>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</si>
  <si>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</si>
  <si>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</si>
  <si>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</si>
  <si>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</si>
  <si>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</si>
  <si>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</si>
  <si>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</si>
  <si>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</si>
  <si>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</si>
  <si>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</si>
  <si>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</si>
  <si>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</si>
  <si>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</si>
  <si>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</si>
  <si>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</si>
  <si>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</si>
  <si>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</si>
  <si>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</si>
  <si>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</si>
  <si>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</si>
  <si>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</si>
  <si>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</si>
  <si>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</si>
  <si>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</si>
  <si>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</si>
  <si>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</si>
  <si>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</si>
  <si>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</si>
  <si>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</si>
  <si>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</si>
  <si>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</si>
  <si>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</si>
  <si>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</si>
  <si>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</si>
  <si>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</si>
  <si>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</si>
  <si>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</si>
  <si>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</si>
  <si>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</si>
  <si>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</si>
  <si>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</si>
  <si>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Australia</t>
  </si>
  <si>
    <t>Bangladesh</t>
  </si>
  <si>
    <t>Canada</t>
  </si>
  <si>
    <t>China</t>
  </si>
  <si>
    <t>France</t>
  </si>
  <si>
    <t>Greece</t>
  </si>
  <si>
    <t>Hong Kong</t>
  </si>
  <si>
    <t>Italy</t>
  </si>
  <si>
    <t>Japan</t>
  </si>
  <si>
    <t>Netherlands</t>
  </si>
  <si>
    <t>New Zealand</t>
  </si>
  <si>
    <t>Norway</t>
  </si>
  <si>
    <t>Singapore</t>
  </si>
  <si>
    <t>South Korea</t>
  </si>
  <si>
    <t>Sri Lanka</t>
  </si>
  <si>
    <t>Sweden</t>
  </si>
  <si>
    <t>Taiwan</t>
  </si>
  <si>
    <t>United Kingdom</t>
  </si>
  <si>
    <t>United States</t>
  </si>
  <si>
    <t>Viet Nam</t>
  </si>
  <si>
    <t>Belgium</t>
  </si>
  <si>
    <t>Bulgaria</t>
  </si>
  <si>
    <t>Germany</t>
  </si>
  <si>
    <t>India</t>
  </si>
  <si>
    <t>Malta</t>
  </si>
  <si>
    <t>Poland</t>
  </si>
  <si>
    <t>Spain</t>
  </si>
  <si>
    <t>Brazil</t>
  </si>
  <si>
    <t>Chile</t>
  </si>
  <si>
    <t>Denmark</t>
  </si>
  <si>
    <t>Estonia</t>
  </si>
  <si>
    <t>Finland</t>
  </si>
  <si>
    <t>Greenland</t>
  </si>
  <si>
    <t>Ireland</t>
  </si>
  <si>
    <t>Israel</t>
  </si>
  <si>
    <t>Lithuania</t>
  </si>
  <si>
    <t>Luxembourg</t>
  </si>
  <si>
    <t>Saudi Arabia</t>
  </si>
  <si>
    <t>Slovenia</t>
  </si>
  <si>
    <t>Switzerland</t>
  </si>
  <si>
    <t>Cape Verde</t>
  </si>
  <si>
    <t>Portugal</t>
  </si>
  <si>
    <t>Indonesia</t>
  </si>
  <si>
    <t>Thailand</t>
  </si>
  <si>
    <t>United Arab Emirates</t>
  </si>
  <si>
    <t>Croatia</t>
  </si>
  <si>
    <t>Cyprus</t>
  </si>
  <si>
    <t>Czech Republic</t>
  </si>
  <si>
    <t>Tunisia</t>
  </si>
  <si>
    <t>Egypt</t>
  </si>
  <si>
    <t>Fiji</t>
  </si>
  <si>
    <t>Russian Federation</t>
  </si>
  <si>
    <t>Turkey</t>
  </si>
  <si>
    <t>Malaysia</t>
  </si>
  <si>
    <t>Mexico</t>
  </si>
  <si>
    <t>Montenegro</t>
  </si>
  <si>
    <t>Panama</t>
  </si>
  <si>
    <t>Peru</t>
  </si>
  <si>
    <t>South Africa</t>
  </si>
  <si>
    <t>EDGE WEIGHT</t>
  </si>
  <si>
    <t>Autofill Workbook Results</t>
  </si>
  <si>
    <t>Graph History</t>
  </si>
  <si>
    <t>Workbook Settings 2</t>
  </si>
  <si>
    <t>Graph Type</t>
  </si>
  <si>
    <t>Modularity</t>
  </si>
  <si>
    <t>NodeXL Version</t>
  </si>
  <si>
    <t>Not Applicable</t>
  </si>
  <si>
    <t>1.0.1.413</t>
  </si>
  <si>
    <t>G1</t>
  </si>
  <si>
    <t>0, 12, 96</t>
  </si>
  <si>
    <t>Vertex Group</t>
  </si>
  <si>
    <t>Vertex 1 Group</t>
  </si>
  <si>
    <t>Vertex 2 Group</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</si>
  <si>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name="Layout" serializeAs="String"&gt;_x000D_
        &lt;value&gt;Circle&lt;/value&gt;_x000D_
      &lt;/setting&gt;_x000D_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&lt;value&gt;Degree&lt;/value&gt;_x000D_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t>
  </si>
  <si>
    <t>olumnName" serializeAs="String"&gt;_x000D_
        &lt;value /&gt;_x000D_
      &lt;/setting&gt;_x000D_
      &lt;setting name="GroupCollapsedSourceColumnName"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</si>
  <si>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LayoutAlgorithm░The graph was laid out using the Circle layout algorithm.▓GraphDirectedness░The graph is undirected.▓GroupingDescription░The graph's vertices were grouped by connected component.</t>
  </si>
  <si>
    <t>Group 1</t>
  </si>
  <si>
    <t>Group 2</t>
  </si>
  <si>
    <t>Edges</t>
  </si>
  <si>
    <t>▓0▓0▓0▓True▓Black▓Black▓▓EDGE WEIGHT▓1▓207▓0▓1▓10▓False▓▓0▓0▓0▓0▓0▓False▓▓0▓0▓0▓True▓Black▓Black▓▓Degree▓1▓30▓0▓1.5▓10▓False▓▓0▓0▓0▓0▓0▓False▓▓0▓0▓0▓0▓0▓False▓▓0▓0▓0▓0▓0▓False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</si>
</sst>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5">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17">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165" fontId="0" fillId="0" borderId="0" xfId="0" applyNumberFormat="1"/>
    <xf numFmtId="166" fontId="0" fillId="0" borderId="0" xfId="0" applyNumberFormat="1"/>
    <xf numFmtId="166" fontId="0" fillId="0" borderId="0" xfId="0" applyNumberFormat="1" applyBorder="1"/>
    <xf numFmtId="0" fontId="0" fillId="0" borderId="7" xfId="0" applyBorder="1"/>
    <xf numFmtId="1" fontId="10" fillId="0" borderId="0" xfId="0" applyNumberFormat="1" applyFont="1" applyBorder="1" applyAlignment="1"/>
    <xf numFmtId="0" fontId="0" fillId="0" borderId="2" xfId="0" applyBorder="1"/>
    <xf numFmtId="167" fontId="0" fillId="0" borderId="0" xfId="0" applyNumberFormat="1" applyBorder="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quotePrefix="1" applyAlignment="1">
      <alignment wrapText="1"/>
    </xf>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66" formatCode="#,##0.00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numFmt numFmtId="30" formatCode="@"/>
    </dxf>
    <dxf>
      <numFmt numFmtId="30" formatCode="@"/>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11</c:v>
                </c:pt>
              </c:strCache>
            </c:strRef>
          </c:tx>
          <c:spPr>
            <a:solidFill>
              <a:schemeClr val="accent1"/>
            </a:solidFill>
          </c:spPr>
          <c:invertIfNegative val="0"/>
          <c:cat>
            <c:numRef>
              <c:f>'Overall Metrics'!$D$2:$D$57</c:f>
              <c:numCache>
                <c:formatCode>#,##0.00</c:formatCode>
                <c:ptCount val="56"/>
                <c:pt idx="0">
                  <c:v>1</c:v>
                </c:pt>
                <c:pt idx="1">
                  <c:v>1.5272727272727273</c:v>
                </c:pt>
                <c:pt idx="2">
                  <c:v>2.0545454545454547</c:v>
                </c:pt>
                <c:pt idx="3">
                  <c:v>2.581818181818182</c:v>
                </c:pt>
                <c:pt idx="4">
                  <c:v>3.1090909090909093</c:v>
                </c:pt>
                <c:pt idx="5">
                  <c:v>3.6363636363636367</c:v>
                </c:pt>
                <c:pt idx="6">
                  <c:v>4.163636363636364</c:v>
                </c:pt>
                <c:pt idx="7">
                  <c:v>4.6909090909090914</c:v>
                </c:pt>
                <c:pt idx="8">
                  <c:v>5.2181818181818187</c:v>
                </c:pt>
                <c:pt idx="9">
                  <c:v>5.745454545454546</c:v>
                </c:pt>
                <c:pt idx="10">
                  <c:v>6.2727272727272734</c:v>
                </c:pt>
                <c:pt idx="11">
                  <c:v>6.8000000000000007</c:v>
                </c:pt>
                <c:pt idx="12">
                  <c:v>7.327272727272728</c:v>
                </c:pt>
                <c:pt idx="13">
                  <c:v>7.8545454545454554</c:v>
                </c:pt>
                <c:pt idx="14">
                  <c:v>8.3818181818181827</c:v>
                </c:pt>
                <c:pt idx="15">
                  <c:v>8.9090909090909101</c:v>
                </c:pt>
                <c:pt idx="16">
                  <c:v>9.4363636363636374</c:v>
                </c:pt>
                <c:pt idx="17">
                  <c:v>9.9636363636363647</c:v>
                </c:pt>
                <c:pt idx="18">
                  <c:v>10.490909090909092</c:v>
                </c:pt>
                <c:pt idx="19">
                  <c:v>11.018181818181819</c:v>
                </c:pt>
                <c:pt idx="20">
                  <c:v>11.545454545454547</c:v>
                </c:pt>
                <c:pt idx="21">
                  <c:v>12.072727272727274</c:v>
                </c:pt>
                <c:pt idx="22">
                  <c:v>12.600000000000001</c:v>
                </c:pt>
                <c:pt idx="23">
                  <c:v>13.127272727272729</c:v>
                </c:pt>
                <c:pt idx="24">
                  <c:v>13.654545454545456</c:v>
                </c:pt>
                <c:pt idx="26">
                  <c:v>14.181818181818183</c:v>
                </c:pt>
                <c:pt idx="38">
                  <c:v>14.709090909090911</c:v>
                </c:pt>
                <c:pt idx="39">
                  <c:v>15.236363636363638</c:v>
                </c:pt>
                <c:pt idx="40">
                  <c:v>15.763636363636365</c:v>
                </c:pt>
                <c:pt idx="41">
                  <c:v>16.290909090909093</c:v>
                </c:pt>
                <c:pt idx="42">
                  <c:v>16.81818181818182</c:v>
                </c:pt>
                <c:pt idx="43">
                  <c:v>17.345454545454547</c:v>
                </c:pt>
                <c:pt idx="44">
                  <c:v>17.872727272727275</c:v>
                </c:pt>
                <c:pt idx="45">
                  <c:v>18.400000000000002</c:v>
                </c:pt>
                <c:pt idx="46">
                  <c:v>18.927272727272729</c:v>
                </c:pt>
                <c:pt idx="47">
                  <c:v>19.454545454545457</c:v>
                </c:pt>
                <c:pt idx="48">
                  <c:v>19.981818181818184</c:v>
                </c:pt>
                <c:pt idx="49">
                  <c:v>20.509090909090911</c:v>
                </c:pt>
                <c:pt idx="50">
                  <c:v>21.036363636363639</c:v>
                </c:pt>
                <c:pt idx="51">
                  <c:v>21.563636363636366</c:v>
                </c:pt>
                <c:pt idx="52">
                  <c:v>22.090909090909093</c:v>
                </c:pt>
                <c:pt idx="53">
                  <c:v>22.618181818181821</c:v>
                </c:pt>
                <c:pt idx="54">
                  <c:v>23.145454545454548</c:v>
                </c:pt>
                <c:pt idx="55">
                  <c:v>30</c:v>
                </c:pt>
              </c:numCache>
            </c:numRef>
          </c:cat>
          <c:val>
            <c:numRef>
              <c:f>'Overall Metrics'!$E$2:$E$57</c:f>
              <c:numCache>
                <c:formatCode>General</c:formatCode>
                <c:ptCount val="56"/>
                <c:pt idx="0">
                  <c:v>11</c:v>
                </c:pt>
                <c:pt idx="1">
                  <c:v>5</c:v>
                </c:pt>
                <c:pt idx="2">
                  <c:v>0</c:v>
                </c:pt>
                <c:pt idx="3">
                  <c:v>5</c:v>
                </c:pt>
                <c:pt idx="4">
                  <c:v>0</c:v>
                </c:pt>
                <c:pt idx="5">
                  <c:v>3</c:v>
                </c:pt>
                <c:pt idx="6">
                  <c:v>0</c:v>
                </c:pt>
                <c:pt idx="7">
                  <c:v>3</c:v>
                </c:pt>
                <c:pt idx="8">
                  <c:v>0</c:v>
                </c:pt>
                <c:pt idx="9">
                  <c:v>1</c:v>
                </c:pt>
                <c:pt idx="10">
                  <c:v>0</c:v>
                </c:pt>
                <c:pt idx="11">
                  <c:v>0</c:v>
                </c:pt>
                <c:pt idx="12">
                  <c:v>0</c:v>
                </c:pt>
                <c:pt idx="13">
                  <c:v>4</c:v>
                </c:pt>
                <c:pt idx="14">
                  <c:v>0</c:v>
                </c:pt>
                <c:pt idx="15">
                  <c:v>3</c:v>
                </c:pt>
                <c:pt idx="16">
                  <c:v>0</c:v>
                </c:pt>
                <c:pt idx="17">
                  <c:v>1</c:v>
                </c:pt>
                <c:pt idx="18">
                  <c:v>4</c:v>
                </c:pt>
                <c:pt idx="19">
                  <c:v>0</c:v>
                </c:pt>
                <c:pt idx="20">
                  <c:v>2</c:v>
                </c:pt>
                <c:pt idx="21">
                  <c:v>0</c:v>
                </c:pt>
                <c:pt idx="22">
                  <c:v>0</c:v>
                </c:pt>
                <c:pt idx="23">
                  <c:v>0</c:v>
                </c:pt>
                <c:pt idx="24">
                  <c:v>1</c:v>
                </c:pt>
                <c:pt idx="25">
                  <c:v>-16</c:v>
                </c:pt>
                <c:pt idx="26">
                  <c:v>0</c:v>
                </c:pt>
                <c:pt idx="27">
                  <c:v>0</c:v>
                </c:pt>
                <c:pt idx="28">
                  <c:v>0</c:v>
                </c:pt>
                <c:pt idx="29">
                  <c:v>0</c:v>
                </c:pt>
                <c:pt idx="30">
                  <c:v>0</c:v>
                </c:pt>
                <c:pt idx="31">
                  <c:v>0</c:v>
                </c:pt>
                <c:pt idx="32">
                  <c:v>0</c:v>
                </c:pt>
                <c:pt idx="33">
                  <c:v>0</c:v>
                </c:pt>
                <c:pt idx="34">
                  <c:v>0</c:v>
                </c:pt>
                <c:pt idx="35">
                  <c:v>0</c:v>
                </c:pt>
                <c:pt idx="36">
                  <c:v>-16</c:v>
                </c:pt>
                <c:pt idx="37">
                  <c:v>-16</c:v>
                </c:pt>
                <c:pt idx="38">
                  <c:v>1</c:v>
                </c:pt>
                <c:pt idx="39">
                  <c:v>0</c:v>
                </c:pt>
                <c:pt idx="40">
                  <c:v>1</c:v>
                </c:pt>
                <c:pt idx="41">
                  <c:v>0</c:v>
                </c:pt>
                <c:pt idx="42">
                  <c:v>0</c:v>
                </c:pt>
                <c:pt idx="43">
                  <c:v>0</c:v>
                </c:pt>
                <c:pt idx="44">
                  <c:v>1</c:v>
                </c:pt>
                <c:pt idx="45">
                  <c:v>0</c:v>
                </c:pt>
                <c:pt idx="46">
                  <c:v>2</c:v>
                </c:pt>
                <c:pt idx="47">
                  <c:v>0</c:v>
                </c:pt>
                <c:pt idx="48">
                  <c:v>1</c:v>
                </c:pt>
                <c:pt idx="49">
                  <c:v>2</c:v>
                </c:pt>
                <c:pt idx="50">
                  <c:v>0</c:v>
                </c:pt>
                <c:pt idx="51">
                  <c:v>1</c:v>
                </c:pt>
                <c:pt idx="52">
                  <c:v>0</c:v>
                </c:pt>
                <c:pt idx="53">
                  <c:v>2</c:v>
                </c:pt>
                <c:pt idx="54">
                  <c:v>4</c:v>
                </c:pt>
                <c:pt idx="55">
                  <c:v>1</c:v>
                </c:pt>
              </c:numCache>
            </c:numRef>
          </c:val>
          <c:extLst>
            <c:ext xmlns:c16="http://schemas.microsoft.com/office/drawing/2014/chart" uri="{C3380CC4-5D6E-409C-BE32-E72D297353CC}">
              <c16:uniqueId val="{00000000-E335-4F29-841C-CBE8996041D0}"/>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7F76-4486-A3FB-3BDB1C7848F2}"/>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0EAC-410A-986A-F3286B568B4C}"/>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36</c:v>
                </c:pt>
              </c:strCache>
            </c:strRef>
          </c:tx>
          <c:spPr>
            <a:solidFill>
              <a:schemeClr val="accent1"/>
            </a:solidFill>
          </c:spPr>
          <c:invertIfNegative val="0"/>
          <c:cat>
            <c:numRef>
              <c:f>'Overall Metrics'!$J$2:$J$57</c:f>
              <c:numCache>
                <c:formatCode>#,##0.00</c:formatCode>
                <c:ptCount val="56"/>
                <c:pt idx="0">
                  <c:v>0</c:v>
                </c:pt>
                <c:pt idx="1">
                  <c:v>4.8835928545454541</c:v>
                </c:pt>
                <c:pt idx="2">
                  <c:v>9.7671857090909082</c:v>
                </c:pt>
                <c:pt idx="3">
                  <c:v>14.650778563636361</c:v>
                </c:pt>
                <c:pt idx="4">
                  <c:v>19.534371418181816</c:v>
                </c:pt>
                <c:pt idx="5">
                  <c:v>24.417964272727271</c:v>
                </c:pt>
                <c:pt idx="6">
                  <c:v>29.301557127272726</c:v>
                </c:pt>
                <c:pt idx="7">
                  <c:v>34.185149981818178</c:v>
                </c:pt>
                <c:pt idx="8">
                  <c:v>39.068742836363633</c:v>
                </c:pt>
                <c:pt idx="9">
                  <c:v>43.952335690909088</c:v>
                </c:pt>
                <c:pt idx="10">
                  <c:v>48.835928545454543</c:v>
                </c:pt>
                <c:pt idx="11">
                  <c:v>53.719521399999998</c:v>
                </c:pt>
                <c:pt idx="12">
                  <c:v>58.603114254545453</c:v>
                </c:pt>
                <c:pt idx="13">
                  <c:v>63.486707109090908</c:v>
                </c:pt>
                <c:pt idx="14">
                  <c:v>68.370299963636356</c:v>
                </c:pt>
                <c:pt idx="15">
                  <c:v>73.253892818181811</c:v>
                </c:pt>
                <c:pt idx="16">
                  <c:v>78.137485672727266</c:v>
                </c:pt>
                <c:pt idx="17">
                  <c:v>83.021078527272721</c:v>
                </c:pt>
                <c:pt idx="18">
                  <c:v>87.904671381818176</c:v>
                </c:pt>
                <c:pt idx="19">
                  <c:v>92.788264236363631</c:v>
                </c:pt>
                <c:pt idx="20">
                  <c:v>97.671857090909086</c:v>
                </c:pt>
                <c:pt idx="21">
                  <c:v>102.55544994545454</c:v>
                </c:pt>
                <c:pt idx="22">
                  <c:v>107.4390428</c:v>
                </c:pt>
                <c:pt idx="23">
                  <c:v>112.32263565454545</c:v>
                </c:pt>
                <c:pt idx="24">
                  <c:v>117.20622850909091</c:v>
                </c:pt>
                <c:pt idx="26">
                  <c:v>122.08982136363636</c:v>
                </c:pt>
                <c:pt idx="38">
                  <c:v>126.97341421818182</c:v>
                </c:pt>
                <c:pt idx="39">
                  <c:v>131.85700707272727</c:v>
                </c:pt>
                <c:pt idx="40">
                  <c:v>136.74059992727271</c:v>
                </c:pt>
                <c:pt idx="41">
                  <c:v>141.62419278181815</c:v>
                </c:pt>
                <c:pt idx="42">
                  <c:v>146.50778563636359</c:v>
                </c:pt>
                <c:pt idx="43">
                  <c:v>151.39137849090903</c:v>
                </c:pt>
                <c:pt idx="44">
                  <c:v>156.27497134545447</c:v>
                </c:pt>
                <c:pt idx="45">
                  <c:v>161.15856419999992</c:v>
                </c:pt>
                <c:pt idx="46">
                  <c:v>166.04215705454536</c:v>
                </c:pt>
                <c:pt idx="47">
                  <c:v>170.9257499090908</c:v>
                </c:pt>
                <c:pt idx="48">
                  <c:v>175.80934276363624</c:v>
                </c:pt>
                <c:pt idx="49">
                  <c:v>180.69293561818168</c:v>
                </c:pt>
                <c:pt idx="50">
                  <c:v>185.57652847272712</c:v>
                </c:pt>
                <c:pt idx="51">
                  <c:v>190.46012132727256</c:v>
                </c:pt>
                <c:pt idx="52">
                  <c:v>195.343714181818</c:v>
                </c:pt>
                <c:pt idx="53">
                  <c:v>200.22730703636344</c:v>
                </c:pt>
                <c:pt idx="54">
                  <c:v>205.11089989090888</c:v>
                </c:pt>
                <c:pt idx="55">
                  <c:v>268.59760699999998</c:v>
                </c:pt>
              </c:numCache>
            </c:numRef>
          </c:cat>
          <c:val>
            <c:numRef>
              <c:f>'Overall Metrics'!$K$2:$K$57</c:f>
              <c:numCache>
                <c:formatCode>General</c:formatCode>
                <c:ptCount val="56"/>
                <c:pt idx="0">
                  <c:v>36</c:v>
                </c:pt>
                <c:pt idx="1">
                  <c:v>1</c:v>
                </c:pt>
                <c:pt idx="2">
                  <c:v>3</c:v>
                </c:pt>
                <c:pt idx="3">
                  <c:v>0</c:v>
                </c:pt>
                <c:pt idx="4">
                  <c:v>2</c:v>
                </c:pt>
                <c:pt idx="5">
                  <c:v>2</c:v>
                </c:pt>
                <c:pt idx="6">
                  <c:v>0</c:v>
                </c:pt>
                <c:pt idx="7">
                  <c:v>3</c:v>
                </c:pt>
                <c:pt idx="8">
                  <c:v>1</c:v>
                </c:pt>
                <c:pt idx="9">
                  <c:v>0</c:v>
                </c:pt>
                <c:pt idx="10">
                  <c:v>0</c:v>
                </c:pt>
                <c:pt idx="11">
                  <c:v>0</c:v>
                </c:pt>
                <c:pt idx="12">
                  <c:v>2</c:v>
                </c:pt>
                <c:pt idx="13">
                  <c:v>0</c:v>
                </c:pt>
                <c:pt idx="14">
                  <c:v>0</c:v>
                </c:pt>
                <c:pt idx="15">
                  <c:v>1</c:v>
                </c:pt>
                <c:pt idx="16">
                  <c:v>0</c:v>
                </c:pt>
                <c:pt idx="17">
                  <c:v>1</c:v>
                </c:pt>
                <c:pt idx="18">
                  <c:v>0</c:v>
                </c:pt>
                <c:pt idx="19">
                  <c:v>0</c:v>
                </c:pt>
                <c:pt idx="20">
                  <c:v>0</c:v>
                </c:pt>
                <c:pt idx="21">
                  <c:v>1</c:v>
                </c:pt>
                <c:pt idx="22">
                  <c:v>0</c:v>
                </c:pt>
                <c:pt idx="23">
                  <c:v>0</c:v>
                </c:pt>
                <c:pt idx="24">
                  <c:v>0</c:v>
                </c:pt>
                <c:pt idx="25">
                  <c:v>-6</c:v>
                </c:pt>
                <c:pt idx="26">
                  <c:v>0</c:v>
                </c:pt>
                <c:pt idx="27">
                  <c:v>0</c:v>
                </c:pt>
                <c:pt idx="28">
                  <c:v>0</c:v>
                </c:pt>
                <c:pt idx="29">
                  <c:v>0</c:v>
                </c:pt>
                <c:pt idx="30">
                  <c:v>0</c:v>
                </c:pt>
                <c:pt idx="31">
                  <c:v>0</c:v>
                </c:pt>
                <c:pt idx="32">
                  <c:v>0</c:v>
                </c:pt>
                <c:pt idx="33">
                  <c:v>0</c:v>
                </c:pt>
                <c:pt idx="34">
                  <c:v>0</c:v>
                </c:pt>
                <c:pt idx="35">
                  <c:v>0</c:v>
                </c:pt>
                <c:pt idx="36">
                  <c:v>-6</c:v>
                </c:pt>
                <c:pt idx="37">
                  <c:v>-6</c:v>
                </c:pt>
                <c:pt idx="38">
                  <c:v>0</c:v>
                </c:pt>
                <c:pt idx="39">
                  <c:v>0</c:v>
                </c:pt>
                <c:pt idx="40">
                  <c:v>0</c:v>
                </c:pt>
                <c:pt idx="41">
                  <c:v>1</c:v>
                </c:pt>
                <c:pt idx="42">
                  <c:v>0</c:v>
                </c:pt>
                <c:pt idx="43">
                  <c:v>0</c:v>
                </c:pt>
                <c:pt idx="44">
                  <c:v>0</c:v>
                </c:pt>
                <c:pt idx="45">
                  <c:v>0</c:v>
                </c:pt>
                <c:pt idx="46">
                  <c:v>1</c:v>
                </c:pt>
                <c:pt idx="47">
                  <c:v>0</c:v>
                </c:pt>
                <c:pt idx="48">
                  <c:v>0</c:v>
                </c:pt>
                <c:pt idx="49">
                  <c:v>0</c:v>
                </c:pt>
                <c:pt idx="50">
                  <c:v>0</c:v>
                </c:pt>
                <c:pt idx="51">
                  <c:v>0</c:v>
                </c:pt>
                <c:pt idx="52">
                  <c:v>0</c:v>
                </c:pt>
                <c:pt idx="53">
                  <c:v>0</c:v>
                </c:pt>
                <c:pt idx="54">
                  <c:v>3</c:v>
                </c:pt>
                <c:pt idx="55">
                  <c:v>1</c:v>
                </c:pt>
              </c:numCache>
            </c:numRef>
          </c:val>
          <c:extLst>
            <c:ext xmlns:c16="http://schemas.microsoft.com/office/drawing/2014/chart" uri="{C3380CC4-5D6E-409C-BE32-E72D297353CC}">
              <c16:uniqueId val="{00000000-AA94-4621-8131-906AB8BF5F64}"/>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1</c:v>
                </c:pt>
              </c:strCache>
            </c:strRef>
          </c:tx>
          <c:spPr>
            <a:solidFill>
              <a:schemeClr val="accent1"/>
            </a:solidFill>
          </c:spPr>
          <c:invertIfNegative val="0"/>
          <c:cat>
            <c:numRef>
              <c:f>'Overall Metrics'!$L$2:$L$57</c:f>
              <c:numCache>
                <c:formatCode>#,##0.00</c:formatCode>
                <c:ptCount val="56"/>
                <c:pt idx="0">
                  <c:v>5.6820000000000004E-3</c:v>
                </c:pt>
                <c:pt idx="1">
                  <c:v>5.7876727272727279E-3</c:v>
                </c:pt>
                <c:pt idx="2">
                  <c:v>5.8933454545454554E-3</c:v>
                </c:pt>
                <c:pt idx="3">
                  <c:v>5.999018181818183E-3</c:v>
                </c:pt>
                <c:pt idx="4">
                  <c:v>6.1046909090909105E-3</c:v>
                </c:pt>
                <c:pt idx="5">
                  <c:v>6.210363636363638E-3</c:v>
                </c:pt>
                <c:pt idx="6">
                  <c:v>6.3160363636363655E-3</c:v>
                </c:pt>
                <c:pt idx="7">
                  <c:v>6.421709090909093E-3</c:v>
                </c:pt>
                <c:pt idx="8">
                  <c:v>6.5273818181818205E-3</c:v>
                </c:pt>
                <c:pt idx="9">
                  <c:v>6.6330545454545481E-3</c:v>
                </c:pt>
                <c:pt idx="10">
                  <c:v>6.7387272727272756E-3</c:v>
                </c:pt>
                <c:pt idx="11">
                  <c:v>6.8444000000000031E-3</c:v>
                </c:pt>
                <c:pt idx="12">
                  <c:v>6.9500727272727306E-3</c:v>
                </c:pt>
                <c:pt idx="13">
                  <c:v>7.0557454545454581E-3</c:v>
                </c:pt>
                <c:pt idx="14">
                  <c:v>7.1614181818181856E-3</c:v>
                </c:pt>
                <c:pt idx="15">
                  <c:v>7.2670909090909131E-3</c:v>
                </c:pt>
                <c:pt idx="16">
                  <c:v>7.3727636363636407E-3</c:v>
                </c:pt>
                <c:pt idx="17">
                  <c:v>7.4784363636363682E-3</c:v>
                </c:pt>
                <c:pt idx="18">
                  <c:v>7.5841090909090957E-3</c:v>
                </c:pt>
                <c:pt idx="19">
                  <c:v>7.6897818181818232E-3</c:v>
                </c:pt>
                <c:pt idx="20">
                  <c:v>7.7954545454545507E-3</c:v>
                </c:pt>
                <c:pt idx="21">
                  <c:v>7.9011272727272774E-3</c:v>
                </c:pt>
                <c:pt idx="22">
                  <c:v>8.0068000000000049E-3</c:v>
                </c:pt>
                <c:pt idx="23">
                  <c:v>8.1124727272727324E-3</c:v>
                </c:pt>
                <c:pt idx="24">
                  <c:v>8.2181454545454599E-3</c:v>
                </c:pt>
                <c:pt idx="26">
                  <c:v>8.3238181818181874E-3</c:v>
                </c:pt>
                <c:pt idx="38">
                  <c:v>8.4294909090909149E-3</c:v>
                </c:pt>
                <c:pt idx="39">
                  <c:v>8.5351636363636425E-3</c:v>
                </c:pt>
                <c:pt idx="40">
                  <c:v>8.64083636363637E-3</c:v>
                </c:pt>
                <c:pt idx="41">
                  <c:v>8.7465090909090975E-3</c:v>
                </c:pt>
                <c:pt idx="42">
                  <c:v>8.852181818181825E-3</c:v>
                </c:pt>
                <c:pt idx="43">
                  <c:v>8.9578545454545525E-3</c:v>
                </c:pt>
                <c:pt idx="44">
                  <c:v>9.06352727272728E-3</c:v>
                </c:pt>
                <c:pt idx="45">
                  <c:v>9.1692000000000076E-3</c:v>
                </c:pt>
                <c:pt idx="46">
                  <c:v>9.2748727272727351E-3</c:v>
                </c:pt>
                <c:pt idx="47">
                  <c:v>9.3805454545454626E-3</c:v>
                </c:pt>
                <c:pt idx="48">
                  <c:v>9.4862181818181901E-3</c:v>
                </c:pt>
                <c:pt idx="49">
                  <c:v>9.5918909090909176E-3</c:v>
                </c:pt>
                <c:pt idx="50">
                  <c:v>9.6975636363636451E-3</c:v>
                </c:pt>
                <c:pt idx="51">
                  <c:v>9.8032363636363726E-3</c:v>
                </c:pt>
                <c:pt idx="52">
                  <c:v>9.9089090909091002E-3</c:v>
                </c:pt>
                <c:pt idx="53">
                  <c:v>1.0014581818181828E-2</c:v>
                </c:pt>
                <c:pt idx="54">
                  <c:v>1.0120254545454555E-2</c:v>
                </c:pt>
                <c:pt idx="55">
                  <c:v>1.1494000000000001E-2</c:v>
                </c:pt>
              </c:numCache>
            </c:numRef>
          </c:cat>
          <c:val>
            <c:numRef>
              <c:f>'Overall Metrics'!$M$2:$M$57</c:f>
              <c:numCache>
                <c:formatCode>General</c:formatCode>
                <c:ptCount val="56"/>
                <c:pt idx="0">
                  <c:v>1</c:v>
                </c:pt>
                <c:pt idx="1">
                  <c:v>0</c:v>
                </c:pt>
                <c:pt idx="2">
                  <c:v>0</c:v>
                </c:pt>
                <c:pt idx="3">
                  <c:v>0</c:v>
                </c:pt>
                <c:pt idx="4">
                  <c:v>0</c:v>
                </c:pt>
                <c:pt idx="5">
                  <c:v>0</c:v>
                </c:pt>
                <c:pt idx="6">
                  <c:v>3</c:v>
                </c:pt>
                <c:pt idx="7">
                  <c:v>1</c:v>
                </c:pt>
                <c:pt idx="8">
                  <c:v>3</c:v>
                </c:pt>
                <c:pt idx="9">
                  <c:v>0</c:v>
                </c:pt>
                <c:pt idx="10">
                  <c:v>1</c:v>
                </c:pt>
                <c:pt idx="11">
                  <c:v>5</c:v>
                </c:pt>
                <c:pt idx="12">
                  <c:v>1</c:v>
                </c:pt>
                <c:pt idx="13">
                  <c:v>1</c:v>
                </c:pt>
                <c:pt idx="14">
                  <c:v>0</c:v>
                </c:pt>
                <c:pt idx="15">
                  <c:v>1</c:v>
                </c:pt>
                <c:pt idx="16">
                  <c:v>1</c:v>
                </c:pt>
                <c:pt idx="17">
                  <c:v>2</c:v>
                </c:pt>
                <c:pt idx="18">
                  <c:v>2</c:v>
                </c:pt>
                <c:pt idx="19">
                  <c:v>2</c:v>
                </c:pt>
                <c:pt idx="20">
                  <c:v>5</c:v>
                </c:pt>
                <c:pt idx="21">
                  <c:v>0</c:v>
                </c:pt>
                <c:pt idx="22">
                  <c:v>0</c:v>
                </c:pt>
                <c:pt idx="23">
                  <c:v>2</c:v>
                </c:pt>
                <c:pt idx="24">
                  <c:v>1</c:v>
                </c:pt>
                <c:pt idx="25">
                  <c:v>-27</c:v>
                </c:pt>
                <c:pt idx="26">
                  <c:v>3</c:v>
                </c:pt>
                <c:pt idx="27">
                  <c:v>0</c:v>
                </c:pt>
                <c:pt idx="28">
                  <c:v>0</c:v>
                </c:pt>
                <c:pt idx="29">
                  <c:v>0</c:v>
                </c:pt>
                <c:pt idx="30">
                  <c:v>0</c:v>
                </c:pt>
                <c:pt idx="31">
                  <c:v>0</c:v>
                </c:pt>
                <c:pt idx="32">
                  <c:v>0</c:v>
                </c:pt>
                <c:pt idx="33">
                  <c:v>0</c:v>
                </c:pt>
                <c:pt idx="34">
                  <c:v>0</c:v>
                </c:pt>
                <c:pt idx="35">
                  <c:v>0</c:v>
                </c:pt>
                <c:pt idx="36">
                  <c:v>-24</c:v>
                </c:pt>
                <c:pt idx="37">
                  <c:v>-24</c:v>
                </c:pt>
                <c:pt idx="38">
                  <c:v>0</c:v>
                </c:pt>
                <c:pt idx="39">
                  <c:v>1</c:v>
                </c:pt>
                <c:pt idx="40">
                  <c:v>1</c:v>
                </c:pt>
                <c:pt idx="41">
                  <c:v>4</c:v>
                </c:pt>
                <c:pt idx="42">
                  <c:v>0</c:v>
                </c:pt>
                <c:pt idx="43">
                  <c:v>0</c:v>
                </c:pt>
                <c:pt idx="44">
                  <c:v>1</c:v>
                </c:pt>
                <c:pt idx="45">
                  <c:v>0</c:v>
                </c:pt>
                <c:pt idx="46">
                  <c:v>0</c:v>
                </c:pt>
                <c:pt idx="47">
                  <c:v>2</c:v>
                </c:pt>
                <c:pt idx="48">
                  <c:v>0</c:v>
                </c:pt>
                <c:pt idx="49">
                  <c:v>0</c:v>
                </c:pt>
                <c:pt idx="50">
                  <c:v>1</c:v>
                </c:pt>
                <c:pt idx="51">
                  <c:v>2</c:v>
                </c:pt>
                <c:pt idx="52">
                  <c:v>2</c:v>
                </c:pt>
                <c:pt idx="53">
                  <c:v>0</c:v>
                </c:pt>
                <c:pt idx="54">
                  <c:v>9</c:v>
                </c:pt>
                <c:pt idx="55">
                  <c:v>1</c:v>
                </c:pt>
              </c:numCache>
            </c:numRef>
          </c:val>
          <c:extLst>
            <c:ext xmlns:c16="http://schemas.microsoft.com/office/drawing/2014/chart" uri="{C3380CC4-5D6E-409C-BE32-E72D297353CC}">
              <c16:uniqueId val="{00000000-83A6-414A-8D72-55511C40B6A0}"/>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1</c:v>
                </c:pt>
              </c:strCache>
            </c:strRef>
          </c:tx>
          <c:spPr>
            <a:solidFill>
              <a:schemeClr val="accent1"/>
            </a:solidFill>
          </c:spPr>
          <c:invertIfNegative val="0"/>
          <c:cat>
            <c:numRef>
              <c:f>'Overall Metrics'!$N$2:$N$57</c:f>
              <c:numCache>
                <c:formatCode>#,##0.00</c:formatCode>
                <c:ptCount val="56"/>
                <c:pt idx="0">
                  <c:v>8.4500000000000005E-4</c:v>
                </c:pt>
                <c:pt idx="1">
                  <c:v>1.6674909090909091E-3</c:v>
                </c:pt>
                <c:pt idx="2">
                  <c:v>2.4899818181818179E-3</c:v>
                </c:pt>
                <c:pt idx="3">
                  <c:v>3.3124727272727267E-3</c:v>
                </c:pt>
                <c:pt idx="4">
                  <c:v>4.1349636363636356E-3</c:v>
                </c:pt>
                <c:pt idx="5">
                  <c:v>4.9574545454545444E-3</c:v>
                </c:pt>
                <c:pt idx="6">
                  <c:v>5.7799454545454532E-3</c:v>
                </c:pt>
                <c:pt idx="7">
                  <c:v>6.6024363636363621E-3</c:v>
                </c:pt>
                <c:pt idx="8">
                  <c:v>7.4249272727272709E-3</c:v>
                </c:pt>
                <c:pt idx="9">
                  <c:v>8.2474181818181797E-3</c:v>
                </c:pt>
                <c:pt idx="10">
                  <c:v>9.0699090909090885E-3</c:v>
                </c:pt>
                <c:pt idx="11">
                  <c:v>9.8923999999999974E-3</c:v>
                </c:pt>
                <c:pt idx="12">
                  <c:v>1.0714890909090906E-2</c:v>
                </c:pt>
                <c:pt idx="13">
                  <c:v>1.1537381818181815E-2</c:v>
                </c:pt>
                <c:pt idx="14">
                  <c:v>1.2359872727272724E-2</c:v>
                </c:pt>
                <c:pt idx="15">
                  <c:v>1.3182363636363633E-2</c:v>
                </c:pt>
                <c:pt idx="16">
                  <c:v>1.4004854545454542E-2</c:v>
                </c:pt>
                <c:pt idx="17">
                  <c:v>1.482734545454545E-2</c:v>
                </c:pt>
                <c:pt idx="18">
                  <c:v>1.5649836363636361E-2</c:v>
                </c:pt>
                <c:pt idx="19">
                  <c:v>1.647232727272727E-2</c:v>
                </c:pt>
                <c:pt idx="20">
                  <c:v>1.7294818181818179E-2</c:v>
                </c:pt>
                <c:pt idx="21">
                  <c:v>1.8117309090909087E-2</c:v>
                </c:pt>
                <c:pt idx="22">
                  <c:v>1.8939799999999996E-2</c:v>
                </c:pt>
                <c:pt idx="23">
                  <c:v>1.9762290909090905E-2</c:v>
                </c:pt>
                <c:pt idx="24">
                  <c:v>2.0584781818181814E-2</c:v>
                </c:pt>
                <c:pt idx="26">
                  <c:v>2.1407272727272723E-2</c:v>
                </c:pt>
                <c:pt idx="38">
                  <c:v>2.2229763636363632E-2</c:v>
                </c:pt>
                <c:pt idx="39">
                  <c:v>2.305225454545454E-2</c:v>
                </c:pt>
                <c:pt idx="40">
                  <c:v>2.3874745454545449E-2</c:v>
                </c:pt>
                <c:pt idx="41">
                  <c:v>2.4697236363636358E-2</c:v>
                </c:pt>
                <c:pt idx="42">
                  <c:v>2.5519727272727267E-2</c:v>
                </c:pt>
                <c:pt idx="43">
                  <c:v>2.6342218181818176E-2</c:v>
                </c:pt>
                <c:pt idx="44">
                  <c:v>2.7164709090909085E-2</c:v>
                </c:pt>
                <c:pt idx="45">
                  <c:v>2.7987199999999993E-2</c:v>
                </c:pt>
                <c:pt idx="46">
                  <c:v>2.8809690909090902E-2</c:v>
                </c:pt>
                <c:pt idx="47">
                  <c:v>2.9632181818181811E-2</c:v>
                </c:pt>
                <c:pt idx="48">
                  <c:v>3.045467272727272E-2</c:v>
                </c:pt>
                <c:pt idx="49">
                  <c:v>3.1277163636363632E-2</c:v>
                </c:pt>
                <c:pt idx="50">
                  <c:v>3.2099654545454541E-2</c:v>
                </c:pt>
                <c:pt idx="51">
                  <c:v>3.292214545454545E-2</c:v>
                </c:pt>
                <c:pt idx="52">
                  <c:v>3.3744636363636359E-2</c:v>
                </c:pt>
                <c:pt idx="53">
                  <c:v>3.4567127272727267E-2</c:v>
                </c:pt>
                <c:pt idx="54">
                  <c:v>3.5389618181818176E-2</c:v>
                </c:pt>
                <c:pt idx="55">
                  <c:v>4.6081999999999998E-2</c:v>
                </c:pt>
              </c:numCache>
            </c:numRef>
          </c:cat>
          <c:val>
            <c:numRef>
              <c:f>'Overall Metrics'!$O$2:$O$57</c:f>
              <c:numCache>
                <c:formatCode>General</c:formatCode>
                <c:ptCount val="56"/>
                <c:pt idx="0">
                  <c:v>1</c:v>
                </c:pt>
                <c:pt idx="1">
                  <c:v>8</c:v>
                </c:pt>
                <c:pt idx="2">
                  <c:v>4</c:v>
                </c:pt>
                <c:pt idx="3">
                  <c:v>1</c:v>
                </c:pt>
                <c:pt idx="4">
                  <c:v>4</c:v>
                </c:pt>
                <c:pt idx="5">
                  <c:v>1</c:v>
                </c:pt>
                <c:pt idx="6">
                  <c:v>2</c:v>
                </c:pt>
                <c:pt idx="7">
                  <c:v>1</c:v>
                </c:pt>
                <c:pt idx="8">
                  <c:v>1</c:v>
                </c:pt>
                <c:pt idx="9">
                  <c:v>0</c:v>
                </c:pt>
                <c:pt idx="10">
                  <c:v>1</c:v>
                </c:pt>
                <c:pt idx="11">
                  <c:v>2</c:v>
                </c:pt>
                <c:pt idx="12">
                  <c:v>1</c:v>
                </c:pt>
                <c:pt idx="13">
                  <c:v>4</c:v>
                </c:pt>
                <c:pt idx="14">
                  <c:v>0</c:v>
                </c:pt>
                <c:pt idx="15">
                  <c:v>0</c:v>
                </c:pt>
                <c:pt idx="16">
                  <c:v>1</c:v>
                </c:pt>
                <c:pt idx="17">
                  <c:v>1</c:v>
                </c:pt>
                <c:pt idx="18">
                  <c:v>1</c:v>
                </c:pt>
                <c:pt idx="19">
                  <c:v>0</c:v>
                </c:pt>
                <c:pt idx="20">
                  <c:v>1</c:v>
                </c:pt>
                <c:pt idx="21">
                  <c:v>2</c:v>
                </c:pt>
                <c:pt idx="22">
                  <c:v>1</c:v>
                </c:pt>
                <c:pt idx="23">
                  <c:v>0</c:v>
                </c:pt>
                <c:pt idx="24">
                  <c:v>1</c:v>
                </c:pt>
                <c:pt idx="25">
                  <c:v>-20</c:v>
                </c:pt>
                <c:pt idx="26">
                  <c:v>0</c:v>
                </c:pt>
                <c:pt idx="27">
                  <c:v>0</c:v>
                </c:pt>
                <c:pt idx="28">
                  <c:v>0</c:v>
                </c:pt>
                <c:pt idx="29">
                  <c:v>0</c:v>
                </c:pt>
                <c:pt idx="30">
                  <c:v>0</c:v>
                </c:pt>
                <c:pt idx="31">
                  <c:v>0</c:v>
                </c:pt>
                <c:pt idx="32">
                  <c:v>0</c:v>
                </c:pt>
                <c:pt idx="33">
                  <c:v>0</c:v>
                </c:pt>
                <c:pt idx="34">
                  <c:v>0</c:v>
                </c:pt>
                <c:pt idx="35">
                  <c:v>0</c:v>
                </c:pt>
                <c:pt idx="36">
                  <c:v>-20</c:v>
                </c:pt>
                <c:pt idx="37">
                  <c:v>-20</c:v>
                </c:pt>
                <c:pt idx="38">
                  <c:v>0</c:v>
                </c:pt>
                <c:pt idx="39">
                  <c:v>0</c:v>
                </c:pt>
                <c:pt idx="40">
                  <c:v>4</c:v>
                </c:pt>
                <c:pt idx="41">
                  <c:v>0</c:v>
                </c:pt>
                <c:pt idx="42">
                  <c:v>1</c:v>
                </c:pt>
                <c:pt idx="43">
                  <c:v>0</c:v>
                </c:pt>
                <c:pt idx="44">
                  <c:v>0</c:v>
                </c:pt>
                <c:pt idx="45">
                  <c:v>0</c:v>
                </c:pt>
                <c:pt idx="46">
                  <c:v>1</c:v>
                </c:pt>
                <c:pt idx="47">
                  <c:v>0</c:v>
                </c:pt>
                <c:pt idx="48">
                  <c:v>0</c:v>
                </c:pt>
                <c:pt idx="49">
                  <c:v>2</c:v>
                </c:pt>
                <c:pt idx="50">
                  <c:v>0</c:v>
                </c:pt>
                <c:pt idx="51">
                  <c:v>0</c:v>
                </c:pt>
                <c:pt idx="52">
                  <c:v>1</c:v>
                </c:pt>
                <c:pt idx="53">
                  <c:v>0</c:v>
                </c:pt>
                <c:pt idx="54">
                  <c:v>10</c:v>
                </c:pt>
                <c:pt idx="55">
                  <c:v>1</c:v>
                </c:pt>
              </c:numCache>
            </c:numRef>
          </c:val>
          <c:extLst>
            <c:ext xmlns:c16="http://schemas.microsoft.com/office/drawing/2014/chart" uri="{C3380CC4-5D6E-409C-BE32-E72D297353CC}">
              <c16:uniqueId val="{00000000-04A6-483A-95D7-38E70CF98DF7}"/>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12</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12</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2</c:v>
                </c:pt>
                <c:pt idx="19">
                  <c:v>1</c:v>
                </c:pt>
                <c:pt idx="20">
                  <c:v>1</c:v>
                </c:pt>
                <c:pt idx="21">
                  <c:v>0</c:v>
                </c:pt>
                <c:pt idx="22">
                  <c:v>0</c:v>
                </c:pt>
                <c:pt idx="23">
                  <c:v>1</c:v>
                </c:pt>
                <c:pt idx="24">
                  <c:v>0</c:v>
                </c:pt>
                <c:pt idx="25">
                  <c:v>-42</c:v>
                </c:pt>
                <c:pt idx="26">
                  <c:v>1</c:v>
                </c:pt>
                <c:pt idx="27">
                  <c:v>0</c:v>
                </c:pt>
                <c:pt idx="28">
                  <c:v>0</c:v>
                </c:pt>
                <c:pt idx="29">
                  <c:v>0</c:v>
                </c:pt>
                <c:pt idx="30">
                  <c:v>0</c:v>
                </c:pt>
                <c:pt idx="31">
                  <c:v>0</c:v>
                </c:pt>
                <c:pt idx="32">
                  <c:v>0</c:v>
                </c:pt>
                <c:pt idx="33">
                  <c:v>0</c:v>
                </c:pt>
                <c:pt idx="34">
                  <c:v>0</c:v>
                </c:pt>
                <c:pt idx="35">
                  <c:v>0</c:v>
                </c:pt>
                <c:pt idx="36">
                  <c:v>-41</c:v>
                </c:pt>
                <c:pt idx="37">
                  <c:v>-41</c:v>
                </c:pt>
                <c:pt idx="38">
                  <c:v>1</c:v>
                </c:pt>
                <c:pt idx="39">
                  <c:v>4</c:v>
                </c:pt>
                <c:pt idx="40">
                  <c:v>1</c:v>
                </c:pt>
                <c:pt idx="41">
                  <c:v>0</c:v>
                </c:pt>
                <c:pt idx="42">
                  <c:v>1</c:v>
                </c:pt>
                <c:pt idx="43">
                  <c:v>1</c:v>
                </c:pt>
                <c:pt idx="44">
                  <c:v>1</c:v>
                </c:pt>
                <c:pt idx="45">
                  <c:v>0</c:v>
                </c:pt>
                <c:pt idx="46">
                  <c:v>1</c:v>
                </c:pt>
                <c:pt idx="47">
                  <c:v>2</c:v>
                </c:pt>
                <c:pt idx="48">
                  <c:v>4</c:v>
                </c:pt>
                <c:pt idx="49">
                  <c:v>0</c:v>
                </c:pt>
                <c:pt idx="50">
                  <c:v>3</c:v>
                </c:pt>
                <c:pt idx="51">
                  <c:v>2</c:v>
                </c:pt>
                <c:pt idx="52">
                  <c:v>0</c:v>
                </c:pt>
                <c:pt idx="53">
                  <c:v>0</c:v>
                </c:pt>
                <c:pt idx="54">
                  <c:v>3</c:v>
                </c:pt>
                <c:pt idx="55">
                  <c:v>17</c:v>
                </c:pt>
              </c:numCache>
            </c:numRef>
          </c:val>
          <c:extLst>
            <c:ext xmlns:c16="http://schemas.microsoft.com/office/drawing/2014/chart" uri="{C3380CC4-5D6E-409C-BE32-E72D297353CC}">
              <c16:uniqueId val="{00000000-84A3-4429-9D6E-B8D93EE0DBFB}"/>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11</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11</c:v>
                </c:pt>
                <c:pt idx="1">
                  <c:v>5</c:v>
                </c:pt>
                <c:pt idx="2">
                  <c:v>0</c:v>
                </c:pt>
                <c:pt idx="3">
                  <c:v>3</c:v>
                </c:pt>
                <c:pt idx="4">
                  <c:v>3</c:v>
                </c:pt>
                <c:pt idx="5">
                  <c:v>2</c:v>
                </c:pt>
                <c:pt idx="6">
                  <c:v>3</c:v>
                </c:pt>
                <c:pt idx="7">
                  <c:v>0</c:v>
                </c:pt>
                <c:pt idx="8">
                  <c:v>0</c:v>
                </c:pt>
                <c:pt idx="9">
                  <c:v>1</c:v>
                </c:pt>
                <c:pt idx="10">
                  <c:v>0</c:v>
                </c:pt>
                <c:pt idx="11">
                  <c:v>1</c:v>
                </c:pt>
                <c:pt idx="12">
                  <c:v>3</c:v>
                </c:pt>
                <c:pt idx="13">
                  <c:v>2</c:v>
                </c:pt>
                <c:pt idx="14">
                  <c:v>1</c:v>
                </c:pt>
                <c:pt idx="15">
                  <c:v>0</c:v>
                </c:pt>
                <c:pt idx="16">
                  <c:v>4</c:v>
                </c:pt>
                <c:pt idx="17">
                  <c:v>1</c:v>
                </c:pt>
                <c:pt idx="18">
                  <c:v>0</c:v>
                </c:pt>
                <c:pt idx="19">
                  <c:v>1</c:v>
                </c:pt>
                <c:pt idx="20">
                  <c:v>1</c:v>
                </c:pt>
                <c:pt idx="21">
                  <c:v>0</c:v>
                </c:pt>
                <c:pt idx="22">
                  <c:v>1</c:v>
                </c:pt>
                <c:pt idx="23">
                  <c:v>0</c:v>
                </c:pt>
                <c:pt idx="24">
                  <c:v>0</c:v>
                </c:pt>
                <c:pt idx="25">
                  <c:v>0</c:v>
                </c:pt>
                <c:pt idx="26">
                  <c:v>1</c:v>
                </c:pt>
                <c:pt idx="27">
                  <c:v>0</c:v>
                </c:pt>
                <c:pt idx="28">
                  <c:v>0</c:v>
                </c:pt>
                <c:pt idx="29">
                  <c:v>0</c:v>
                </c:pt>
                <c:pt idx="30">
                  <c:v>0</c:v>
                </c:pt>
                <c:pt idx="31">
                  <c:v>0</c:v>
                </c:pt>
                <c:pt idx="32">
                  <c:v>0</c:v>
                </c:pt>
                <c:pt idx="33">
                  <c:v>0</c:v>
                </c:pt>
                <c:pt idx="34">
                  <c:v>0</c:v>
                </c:pt>
                <c:pt idx="35">
                  <c:v>0</c:v>
                </c:pt>
                <c:pt idx="36">
                  <c:v>0</c:v>
                </c:pt>
                <c:pt idx="37">
                  <c:v>0</c:v>
                </c:pt>
                <c:pt idx="38">
                  <c:v>1</c:v>
                </c:pt>
                <c:pt idx="39">
                  <c:v>1</c:v>
                </c:pt>
                <c:pt idx="40">
                  <c:v>0</c:v>
                </c:pt>
                <c:pt idx="41">
                  <c:v>0</c:v>
                </c:pt>
                <c:pt idx="42">
                  <c:v>0</c:v>
                </c:pt>
                <c:pt idx="43">
                  <c:v>1</c:v>
                </c:pt>
                <c:pt idx="44">
                  <c:v>0</c:v>
                </c:pt>
                <c:pt idx="45">
                  <c:v>1</c:v>
                </c:pt>
                <c:pt idx="46">
                  <c:v>1</c:v>
                </c:pt>
                <c:pt idx="47">
                  <c:v>2</c:v>
                </c:pt>
                <c:pt idx="48">
                  <c:v>1</c:v>
                </c:pt>
                <c:pt idx="49">
                  <c:v>1</c:v>
                </c:pt>
                <c:pt idx="50">
                  <c:v>1</c:v>
                </c:pt>
                <c:pt idx="51">
                  <c:v>0</c:v>
                </c:pt>
                <c:pt idx="52">
                  <c:v>0</c:v>
                </c:pt>
                <c:pt idx="53">
                  <c:v>0</c:v>
                </c:pt>
                <c:pt idx="54">
                  <c:v>4</c:v>
                </c:pt>
                <c:pt idx="55">
                  <c:v>1</c:v>
                </c:pt>
              </c:numCache>
            </c:numRef>
          </c:val>
          <c:extLst>
            <c:ext xmlns:c16="http://schemas.microsoft.com/office/drawing/2014/chart" uri="{C3380CC4-5D6E-409C-BE32-E72D297353CC}">
              <c16:uniqueId val="{00000000-C84A-4F5A-85FD-77A4D4F75A45}"/>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CC0F-4C25-851D-A742B46CA2B9}"/>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290" totalsRowShown="0" headerRowDxfId="100" dataDxfId="99">
  <autoFilter ref="A2:P290"/>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4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3" totalsRowShown="0" headerRowDxfId="42" dataDxfId="41" dataCellStyle="NodeXL Required">
  <autoFilter ref="A2:C3"/>
  <tableColumns count="3">
    <tableColumn id="1" name="Group 1" dataDxfId="40" dataCellStyle="NodeXL Required"/>
    <tableColumn id="2" name="Group 2" dataDxfId="39" dataCellStyle="NodeXL Required"/>
    <tableColumn id="3" name="Edges" dataDxfId="38"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67" totalsRowShown="0" headerRowDxfId="87" dataDxfId="86">
  <autoFilter ref="A2:AD67"/>
  <sortState ref="A3:AC67">
    <sortCondition ref="A2"/>
  </sortState>
  <tableColumns count="30">
    <tableColumn id="1" name="Vertex" dataDxfId="85"/>
    <tableColumn id="2" name="Color" dataDxfId="84"/>
    <tableColumn id="5" name="Shape" dataDxfId="83"/>
    <tableColumn id="6" name="Size" dataDxfId="82"/>
    <tableColumn id="4" name="Opacity" dataDxfId="81"/>
    <tableColumn id="7" name="Image File" dataDxfId="80"/>
    <tableColumn id="3" name="Visibility" dataDxfId="79"/>
    <tableColumn id="10" name="Label" dataDxfId="78"/>
    <tableColumn id="16" name="Label Fill Color" dataDxfId="77"/>
    <tableColumn id="9" name="Label Position" dataDxfId="76"/>
    <tableColumn id="8" name="Tooltip" dataDxfId="75"/>
    <tableColumn id="18" name="Layout Order" dataDxfId="74"/>
    <tableColumn id="13" name="X" dataDxfId="73"/>
    <tableColumn id="14" name="Y" dataDxfId="72"/>
    <tableColumn id="12" name="Locked?" dataDxfId="71"/>
    <tableColumn id="19" name="Polar R" dataDxfId="70"/>
    <tableColumn id="20" name="Polar Angle" dataDxfId="20"/>
    <tableColumn id="21" name="Degree" dataDxfId="18" dataCellStyle="NodeXL Graph Metric"/>
    <tableColumn id="22" name="In-Degree" dataDxfId="19"/>
    <tableColumn id="23" name="Out-Degree" dataDxfId="15"/>
    <tableColumn id="24" name="Betweenness Centrality" dataDxfId="14" dataCellStyle="NodeXL Graph Metric"/>
    <tableColumn id="25" name="Closeness Centrality" dataDxfId="13" dataCellStyle="NodeXL Graph Metric"/>
    <tableColumn id="26" name="Eigenvector Centrality" dataDxfId="11" dataCellStyle="NodeXL Graph Metric"/>
    <tableColumn id="15" name="PageRank" dataDxfId="12" dataCellStyle="NodeXL Graph Metric"/>
    <tableColumn id="27" name="Clustering Coefficient" dataDxfId="16" dataCellStyle="NodeXL Graph Metric"/>
    <tableColumn id="29" name="Reciprocated Vertex Pair Ratio" dataDxfId="17"/>
    <tableColumn id="11" name="ID" dataDxfId="69"/>
    <tableColumn id="28" name="Dynamic Filter" dataDxfId="68"/>
    <tableColumn id="17" name="Add Your Own Columns Here" dataDxfId="3"/>
    <tableColumn id="30"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totalsRowShown="0" headerRowDxfId="67">
  <autoFilter ref="A2:X3"/>
  <tableColumns count="24">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66"/>
    <tableColumn id="20" name="Collapsed X"/>
    <tableColumn id="21" name="Collapsed Y"/>
    <tableColumn id="6" name="ID" dataDxfId="65"/>
    <tableColumn id="19" name="Collapsed Properties" dataDxfId="35"/>
    <tableColumn id="5" name="Vertices" dataDxfId="34" dataCellStyle="NodeXL Graph Metric"/>
    <tableColumn id="7" name="Unique Edges" dataDxfId="33" dataCellStyle="NodeXL Graph Metric"/>
    <tableColumn id="8" name="Edges With Duplicates" dataDxfId="32" dataCellStyle="NodeXL Graph Metric"/>
    <tableColumn id="9" name="Total Edges" dataDxfId="31" dataCellStyle="NodeXL Graph Metric"/>
    <tableColumn id="10" name="Self-Loops" dataDxfId="30" dataCellStyle="NodeXL Graph Metric"/>
    <tableColumn id="24" name="Reciprocated Vertex Pair Ratio" dataDxfId="29" dataCellStyle="NodeXL Graph Metric"/>
    <tableColumn id="25" name="Reciprocated Edge Ratio" dataDxfId="28" dataCellStyle="NodeXL Graph Metric"/>
    <tableColumn id="11" name="Connected Components" dataDxfId="27" dataCellStyle="NodeXL Graph Metric"/>
    <tableColumn id="12" name="Single-Vertex Connected Components" dataDxfId="26" dataCellStyle="NodeXL Graph Metric"/>
    <tableColumn id="13" name="Maximum Vertices in a Connected Component" dataDxfId="25" dataCellStyle="NodeXL Graph Metric"/>
    <tableColumn id="14" name="Maximum Edges in a Connected Component" dataDxfId="24" dataCellStyle="NodeXL Graph Metric"/>
    <tableColumn id="15" name="Maximum Geodesic Distance (Diameter)" dataDxfId="23" dataCellStyle="NodeXL Graph Metric"/>
    <tableColumn id="16" name="Average Geodesic Distance" dataDxfId="22" dataCellStyle="NodeXL Graph Metric"/>
    <tableColumn id="17" name="Graph Density" dataDxfId="21"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60" totalsRowShown="0" headerRowDxfId="64" dataDxfId="63">
  <autoFilter ref="A1:C60"/>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37" dataCellStyle="NodeXL Graph Metric"/>
    <tableColumn id="2" name="Value" dataDxfId="3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2"/>
    <tableColumn id="2" name="Degree Frequency" dataDxfId="61">
      <calculatedColumnFormula>COUNTIF(Vertices[Degree], "&gt;= " &amp; D2) - COUNTIF(Vertices[Degree], "&gt;=" &amp; D3)</calculatedColumnFormula>
    </tableColumn>
    <tableColumn id="3" name="In-Degree Bin" dataDxfId="60"/>
    <tableColumn id="4" name="In-Degree Frequency" dataDxfId="59">
      <calculatedColumnFormula>COUNTIF(Vertices[In-Degree], "&gt;= " &amp; F2) - COUNTIF(Vertices[In-Degree], "&gt;=" &amp; F3)</calculatedColumnFormula>
    </tableColumn>
    <tableColumn id="5" name="Out-Degree Bin" dataDxfId="58"/>
    <tableColumn id="6" name="Out-Degree Frequency" dataDxfId="57">
      <calculatedColumnFormula>COUNTIF(Vertices[Out-Degree], "&gt;= " &amp; H2) - COUNTIF(Vertices[Out-Degree], "&gt;=" &amp; H3)</calculatedColumnFormula>
    </tableColumn>
    <tableColumn id="7" name="Betweenness Centrality Bin" dataDxfId="56"/>
    <tableColumn id="8" name="Betweenness Centrality Frequency" dataDxfId="55">
      <calculatedColumnFormula>COUNTIF(Vertices[Betweenness Centrality], "&gt;= " &amp; J2) - COUNTIF(Vertices[Betweenness Centrality], "&gt;=" &amp; J3)</calculatedColumnFormula>
    </tableColumn>
    <tableColumn id="9" name="Closeness Centrality Bin" dataDxfId="54"/>
    <tableColumn id="10" name="Closeness Centrality Frequency" dataDxfId="53">
      <calculatedColumnFormula>COUNTIF(Vertices[Closeness Centrality], "&gt;= " &amp; L2) - COUNTIF(Vertices[Closeness Centrality], "&gt;=" &amp; L3)</calculatedColumnFormula>
    </tableColumn>
    <tableColumn id="11" name="Eigenvector Centrality Bin" dataDxfId="52"/>
    <tableColumn id="12" name="Eigenvector Centrality Frequency" dataDxfId="51">
      <calculatedColumnFormula>COUNTIF(Vertices[Eigenvector Centrality], "&gt;= " &amp; N2) - COUNTIF(Vertices[Eigenvector Centrality], "&gt;=" &amp; N3)</calculatedColumnFormula>
    </tableColumn>
    <tableColumn id="18" name="PageRank Bin" dataDxfId="50"/>
    <tableColumn id="17" name="PageRank Frequency" dataDxfId="49">
      <calculatedColumnFormula>COUNTIF(Vertices[Eigenvector Centrality], "&gt;= " &amp; P2) - COUNTIF(Vertices[Eigenvector Centrality], "&gt;=" &amp; P3)</calculatedColumnFormula>
    </tableColumn>
    <tableColumn id="13" name="Clustering Coefficient Bin" dataDxfId="48"/>
    <tableColumn id="14" name="Clustering Coefficient Frequency" dataDxfId="47">
      <calculatedColumnFormula>COUNTIF(Vertices[Clustering Coefficient], "&gt;= " &amp; R2) - COUNTIF(Vertices[Clustering Coefficient], "&gt;=" &amp; R3)</calculatedColumnFormula>
    </tableColumn>
    <tableColumn id="15" name="Dynamic Filter Bin" dataDxfId="46"/>
    <tableColumn id="16" name="Dynamic Filter Frequency" dataDxfId="4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4">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291"/>
  <sheetViews>
    <sheetView workbookViewId="0">
      <pane xSplit="2" ySplit="2" topLeftCell="D3" activePane="bottomRight" state="frozen"/>
      <selection pane="topRight" activeCell="C1" sqref="C1"/>
      <selection pane="bottomLeft" activeCell="A3" sqref="A3"/>
      <selection pane="bottomRight" activeCell="A2" sqref="A2:P2"/>
    </sheetView>
  </sheetViews>
  <sheetFormatPr defaultRowHeight="14.25" customHeight="1" x14ac:dyDescent="0.25"/>
  <cols>
    <col min="1" max="1" width="17" style="1" customWidth="1"/>
    <col min="2" max="2" width="16.1406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0.285156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234</v>
      </c>
      <c r="O2" s="13" t="s">
        <v>246</v>
      </c>
      <c r="P2" s="13" t="s">
        <v>247</v>
      </c>
    </row>
    <row r="3" spans="1:16" ht="14.25" customHeight="1" thickBot="1" x14ac:dyDescent="0.3">
      <c r="A3" s="76" t="s">
        <v>175</v>
      </c>
      <c r="B3" s="76" t="s">
        <v>176</v>
      </c>
      <c r="C3" s="77"/>
      <c r="D3" s="78">
        <v>1</v>
      </c>
      <c r="E3" s="79"/>
      <c r="F3" s="80"/>
      <c r="G3" s="77"/>
      <c r="H3" s="81"/>
      <c r="I3" s="82"/>
      <c r="J3" s="82"/>
      <c r="K3" s="51"/>
      <c r="L3" s="83">
        <v>3</v>
      </c>
      <c r="M3" s="83"/>
      <c r="N3" s="84">
        <v>1</v>
      </c>
      <c r="O3" s="100" t="str">
        <f>REPLACE(INDEX(GroupVertices[Group], MATCH(Edges[[#This Row],[Vertex 1]],GroupVertices[Vertex],0)),1,1,"")</f>
        <v>1</v>
      </c>
      <c r="P3" s="100" t="str">
        <f>REPLACE(INDEX(GroupVertices[Group], MATCH(Edges[[#This Row],[Vertex 2]],GroupVertices[Vertex],0)),1,1,"")</f>
        <v>1</v>
      </c>
    </row>
    <row r="4" spans="1:16" ht="14.25" customHeight="1" thickTop="1" thickBot="1" x14ac:dyDescent="0.3">
      <c r="A4" s="76" t="s">
        <v>175</v>
      </c>
      <c r="B4" s="76" t="s">
        <v>177</v>
      </c>
      <c r="C4" s="77"/>
      <c r="D4" s="78">
        <v>1.3932038834951457</v>
      </c>
      <c r="E4" s="79"/>
      <c r="F4" s="80"/>
      <c r="G4" s="77"/>
      <c r="H4" s="81"/>
      <c r="I4" s="82"/>
      <c r="J4" s="82"/>
      <c r="K4" s="51"/>
      <c r="L4" s="83">
        <v>4</v>
      </c>
      <c r="M4" s="83"/>
      <c r="N4" s="84">
        <v>10</v>
      </c>
      <c r="O4" s="100" t="str">
        <f>REPLACE(INDEX(GroupVertices[Group], MATCH(Edges[[#This Row],[Vertex 1]],GroupVertices[Vertex],0)),1,1,"")</f>
        <v>1</v>
      </c>
      <c r="P4" s="100" t="str">
        <f>REPLACE(INDEX(GroupVertices[Group], MATCH(Edges[[#This Row],[Vertex 2]],GroupVertices[Vertex],0)),1,1,"")</f>
        <v>1</v>
      </c>
    </row>
    <row r="5" spans="1:16" ht="14.25" customHeight="1" thickTop="1" thickBot="1" x14ac:dyDescent="0.3">
      <c r="A5" s="76" t="s">
        <v>175</v>
      </c>
      <c r="B5" s="76" t="s">
        <v>178</v>
      </c>
      <c r="C5" s="77"/>
      <c r="D5" s="78">
        <v>1.8737864077669903</v>
      </c>
      <c r="E5" s="79"/>
      <c r="F5" s="80"/>
      <c r="G5" s="77"/>
      <c r="H5" s="81"/>
      <c r="I5" s="82"/>
      <c r="J5" s="82"/>
      <c r="K5" s="51"/>
      <c r="L5" s="83">
        <v>5</v>
      </c>
      <c r="M5" s="83"/>
      <c r="N5" s="84">
        <v>21</v>
      </c>
      <c r="O5" s="100" t="str">
        <f>REPLACE(INDEX(GroupVertices[Group], MATCH(Edges[[#This Row],[Vertex 1]],GroupVertices[Vertex],0)),1,1,"")</f>
        <v>1</v>
      </c>
      <c r="P5" s="100" t="str">
        <f>REPLACE(INDEX(GroupVertices[Group], MATCH(Edges[[#This Row],[Vertex 2]],GroupVertices[Vertex],0)),1,1,"")</f>
        <v>1</v>
      </c>
    </row>
    <row r="6" spans="1:16" ht="14.25" customHeight="1" thickTop="1" thickBot="1" x14ac:dyDescent="0.3">
      <c r="A6" s="76" t="s">
        <v>175</v>
      </c>
      <c r="B6" s="76" t="s">
        <v>179</v>
      </c>
      <c r="C6" s="77"/>
      <c r="D6" s="78">
        <v>1</v>
      </c>
      <c r="E6" s="79"/>
      <c r="F6" s="80"/>
      <c r="G6" s="77"/>
      <c r="H6" s="81"/>
      <c r="I6" s="82"/>
      <c r="J6" s="82"/>
      <c r="K6" s="51"/>
      <c r="L6" s="83">
        <v>6</v>
      </c>
      <c r="M6" s="83"/>
      <c r="N6" s="84">
        <v>1</v>
      </c>
      <c r="O6" s="100" t="str">
        <f>REPLACE(INDEX(GroupVertices[Group], MATCH(Edges[[#This Row],[Vertex 1]],GroupVertices[Vertex],0)),1,1,"")</f>
        <v>1</v>
      </c>
      <c r="P6" s="100" t="str">
        <f>REPLACE(INDEX(GroupVertices[Group], MATCH(Edges[[#This Row],[Vertex 2]],GroupVertices[Vertex],0)),1,1,"")</f>
        <v>1</v>
      </c>
    </row>
    <row r="7" spans="1:16" ht="14.25" customHeight="1" thickTop="1" thickBot="1" x14ac:dyDescent="0.3">
      <c r="A7" s="76" t="s">
        <v>175</v>
      </c>
      <c r="B7" s="76" t="s">
        <v>180</v>
      </c>
      <c r="C7" s="77"/>
      <c r="D7" s="78">
        <v>1.2184466019417475</v>
      </c>
      <c r="E7" s="79"/>
      <c r="F7" s="80"/>
      <c r="G7" s="77"/>
      <c r="H7" s="81"/>
      <c r="I7" s="82"/>
      <c r="J7" s="82"/>
      <c r="K7" s="51"/>
      <c r="L7" s="83">
        <v>7</v>
      </c>
      <c r="M7" s="83"/>
      <c r="N7" s="84">
        <v>6</v>
      </c>
      <c r="O7" s="100" t="str">
        <f>REPLACE(INDEX(GroupVertices[Group], MATCH(Edges[[#This Row],[Vertex 1]],GroupVertices[Vertex],0)),1,1,"")</f>
        <v>1</v>
      </c>
      <c r="P7" s="100" t="str">
        <f>REPLACE(INDEX(GroupVertices[Group], MATCH(Edges[[#This Row],[Vertex 2]],GroupVertices[Vertex],0)),1,1,"")</f>
        <v>1</v>
      </c>
    </row>
    <row r="8" spans="1:16" ht="14.25" customHeight="1" thickTop="1" thickBot="1" x14ac:dyDescent="0.3">
      <c r="A8" s="76" t="s">
        <v>175</v>
      </c>
      <c r="B8" s="76" t="s">
        <v>181</v>
      </c>
      <c r="C8" s="77"/>
      <c r="D8" s="78">
        <v>1.4805825242718447</v>
      </c>
      <c r="E8" s="79"/>
      <c r="F8" s="80"/>
      <c r="G8" s="77"/>
      <c r="H8" s="81"/>
      <c r="I8" s="82"/>
      <c r="J8" s="82"/>
      <c r="K8" s="51"/>
      <c r="L8" s="83">
        <v>8</v>
      </c>
      <c r="M8" s="83"/>
      <c r="N8" s="84">
        <v>12</v>
      </c>
      <c r="O8" s="100" t="str">
        <f>REPLACE(INDEX(GroupVertices[Group], MATCH(Edges[[#This Row],[Vertex 1]],GroupVertices[Vertex],0)),1,1,"")</f>
        <v>1</v>
      </c>
      <c r="P8" s="100" t="str">
        <f>REPLACE(INDEX(GroupVertices[Group], MATCH(Edges[[#This Row],[Vertex 2]],GroupVertices[Vertex],0)),1,1,"")</f>
        <v>1</v>
      </c>
    </row>
    <row r="9" spans="1:16" ht="14.25" customHeight="1" thickTop="1" thickBot="1" x14ac:dyDescent="0.3">
      <c r="A9" s="76" t="s">
        <v>175</v>
      </c>
      <c r="B9" s="76" t="s">
        <v>182</v>
      </c>
      <c r="C9" s="77"/>
      <c r="D9" s="78">
        <v>1</v>
      </c>
      <c r="E9" s="79"/>
      <c r="F9" s="80"/>
      <c r="G9" s="77"/>
      <c r="H9" s="81"/>
      <c r="I9" s="82"/>
      <c r="J9" s="82"/>
      <c r="K9" s="51"/>
      <c r="L9" s="83">
        <v>9</v>
      </c>
      <c r="M9" s="83"/>
      <c r="N9" s="84">
        <v>1</v>
      </c>
      <c r="O9" s="100" t="str">
        <f>REPLACE(INDEX(GroupVertices[Group], MATCH(Edges[[#This Row],[Vertex 1]],GroupVertices[Vertex],0)),1,1,"")</f>
        <v>1</v>
      </c>
      <c r="P9" s="100" t="str">
        <f>REPLACE(INDEX(GroupVertices[Group], MATCH(Edges[[#This Row],[Vertex 2]],GroupVertices[Vertex],0)),1,1,"")</f>
        <v>1</v>
      </c>
    </row>
    <row r="10" spans="1:16" ht="14.25" customHeight="1" thickTop="1" thickBot="1" x14ac:dyDescent="0.3">
      <c r="A10" s="76" t="s">
        <v>175</v>
      </c>
      <c r="B10" s="76" t="s">
        <v>183</v>
      </c>
      <c r="C10" s="77"/>
      <c r="D10" s="78">
        <v>1.087378640776699</v>
      </c>
      <c r="E10" s="79"/>
      <c r="F10" s="80"/>
      <c r="G10" s="77"/>
      <c r="H10" s="81"/>
      <c r="I10" s="82"/>
      <c r="J10" s="82"/>
      <c r="K10" s="51"/>
      <c r="L10" s="83">
        <v>10</v>
      </c>
      <c r="M10" s="83"/>
      <c r="N10" s="84">
        <v>3</v>
      </c>
      <c r="O10" s="100" t="str">
        <f>REPLACE(INDEX(GroupVertices[Group], MATCH(Edges[[#This Row],[Vertex 1]],GroupVertices[Vertex],0)),1,1,"")</f>
        <v>1</v>
      </c>
      <c r="P10" s="100" t="str">
        <f>REPLACE(INDEX(GroupVertices[Group], MATCH(Edges[[#This Row],[Vertex 2]],GroupVertices[Vertex],0)),1,1,"")</f>
        <v>1</v>
      </c>
    </row>
    <row r="11" spans="1:16" ht="14.25" customHeight="1" thickTop="1" thickBot="1" x14ac:dyDescent="0.3">
      <c r="A11" s="76" t="s">
        <v>175</v>
      </c>
      <c r="B11" s="76" t="s">
        <v>184</v>
      </c>
      <c r="C11" s="77"/>
      <c r="D11" s="78">
        <v>1</v>
      </c>
      <c r="E11" s="79"/>
      <c r="F11" s="80"/>
      <c r="G11" s="77"/>
      <c r="H11" s="81"/>
      <c r="I11" s="82"/>
      <c r="J11" s="82"/>
      <c r="K11" s="51"/>
      <c r="L11" s="83">
        <v>11</v>
      </c>
      <c r="M11" s="83"/>
      <c r="N11" s="84">
        <v>1</v>
      </c>
      <c r="O11" s="100" t="str">
        <f>REPLACE(INDEX(GroupVertices[Group], MATCH(Edges[[#This Row],[Vertex 1]],GroupVertices[Vertex],0)),1,1,"")</f>
        <v>1</v>
      </c>
      <c r="P11" s="100" t="str">
        <f>REPLACE(INDEX(GroupVertices[Group], MATCH(Edges[[#This Row],[Vertex 2]],GroupVertices[Vertex],0)),1,1,"")</f>
        <v>1</v>
      </c>
    </row>
    <row r="12" spans="1:16" ht="14.25" customHeight="1" thickTop="1" thickBot="1" x14ac:dyDescent="0.3">
      <c r="A12" s="76" t="s">
        <v>175</v>
      </c>
      <c r="B12" s="76" t="s">
        <v>185</v>
      </c>
      <c r="C12" s="77"/>
      <c r="D12" s="78">
        <v>1.1310679611650485</v>
      </c>
      <c r="E12" s="79"/>
      <c r="F12" s="80"/>
      <c r="G12" s="77"/>
      <c r="H12" s="81"/>
      <c r="I12" s="82"/>
      <c r="J12" s="82"/>
      <c r="K12" s="51"/>
      <c r="L12" s="83">
        <v>12</v>
      </c>
      <c r="M12" s="83"/>
      <c r="N12" s="84">
        <v>4</v>
      </c>
      <c r="O12" s="100" t="str">
        <f>REPLACE(INDEX(GroupVertices[Group], MATCH(Edges[[#This Row],[Vertex 1]],GroupVertices[Vertex],0)),1,1,"")</f>
        <v>1</v>
      </c>
      <c r="P12" s="100" t="str">
        <f>REPLACE(INDEX(GroupVertices[Group], MATCH(Edges[[#This Row],[Vertex 2]],GroupVertices[Vertex],0)),1,1,"")</f>
        <v>1</v>
      </c>
    </row>
    <row r="13" spans="1:16" ht="14.25" customHeight="1" thickTop="1" thickBot="1" x14ac:dyDescent="0.3">
      <c r="A13" s="76" t="s">
        <v>175</v>
      </c>
      <c r="B13" s="76" t="s">
        <v>186</v>
      </c>
      <c r="C13" s="77"/>
      <c r="D13" s="78">
        <v>1.0436893203883495</v>
      </c>
      <c r="E13" s="79"/>
      <c r="F13" s="80"/>
      <c r="G13" s="77"/>
      <c r="H13" s="81"/>
      <c r="I13" s="82"/>
      <c r="J13" s="82"/>
      <c r="K13" s="51"/>
      <c r="L13" s="83">
        <v>13</v>
      </c>
      <c r="M13" s="83"/>
      <c r="N13" s="84">
        <v>2</v>
      </c>
      <c r="O13" s="100" t="str">
        <f>REPLACE(INDEX(GroupVertices[Group], MATCH(Edges[[#This Row],[Vertex 1]],GroupVertices[Vertex],0)),1,1,"")</f>
        <v>1</v>
      </c>
      <c r="P13" s="100" t="str">
        <f>REPLACE(INDEX(GroupVertices[Group], MATCH(Edges[[#This Row],[Vertex 2]],GroupVertices[Vertex],0)),1,1,"")</f>
        <v>1</v>
      </c>
    </row>
    <row r="14" spans="1:16" ht="14.25" customHeight="1" thickTop="1" thickBot="1" x14ac:dyDescent="0.3">
      <c r="A14" s="76" t="s">
        <v>175</v>
      </c>
      <c r="B14" s="76" t="s">
        <v>187</v>
      </c>
      <c r="C14" s="77"/>
      <c r="D14" s="78">
        <v>2.9223300970873787</v>
      </c>
      <c r="E14" s="79"/>
      <c r="F14" s="80"/>
      <c r="G14" s="77"/>
      <c r="H14" s="81"/>
      <c r="I14" s="82"/>
      <c r="J14" s="82"/>
      <c r="K14" s="51"/>
      <c r="L14" s="83">
        <v>14</v>
      </c>
      <c r="M14" s="83"/>
      <c r="N14" s="84">
        <v>45</v>
      </c>
      <c r="O14" s="100" t="str">
        <f>REPLACE(INDEX(GroupVertices[Group], MATCH(Edges[[#This Row],[Vertex 1]],GroupVertices[Vertex],0)),1,1,"")</f>
        <v>1</v>
      </c>
      <c r="P14" s="100" t="str">
        <f>REPLACE(INDEX(GroupVertices[Group], MATCH(Edges[[#This Row],[Vertex 2]],GroupVertices[Vertex],0)),1,1,"")</f>
        <v>1</v>
      </c>
    </row>
    <row r="15" spans="1:16" ht="14.25" customHeight="1" thickTop="1" thickBot="1" x14ac:dyDescent="0.3">
      <c r="A15" s="76" t="s">
        <v>175</v>
      </c>
      <c r="B15" s="76" t="s">
        <v>188</v>
      </c>
      <c r="C15" s="77"/>
      <c r="D15" s="78">
        <v>1.262135922330097</v>
      </c>
      <c r="E15" s="79"/>
      <c r="F15" s="80"/>
      <c r="G15" s="77"/>
      <c r="H15" s="81"/>
      <c r="I15" s="82"/>
      <c r="J15" s="82"/>
      <c r="K15" s="51"/>
      <c r="L15" s="83">
        <v>15</v>
      </c>
      <c r="M15" s="83"/>
      <c r="N15" s="84">
        <v>7</v>
      </c>
      <c r="O15" s="100" t="str">
        <f>REPLACE(INDEX(GroupVertices[Group], MATCH(Edges[[#This Row],[Vertex 1]],GroupVertices[Vertex],0)),1,1,"")</f>
        <v>1</v>
      </c>
      <c r="P15" s="100" t="str">
        <f>REPLACE(INDEX(GroupVertices[Group], MATCH(Edges[[#This Row],[Vertex 2]],GroupVertices[Vertex],0)),1,1,"")</f>
        <v>1</v>
      </c>
    </row>
    <row r="16" spans="1:16" ht="14.25" customHeight="1" thickTop="1" thickBot="1" x14ac:dyDescent="0.3">
      <c r="A16" s="76" t="s">
        <v>175</v>
      </c>
      <c r="B16" s="76" t="s">
        <v>189</v>
      </c>
      <c r="C16" s="77"/>
      <c r="D16" s="78">
        <v>1.0436893203883495</v>
      </c>
      <c r="E16" s="79"/>
      <c r="F16" s="80"/>
      <c r="G16" s="77"/>
      <c r="H16" s="81"/>
      <c r="I16" s="82"/>
      <c r="J16" s="82"/>
      <c r="K16" s="51"/>
      <c r="L16" s="83">
        <v>16</v>
      </c>
      <c r="M16" s="83"/>
      <c r="N16" s="84">
        <v>2</v>
      </c>
      <c r="O16" s="100" t="str">
        <f>REPLACE(INDEX(GroupVertices[Group], MATCH(Edges[[#This Row],[Vertex 1]],GroupVertices[Vertex],0)),1,1,"")</f>
        <v>1</v>
      </c>
      <c r="P16" s="100" t="str">
        <f>REPLACE(INDEX(GroupVertices[Group], MATCH(Edges[[#This Row],[Vertex 2]],GroupVertices[Vertex],0)),1,1,"")</f>
        <v>1</v>
      </c>
    </row>
    <row r="17" spans="1:16" ht="14.25" customHeight="1" thickTop="1" thickBot="1" x14ac:dyDescent="0.3">
      <c r="A17" s="76" t="s">
        <v>175</v>
      </c>
      <c r="B17" s="76" t="s">
        <v>190</v>
      </c>
      <c r="C17" s="77"/>
      <c r="D17" s="78">
        <v>1.087378640776699</v>
      </c>
      <c r="E17" s="79"/>
      <c r="F17" s="80"/>
      <c r="G17" s="77"/>
      <c r="H17" s="81"/>
      <c r="I17" s="82"/>
      <c r="J17" s="82"/>
      <c r="K17" s="51"/>
      <c r="L17" s="83">
        <v>17</v>
      </c>
      <c r="M17" s="83"/>
      <c r="N17" s="84">
        <v>3</v>
      </c>
      <c r="O17" s="100" t="str">
        <f>REPLACE(INDEX(GroupVertices[Group], MATCH(Edges[[#This Row],[Vertex 1]],GroupVertices[Vertex],0)),1,1,"")</f>
        <v>1</v>
      </c>
      <c r="P17" s="100" t="str">
        <f>REPLACE(INDEX(GroupVertices[Group], MATCH(Edges[[#This Row],[Vertex 2]],GroupVertices[Vertex],0)),1,1,"")</f>
        <v>1</v>
      </c>
    </row>
    <row r="18" spans="1:16" ht="14.25" customHeight="1" thickTop="1" thickBot="1" x14ac:dyDescent="0.3">
      <c r="A18" s="76" t="s">
        <v>175</v>
      </c>
      <c r="B18" s="76" t="s">
        <v>191</v>
      </c>
      <c r="C18" s="77"/>
      <c r="D18" s="78">
        <v>1.0436893203883495</v>
      </c>
      <c r="E18" s="79"/>
      <c r="F18" s="80"/>
      <c r="G18" s="77"/>
      <c r="H18" s="81"/>
      <c r="I18" s="82"/>
      <c r="J18" s="82"/>
      <c r="K18" s="51"/>
      <c r="L18" s="83">
        <v>18</v>
      </c>
      <c r="M18" s="83"/>
      <c r="N18" s="84">
        <v>2</v>
      </c>
      <c r="O18" s="100" t="str">
        <f>REPLACE(INDEX(GroupVertices[Group], MATCH(Edges[[#This Row],[Vertex 1]],GroupVertices[Vertex],0)),1,1,"")</f>
        <v>1</v>
      </c>
      <c r="P18" s="100" t="str">
        <f>REPLACE(INDEX(GroupVertices[Group], MATCH(Edges[[#This Row],[Vertex 2]],GroupVertices[Vertex],0)),1,1,"")</f>
        <v>1</v>
      </c>
    </row>
    <row r="19" spans="1:16" ht="14.25" customHeight="1" thickTop="1" thickBot="1" x14ac:dyDescent="0.3">
      <c r="A19" s="76" t="s">
        <v>175</v>
      </c>
      <c r="B19" s="76" t="s">
        <v>192</v>
      </c>
      <c r="C19" s="77"/>
      <c r="D19" s="78">
        <v>1.3932038834951457</v>
      </c>
      <c r="E19" s="79"/>
      <c r="F19" s="80"/>
      <c r="G19" s="77"/>
      <c r="H19" s="81"/>
      <c r="I19" s="82"/>
      <c r="J19" s="82"/>
      <c r="K19" s="51"/>
      <c r="L19" s="83">
        <v>19</v>
      </c>
      <c r="M19" s="83"/>
      <c r="N19" s="84">
        <v>10</v>
      </c>
      <c r="O19" s="100" t="str">
        <f>REPLACE(INDEX(GroupVertices[Group], MATCH(Edges[[#This Row],[Vertex 1]],GroupVertices[Vertex],0)),1,1,"")</f>
        <v>1</v>
      </c>
      <c r="P19" s="100" t="str">
        <f>REPLACE(INDEX(GroupVertices[Group], MATCH(Edges[[#This Row],[Vertex 2]],GroupVertices[Vertex],0)),1,1,"")</f>
        <v>1</v>
      </c>
    </row>
    <row r="20" spans="1:16" ht="14.25" customHeight="1" thickTop="1" thickBot="1" x14ac:dyDescent="0.3">
      <c r="A20" s="76" t="s">
        <v>175</v>
      </c>
      <c r="B20" s="76" t="s">
        <v>193</v>
      </c>
      <c r="C20" s="77"/>
      <c r="D20" s="78">
        <v>2.703883495145631</v>
      </c>
      <c r="E20" s="79"/>
      <c r="F20" s="80"/>
      <c r="G20" s="77"/>
      <c r="H20" s="81"/>
      <c r="I20" s="82"/>
      <c r="J20" s="82"/>
      <c r="K20" s="51"/>
      <c r="L20" s="83">
        <v>20</v>
      </c>
      <c r="M20" s="83"/>
      <c r="N20" s="84">
        <v>40</v>
      </c>
      <c r="O20" s="100" t="str">
        <f>REPLACE(INDEX(GroupVertices[Group], MATCH(Edges[[#This Row],[Vertex 1]],GroupVertices[Vertex],0)),1,1,"")</f>
        <v>1</v>
      </c>
      <c r="P20" s="100" t="str">
        <f>REPLACE(INDEX(GroupVertices[Group], MATCH(Edges[[#This Row],[Vertex 2]],GroupVertices[Vertex],0)),1,1,"")</f>
        <v>1</v>
      </c>
    </row>
    <row r="21" spans="1:16" ht="14.25" customHeight="1" thickTop="1" thickBot="1" x14ac:dyDescent="0.3">
      <c r="A21" s="76" t="s">
        <v>175</v>
      </c>
      <c r="B21" s="76" t="s">
        <v>194</v>
      </c>
      <c r="C21" s="77"/>
      <c r="D21" s="78">
        <v>1</v>
      </c>
      <c r="E21" s="79"/>
      <c r="F21" s="80"/>
      <c r="G21" s="77"/>
      <c r="H21" s="81"/>
      <c r="I21" s="82"/>
      <c r="J21" s="82"/>
      <c r="K21" s="51"/>
      <c r="L21" s="83">
        <v>21</v>
      </c>
      <c r="M21" s="83"/>
      <c r="N21" s="84">
        <v>1</v>
      </c>
      <c r="O21" s="100" t="str">
        <f>REPLACE(INDEX(GroupVertices[Group], MATCH(Edges[[#This Row],[Vertex 1]],GroupVertices[Vertex],0)),1,1,"")</f>
        <v>1</v>
      </c>
      <c r="P21" s="100" t="str">
        <f>REPLACE(INDEX(GroupVertices[Group], MATCH(Edges[[#This Row],[Vertex 2]],GroupVertices[Vertex],0)),1,1,"")</f>
        <v>1</v>
      </c>
    </row>
    <row r="22" spans="1:16" ht="14.25" customHeight="1" thickTop="1" thickBot="1" x14ac:dyDescent="0.3">
      <c r="A22" s="76" t="s">
        <v>195</v>
      </c>
      <c r="B22" s="76" t="s">
        <v>196</v>
      </c>
      <c r="C22" s="77"/>
      <c r="D22" s="78">
        <v>1.3932038834951457</v>
      </c>
      <c r="E22" s="79"/>
      <c r="F22" s="80"/>
      <c r="G22" s="77"/>
      <c r="H22" s="81"/>
      <c r="I22" s="82"/>
      <c r="J22" s="82"/>
      <c r="K22" s="51"/>
      <c r="L22" s="83">
        <v>22</v>
      </c>
      <c r="M22" s="83"/>
      <c r="N22" s="84">
        <v>10</v>
      </c>
      <c r="O22" s="100" t="str">
        <f>REPLACE(INDEX(GroupVertices[Group], MATCH(Edges[[#This Row],[Vertex 1]],GroupVertices[Vertex],0)),1,1,"")</f>
        <v>1</v>
      </c>
      <c r="P22" s="100" t="str">
        <f>REPLACE(INDEX(GroupVertices[Group], MATCH(Edges[[#This Row],[Vertex 2]],GroupVertices[Vertex],0)),1,1,"")</f>
        <v>1</v>
      </c>
    </row>
    <row r="23" spans="1:16" ht="14.25" customHeight="1" thickTop="1" thickBot="1" x14ac:dyDescent="0.3">
      <c r="A23" s="76" t="s">
        <v>195</v>
      </c>
      <c r="B23" s="76" t="s">
        <v>177</v>
      </c>
      <c r="C23" s="77"/>
      <c r="D23" s="78">
        <v>1.3932038834951457</v>
      </c>
      <c r="E23" s="79"/>
      <c r="F23" s="80"/>
      <c r="G23" s="77"/>
      <c r="H23" s="81"/>
      <c r="I23" s="82"/>
      <c r="J23" s="82"/>
      <c r="K23" s="51"/>
      <c r="L23" s="83">
        <v>23</v>
      </c>
      <c r="M23" s="83"/>
      <c r="N23" s="84">
        <v>10</v>
      </c>
      <c r="O23" s="100" t="str">
        <f>REPLACE(INDEX(GroupVertices[Group], MATCH(Edges[[#This Row],[Vertex 1]],GroupVertices[Vertex],0)),1,1,"")</f>
        <v>1</v>
      </c>
      <c r="P23" s="100" t="str">
        <f>REPLACE(INDEX(GroupVertices[Group], MATCH(Edges[[#This Row],[Vertex 2]],GroupVertices[Vertex],0)),1,1,"")</f>
        <v>1</v>
      </c>
    </row>
    <row r="24" spans="1:16" ht="14.25" customHeight="1" thickTop="1" thickBot="1" x14ac:dyDescent="0.3">
      <c r="A24" s="76" t="s">
        <v>195</v>
      </c>
      <c r="B24" s="76" t="s">
        <v>178</v>
      </c>
      <c r="C24" s="77"/>
      <c r="D24" s="78">
        <v>1.7864077669902914</v>
      </c>
      <c r="E24" s="79"/>
      <c r="F24" s="80"/>
      <c r="G24" s="77"/>
      <c r="H24" s="81"/>
      <c r="I24" s="82"/>
      <c r="J24" s="82"/>
      <c r="K24" s="51"/>
      <c r="L24" s="83">
        <v>24</v>
      </c>
      <c r="M24" s="83"/>
      <c r="N24" s="84">
        <v>19</v>
      </c>
      <c r="O24" s="100" t="str">
        <f>REPLACE(INDEX(GroupVertices[Group], MATCH(Edges[[#This Row],[Vertex 1]],GroupVertices[Vertex],0)),1,1,"")</f>
        <v>1</v>
      </c>
      <c r="P24" s="100" t="str">
        <f>REPLACE(INDEX(GroupVertices[Group], MATCH(Edges[[#This Row],[Vertex 2]],GroupVertices[Vertex],0)),1,1,"")</f>
        <v>1</v>
      </c>
    </row>
    <row r="25" spans="1:16" ht="14.25" customHeight="1" thickTop="1" thickBot="1" x14ac:dyDescent="0.3">
      <c r="A25" s="76" t="s">
        <v>195</v>
      </c>
      <c r="B25" s="76" t="s">
        <v>179</v>
      </c>
      <c r="C25" s="77"/>
      <c r="D25" s="78">
        <v>1</v>
      </c>
      <c r="E25" s="79"/>
      <c r="F25" s="80"/>
      <c r="G25" s="77"/>
      <c r="H25" s="81"/>
      <c r="I25" s="82"/>
      <c r="J25" s="82"/>
      <c r="K25" s="51"/>
      <c r="L25" s="83">
        <v>25</v>
      </c>
      <c r="M25" s="83"/>
      <c r="N25" s="84">
        <v>1</v>
      </c>
      <c r="O25" s="100" t="str">
        <f>REPLACE(INDEX(GroupVertices[Group], MATCH(Edges[[#This Row],[Vertex 1]],GroupVertices[Vertex],0)),1,1,"")</f>
        <v>1</v>
      </c>
      <c r="P25" s="100" t="str">
        <f>REPLACE(INDEX(GroupVertices[Group], MATCH(Edges[[#This Row],[Vertex 2]],GroupVertices[Vertex],0)),1,1,"")</f>
        <v>1</v>
      </c>
    </row>
    <row r="26" spans="1:16" ht="14.25" customHeight="1" thickTop="1" thickBot="1" x14ac:dyDescent="0.3">
      <c r="A26" s="76" t="s">
        <v>195</v>
      </c>
      <c r="B26" s="76" t="s">
        <v>197</v>
      </c>
      <c r="C26" s="77"/>
      <c r="D26" s="78">
        <v>1.3058252427184467</v>
      </c>
      <c r="E26" s="79"/>
      <c r="F26" s="80"/>
      <c r="G26" s="77"/>
      <c r="H26" s="81"/>
      <c r="I26" s="82"/>
      <c r="J26" s="82"/>
      <c r="K26" s="51"/>
      <c r="L26" s="83">
        <v>26</v>
      </c>
      <c r="M26" s="83"/>
      <c r="N26" s="84">
        <v>8</v>
      </c>
      <c r="O26" s="100" t="str">
        <f>REPLACE(INDEX(GroupVertices[Group], MATCH(Edges[[#This Row],[Vertex 1]],GroupVertices[Vertex],0)),1,1,"")</f>
        <v>1</v>
      </c>
      <c r="P26" s="100" t="str">
        <f>REPLACE(INDEX(GroupVertices[Group], MATCH(Edges[[#This Row],[Vertex 2]],GroupVertices[Vertex],0)),1,1,"")</f>
        <v>1</v>
      </c>
    </row>
    <row r="27" spans="1:16" ht="14.25" customHeight="1" thickTop="1" thickBot="1" x14ac:dyDescent="0.3">
      <c r="A27" s="76" t="s">
        <v>195</v>
      </c>
      <c r="B27" s="76" t="s">
        <v>180</v>
      </c>
      <c r="C27" s="77"/>
      <c r="D27" s="78">
        <v>1.6553398058252426</v>
      </c>
      <c r="E27" s="79"/>
      <c r="F27" s="80"/>
      <c r="G27" s="77"/>
      <c r="H27" s="81"/>
      <c r="I27" s="82"/>
      <c r="J27" s="82"/>
      <c r="K27" s="51"/>
      <c r="L27" s="83">
        <v>27</v>
      </c>
      <c r="M27" s="83"/>
      <c r="N27" s="84">
        <v>16</v>
      </c>
      <c r="O27" s="100" t="str">
        <f>REPLACE(INDEX(GroupVertices[Group], MATCH(Edges[[#This Row],[Vertex 1]],GroupVertices[Vertex],0)),1,1,"")</f>
        <v>1</v>
      </c>
      <c r="P27" s="100" t="str">
        <f>REPLACE(INDEX(GroupVertices[Group], MATCH(Edges[[#This Row],[Vertex 2]],GroupVertices[Vertex],0)),1,1,"")</f>
        <v>1</v>
      </c>
    </row>
    <row r="28" spans="1:16" ht="14.25" customHeight="1" thickTop="1" thickBot="1" x14ac:dyDescent="0.3">
      <c r="A28" s="76" t="s">
        <v>195</v>
      </c>
      <c r="B28" s="76" t="s">
        <v>198</v>
      </c>
      <c r="C28" s="77"/>
      <c r="D28" s="78">
        <v>1</v>
      </c>
      <c r="E28" s="79"/>
      <c r="F28" s="80"/>
      <c r="G28" s="77"/>
      <c r="H28" s="81"/>
      <c r="I28" s="82"/>
      <c r="J28" s="82"/>
      <c r="K28" s="51"/>
      <c r="L28" s="83">
        <v>28</v>
      </c>
      <c r="M28" s="83"/>
      <c r="N28" s="84">
        <v>1</v>
      </c>
      <c r="O28" s="100" t="str">
        <f>REPLACE(INDEX(GroupVertices[Group], MATCH(Edges[[#This Row],[Vertex 1]],GroupVertices[Vertex],0)),1,1,"")</f>
        <v>1</v>
      </c>
      <c r="P28" s="100" t="str">
        <f>REPLACE(INDEX(GroupVertices[Group], MATCH(Edges[[#This Row],[Vertex 2]],GroupVertices[Vertex],0)),1,1,"")</f>
        <v>1</v>
      </c>
    </row>
    <row r="29" spans="1:16" ht="14.25" customHeight="1" thickTop="1" thickBot="1" x14ac:dyDescent="0.3">
      <c r="A29" s="76" t="s">
        <v>195</v>
      </c>
      <c r="B29" s="76" t="s">
        <v>182</v>
      </c>
      <c r="C29" s="77"/>
      <c r="D29" s="78">
        <v>3.0533980582524274</v>
      </c>
      <c r="E29" s="79"/>
      <c r="F29" s="80"/>
      <c r="G29" s="77"/>
      <c r="H29" s="81"/>
      <c r="I29" s="82"/>
      <c r="J29" s="82"/>
      <c r="K29" s="51"/>
      <c r="L29" s="83">
        <v>29</v>
      </c>
      <c r="M29" s="83"/>
      <c r="N29" s="84">
        <v>48</v>
      </c>
      <c r="O29" s="100" t="str">
        <f>REPLACE(INDEX(GroupVertices[Group], MATCH(Edges[[#This Row],[Vertex 1]],GroupVertices[Vertex],0)),1,1,"")</f>
        <v>1</v>
      </c>
      <c r="P29" s="100" t="str">
        <f>REPLACE(INDEX(GroupVertices[Group], MATCH(Edges[[#This Row],[Vertex 2]],GroupVertices[Vertex],0)),1,1,"")</f>
        <v>1</v>
      </c>
    </row>
    <row r="30" spans="1:16" ht="14.25" customHeight="1" thickTop="1" thickBot="1" x14ac:dyDescent="0.3">
      <c r="A30" s="76" t="s">
        <v>195</v>
      </c>
      <c r="B30" s="76" t="s">
        <v>199</v>
      </c>
      <c r="C30" s="77"/>
      <c r="D30" s="78">
        <v>1.3932038834951457</v>
      </c>
      <c r="E30" s="79"/>
      <c r="F30" s="80"/>
      <c r="G30" s="77"/>
      <c r="H30" s="81"/>
      <c r="I30" s="82"/>
      <c r="J30" s="82"/>
      <c r="K30" s="51"/>
      <c r="L30" s="83">
        <v>30</v>
      </c>
      <c r="M30" s="83"/>
      <c r="N30" s="84">
        <v>10</v>
      </c>
      <c r="O30" s="100" t="str">
        <f>REPLACE(INDEX(GroupVertices[Group], MATCH(Edges[[#This Row],[Vertex 1]],GroupVertices[Vertex],0)),1,1,"")</f>
        <v>1</v>
      </c>
      <c r="P30" s="100" t="str">
        <f>REPLACE(INDEX(GroupVertices[Group], MATCH(Edges[[#This Row],[Vertex 2]],GroupVertices[Vertex],0)),1,1,"")</f>
        <v>1</v>
      </c>
    </row>
    <row r="31" spans="1:16" ht="14.25" customHeight="1" thickTop="1" thickBot="1" x14ac:dyDescent="0.3">
      <c r="A31" s="76" t="s">
        <v>195</v>
      </c>
      <c r="B31" s="76" t="s">
        <v>184</v>
      </c>
      <c r="C31" s="77"/>
      <c r="D31" s="78">
        <v>1.6990291262135924</v>
      </c>
      <c r="E31" s="79"/>
      <c r="F31" s="80"/>
      <c r="G31" s="77"/>
      <c r="H31" s="81"/>
      <c r="I31" s="82"/>
      <c r="J31" s="82"/>
      <c r="K31" s="51"/>
      <c r="L31" s="83">
        <v>31</v>
      </c>
      <c r="M31" s="83"/>
      <c r="N31" s="84">
        <v>17</v>
      </c>
      <c r="O31" s="100" t="str">
        <f>REPLACE(INDEX(GroupVertices[Group], MATCH(Edges[[#This Row],[Vertex 1]],GroupVertices[Vertex],0)),1,1,"")</f>
        <v>1</v>
      </c>
      <c r="P31" s="100" t="str">
        <f>REPLACE(INDEX(GroupVertices[Group], MATCH(Edges[[#This Row],[Vertex 2]],GroupVertices[Vertex],0)),1,1,"")</f>
        <v>1</v>
      </c>
    </row>
    <row r="32" spans="1:16" ht="14.25" customHeight="1" thickTop="1" thickBot="1" x14ac:dyDescent="0.3">
      <c r="A32" s="76" t="s">
        <v>195</v>
      </c>
      <c r="B32" s="76" t="s">
        <v>186</v>
      </c>
      <c r="C32" s="77"/>
      <c r="D32" s="78">
        <v>1.174757281553398</v>
      </c>
      <c r="E32" s="79"/>
      <c r="F32" s="80"/>
      <c r="G32" s="77"/>
      <c r="H32" s="81"/>
      <c r="I32" s="82"/>
      <c r="J32" s="82"/>
      <c r="K32" s="51"/>
      <c r="L32" s="83">
        <v>32</v>
      </c>
      <c r="M32" s="83"/>
      <c r="N32" s="84">
        <v>5</v>
      </c>
      <c r="O32" s="100" t="str">
        <f>REPLACE(INDEX(GroupVertices[Group], MATCH(Edges[[#This Row],[Vertex 1]],GroupVertices[Vertex],0)),1,1,"")</f>
        <v>1</v>
      </c>
      <c r="P32" s="100" t="str">
        <f>REPLACE(INDEX(GroupVertices[Group], MATCH(Edges[[#This Row],[Vertex 2]],GroupVertices[Vertex],0)),1,1,"")</f>
        <v>1</v>
      </c>
    </row>
    <row r="33" spans="1:16" ht="14.25" customHeight="1" thickTop="1" thickBot="1" x14ac:dyDescent="0.3">
      <c r="A33" s="76" t="s">
        <v>195</v>
      </c>
      <c r="B33" s="76" t="s">
        <v>200</v>
      </c>
      <c r="C33" s="77"/>
      <c r="D33" s="78">
        <v>1.174757281553398</v>
      </c>
      <c r="E33" s="79"/>
      <c r="F33" s="80"/>
      <c r="G33" s="77"/>
      <c r="H33" s="81"/>
      <c r="I33" s="82"/>
      <c r="J33" s="82"/>
      <c r="K33" s="51"/>
      <c r="L33" s="83">
        <v>33</v>
      </c>
      <c r="M33" s="83"/>
      <c r="N33" s="84">
        <v>5</v>
      </c>
      <c r="O33" s="100" t="str">
        <f>REPLACE(INDEX(GroupVertices[Group], MATCH(Edges[[#This Row],[Vertex 1]],GroupVertices[Vertex],0)),1,1,"")</f>
        <v>1</v>
      </c>
      <c r="P33" s="100" t="str">
        <f>REPLACE(INDEX(GroupVertices[Group], MATCH(Edges[[#This Row],[Vertex 2]],GroupVertices[Vertex],0)),1,1,"")</f>
        <v>1</v>
      </c>
    </row>
    <row r="34" spans="1:16" ht="14.25" customHeight="1" thickTop="1" thickBot="1" x14ac:dyDescent="0.3">
      <c r="A34" s="76" t="s">
        <v>195</v>
      </c>
      <c r="B34" s="76" t="s">
        <v>187</v>
      </c>
      <c r="C34" s="77"/>
      <c r="D34" s="78">
        <v>1.1310679611650485</v>
      </c>
      <c r="E34" s="79"/>
      <c r="F34" s="80"/>
      <c r="G34" s="77"/>
      <c r="H34" s="81"/>
      <c r="I34" s="82"/>
      <c r="J34" s="82"/>
      <c r="K34" s="51"/>
      <c r="L34" s="83">
        <v>34</v>
      </c>
      <c r="M34" s="83"/>
      <c r="N34" s="84">
        <v>4</v>
      </c>
      <c r="O34" s="100" t="str">
        <f>REPLACE(INDEX(GroupVertices[Group], MATCH(Edges[[#This Row],[Vertex 1]],GroupVertices[Vertex],0)),1,1,"")</f>
        <v>1</v>
      </c>
      <c r="P34" s="100" t="str">
        <f>REPLACE(INDEX(GroupVertices[Group], MATCH(Edges[[#This Row],[Vertex 2]],GroupVertices[Vertex],0)),1,1,"")</f>
        <v>1</v>
      </c>
    </row>
    <row r="35" spans="1:16" ht="14.25" customHeight="1" thickTop="1" thickBot="1" x14ac:dyDescent="0.3">
      <c r="A35" s="76" t="s">
        <v>195</v>
      </c>
      <c r="B35" s="76" t="s">
        <v>188</v>
      </c>
      <c r="C35" s="77"/>
      <c r="D35" s="78">
        <v>1.0436893203883495</v>
      </c>
      <c r="E35" s="79"/>
      <c r="F35" s="80"/>
      <c r="G35" s="77"/>
      <c r="H35" s="81"/>
      <c r="I35" s="82"/>
      <c r="J35" s="82"/>
      <c r="K35" s="51"/>
      <c r="L35" s="83">
        <v>35</v>
      </c>
      <c r="M35" s="83"/>
      <c r="N35" s="84">
        <v>2</v>
      </c>
      <c r="O35" s="100" t="str">
        <f>REPLACE(INDEX(GroupVertices[Group], MATCH(Edges[[#This Row],[Vertex 1]],GroupVertices[Vertex],0)),1,1,"")</f>
        <v>1</v>
      </c>
      <c r="P35" s="100" t="str">
        <f>REPLACE(INDEX(GroupVertices[Group], MATCH(Edges[[#This Row],[Vertex 2]],GroupVertices[Vertex],0)),1,1,"")</f>
        <v>1</v>
      </c>
    </row>
    <row r="36" spans="1:16" ht="14.25" customHeight="1" thickTop="1" thickBot="1" x14ac:dyDescent="0.3">
      <c r="A36" s="76" t="s">
        <v>195</v>
      </c>
      <c r="B36" s="76" t="s">
        <v>201</v>
      </c>
      <c r="C36" s="77"/>
      <c r="D36" s="78">
        <v>1.6990291262135924</v>
      </c>
      <c r="E36" s="79"/>
      <c r="F36" s="80"/>
      <c r="G36" s="77"/>
      <c r="H36" s="81"/>
      <c r="I36" s="82"/>
      <c r="J36" s="82"/>
      <c r="K36" s="51"/>
      <c r="L36" s="83">
        <v>36</v>
      </c>
      <c r="M36" s="83"/>
      <c r="N36" s="84">
        <v>17</v>
      </c>
      <c r="O36" s="100" t="str">
        <f>REPLACE(INDEX(GroupVertices[Group], MATCH(Edges[[#This Row],[Vertex 1]],GroupVertices[Vertex],0)),1,1,"")</f>
        <v>1</v>
      </c>
      <c r="P36" s="100" t="str">
        <f>REPLACE(INDEX(GroupVertices[Group], MATCH(Edges[[#This Row],[Vertex 2]],GroupVertices[Vertex],0)),1,1,"")</f>
        <v>1</v>
      </c>
    </row>
    <row r="37" spans="1:16" ht="14.25" customHeight="1" thickTop="1" thickBot="1" x14ac:dyDescent="0.3">
      <c r="A37" s="76" t="s">
        <v>195</v>
      </c>
      <c r="B37" s="76" t="s">
        <v>190</v>
      </c>
      <c r="C37" s="77"/>
      <c r="D37" s="78">
        <v>1.174757281553398</v>
      </c>
      <c r="E37" s="79"/>
      <c r="F37" s="80"/>
      <c r="G37" s="77"/>
      <c r="H37" s="81"/>
      <c r="I37" s="82"/>
      <c r="J37" s="82"/>
      <c r="K37" s="51"/>
      <c r="L37" s="83">
        <v>37</v>
      </c>
      <c r="M37" s="83"/>
      <c r="N37" s="84">
        <v>5</v>
      </c>
      <c r="O37" s="100" t="str">
        <f>REPLACE(INDEX(GroupVertices[Group], MATCH(Edges[[#This Row],[Vertex 1]],GroupVertices[Vertex],0)),1,1,"")</f>
        <v>1</v>
      </c>
      <c r="P37" s="100" t="str">
        <f>REPLACE(INDEX(GroupVertices[Group], MATCH(Edges[[#This Row],[Vertex 2]],GroupVertices[Vertex],0)),1,1,"")</f>
        <v>1</v>
      </c>
    </row>
    <row r="38" spans="1:16" ht="14.25" customHeight="1" thickTop="1" thickBot="1" x14ac:dyDescent="0.3">
      <c r="A38" s="76" t="s">
        <v>195</v>
      </c>
      <c r="B38" s="76" t="s">
        <v>192</v>
      </c>
      <c r="C38" s="77"/>
      <c r="D38" s="78">
        <v>1.3932038834951457</v>
      </c>
      <c r="E38" s="79"/>
      <c r="F38" s="80"/>
      <c r="G38" s="77"/>
      <c r="H38" s="81"/>
      <c r="I38" s="82"/>
      <c r="J38" s="82"/>
      <c r="K38" s="51"/>
      <c r="L38" s="83">
        <v>38</v>
      </c>
      <c r="M38" s="83"/>
      <c r="N38" s="84">
        <v>10</v>
      </c>
      <c r="O38" s="100" t="str">
        <f>REPLACE(INDEX(GroupVertices[Group], MATCH(Edges[[#This Row],[Vertex 1]],GroupVertices[Vertex],0)),1,1,"")</f>
        <v>1</v>
      </c>
      <c r="P38" s="100" t="str">
        <f>REPLACE(INDEX(GroupVertices[Group], MATCH(Edges[[#This Row],[Vertex 2]],GroupVertices[Vertex],0)),1,1,"")</f>
        <v>1</v>
      </c>
    </row>
    <row r="39" spans="1:16" ht="14.25" customHeight="1" thickTop="1" thickBot="1" x14ac:dyDescent="0.3">
      <c r="A39" s="76" t="s">
        <v>195</v>
      </c>
      <c r="B39" s="76" t="s">
        <v>193</v>
      </c>
      <c r="C39" s="77"/>
      <c r="D39" s="78">
        <v>1.087378640776699</v>
      </c>
      <c r="E39" s="79"/>
      <c r="F39" s="80"/>
      <c r="G39" s="77"/>
      <c r="H39" s="81"/>
      <c r="I39" s="82"/>
      <c r="J39" s="82"/>
      <c r="K39" s="51"/>
      <c r="L39" s="83">
        <v>39</v>
      </c>
      <c r="M39" s="83"/>
      <c r="N39" s="84">
        <v>3</v>
      </c>
      <c r="O39" s="100" t="str">
        <f>REPLACE(INDEX(GroupVertices[Group], MATCH(Edges[[#This Row],[Vertex 1]],GroupVertices[Vertex],0)),1,1,"")</f>
        <v>1</v>
      </c>
      <c r="P39" s="100" t="str">
        <f>REPLACE(INDEX(GroupVertices[Group], MATCH(Edges[[#This Row],[Vertex 2]],GroupVertices[Vertex],0)),1,1,"")</f>
        <v>1</v>
      </c>
    </row>
    <row r="40" spans="1:16" ht="14.25" customHeight="1" thickTop="1" thickBot="1" x14ac:dyDescent="0.3">
      <c r="A40" s="76" t="s">
        <v>202</v>
      </c>
      <c r="B40" s="76" t="s">
        <v>177</v>
      </c>
      <c r="C40" s="77"/>
      <c r="D40" s="78">
        <v>1.0436893203883495</v>
      </c>
      <c r="E40" s="79"/>
      <c r="F40" s="80"/>
      <c r="G40" s="77"/>
      <c r="H40" s="81"/>
      <c r="I40" s="82"/>
      <c r="J40" s="82"/>
      <c r="K40" s="51"/>
      <c r="L40" s="83">
        <v>40</v>
      </c>
      <c r="M40" s="83"/>
      <c r="N40" s="84">
        <v>2</v>
      </c>
      <c r="O40" s="100" t="str">
        <f>REPLACE(INDEX(GroupVertices[Group], MATCH(Edges[[#This Row],[Vertex 1]],GroupVertices[Vertex],0)),1,1,"")</f>
        <v>1</v>
      </c>
      <c r="P40" s="100" t="str">
        <f>REPLACE(INDEX(GroupVertices[Group], MATCH(Edges[[#This Row],[Vertex 2]],GroupVertices[Vertex],0)),1,1,"")</f>
        <v>1</v>
      </c>
    </row>
    <row r="41" spans="1:16" ht="14.25" customHeight="1" thickTop="1" thickBot="1" x14ac:dyDescent="0.3">
      <c r="A41" s="76" t="s">
        <v>202</v>
      </c>
      <c r="B41" s="76" t="s">
        <v>179</v>
      </c>
      <c r="C41" s="77"/>
      <c r="D41" s="78">
        <v>1</v>
      </c>
      <c r="E41" s="79"/>
      <c r="F41" s="80"/>
      <c r="G41" s="77"/>
      <c r="H41" s="81"/>
      <c r="I41" s="82"/>
      <c r="J41" s="82"/>
      <c r="K41" s="51"/>
      <c r="L41" s="83">
        <v>41</v>
      </c>
      <c r="M41" s="83"/>
      <c r="N41" s="84">
        <v>1</v>
      </c>
      <c r="O41" s="100" t="str">
        <f>REPLACE(INDEX(GroupVertices[Group], MATCH(Edges[[#This Row],[Vertex 1]],GroupVertices[Vertex],0)),1,1,"")</f>
        <v>1</v>
      </c>
      <c r="P41" s="100" t="str">
        <f>REPLACE(INDEX(GroupVertices[Group], MATCH(Edges[[#This Row],[Vertex 2]],GroupVertices[Vertex],0)),1,1,"")</f>
        <v>1</v>
      </c>
    </row>
    <row r="42" spans="1:16" ht="14.25" customHeight="1" thickTop="1" thickBot="1" x14ac:dyDescent="0.3">
      <c r="A42" s="76" t="s">
        <v>202</v>
      </c>
      <c r="B42" s="76" t="s">
        <v>201</v>
      </c>
      <c r="C42" s="77"/>
      <c r="D42" s="78">
        <v>1.0436893203883495</v>
      </c>
      <c r="E42" s="79"/>
      <c r="F42" s="80"/>
      <c r="G42" s="77"/>
      <c r="H42" s="81"/>
      <c r="I42" s="82"/>
      <c r="J42" s="82"/>
      <c r="K42" s="51"/>
      <c r="L42" s="83">
        <v>42</v>
      </c>
      <c r="M42" s="83"/>
      <c r="N42" s="84">
        <v>2</v>
      </c>
      <c r="O42" s="100" t="str">
        <f>REPLACE(INDEX(GroupVertices[Group], MATCH(Edges[[#This Row],[Vertex 1]],GroupVertices[Vertex],0)),1,1,"")</f>
        <v>1</v>
      </c>
      <c r="P42" s="100" t="str">
        <f>REPLACE(INDEX(GroupVertices[Group], MATCH(Edges[[#This Row],[Vertex 2]],GroupVertices[Vertex],0)),1,1,"")</f>
        <v>1</v>
      </c>
    </row>
    <row r="43" spans="1:16" ht="14.25" customHeight="1" thickTop="1" thickBot="1" x14ac:dyDescent="0.3">
      <c r="A43" s="76" t="s">
        <v>196</v>
      </c>
      <c r="B43" s="76" t="s">
        <v>197</v>
      </c>
      <c r="C43" s="77"/>
      <c r="D43" s="78">
        <v>1.0436893203883495</v>
      </c>
      <c r="E43" s="79"/>
      <c r="F43" s="80"/>
      <c r="G43" s="77"/>
      <c r="H43" s="81"/>
      <c r="I43" s="82"/>
      <c r="J43" s="82"/>
      <c r="K43" s="51"/>
      <c r="L43" s="83">
        <v>43</v>
      </c>
      <c r="M43" s="83"/>
      <c r="N43" s="84">
        <v>2</v>
      </c>
      <c r="O43" s="100" t="str">
        <f>REPLACE(INDEX(GroupVertices[Group], MATCH(Edges[[#This Row],[Vertex 1]],GroupVertices[Vertex],0)),1,1,"")</f>
        <v>1</v>
      </c>
      <c r="P43" s="100" t="str">
        <f>REPLACE(INDEX(GroupVertices[Group], MATCH(Edges[[#This Row],[Vertex 2]],GroupVertices[Vertex],0)),1,1,"")</f>
        <v>1</v>
      </c>
    </row>
    <row r="44" spans="1:16" ht="14.25" customHeight="1" thickTop="1" thickBot="1" x14ac:dyDescent="0.3">
      <c r="A44" s="76" t="s">
        <v>196</v>
      </c>
      <c r="B44" s="76" t="s">
        <v>180</v>
      </c>
      <c r="C44" s="77"/>
      <c r="D44" s="78">
        <v>1.1310679611650485</v>
      </c>
      <c r="E44" s="79"/>
      <c r="F44" s="80"/>
      <c r="G44" s="77"/>
      <c r="H44" s="81"/>
      <c r="I44" s="82"/>
      <c r="J44" s="82"/>
      <c r="K44" s="51"/>
      <c r="L44" s="83">
        <v>44</v>
      </c>
      <c r="M44" s="83"/>
      <c r="N44" s="84">
        <v>4</v>
      </c>
      <c r="O44" s="100" t="str">
        <f>REPLACE(INDEX(GroupVertices[Group], MATCH(Edges[[#This Row],[Vertex 1]],GroupVertices[Vertex],0)),1,1,"")</f>
        <v>1</v>
      </c>
      <c r="P44" s="100" t="str">
        <f>REPLACE(INDEX(GroupVertices[Group], MATCH(Edges[[#This Row],[Vertex 2]],GroupVertices[Vertex],0)),1,1,"")</f>
        <v>1</v>
      </c>
    </row>
    <row r="45" spans="1:16" ht="14.25" customHeight="1" thickTop="1" thickBot="1" x14ac:dyDescent="0.3">
      <c r="A45" s="76" t="s">
        <v>196</v>
      </c>
      <c r="B45" s="76" t="s">
        <v>182</v>
      </c>
      <c r="C45" s="77"/>
      <c r="D45" s="78">
        <v>1.3932038834951457</v>
      </c>
      <c r="E45" s="79"/>
      <c r="F45" s="80"/>
      <c r="G45" s="77"/>
      <c r="H45" s="81"/>
      <c r="I45" s="82"/>
      <c r="J45" s="82"/>
      <c r="K45" s="51"/>
      <c r="L45" s="83">
        <v>45</v>
      </c>
      <c r="M45" s="83"/>
      <c r="N45" s="84">
        <v>10</v>
      </c>
      <c r="O45" s="100" t="str">
        <f>REPLACE(INDEX(GroupVertices[Group], MATCH(Edges[[#This Row],[Vertex 1]],GroupVertices[Vertex],0)),1,1,"")</f>
        <v>1</v>
      </c>
      <c r="P45" s="100" t="str">
        <f>REPLACE(INDEX(GroupVertices[Group], MATCH(Edges[[#This Row],[Vertex 2]],GroupVertices[Vertex],0)),1,1,"")</f>
        <v>1</v>
      </c>
    </row>
    <row r="46" spans="1:16" ht="14.25" customHeight="1" thickTop="1" thickBot="1" x14ac:dyDescent="0.3">
      <c r="A46" s="76" t="s">
        <v>196</v>
      </c>
      <c r="B46" s="76" t="s">
        <v>199</v>
      </c>
      <c r="C46" s="77"/>
      <c r="D46" s="78">
        <v>1.1310679611650485</v>
      </c>
      <c r="E46" s="79"/>
      <c r="F46" s="80"/>
      <c r="G46" s="77"/>
      <c r="H46" s="81"/>
      <c r="I46" s="82"/>
      <c r="J46" s="82"/>
      <c r="K46" s="51"/>
      <c r="L46" s="83">
        <v>46</v>
      </c>
      <c r="M46" s="83"/>
      <c r="N46" s="84">
        <v>4</v>
      </c>
      <c r="O46" s="100" t="str">
        <f>REPLACE(INDEX(GroupVertices[Group], MATCH(Edges[[#This Row],[Vertex 1]],GroupVertices[Vertex],0)),1,1,"")</f>
        <v>1</v>
      </c>
      <c r="P46" s="100" t="str">
        <f>REPLACE(INDEX(GroupVertices[Group], MATCH(Edges[[#This Row],[Vertex 2]],GroupVertices[Vertex],0)),1,1,"")</f>
        <v>1</v>
      </c>
    </row>
    <row r="47" spans="1:16" ht="14.25" customHeight="1" thickTop="1" thickBot="1" x14ac:dyDescent="0.3">
      <c r="A47" s="76" t="s">
        <v>196</v>
      </c>
      <c r="B47" s="76" t="s">
        <v>184</v>
      </c>
      <c r="C47" s="77"/>
      <c r="D47" s="78">
        <v>1.2184466019417475</v>
      </c>
      <c r="E47" s="79"/>
      <c r="F47" s="80"/>
      <c r="G47" s="77"/>
      <c r="H47" s="81"/>
      <c r="I47" s="82"/>
      <c r="J47" s="82"/>
      <c r="K47" s="51"/>
      <c r="L47" s="83">
        <v>47</v>
      </c>
      <c r="M47" s="83"/>
      <c r="N47" s="84">
        <v>6</v>
      </c>
      <c r="O47" s="100" t="str">
        <f>REPLACE(INDEX(GroupVertices[Group], MATCH(Edges[[#This Row],[Vertex 1]],GroupVertices[Vertex],0)),1,1,"")</f>
        <v>1</v>
      </c>
      <c r="P47" s="100" t="str">
        <f>REPLACE(INDEX(GroupVertices[Group], MATCH(Edges[[#This Row],[Vertex 2]],GroupVertices[Vertex],0)),1,1,"")</f>
        <v>1</v>
      </c>
    </row>
    <row r="48" spans="1:16" ht="14.25" customHeight="1" thickTop="1" thickBot="1" x14ac:dyDescent="0.3">
      <c r="A48" s="76" t="s">
        <v>196</v>
      </c>
      <c r="B48" s="76" t="s">
        <v>186</v>
      </c>
      <c r="C48" s="77"/>
      <c r="D48" s="78">
        <v>1.0436893203883495</v>
      </c>
      <c r="E48" s="79"/>
      <c r="F48" s="80"/>
      <c r="G48" s="77"/>
      <c r="H48" s="81"/>
      <c r="I48" s="82"/>
      <c r="J48" s="82"/>
      <c r="K48" s="51"/>
      <c r="L48" s="83">
        <v>48</v>
      </c>
      <c r="M48" s="83"/>
      <c r="N48" s="84">
        <v>2</v>
      </c>
      <c r="O48" s="100" t="str">
        <f>REPLACE(INDEX(GroupVertices[Group], MATCH(Edges[[#This Row],[Vertex 1]],GroupVertices[Vertex],0)),1,1,"")</f>
        <v>1</v>
      </c>
      <c r="P48" s="100" t="str">
        <f>REPLACE(INDEX(GroupVertices[Group], MATCH(Edges[[#This Row],[Vertex 2]],GroupVertices[Vertex],0)),1,1,"")</f>
        <v>1</v>
      </c>
    </row>
    <row r="49" spans="1:16" ht="14.25" customHeight="1" thickTop="1" thickBot="1" x14ac:dyDescent="0.3">
      <c r="A49" s="76" t="s">
        <v>196</v>
      </c>
      <c r="B49" s="76" t="s">
        <v>200</v>
      </c>
      <c r="C49" s="77"/>
      <c r="D49" s="78">
        <v>1.0436893203883495</v>
      </c>
      <c r="E49" s="79"/>
      <c r="F49" s="80"/>
      <c r="G49" s="77"/>
      <c r="H49" s="81"/>
      <c r="I49" s="82"/>
      <c r="J49" s="82"/>
      <c r="K49" s="51"/>
      <c r="L49" s="83">
        <v>49</v>
      </c>
      <c r="M49" s="83"/>
      <c r="N49" s="84">
        <v>2</v>
      </c>
      <c r="O49" s="100" t="str">
        <f>REPLACE(INDEX(GroupVertices[Group], MATCH(Edges[[#This Row],[Vertex 1]],GroupVertices[Vertex],0)),1,1,"")</f>
        <v>1</v>
      </c>
      <c r="P49" s="100" t="str">
        <f>REPLACE(INDEX(GroupVertices[Group], MATCH(Edges[[#This Row],[Vertex 2]],GroupVertices[Vertex],0)),1,1,"")</f>
        <v>1</v>
      </c>
    </row>
    <row r="50" spans="1:16" ht="14.25" customHeight="1" thickTop="1" thickBot="1" x14ac:dyDescent="0.3">
      <c r="A50" s="76" t="s">
        <v>196</v>
      </c>
      <c r="B50" s="76" t="s">
        <v>201</v>
      </c>
      <c r="C50" s="77"/>
      <c r="D50" s="78">
        <v>1.0436893203883495</v>
      </c>
      <c r="E50" s="79"/>
      <c r="F50" s="80"/>
      <c r="G50" s="77"/>
      <c r="H50" s="81"/>
      <c r="I50" s="82"/>
      <c r="J50" s="82"/>
      <c r="K50" s="51"/>
      <c r="L50" s="83">
        <v>50</v>
      </c>
      <c r="M50" s="83"/>
      <c r="N50" s="84">
        <v>2</v>
      </c>
      <c r="O50" s="100" t="str">
        <f>REPLACE(INDEX(GroupVertices[Group], MATCH(Edges[[#This Row],[Vertex 1]],GroupVertices[Vertex],0)),1,1,"")</f>
        <v>1</v>
      </c>
      <c r="P50" s="100" t="str">
        <f>REPLACE(INDEX(GroupVertices[Group], MATCH(Edges[[#This Row],[Vertex 2]],GroupVertices[Vertex],0)),1,1,"")</f>
        <v>1</v>
      </c>
    </row>
    <row r="51" spans="1:16" ht="14.25" customHeight="1" thickTop="1" thickBot="1" x14ac:dyDescent="0.3">
      <c r="A51" s="76" t="s">
        <v>196</v>
      </c>
      <c r="B51" s="76" t="s">
        <v>190</v>
      </c>
      <c r="C51" s="77"/>
      <c r="D51" s="78">
        <v>1.0436893203883495</v>
      </c>
      <c r="E51" s="79"/>
      <c r="F51" s="80"/>
      <c r="G51" s="77"/>
      <c r="H51" s="81"/>
      <c r="I51" s="82"/>
      <c r="J51" s="82"/>
      <c r="K51" s="51"/>
      <c r="L51" s="83">
        <v>51</v>
      </c>
      <c r="M51" s="83"/>
      <c r="N51" s="84">
        <v>2</v>
      </c>
      <c r="O51" s="100" t="str">
        <f>REPLACE(INDEX(GroupVertices[Group], MATCH(Edges[[#This Row],[Vertex 1]],GroupVertices[Vertex],0)),1,1,"")</f>
        <v>1</v>
      </c>
      <c r="P51" s="100" t="str">
        <f>REPLACE(INDEX(GroupVertices[Group], MATCH(Edges[[#This Row],[Vertex 2]],GroupVertices[Vertex],0)),1,1,"")</f>
        <v>1</v>
      </c>
    </row>
    <row r="52" spans="1:16" ht="14.25" customHeight="1" thickTop="1" thickBot="1" x14ac:dyDescent="0.3">
      <c r="A52" s="76" t="s">
        <v>196</v>
      </c>
      <c r="B52" s="76" t="s">
        <v>192</v>
      </c>
      <c r="C52" s="77"/>
      <c r="D52" s="78">
        <v>1.0436893203883495</v>
      </c>
      <c r="E52" s="79"/>
      <c r="F52" s="80"/>
      <c r="G52" s="77"/>
      <c r="H52" s="81"/>
      <c r="I52" s="82"/>
      <c r="J52" s="82"/>
      <c r="K52" s="51"/>
      <c r="L52" s="83">
        <v>52</v>
      </c>
      <c r="M52" s="83"/>
      <c r="N52" s="84">
        <v>2</v>
      </c>
      <c r="O52" s="100" t="str">
        <f>REPLACE(INDEX(GroupVertices[Group], MATCH(Edges[[#This Row],[Vertex 1]],GroupVertices[Vertex],0)),1,1,"")</f>
        <v>1</v>
      </c>
      <c r="P52" s="100" t="str">
        <f>REPLACE(INDEX(GroupVertices[Group], MATCH(Edges[[#This Row],[Vertex 2]],GroupVertices[Vertex],0)),1,1,"")</f>
        <v>1</v>
      </c>
    </row>
    <row r="53" spans="1:16" ht="14.25" customHeight="1" thickTop="1" thickBot="1" x14ac:dyDescent="0.3">
      <c r="A53" s="76" t="s">
        <v>177</v>
      </c>
      <c r="B53" s="76" t="s">
        <v>203</v>
      </c>
      <c r="C53" s="77"/>
      <c r="D53" s="78">
        <v>1</v>
      </c>
      <c r="E53" s="79"/>
      <c r="F53" s="80"/>
      <c r="G53" s="77"/>
      <c r="H53" s="81"/>
      <c r="I53" s="82"/>
      <c r="J53" s="82"/>
      <c r="K53" s="51"/>
      <c r="L53" s="83">
        <v>53</v>
      </c>
      <c r="M53" s="83"/>
      <c r="N53" s="84">
        <v>1</v>
      </c>
      <c r="O53" s="100" t="str">
        <f>REPLACE(INDEX(GroupVertices[Group], MATCH(Edges[[#This Row],[Vertex 1]],GroupVertices[Vertex],0)),1,1,"")</f>
        <v>1</v>
      </c>
      <c r="P53" s="100" t="str">
        <f>REPLACE(INDEX(GroupVertices[Group], MATCH(Edges[[#This Row],[Vertex 2]],GroupVertices[Vertex],0)),1,1,"")</f>
        <v>1</v>
      </c>
    </row>
    <row r="54" spans="1:16" ht="14.25" customHeight="1" thickTop="1" thickBot="1" x14ac:dyDescent="0.3">
      <c r="A54" s="76" t="s">
        <v>177</v>
      </c>
      <c r="B54" s="76" t="s">
        <v>178</v>
      </c>
      <c r="C54" s="77"/>
      <c r="D54" s="78">
        <v>1.7864077669902914</v>
      </c>
      <c r="E54" s="79"/>
      <c r="F54" s="80"/>
      <c r="G54" s="77"/>
      <c r="H54" s="81"/>
      <c r="I54" s="82"/>
      <c r="J54" s="82"/>
      <c r="K54" s="51"/>
      <c r="L54" s="83">
        <v>54</v>
      </c>
      <c r="M54" s="83"/>
      <c r="N54" s="84">
        <v>19</v>
      </c>
      <c r="O54" s="100" t="str">
        <f>REPLACE(INDEX(GroupVertices[Group], MATCH(Edges[[#This Row],[Vertex 1]],GroupVertices[Vertex],0)),1,1,"")</f>
        <v>1</v>
      </c>
      <c r="P54" s="100" t="str">
        <f>REPLACE(INDEX(GroupVertices[Group], MATCH(Edges[[#This Row],[Vertex 2]],GroupVertices[Vertex],0)),1,1,"")</f>
        <v>1</v>
      </c>
    </row>
    <row r="55" spans="1:16" ht="14.25" customHeight="1" thickTop="1" thickBot="1" x14ac:dyDescent="0.3">
      <c r="A55" s="76" t="s">
        <v>177</v>
      </c>
      <c r="B55" s="76" t="s">
        <v>204</v>
      </c>
      <c r="C55" s="77"/>
      <c r="D55" s="78">
        <v>1.3932038834951457</v>
      </c>
      <c r="E55" s="79"/>
      <c r="F55" s="80"/>
      <c r="G55" s="77"/>
      <c r="H55" s="81"/>
      <c r="I55" s="82"/>
      <c r="J55" s="82"/>
      <c r="K55" s="51"/>
      <c r="L55" s="83">
        <v>55</v>
      </c>
      <c r="M55" s="83"/>
      <c r="N55" s="84">
        <v>10</v>
      </c>
      <c r="O55" s="100" t="str">
        <f>REPLACE(INDEX(GroupVertices[Group], MATCH(Edges[[#This Row],[Vertex 1]],GroupVertices[Vertex],0)),1,1,"")</f>
        <v>1</v>
      </c>
      <c r="P55" s="100" t="str">
        <f>REPLACE(INDEX(GroupVertices[Group], MATCH(Edges[[#This Row],[Vertex 2]],GroupVertices[Vertex],0)),1,1,"")</f>
        <v>1</v>
      </c>
    </row>
    <row r="56" spans="1:16" ht="14.25" customHeight="1" thickTop="1" thickBot="1" x14ac:dyDescent="0.3">
      <c r="A56" s="76" t="s">
        <v>177</v>
      </c>
      <c r="B56" s="76" t="s">
        <v>205</v>
      </c>
      <c r="C56" s="77"/>
      <c r="D56" s="78">
        <v>1</v>
      </c>
      <c r="E56" s="79"/>
      <c r="F56" s="80"/>
      <c r="G56" s="77"/>
      <c r="H56" s="81"/>
      <c r="I56" s="82"/>
      <c r="J56" s="82"/>
      <c r="K56" s="51"/>
      <c r="L56" s="83">
        <v>56</v>
      </c>
      <c r="M56" s="83"/>
      <c r="N56" s="84">
        <v>1</v>
      </c>
      <c r="O56" s="100" t="str">
        <f>REPLACE(INDEX(GroupVertices[Group], MATCH(Edges[[#This Row],[Vertex 1]],GroupVertices[Vertex],0)),1,1,"")</f>
        <v>1</v>
      </c>
      <c r="P56" s="100" t="str">
        <f>REPLACE(INDEX(GroupVertices[Group], MATCH(Edges[[#This Row],[Vertex 2]],GroupVertices[Vertex],0)),1,1,"")</f>
        <v>1</v>
      </c>
    </row>
    <row r="57" spans="1:16" ht="14.25" customHeight="1" thickTop="1" thickBot="1" x14ac:dyDescent="0.3">
      <c r="A57" s="76" t="s">
        <v>177</v>
      </c>
      <c r="B57" s="76" t="s">
        <v>206</v>
      </c>
      <c r="C57" s="77"/>
      <c r="D57" s="78">
        <v>1</v>
      </c>
      <c r="E57" s="79"/>
      <c r="F57" s="80"/>
      <c r="G57" s="77"/>
      <c r="H57" s="81"/>
      <c r="I57" s="82"/>
      <c r="J57" s="82"/>
      <c r="K57" s="51"/>
      <c r="L57" s="83">
        <v>57</v>
      </c>
      <c r="M57" s="83"/>
      <c r="N57" s="84">
        <v>1</v>
      </c>
      <c r="O57" s="100" t="str">
        <f>REPLACE(INDEX(GroupVertices[Group], MATCH(Edges[[#This Row],[Vertex 1]],GroupVertices[Vertex],0)),1,1,"")</f>
        <v>1</v>
      </c>
      <c r="P57" s="100" t="str">
        <f>REPLACE(INDEX(GroupVertices[Group], MATCH(Edges[[#This Row],[Vertex 2]],GroupVertices[Vertex],0)),1,1,"")</f>
        <v>1</v>
      </c>
    </row>
    <row r="58" spans="1:16" ht="14.25" customHeight="1" thickTop="1" thickBot="1" x14ac:dyDescent="0.3">
      <c r="A58" s="76" t="s">
        <v>177</v>
      </c>
      <c r="B58" s="76" t="s">
        <v>179</v>
      </c>
      <c r="C58" s="77"/>
      <c r="D58" s="78">
        <v>1.262135922330097</v>
      </c>
      <c r="E58" s="79"/>
      <c r="F58" s="80"/>
      <c r="G58" s="77"/>
      <c r="H58" s="81"/>
      <c r="I58" s="82"/>
      <c r="J58" s="82"/>
      <c r="K58" s="51"/>
      <c r="L58" s="83">
        <v>58</v>
      </c>
      <c r="M58" s="83"/>
      <c r="N58" s="84">
        <v>7</v>
      </c>
      <c r="O58" s="100" t="str">
        <f>REPLACE(INDEX(GroupVertices[Group], MATCH(Edges[[#This Row],[Vertex 1]],GroupVertices[Vertex],0)),1,1,"")</f>
        <v>1</v>
      </c>
      <c r="P58" s="100" t="str">
        <f>REPLACE(INDEX(GroupVertices[Group], MATCH(Edges[[#This Row],[Vertex 2]],GroupVertices[Vertex],0)),1,1,"")</f>
        <v>1</v>
      </c>
    </row>
    <row r="59" spans="1:16" ht="14.25" customHeight="1" thickTop="1" thickBot="1" x14ac:dyDescent="0.3">
      <c r="A59" s="76" t="s">
        <v>177</v>
      </c>
      <c r="B59" s="76" t="s">
        <v>197</v>
      </c>
      <c r="C59" s="77"/>
      <c r="D59" s="78">
        <v>1.262135922330097</v>
      </c>
      <c r="E59" s="79"/>
      <c r="F59" s="80"/>
      <c r="G59" s="77"/>
      <c r="H59" s="81"/>
      <c r="I59" s="82"/>
      <c r="J59" s="82"/>
      <c r="K59" s="51"/>
      <c r="L59" s="83">
        <v>59</v>
      </c>
      <c r="M59" s="83"/>
      <c r="N59" s="84">
        <v>7</v>
      </c>
      <c r="O59" s="100" t="str">
        <f>REPLACE(INDEX(GroupVertices[Group], MATCH(Edges[[#This Row],[Vertex 1]],GroupVertices[Vertex],0)),1,1,"")</f>
        <v>1</v>
      </c>
      <c r="P59" s="100" t="str">
        <f>REPLACE(INDEX(GroupVertices[Group], MATCH(Edges[[#This Row],[Vertex 2]],GroupVertices[Vertex],0)),1,1,"")</f>
        <v>1</v>
      </c>
    </row>
    <row r="60" spans="1:16" ht="14.25" customHeight="1" thickTop="1" thickBot="1" x14ac:dyDescent="0.3">
      <c r="A60" s="76" t="s">
        <v>177</v>
      </c>
      <c r="B60" s="76" t="s">
        <v>207</v>
      </c>
      <c r="C60" s="77"/>
      <c r="D60" s="78">
        <v>1.087378640776699</v>
      </c>
      <c r="E60" s="79"/>
      <c r="F60" s="80"/>
      <c r="G60" s="77"/>
      <c r="H60" s="81"/>
      <c r="I60" s="82"/>
      <c r="J60" s="82"/>
      <c r="K60" s="51"/>
      <c r="L60" s="83">
        <v>60</v>
      </c>
      <c r="M60" s="83"/>
      <c r="N60" s="84">
        <v>3</v>
      </c>
      <c r="O60" s="100" t="str">
        <f>REPLACE(INDEX(GroupVertices[Group], MATCH(Edges[[#This Row],[Vertex 1]],GroupVertices[Vertex],0)),1,1,"")</f>
        <v>1</v>
      </c>
      <c r="P60" s="100" t="str">
        <f>REPLACE(INDEX(GroupVertices[Group], MATCH(Edges[[#This Row],[Vertex 2]],GroupVertices[Vertex],0)),1,1,"")</f>
        <v>1</v>
      </c>
    </row>
    <row r="61" spans="1:16" ht="14.25" customHeight="1" thickTop="1" thickBot="1" x14ac:dyDescent="0.3">
      <c r="A61" s="76" t="s">
        <v>177</v>
      </c>
      <c r="B61" s="76" t="s">
        <v>181</v>
      </c>
      <c r="C61" s="77"/>
      <c r="D61" s="78">
        <v>1.6990291262135924</v>
      </c>
      <c r="E61" s="79"/>
      <c r="F61" s="80"/>
      <c r="G61" s="77"/>
      <c r="H61" s="81"/>
      <c r="I61" s="82"/>
      <c r="J61" s="82"/>
      <c r="K61" s="51"/>
      <c r="L61" s="83">
        <v>61</v>
      </c>
      <c r="M61" s="83"/>
      <c r="N61" s="84">
        <v>17</v>
      </c>
      <c r="O61" s="100" t="str">
        <f>REPLACE(INDEX(GroupVertices[Group], MATCH(Edges[[#This Row],[Vertex 1]],GroupVertices[Vertex],0)),1,1,"")</f>
        <v>1</v>
      </c>
      <c r="P61" s="100" t="str">
        <f>REPLACE(INDEX(GroupVertices[Group], MATCH(Edges[[#This Row],[Vertex 2]],GroupVertices[Vertex],0)),1,1,"")</f>
        <v>1</v>
      </c>
    </row>
    <row r="62" spans="1:16" ht="14.25" customHeight="1" thickTop="1" thickBot="1" x14ac:dyDescent="0.3">
      <c r="A62" s="76" t="s">
        <v>177</v>
      </c>
      <c r="B62" s="76" t="s">
        <v>208</v>
      </c>
      <c r="C62" s="77"/>
      <c r="D62" s="78">
        <v>1</v>
      </c>
      <c r="E62" s="79"/>
      <c r="F62" s="80"/>
      <c r="G62" s="77"/>
      <c r="H62" s="81"/>
      <c r="I62" s="82"/>
      <c r="J62" s="82"/>
      <c r="K62" s="51"/>
      <c r="L62" s="83">
        <v>62</v>
      </c>
      <c r="M62" s="83"/>
      <c r="N62" s="84">
        <v>1</v>
      </c>
      <c r="O62" s="100" t="str">
        <f>REPLACE(INDEX(GroupVertices[Group], MATCH(Edges[[#This Row],[Vertex 1]],GroupVertices[Vertex],0)),1,1,"")</f>
        <v>1</v>
      </c>
      <c r="P62" s="100" t="str">
        <f>REPLACE(INDEX(GroupVertices[Group], MATCH(Edges[[#This Row],[Vertex 2]],GroupVertices[Vertex],0)),1,1,"")</f>
        <v>1</v>
      </c>
    </row>
    <row r="63" spans="1:16" ht="14.25" customHeight="1" thickTop="1" thickBot="1" x14ac:dyDescent="0.3">
      <c r="A63" s="76" t="s">
        <v>177</v>
      </c>
      <c r="B63" s="76" t="s">
        <v>209</v>
      </c>
      <c r="C63" s="77"/>
      <c r="D63" s="78">
        <v>1</v>
      </c>
      <c r="E63" s="79"/>
      <c r="F63" s="80"/>
      <c r="G63" s="77"/>
      <c r="H63" s="81"/>
      <c r="I63" s="82"/>
      <c r="J63" s="82"/>
      <c r="K63" s="51"/>
      <c r="L63" s="83">
        <v>63</v>
      </c>
      <c r="M63" s="83"/>
      <c r="N63" s="84">
        <v>1</v>
      </c>
      <c r="O63" s="100" t="str">
        <f>REPLACE(INDEX(GroupVertices[Group], MATCH(Edges[[#This Row],[Vertex 1]],GroupVertices[Vertex],0)),1,1,"")</f>
        <v>1</v>
      </c>
      <c r="P63" s="100" t="str">
        <f>REPLACE(INDEX(GroupVertices[Group], MATCH(Edges[[#This Row],[Vertex 2]],GroupVertices[Vertex],0)),1,1,"")</f>
        <v>1</v>
      </c>
    </row>
    <row r="64" spans="1:16" ht="14.25" customHeight="1" thickTop="1" thickBot="1" x14ac:dyDescent="0.3">
      <c r="A64" s="76" t="s">
        <v>177</v>
      </c>
      <c r="B64" s="76" t="s">
        <v>182</v>
      </c>
      <c r="C64" s="77"/>
      <c r="D64" s="78">
        <v>1.6990291262135924</v>
      </c>
      <c r="E64" s="79"/>
      <c r="F64" s="80"/>
      <c r="G64" s="77"/>
      <c r="H64" s="81"/>
      <c r="I64" s="82"/>
      <c r="J64" s="82"/>
      <c r="K64" s="51"/>
      <c r="L64" s="83">
        <v>64</v>
      </c>
      <c r="M64" s="83"/>
      <c r="N64" s="84">
        <v>17</v>
      </c>
      <c r="O64" s="100" t="str">
        <f>REPLACE(INDEX(GroupVertices[Group], MATCH(Edges[[#This Row],[Vertex 1]],GroupVertices[Vertex],0)),1,1,"")</f>
        <v>1</v>
      </c>
      <c r="P64" s="100" t="str">
        <f>REPLACE(INDEX(GroupVertices[Group], MATCH(Edges[[#This Row],[Vertex 2]],GroupVertices[Vertex],0)),1,1,"")</f>
        <v>1</v>
      </c>
    </row>
    <row r="65" spans="1:16" ht="14.25" customHeight="1" thickTop="1" thickBot="1" x14ac:dyDescent="0.3">
      <c r="A65" s="76" t="s">
        <v>177</v>
      </c>
      <c r="B65" s="76" t="s">
        <v>210</v>
      </c>
      <c r="C65" s="77"/>
      <c r="D65" s="78">
        <v>1</v>
      </c>
      <c r="E65" s="79"/>
      <c r="F65" s="80"/>
      <c r="G65" s="77"/>
      <c r="H65" s="81"/>
      <c r="I65" s="82"/>
      <c r="J65" s="82"/>
      <c r="K65" s="51"/>
      <c r="L65" s="83">
        <v>65</v>
      </c>
      <c r="M65" s="83"/>
      <c r="N65" s="84">
        <v>1</v>
      </c>
      <c r="O65" s="100" t="str">
        <f>REPLACE(INDEX(GroupVertices[Group], MATCH(Edges[[#This Row],[Vertex 1]],GroupVertices[Vertex],0)),1,1,"")</f>
        <v>1</v>
      </c>
      <c r="P65" s="100" t="str">
        <f>REPLACE(INDEX(GroupVertices[Group], MATCH(Edges[[#This Row],[Vertex 2]],GroupVertices[Vertex],0)),1,1,"")</f>
        <v>1</v>
      </c>
    </row>
    <row r="66" spans="1:16" ht="14.25" customHeight="1" thickTop="1" thickBot="1" x14ac:dyDescent="0.3">
      <c r="A66" s="76" t="s">
        <v>177</v>
      </c>
      <c r="B66" s="76" t="s">
        <v>211</v>
      </c>
      <c r="C66" s="77"/>
      <c r="D66" s="78">
        <v>1</v>
      </c>
      <c r="E66" s="79"/>
      <c r="F66" s="80"/>
      <c r="G66" s="77"/>
      <c r="H66" s="81"/>
      <c r="I66" s="82"/>
      <c r="J66" s="82"/>
      <c r="K66" s="51"/>
      <c r="L66" s="83">
        <v>66</v>
      </c>
      <c r="M66" s="83"/>
      <c r="N66" s="84">
        <v>1</v>
      </c>
      <c r="O66" s="100" t="str">
        <f>REPLACE(INDEX(GroupVertices[Group], MATCH(Edges[[#This Row],[Vertex 1]],GroupVertices[Vertex],0)),1,1,"")</f>
        <v>1</v>
      </c>
      <c r="P66" s="100" t="str">
        <f>REPLACE(INDEX(GroupVertices[Group], MATCH(Edges[[#This Row],[Vertex 2]],GroupVertices[Vertex],0)),1,1,"")</f>
        <v>1</v>
      </c>
    </row>
    <row r="67" spans="1:16" ht="14.25" customHeight="1" thickTop="1" thickBot="1" x14ac:dyDescent="0.3">
      <c r="A67" s="76" t="s">
        <v>177</v>
      </c>
      <c r="B67" s="76" t="s">
        <v>184</v>
      </c>
      <c r="C67" s="77"/>
      <c r="D67" s="78">
        <v>1.3495145631067962</v>
      </c>
      <c r="E67" s="79"/>
      <c r="F67" s="80"/>
      <c r="G67" s="77"/>
      <c r="H67" s="81"/>
      <c r="I67" s="82"/>
      <c r="J67" s="82"/>
      <c r="K67" s="51"/>
      <c r="L67" s="83">
        <v>67</v>
      </c>
      <c r="M67" s="83"/>
      <c r="N67" s="84">
        <v>9</v>
      </c>
      <c r="O67" s="100" t="str">
        <f>REPLACE(INDEX(GroupVertices[Group], MATCH(Edges[[#This Row],[Vertex 1]],GroupVertices[Vertex],0)),1,1,"")</f>
        <v>1</v>
      </c>
      <c r="P67" s="100" t="str">
        <f>REPLACE(INDEX(GroupVertices[Group], MATCH(Edges[[#This Row],[Vertex 2]],GroupVertices[Vertex],0)),1,1,"")</f>
        <v>1</v>
      </c>
    </row>
    <row r="68" spans="1:16" ht="14.25" customHeight="1" thickTop="1" thickBot="1" x14ac:dyDescent="0.3">
      <c r="A68" s="76" t="s">
        <v>177</v>
      </c>
      <c r="B68" s="76" t="s">
        <v>186</v>
      </c>
      <c r="C68" s="77"/>
      <c r="D68" s="78">
        <v>1.6553398058252426</v>
      </c>
      <c r="E68" s="79"/>
      <c r="F68" s="80"/>
      <c r="G68" s="77"/>
      <c r="H68" s="81"/>
      <c r="I68" s="82"/>
      <c r="J68" s="82"/>
      <c r="K68" s="51"/>
      <c r="L68" s="83">
        <v>68</v>
      </c>
      <c r="M68" s="83"/>
      <c r="N68" s="84">
        <v>16</v>
      </c>
      <c r="O68" s="100" t="str">
        <f>REPLACE(INDEX(GroupVertices[Group], MATCH(Edges[[#This Row],[Vertex 1]],GroupVertices[Vertex],0)),1,1,"")</f>
        <v>1</v>
      </c>
      <c r="P68" s="100" t="str">
        <f>REPLACE(INDEX(GroupVertices[Group], MATCH(Edges[[#This Row],[Vertex 2]],GroupVertices[Vertex],0)),1,1,"")</f>
        <v>1</v>
      </c>
    </row>
    <row r="69" spans="1:16" ht="14.25" customHeight="1" thickTop="1" thickBot="1" x14ac:dyDescent="0.3">
      <c r="A69" s="76" t="s">
        <v>177</v>
      </c>
      <c r="B69" s="76" t="s">
        <v>212</v>
      </c>
      <c r="C69" s="77"/>
      <c r="D69" s="78">
        <v>1.0436893203883495</v>
      </c>
      <c r="E69" s="79"/>
      <c r="F69" s="80"/>
      <c r="G69" s="77"/>
      <c r="H69" s="81"/>
      <c r="I69" s="82"/>
      <c r="J69" s="82"/>
      <c r="K69" s="51"/>
      <c r="L69" s="83">
        <v>69</v>
      </c>
      <c r="M69" s="83"/>
      <c r="N69" s="84">
        <v>2</v>
      </c>
      <c r="O69" s="100" t="str">
        <f>REPLACE(INDEX(GroupVertices[Group], MATCH(Edges[[#This Row],[Vertex 1]],GroupVertices[Vertex],0)),1,1,"")</f>
        <v>1</v>
      </c>
      <c r="P69" s="100" t="str">
        <f>REPLACE(INDEX(GroupVertices[Group], MATCH(Edges[[#This Row],[Vertex 2]],GroupVertices[Vertex],0)),1,1,"")</f>
        <v>1</v>
      </c>
    </row>
    <row r="70" spans="1:16" ht="14.25" customHeight="1" thickTop="1" thickBot="1" x14ac:dyDescent="0.3">
      <c r="A70" s="76" t="s">
        <v>177</v>
      </c>
      <c r="B70" s="76" t="s">
        <v>187</v>
      </c>
      <c r="C70" s="77"/>
      <c r="D70" s="78">
        <v>1.087378640776699</v>
      </c>
      <c r="E70" s="79"/>
      <c r="F70" s="80"/>
      <c r="G70" s="77"/>
      <c r="H70" s="81"/>
      <c r="I70" s="82"/>
      <c r="J70" s="82"/>
      <c r="K70" s="51"/>
      <c r="L70" s="83">
        <v>70</v>
      </c>
      <c r="M70" s="83"/>
      <c r="N70" s="84">
        <v>3</v>
      </c>
      <c r="O70" s="100" t="str">
        <f>REPLACE(INDEX(GroupVertices[Group], MATCH(Edges[[#This Row],[Vertex 1]],GroupVertices[Vertex],0)),1,1,"")</f>
        <v>1</v>
      </c>
      <c r="P70" s="100" t="str">
        <f>REPLACE(INDEX(GroupVertices[Group], MATCH(Edges[[#This Row],[Vertex 2]],GroupVertices[Vertex],0)),1,1,"")</f>
        <v>1</v>
      </c>
    </row>
    <row r="71" spans="1:16" ht="14.25" customHeight="1" thickTop="1" thickBot="1" x14ac:dyDescent="0.3">
      <c r="A71" s="76" t="s">
        <v>177</v>
      </c>
      <c r="B71" s="76" t="s">
        <v>213</v>
      </c>
      <c r="C71" s="77"/>
      <c r="D71" s="78">
        <v>1</v>
      </c>
      <c r="E71" s="79"/>
      <c r="F71" s="80"/>
      <c r="G71" s="77"/>
      <c r="H71" s="81"/>
      <c r="I71" s="82"/>
      <c r="J71" s="82"/>
      <c r="K71" s="51"/>
      <c r="L71" s="83">
        <v>71</v>
      </c>
      <c r="M71" s="83"/>
      <c r="N71" s="84">
        <v>1</v>
      </c>
      <c r="O71" s="100" t="str">
        <f>REPLACE(INDEX(GroupVertices[Group], MATCH(Edges[[#This Row],[Vertex 1]],GroupVertices[Vertex],0)),1,1,"")</f>
        <v>1</v>
      </c>
      <c r="P71" s="100" t="str">
        <f>REPLACE(INDEX(GroupVertices[Group], MATCH(Edges[[#This Row],[Vertex 2]],GroupVertices[Vertex],0)),1,1,"")</f>
        <v>1</v>
      </c>
    </row>
    <row r="72" spans="1:16" ht="14.25" customHeight="1" thickTop="1" thickBot="1" x14ac:dyDescent="0.3">
      <c r="A72" s="76" t="s">
        <v>177</v>
      </c>
      <c r="B72" s="76" t="s">
        <v>188</v>
      </c>
      <c r="C72" s="77"/>
      <c r="D72" s="78">
        <v>1.262135922330097</v>
      </c>
      <c r="E72" s="79"/>
      <c r="F72" s="80"/>
      <c r="G72" s="77"/>
      <c r="H72" s="81"/>
      <c r="I72" s="82"/>
      <c r="J72" s="82"/>
      <c r="K72" s="51"/>
      <c r="L72" s="83">
        <v>72</v>
      </c>
      <c r="M72" s="83"/>
      <c r="N72" s="84">
        <v>7</v>
      </c>
      <c r="O72" s="100" t="str">
        <f>REPLACE(INDEX(GroupVertices[Group], MATCH(Edges[[#This Row],[Vertex 1]],GroupVertices[Vertex],0)),1,1,"")</f>
        <v>1</v>
      </c>
      <c r="P72" s="100" t="str">
        <f>REPLACE(INDEX(GroupVertices[Group], MATCH(Edges[[#This Row],[Vertex 2]],GroupVertices[Vertex],0)),1,1,"")</f>
        <v>1</v>
      </c>
    </row>
    <row r="73" spans="1:16" ht="14.25" customHeight="1" thickTop="1" thickBot="1" x14ac:dyDescent="0.3">
      <c r="A73" s="76" t="s">
        <v>177</v>
      </c>
      <c r="B73" s="76" t="s">
        <v>201</v>
      </c>
      <c r="C73" s="77"/>
      <c r="D73" s="78">
        <v>1</v>
      </c>
      <c r="E73" s="79"/>
      <c r="F73" s="80"/>
      <c r="G73" s="77"/>
      <c r="H73" s="81"/>
      <c r="I73" s="82"/>
      <c r="J73" s="82"/>
      <c r="K73" s="51"/>
      <c r="L73" s="83">
        <v>73</v>
      </c>
      <c r="M73" s="83"/>
      <c r="N73" s="84">
        <v>1</v>
      </c>
      <c r="O73" s="100" t="str">
        <f>REPLACE(INDEX(GroupVertices[Group], MATCH(Edges[[#This Row],[Vertex 1]],GroupVertices[Vertex],0)),1,1,"")</f>
        <v>1</v>
      </c>
      <c r="P73" s="100" t="str">
        <f>REPLACE(INDEX(GroupVertices[Group], MATCH(Edges[[#This Row],[Vertex 2]],GroupVertices[Vertex],0)),1,1,"")</f>
        <v>1</v>
      </c>
    </row>
    <row r="74" spans="1:16" ht="14.25" customHeight="1" thickTop="1" thickBot="1" x14ac:dyDescent="0.3">
      <c r="A74" s="76" t="s">
        <v>177</v>
      </c>
      <c r="B74" s="76" t="s">
        <v>214</v>
      </c>
      <c r="C74" s="77"/>
      <c r="D74" s="78">
        <v>1.087378640776699</v>
      </c>
      <c r="E74" s="79"/>
      <c r="F74" s="80"/>
      <c r="G74" s="77"/>
      <c r="H74" s="81"/>
      <c r="I74" s="82"/>
      <c r="J74" s="82"/>
      <c r="K74" s="51"/>
      <c r="L74" s="83">
        <v>74</v>
      </c>
      <c r="M74" s="83"/>
      <c r="N74" s="84">
        <v>3</v>
      </c>
      <c r="O74" s="100" t="str">
        <f>REPLACE(INDEX(GroupVertices[Group], MATCH(Edges[[#This Row],[Vertex 1]],GroupVertices[Vertex],0)),1,1,"")</f>
        <v>1</v>
      </c>
      <c r="P74" s="100" t="str">
        <f>REPLACE(INDEX(GroupVertices[Group], MATCH(Edges[[#This Row],[Vertex 2]],GroupVertices[Vertex],0)),1,1,"")</f>
        <v>1</v>
      </c>
    </row>
    <row r="75" spans="1:16" ht="14.25" customHeight="1" thickTop="1" thickBot="1" x14ac:dyDescent="0.3">
      <c r="A75" s="76" t="s">
        <v>177</v>
      </c>
      <c r="B75" s="76" t="s">
        <v>191</v>
      </c>
      <c r="C75" s="77"/>
      <c r="D75" s="78">
        <v>1</v>
      </c>
      <c r="E75" s="79"/>
      <c r="F75" s="80"/>
      <c r="G75" s="77"/>
      <c r="H75" s="81"/>
      <c r="I75" s="82"/>
      <c r="J75" s="82"/>
      <c r="K75" s="51"/>
      <c r="L75" s="83">
        <v>75</v>
      </c>
      <c r="M75" s="83"/>
      <c r="N75" s="84">
        <v>1</v>
      </c>
      <c r="O75" s="100" t="str">
        <f>REPLACE(INDEX(GroupVertices[Group], MATCH(Edges[[#This Row],[Vertex 1]],GroupVertices[Vertex],0)),1,1,"")</f>
        <v>1</v>
      </c>
      <c r="P75" s="100" t="str">
        <f>REPLACE(INDEX(GroupVertices[Group], MATCH(Edges[[#This Row],[Vertex 2]],GroupVertices[Vertex],0)),1,1,"")</f>
        <v>1</v>
      </c>
    </row>
    <row r="76" spans="1:16" ht="14.25" customHeight="1" thickTop="1" thickBot="1" x14ac:dyDescent="0.3">
      <c r="A76" s="76" t="s">
        <v>177</v>
      </c>
      <c r="B76" s="76" t="s">
        <v>192</v>
      </c>
      <c r="C76" s="77"/>
      <c r="D76" s="78">
        <v>1.6990291262135924</v>
      </c>
      <c r="E76" s="79"/>
      <c r="F76" s="80"/>
      <c r="G76" s="77"/>
      <c r="H76" s="81"/>
      <c r="I76" s="82"/>
      <c r="J76" s="82"/>
      <c r="K76" s="51"/>
      <c r="L76" s="83">
        <v>76</v>
      </c>
      <c r="M76" s="83"/>
      <c r="N76" s="84">
        <v>17</v>
      </c>
      <c r="O76" s="100" t="str">
        <f>REPLACE(INDEX(GroupVertices[Group], MATCH(Edges[[#This Row],[Vertex 1]],GroupVertices[Vertex],0)),1,1,"")</f>
        <v>1</v>
      </c>
      <c r="P76" s="100" t="str">
        <f>REPLACE(INDEX(GroupVertices[Group], MATCH(Edges[[#This Row],[Vertex 2]],GroupVertices[Vertex],0)),1,1,"")</f>
        <v>1</v>
      </c>
    </row>
    <row r="77" spans="1:16" ht="14.25" customHeight="1" thickTop="1" thickBot="1" x14ac:dyDescent="0.3">
      <c r="A77" s="76" t="s">
        <v>177</v>
      </c>
      <c r="B77" s="76" t="s">
        <v>193</v>
      </c>
      <c r="C77" s="77"/>
      <c r="D77" s="78">
        <v>1.4368932038834952</v>
      </c>
      <c r="E77" s="79"/>
      <c r="F77" s="80"/>
      <c r="G77" s="77"/>
      <c r="H77" s="81"/>
      <c r="I77" s="82"/>
      <c r="J77" s="82"/>
      <c r="K77" s="51"/>
      <c r="L77" s="83">
        <v>77</v>
      </c>
      <c r="M77" s="83"/>
      <c r="N77" s="84">
        <v>11</v>
      </c>
      <c r="O77" s="100" t="str">
        <f>REPLACE(INDEX(GroupVertices[Group], MATCH(Edges[[#This Row],[Vertex 1]],GroupVertices[Vertex],0)),1,1,"")</f>
        <v>1</v>
      </c>
      <c r="P77" s="100" t="str">
        <f>REPLACE(INDEX(GroupVertices[Group], MATCH(Edges[[#This Row],[Vertex 2]],GroupVertices[Vertex],0)),1,1,"")</f>
        <v>1</v>
      </c>
    </row>
    <row r="78" spans="1:16" ht="14.25" customHeight="1" thickTop="1" thickBot="1" x14ac:dyDescent="0.3">
      <c r="A78" s="76" t="s">
        <v>215</v>
      </c>
      <c r="B78" s="76" t="s">
        <v>186</v>
      </c>
      <c r="C78" s="77"/>
      <c r="D78" s="78">
        <v>1</v>
      </c>
      <c r="E78" s="79"/>
      <c r="F78" s="80"/>
      <c r="G78" s="77"/>
      <c r="H78" s="81"/>
      <c r="I78" s="82"/>
      <c r="J78" s="82"/>
      <c r="K78" s="51"/>
      <c r="L78" s="83">
        <v>78</v>
      </c>
      <c r="M78" s="83"/>
      <c r="N78" s="84">
        <v>1</v>
      </c>
      <c r="O78" s="100" t="str">
        <f>REPLACE(INDEX(GroupVertices[Group], MATCH(Edges[[#This Row],[Vertex 1]],GroupVertices[Vertex],0)),1,1,"")</f>
        <v>1</v>
      </c>
      <c r="P78" s="100" t="str">
        <f>REPLACE(INDEX(GroupVertices[Group], MATCH(Edges[[#This Row],[Vertex 2]],GroupVertices[Vertex],0)),1,1,"")</f>
        <v>1</v>
      </c>
    </row>
    <row r="79" spans="1:16" ht="14.25" customHeight="1" thickTop="1" thickBot="1" x14ac:dyDescent="0.3">
      <c r="A79" s="76" t="s">
        <v>215</v>
      </c>
      <c r="B79" s="76" t="s">
        <v>216</v>
      </c>
      <c r="C79" s="77"/>
      <c r="D79" s="78">
        <v>1</v>
      </c>
      <c r="E79" s="79"/>
      <c r="F79" s="80"/>
      <c r="G79" s="77"/>
      <c r="H79" s="81"/>
      <c r="I79" s="82"/>
      <c r="J79" s="82"/>
      <c r="K79" s="51"/>
      <c r="L79" s="83">
        <v>79</v>
      </c>
      <c r="M79" s="83"/>
      <c r="N79" s="84">
        <v>1</v>
      </c>
      <c r="O79" s="100" t="str">
        <f>REPLACE(INDEX(GroupVertices[Group], MATCH(Edges[[#This Row],[Vertex 1]],GroupVertices[Vertex],0)),1,1,"")</f>
        <v>1</v>
      </c>
      <c r="P79" s="100" t="str">
        <f>REPLACE(INDEX(GroupVertices[Group], MATCH(Edges[[#This Row],[Vertex 2]],GroupVertices[Vertex],0)),1,1,"")</f>
        <v>1</v>
      </c>
    </row>
    <row r="80" spans="1:16" ht="14.25" customHeight="1" thickTop="1" thickBot="1" x14ac:dyDescent="0.3">
      <c r="A80" s="76" t="s">
        <v>203</v>
      </c>
      <c r="B80" s="76" t="s">
        <v>197</v>
      </c>
      <c r="C80" s="77"/>
      <c r="D80" s="78">
        <v>1.2184466019417475</v>
      </c>
      <c r="E80" s="79"/>
      <c r="F80" s="80"/>
      <c r="G80" s="77"/>
      <c r="H80" s="81"/>
      <c r="I80" s="82"/>
      <c r="J80" s="82"/>
      <c r="K80" s="51"/>
      <c r="L80" s="83">
        <v>80</v>
      </c>
      <c r="M80" s="83"/>
      <c r="N80" s="84">
        <v>6</v>
      </c>
      <c r="O80" s="100" t="str">
        <f>REPLACE(INDEX(GroupVertices[Group], MATCH(Edges[[#This Row],[Vertex 1]],GroupVertices[Vertex],0)),1,1,"")</f>
        <v>1</v>
      </c>
      <c r="P80" s="100" t="str">
        <f>REPLACE(INDEX(GroupVertices[Group], MATCH(Edges[[#This Row],[Vertex 2]],GroupVertices[Vertex],0)),1,1,"")</f>
        <v>1</v>
      </c>
    </row>
    <row r="81" spans="1:16" ht="14.25" customHeight="1" thickTop="1" thickBot="1" x14ac:dyDescent="0.3">
      <c r="A81" s="76" t="s">
        <v>203</v>
      </c>
      <c r="B81" s="76" t="s">
        <v>181</v>
      </c>
      <c r="C81" s="77"/>
      <c r="D81" s="78">
        <v>1</v>
      </c>
      <c r="E81" s="79"/>
      <c r="F81" s="80"/>
      <c r="G81" s="77"/>
      <c r="H81" s="81"/>
      <c r="I81" s="82"/>
      <c r="J81" s="82"/>
      <c r="K81" s="51"/>
      <c r="L81" s="83">
        <v>81</v>
      </c>
      <c r="M81" s="83"/>
      <c r="N81" s="84">
        <v>1</v>
      </c>
      <c r="O81" s="100" t="str">
        <f>REPLACE(INDEX(GroupVertices[Group], MATCH(Edges[[#This Row],[Vertex 1]],GroupVertices[Vertex],0)),1,1,"")</f>
        <v>1</v>
      </c>
      <c r="P81" s="100" t="str">
        <f>REPLACE(INDEX(GroupVertices[Group], MATCH(Edges[[#This Row],[Vertex 2]],GroupVertices[Vertex],0)),1,1,"")</f>
        <v>1</v>
      </c>
    </row>
    <row r="82" spans="1:16" ht="14.25" customHeight="1" thickTop="1" thickBot="1" x14ac:dyDescent="0.3">
      <c r="A82" s="76" t="s">
        <v>203</v>
      </c>
      <c r="B82" s="76" t="s">
        <v>201</v>
      </c>
      <c r="C82" s="77"/>
      <c r="D82" s="78">
        <v>1.1310679611650485</v>
      </c>
      <c r="E82" s="79"/>
      <c r="F82" s="80"/>
      <c r="G82" s="77"/>
      <c r="H82" s="81"/>
      <c r="I82" s="82"/>
      <c r="J82" s="82"/>
      <c r="K82" s="51"/>
      <c r="L82" s="83">
        <v>82</v>
      </c>
      <c r="M82" s="83"/>
      <c r="N82" s="84">
        <v>4</v>
      </c>
      <c r="O82" s="100" t="str">
        <f>REPLACE(INDEX(GroupVertices[Group], MATCH(Edges[[#This Row],[Vertex 1]],GroupVertices[Vertex],0)),1,1,"")</f>
        <v>1</v>
      </c>
      <c r="P82" s="100" t="str">
        <f>REPLACE(INDEX(GroupVertices[Group], MATCH(Edges[[#This Row],[Vertex 2]],GroupVertices[Vertex],0)),1,1,"")</f>
        <v>1</v>
      </c>
    </row>
    <row r="83" spans="1:16" ht="14.25" customHeight="1" thickTop="1" thickBot="1" x14ac:dyDescent="0.3">
      <c r="A83" s="76" t="s">
        <v>203</v>
      </c>
      <c r="B83" s="76" t="s">
        <v>192</v>
      </c>
      <c r="C83" s="77"/>
      <c r="D83" s="78">
        <v>1.087378640776699</v>
      </c>
      <c r="E83" s="79"/>
      <c r="F83" s="80"/>
      <c r="G83" s="77"/>
      <c r="H83" s="81"/>
      <c r="I83" s="82"/>
      <c r="J83" s="82"/>
      <c r="K83" s="51"/>
      <c r="L83" s="83">
        <v>83</v>
      </c>
      <c r="M83" s="83"/>
      <c r="N83" s="84">
        <v>3</v>
      </c>
      <c r="O83" s="100" t="str">
        <f>REPLACE(INDEX(GroupVertices[Group], MATCH(Edges[[#This Row],[Vertex 1]],GroupVertices[Vertex],0)),1,1,"")</f>
        <v>1</v>
      </c>
      <c r="P83" s="100" t="str">
        <f>REPLACE(INDEX(GroupVertices[Group], MATCH(Edges[[#This Row],[Vertex 2]],GroupVertices[Vertex],0)),1,1,"")</f>
        <v>1</v>
      </c>
    </row>
    <row r="84" spans="1:16" ht="14.25" customHeight="1" thickTop="1" thickBot="1" x14ac:dyDescent="0.3">
      <c r="A84" s="76" t="s">
        <v>178</v>
      </c>
      <c r="B84" s="76" t="s">
        <v>204</v>
      </c>
      <c r="C84" s="77"/>
      <c r="D84" s="78">
        <v>1.1310679611650485</v>
      </c>
      <c r="E84" s="79"/>
      <c r="F84" s="80"/>
      <c r="G84" s="77"/>
      <c r="H84" s="81"/>
      <c r="I84" s="82"/>
      <c r="J84" s="82"/>
      <c r="K84" s="51"/>
      <c r="L84" s="83">
        <v>84</v>
      </c>
      <c r="M84" s="83"/>
      <c r="N84" s="84">
        <v>4</v>
      </c>
      <c r="O84" s="100" t="str">
        <f>REPLACE(INDEX(GroupVertices[Group], MATCH(Edges[[#This Row],[Vertex 1]],GroupVertices[Vertex],0)),1,1,"")</f>
        <v>1</v>
      </c>
      <c r="P84" s="100" t="str">
        <f>REPLACE(INDEX(GroupVertices[Group], MATCH(Edges[[#This Row],[Vertex 2]],GroupVertices[Vertex],0)),1,1,"")</f>
        <v>1</v>
      </c>
    </row>
    <row r="85" spans="1:16" ht="14.25" customHeight="1" thickTop="1" thickBot="1" x14ac:dyDescent="0.3">
      <c r="A85" s="76" t="s">
        <v>178</v>
      </c>
      <c r="B85" s="76" t="s">
        <v>179</v>
      </c>
      <c r="C85" s="77"/>
      <c r="D85" s="78">
        <v>1.262135922330097</v>
      </c>
      <c r="E85" s="79"/>
      <c r="F85" s="80"/>
      <c r="G85" s="77"/>
      <c r="H85" s="81"/>
      <c r="I85" s="82"/>
      <c r="J85" s="82"/>
      <c r="K85" s="51"/>
      <c r="L85" s="83">
        <v>85</v>
      </c>
      <c r="M85" s="83"/>
      <c r="N85" s="84">
        <v>7</v>
      </c>
      <c r="O85" s="100" t="str">
        <f>REPLACE(INDEX(GroupVertices[Group], MATCH(Edges[[#This Row],[Vertex 1]],GroupVertices[Vertex],0)),1,1,"")</f>
        <v>1</v>
      </c>
      <c r="P85" s="100" t="str">
        <f>REPLACE(INDEX(GroupVertices[Group], MATCH(Edges[[#This Row],[Vertex 2]],GroupVertices[Vertex],0)),1,1,"")</f>
        <v>1</v>
      </c>
    </row>
    <row r="86" spans="1:16" ht="14.25" customHeight="1" thickTop="1" thickBot="1" x14ac:dyDescent="0.3">
      <c r="A86" s="76" t="s">
        <v>178</v>
      </c>
      <c r="B86" s="76" t="s">
        <v>181</v>
      </c>
      <c r="C86" s="77"/>
      <c r="D86" s="78">
        <v>4.1456310679611654</v>
      </c>
      <c r="E86" s="79"/>
      <c r="F86" s="80"/>
      <c r="G86" s="77"/>
      <c r="H86" s="81"/>
      <c r="I86" s="82"/>
      <c r="J86" s="82"/>
      <c r="K86" s="51"/>
      <c r="L86" s="83">
        <v>86</v>
      </c>
      <c r="M86" s="83"/>
      <c r="N86" s="84">
        <v>73</v>
      </c>
      <c r="O86" s="100" t="str">
        <f>REPLACE(INDEX(GroupVertices[Group], MATCH(Edges[[#This Row],[Vertex 1]],GroupVertices[Vertex],0)),1,1,"")</f>
        <v>1</v>
      </c>
      <c r="P86" s="100" t="str">
        <f>REPLACE(INDEX(GroupVertices[Group], MATCH(Edges[[#This Row],[Vertex 2]],GroupVertices[Vertex],0)),1,1,"")</f>
        <v>1</v>
      </c>
    </row>
    <row r="87" spans="1:16" ht="14.25" customHeight="1" thickTop="1" thickBot="1" x14ac:dyDescent="0.3">
      <c r="A87" s="76" t="s">
        <v>178</v>
      </c>
      <c r="B87" s="76" t="s">
        <v>198</v>
      </c>
      <c r="C87" s="77"/>
      <c r="D87" s="78">
        <v>1</v>
      </c>
      <c r="E87" s="79"/>
      <c r="F87" s="80"/>
      <c r="G87" s="77"/>
      <c r="H87" s="81"/>
      <c r="I87" s="82"/>
      <c r="J87" s="82"/>
      <c r="K87" s="51"/>
      <c r="L87" s="83">
        <v>87</v>
      </c>
      <c r="M87" s="83"/>
      <c r="N87" s="84">
        <v>1</v>
      </c>
      <c r="O87" s="100" t="str">
        <f>REPLACE(INDEX(GroupVertices[Group], MATCH(Edges[[#This Row],[Vertex 1]],GroupVertices[Vertex],0)),1,1,"")</f>
        <v>1</v>
      </c>
      <c r="P87" s="100" t="str">
        <f>REPLACE(INDEX(GroupVertices[Group], MATCH(Edges[[#This Row],[Vertex 2]],GroupVertices[Vertex],0)),1,1,"")</f>
        <v>1</v>
      </c>
    </row>
    <row r="88" spans="1:16" ht="14.25" customHeight="1" thickTop="1" thickBot="1" x14ac:dyDescent="0.3">
      <c r="A88" s="76" t="s">
        <v>178</v>
      </c>
      <c r="B88" s="76" t="s">
        <v>217</v>
      </c>
      <c r="C88" s="77"/>
      <c r="D88" s="78">
        <v>1</v>
      </c>
      <c r="E88" s="79"/>
      <c r="F88" s="80"/>
      <c r="G88" s="77"/>
      <c r="H88" s="81"/>
      <c r="I88" s="82"/>
      <c r="J88" s="82"/>
      <c r="K88" s="51"/>
      <c r="L88" s="83">
        <v>88</v>
      </c>
      <c r="M88" s="83"/>
      <c r="N88" s="84">
        <v>1</v>
      </c>
      <c r="O88" s="100" t="str">
        <f>REPLACE(INDEX(GroupVertices[Group], MATCH(Edges[[#This Row],[Vertex 1]],GroupVertices[Vertex],0)),1,1,"")</f>
        <v>1</v>
      </c>
      <c r="P88" s="100" t="str">
        <f>REPLACE(INDEX(GroupVertices[Group], MATCH(Edges[[#This Row],[Vertex 2]],GroupVertices[Vertex],0)),1,1,"")</f>
        <v>1</v>
      </c>
    </row>
    <row r="89" spans="1:16" ht="14.25" customHeight="1" thickTop="1" thickBot="1" x14ac:dyDescent="0.3">
      <c r="A89" s="76" t="s">
        <v>178</v>
      </c>
      <c r="B89" s="76" t="s">
        <v>182</v>
      </c>
      <c r="C89" s="77"/>
      <c r="D89" s="78">
        <v>1.3932038834951457</v>
      </c>
      <c r="E89" s="79"/>
      <c r="F89" s="80"/>
      <c r="G89" s="77"/>
      <c r="H89" s="81"/>
      <c r="I89" s="82"/>
      <c r="J89" s="82"/>
      <c r="K89" s="51"/>
      <c r="L89" s="83">
        <v>89</v>
      </c>
      <c r="M89" s="83"/>
      <c r="N89" s="84">
        <v>10</v>
      </c>
      <c r="O89" s="100" t="str">
        <f>REPLACE(INDEX(GroupVertices[Group], MATCH(Edges[[#This Row],[Vertex 1]],GroupVertices[Vertex],0)),1,1,"")</f>
        <v>1</v>
      </c>
      <c r="P89" s="100" t="str">
        <f>REPLACE(INDEX(GroupVertices[Group], MATCH(Edges[[#This Row],[Vertex 2]],GroupVertices[Vertex],0)),1,1,"")</f>
        <v>1</v>
      </c>
    </row>
    <row r="90" spans="1:16" ht="14.25" customHeight="1" thickTop="1" thickBot="1" x14ac:dyDescent="0.3">
      <c r="A90" s="76" t="s">
        <v>178</v>
      </c>
      <c r="B90" s="76" t="s">
        <v>183</v>
      </c>
      <c r="C90" s="77"/>
      <c r="D90" s="78">
        <v>1.087378640776699</v>
      </c>
      <c r="E90" s="79"/>
      <c r="F90" s="80"/>
      <c r="G90" s="77"/>
      <c r="H90" s="81"/>
      <c r="I90" s="82"/>
      <c r="J90" s="82"/>
      <c r="K90" s="51"/>
      <c r="L90" s="83">
        <v>90</v>
      </c>
      <c r="M90" s="83"/>
      <c r="N90" s="84">
        <v>3</v>
      </c>
      <c r="O90" s="100" t="str">
        <f>REPLACE(INDEX(GroupVertices[Group], MATCH(Edges[[#This Row],[Vertex 1]],GroupVertices[Vertex],0)),1,1,"")</f>
        <v>1</v>
      </c>
      <c r="P90" s="100" t="str">
        <f>REPLACE(INDEX(GroupVertices[Group], MATCH(Edges[[#This Row],[Vertex 2]],GroupVertices[Vertex],0)),1,1,"")</f>
        <v>1</v>
      </c>
    </row>
    <row r="91" spans="1:16" ht="14.25" customHeight="1" thickTop="1" thickBot="1" x14ac:dyDescent="0.3">
      <c r="A91" s="76" t="s">
        <v>178</v>
      </c>
      <c r="B91" s="76" t="s">
        <v>184</v>
      </c>
      <c r="C91" s="77"/>
      <c r="D91" s="78">
        <v>1.1310679611650485</v>
      </c>
      <c r="E91" s="79"/>
      <c r="F91" s="80"/>
      <c r="G91" s="77"/>
      <c r="H91" s="81"/>
      <c r="I91" s="82"/>
      <c r="J91" s="82"/>
      <c r="K91" s="51"/>
      <c r="L91" s="83">
        <v>91</v>
      </c>
      <c r="M91" s="83"/>
      <c r="N91" s="84">
        <v>4</v>
      </c>
      <c r="O91" s="100" t="str">
        <f>REPLACE(INDEX(GroupVertices[Group], MATCH(Edges[[#This Row],[Vertex 1]],GroupVertices[Vertex],0)),1,1,"")</f>
        <v>1</v>
      </c>
      <c r="P91" s="100" t="str">
        <f>REPLACE(INDEX(GroupVertices[Group], MATCH(Edges[[#This Row],[Vertex 2]],GroupVertices[Vertex],0)),1,1,"")</f>
        <v>1</v>
      </c>
    </row>
    <row r="92" spans="1:16" ht="14.25" customHeight="1" thickTop="1" thickBot="1" x14ac:dyDescent="0.3">
      <c r="A92" s="76" t="s">
        <v>178</v>
      </c>
      <c r="B92" s="76" t="s">
        <v>187</v>
      </c>
      <c r="C92" s="77"/>
      <c r="D92" s="78">
        <v>3.2281553398058254</v>
      </c>
      <c r="E92" s="79"/>
      <c r="F92" s="80"/>
      <c r="G92" s="77"/>
      <c r="H92" s="81"/>
      <c r="I92" s="82"/>
      <c r="J92" s="82"/>
      <c r="K92" s="51"/>
      <c r="L92" s="83">
        <v>92</v>
      </c>
      <c r="M92" s="83"/>
      <c r="N92" s="84">
        <v>52</v>
      </c>
      <c r="O92" s="100" t="str">
        <f>REPLACE(INDEX(GroupVertices[Group], MATCH(Edges[[#This Row],[Vertex 1]],GroupVertices[Vertex],0)),1,1,"")</f>
        <v>1</v>
      </c>
      <c r="P92" s="100" t="str">
        <f>REPLACE(INDEX(GroupVertices[Group], MATCH(Edges[[#This Row],[Vertex 2]],GroupVertices[Vertex],0)),1,1,"")</f>
        <v>1</v>
      </c>
    </row>
    <row r="93" spans="1:16" ht="14.25" customHeight="1" thickTop="1" thickBot="1" x14ac:dyDescent="0.3">
      <c r="A93" s="76" t="s">
        <v>178</v>
      </c>
      <c r="B93" s="76" t="s">
        <v>188</v>
      </c>
      <c r="C93" s="77"/>
      <c r="D93" s="78">
        <v>2.441747572815534</v>
      </c>
      <c r="E93" s="79"/>
      <c r="F93" s="80"/>
      <c r="G93" s="77"/>
      <c r="H93" s="81"/>
      <c r="I93" s="82"/>
      <c r="J93" s="82"/>
      <c r="K93" s="51"/>
      <c r="L93" s="83">
        <v>93</v>
      </c>
      <c r="M93" s="83"/>
      <c r="N93" s="84">
        <v>34</v>
      </c>
      <c r="O93" s="100" t="str">
        <f>REPLACE(INDEX(GroupVertices[Group], MATCH(Edges[[#This Row],[Vertex 1]],GroupVertices[Vertex],0)),1,1,"")</f>
        <v>1</v>
      </c>
      <c r="P93" s="100" t="str">
        <f>REPLACE(INDEX(GroupVertices[Group], MATCH(Edges[[#This Row],[Vertex 2]],GroupVertices[Vertex],0)),1,1,"")</f>
        <v>1</v>
      </c>
    </row>
    <row r="94" spans="1:16" ht="14.25" customHeight="1" thickTop="1" thickBot="1" x14ac:dyDescent="0.3">
      <c r="A94" s="76" t="s">
        <v>178</v>
      </c>
      <c r="B94" s="76" t="s">
        <v>190</v>
      </c>
      <c r="C94" s="77"/>
      <c r="D94" s="78">
        <v>1.087378640776699</v>
      </c>
      <c r="E94" s="79"/>
      <c r="F94" s="80"/>
      <c r="G94" s="77"/>
      <c r="H94" s="81"/>
      <c r="I94" s="82"/>
      <c r="J94" s="82"/>
      <c r="K94" s="51"/>
      <c r="L94" s="83">
        <v>94</v>
      </c>
      <c r="M94" s="83"/>
      <c r="N94" s="84">
        <v>3</v>
      </c>
      <c r="O94" s="100" t="str">
        <f>REPLACE(INDEX(GroupVertices[Group], MATCH(Edges[[#This Row],[Vertex 1]],GroupVertices[Vertex],0)),1,1,"")</f>
        <v>1</v>
      </c>
      <c r="P94" s="100" t="str">
        <f>REPLACE(INDEX(GroupVertices[Group], MATCH(Edges[[#This Row],[Vertex 2]],GroupVertices[Vertex],0)),1,1,"")</f>
        <v>1</v>
      </c>
    </row>
    <row r="95" spans="1:16" ht="14.25" customHeight="1" thickTop="1" thickBot="1" x14ac:dyDescent="0.3">
      <c r="A95" s="76" t="s">
        <v>178</v>
      </c>
      <c r="B95" s="76" t="s">
        <v>214</v>
      </c>
      <c r="C95" s="77"/>
      <c r="D95" s="78">
        <v>1</v>
      </c>
      <c r="E95" s="79"/>
      <c r="F95" s="80"/>
      <c r="G95" s="77"/>
      <c r="H95" s="81"/>
      <c r="I95" s="82"/>
      <c r="J95" s="82"/>
      <c r="K95" s="51"/>
      <c r="L95" s="83">
        <v>95</v>
      </c>
      <c r="M95" s="83"/>
      <c r="N95" s="84">
        <v>1</v>
      </c>
      <c r="O95" s="100" t="str">
        <f>REPLACE(INDEX(GroupVertices[Group], MATCH(Edges[[#This Row],[Vertex 1]],GroupVertices[Vertex],0)),1,1,"")</f>
        <v>1</v>
      </c>
      <c r="P95" s="100" t="str">
        <f>REPLACE(INDEX(GroupVertices[Group], MATCH(Edges[[#This Row],[Vertex 2]],GroupVertices[Vertex],0)),1,1,"")</f>
        <v>1</v>
      </c>
    </row>
    <row r="96" spans="1:16" ht="14.25" customHeight="1" thickTop="1" thickBot="1" x14ac:dyDescent="0.3">
      <c r="A96" s="76" t="s">
        <v>178</v>
      </c>
      <c r="B96" s="76" t="s">
        <v>191</v>
      </c>
      <c r="C96" s="77"/>
      <c r="D96" s="78">
        <v>1.9174757281553398</v>
      </c>
      <c r="E96" s="79"/>
      <c r="F96" s="80"/>
      <c r="G96" s="77"/>
      <c r="H96" s="81"/>
      <c r="I96" s="82"/>
      <c r="J96" s="82"/>
      <c r="K96" s="51"/>
      <c r="L96" s="83">
        <v>96</v>
      </c>
      <c r="M96" s="83"/>
      <c r="N96" s="84">
        <v>22</v>
      </c>
      <c r="O96" s="100" t="str">
        <f>REPLACE(INDEX(GroupVertices[Group], MATCH(Edges[[#This Row],[Vertex 1]],GroupVertices[Vertex],0)),1,1,"")</f>
        <v>1</v>
      </c>
      <c r="P96" s="100" t="str">
        <f>REPLACE(INDEX(GroupVertices[Group], MATCH(Edges[[#This Row],[Vertex 2]],GroupVertices[Vertex],0)),1,1,"")</f>
        <v>1</v>
      </c>
    </row>
    <row r="97" spans="1:16" ht="14.25" customHeight="1" thickTop="1" thickBot="1" x14ac:dyDescent="0.3">
      <c r="A97" s="76" t="s">
        <v>178</v>
      </c>
      <c r="B97" s="76" t="s">
        <v>218</v>
      </c>
      <c r="C97" s="77"/>
      <c r="D97" s="78">
        <v>1</v>
      </c>
      <c r="E97" s="79"/>
      <c r="F97" s="80"/>
      <c r="G97" s="77"/>
      <c r="H97" s="81"/>
      <c r="I97" s="82"/>
      <c r="J97" s="82"/>
      <c r="K97" s="51"/>
      <c r="L97" s="83">
        <v>97</v>
      </c>
      <c r="M97" s="83"/>
      <c r="N97" s="84">
        <v>1</v>
      </c>
      <c r="O97" s="100" t="str">
        <f>REPLACE(INDEX(GroupVertices[Group], MATCH(Edges[[#This Row],[Vertex 1]],GroupVertices[Vertex],0)),1,1,"")</f>
        <v>1</v>
      </c>
      <c r="P97" s="100" t="str">
        <f>REPLACE(INDEX(GroupVertices[Group], MATCH(Edges[[#This Row],[Vertex 2]],GroupVertices[Vertex],0)),1,1,"")</f>
        <v>1</v>
      </c>
    </row>
    <row r="98" spans="1:16" ht="14.25" customHeight="1" thickTop="1" thickBot="1" x14ac:dyDescent="0.3">
      <c r="A98" s="76" t="s">
        <v>178</v>
      </c>
      <c r="B98" s="76" t="s">
        <v>219</v>
      </c>
      <c r="C98" s="77"/>
      <c r="D98" s="78">
        <v>1.0436893203883495</v>
      </c>
      <c r="E98" s="79"/>
      <c r="F98" s="80"/>
      <c r="G98" s="77"/>
      <c r="H98" s="81"/>
      <c r="I98" s="82"/>
      <c r="J98" s="82"/>
      <c r="K98" s="51"/>
      <c r="L98" s="83">
        <v>98</v>
      </c>
      <c r="M98" s="83"/>
      <c r="N98" s="84">
        <v>2</v>
      </c>
      <c r="O98" s="100" t="str">
        <f>REPLACE(INDEX(GroupVertices[Group], MATCH(Edges[[#This Row],[Vertex 1]],GroupVertices[Vertex],0)),1,1,"")</f>
        <v>1</v>
      </c>
      <c r="P98" s="100" t="str">
        <f>REPLACE(INDEX(GroupVertices[Group], MATCH(Edges[[#This Row],[Vertex 2]],GroupVertices[Vertex],0)),1,1,"")</f>
        <v>1</v>
      </c>
    </row>
    <row r="99" spans="1:16" ht="14.25" customHeight="1" thickTop="1" thickBot="1" x14ac:dyDescent="0.3">
      <c r="A99" s="76" t="s">
        <v>178</v>
      </c>
      <c r="B99" s="76" t="s">
        <v>192</v>
      </c>
      <c r="C99" s="77"/>
      <c r="D99" s="78">
        <v>2.0485436893203883</v>
      </c>
      <c r="E99" s="79"/>
      <c r="F99" s="80"/>
      <c r="G99" s="77"/>
      <c r="H99" s="81"/>
      <c r="I99" s="82"/>
      <c r="J99" s="82"/>
      <c r="K99" s="51"/>
      <c r="L99" s="83">
        <v>99</v>
      </c>
      <c r="M99" s="83"/>
      <c r="N99" s="84">
        <v>25</v>
      </c>
      <c r="O99" s="100" t="str">
        <f>REPLACE(INDEX(GroupVertices[Group], MATCH(Edges[[#This Row],[Vertex 1]],GroupVertices[Vertex],0)),1,1,"")</f>
        <v>1</v>
      </c>
      <c r="P99" s="100" t="str">
        <f>REPLACE(INDEX(GroupVertices[Group], MATCH(Edges[[#This Row],[Vertex 2]],GroupVertices[Vertex],0)),1,1,"")</f>
        <v>1</v>
      </c>
    </row>
    <row r="100" spans="1:16" ht="14.25" customHeight="1" thickTop="1" thickBot="1" x14ac:dyDescent="0.3">
      <c r="A100" s="76" t="s">
        <v>178</v>
      </c>
      <c r="B100" s="76" t="s">
        <v>193</v>
      </c>
      <c r="C100" s="77"/>
      <c r="D100" s="78">
        <v>3.0533980582524274</v>
      </c>
      <c r="E100" s="79"/>
      <c r="F100" s="80"/>
      <c r="G100" s="77"/>
      <c r="H100" s="81"/>
      <c r="I100" s="82"/>
      <c r="J100" s="82"/>
      <c r="K100" s="51"/>
      <c r="L100" s="83">
        <v>100</v>
      </c>
      <c r="M100" s="83"/>
      <c r="N100" s="84">
        <v>48</v>
      </c>
      <c r="O100" s="100" t="str">
        <f>REPLACE(INDEX(GroupVertices[Group], MATCH(Edges[[#This Row],[Vertex 1]],GroupVertices[Vertex],0)),1,1,"")</f>
        <v>1</v>
      </c>
      <c r="P100" s="100" t="str">
        <f>REPLACE(INDEX(GroupVertices[Group], MATCH(Edges[[#This Row],[Vertex 2]],GroupVertices[Vertex],0)),1,1,"")</f>
        <v>1</v>
      </c>
    </row>
    <row r="101" spans="1:16" ht="14.25" customHeight="1" thickTop="1" thickBot="1" x14ac:dyDescent="0.3">
      <c r="A101" s="76" t="s">
        <v>220</v>
      </c>
      <c r="B101" s="76" t="s">
        <v>180</v>
      </c>
      <c r="C101" s="77"/>
      <c r="D101" s="78">
        <v>3.796116504854369</v>
      </c>
      <c r="E101" s="79"/>
      <c r="F101" s="80"/>
      <c r="G101" s="77"/>
      <c r="H101" s="81"/>
      <c r="I101" s="82"/>
      <c r="J101" s="82"/>
      <c r="K101" s="51"/>
      <c r="L101" s="83">
        <v>101</v>
      </c>
      <c r="M101" s="83"/>
      <c r="N101" s="84">
        <v>65</v>
      </c>
      <c r="O101" s="100" t="str">
        <f>REPLACE(INDEX(GroupVertices[Group], MATCH(Edges[[#This Row],[Vertex 1]],GroupVertices[Vertex],0)),1,1,"")</f>
        <v>1</v>
      </c>
      <c r="P101" s="100" t="str">
        <f>REPLACE(INDEX(GroupVertices[Group], MATCH(Edges[[#This Row],[Vertex 2]],GroupVertices[Vertex],0)),1,1,"")</f>
        <v>1</v>
      </c>
    </row>
    <row r="102" spans="1:16" ht="14.25" customHeight="1" thickTop="1" thickBot="1" x14ac:dyDescent="0.3">
      <c r="A102" s="76" t="s">
        <v>220</v>
      </c>
      <c r="B102" s="76" t="s">
        <v>182</v>
      </c>
      <c r="C102" s="77"/>
      <c r="D102" s="78">
        <v>4.233009708737864</v>
      </c>
      <c r="E102" s="79"/>
      <c r="F102" s="80"/>
      <c r="G102" s="77"/>
      <c r="H102" s="81"/>
      <c r="I102" s="82"/>
      <c r="J102" s="82"/>
      <c r="K102" s="51"/>
      <c r="L102" s="83">
        <v>102</v>
      </c>
      <c r="M102" s="83"/>
      <c r="N102" s="84">
        <v>75</v>
      </c>
      <c r="O102" s="100" t="str">
        <f>REPLACE(INDEX(GroupVertices[Group], MATCH(Edges[[#This Row],[Vertex 1]],GroupVertices[Vertex],0)),1,1,"")</f>
        <v>1</v>
      </c>
      <c r="P102" s="100" t="str">
        <f>REPLACE(INDEX(GroupVertices[Group], MATCH(Edges[[#This Row],[Vertex 2]],GroupVertices[Vertex],0)),1,1,"")</f>
        <v>1</v>
      </c>
    </row>
    <row r="103" spans="1:16" ht="14.25" customHeight="1" thickTop="1" thickBot="1" x14ac:dyDescent="0.3">
      <c r="A103" s="76" t="s">
        <v>221</v>
      </c>
      <c r="B103" s="76" t="s">
        <v>180</v>
      </c>
      <c r="C103" s="77"/>
      <c r="D103" s="78">
        <v>1.087378640776699</v>
      </c>
      <c r="E103" s="79"/>
      <c r="F103" s="80"/>
      <c r="G103" s="77"/>
      <c r="H103" s="81"/>
      <c r="I103" s="82"/>
      <c r="J103" s="82"/>
      <c r="K103" s="51"/>
      <c r="L103" s="83">
        <v>103</v>
      </c>
      <c r="M103" s="83"/>
      <c r="N103" s="84">
        <v>3</v>
      </c>
      <c r="O103" s="100" t="str">
        <f>REPLACE(INDEX(GroupVertices[Group], MATCH(Edges[[#This Row],[Vertex 1]],GroupVertices[Vertex],0)),1,1,"")</f>
        <v>1</v>
      </c>
      <c r="P103" s="100" t="str">
        <f>REPLACE(INDEX(GroupVertices[Group], MATCH(Edges[[#This Row],[Vertex 2]],GroupVertices[Vertex],0)),1,1,"")</f>
        <v>1</v>
      </c>
    </row>
    <row r="104" spans="1:16" ht="14.25" customHeight="1" thickTop="1" thickBot="1" x14ac:dyDescent="0.3">
      <c r="A104" s="76" t="s">
        <v>221</v>
      </c>
      <c r="B104" s="76" t="s">
        <v>182</v>
      </c>
      <c r="C104" s="77"/>
      <c r="D104" s="78">
        <v>1</v>
      </c>
      <c r="E104" s="79"/>
      <c r="F104" s="80"/>
      <c r="G104" s="77"/>
      <c r="H104" s="81"/>
      <c r="I104" s="82"/>
      <c r="J104" s="82"/>
      <c r="K104" s="51"/>
      <c r="L104" s="83">
        <v>104</v>
      </c>
      <c r="M104" s="83"/>
      <c r="N104" s="84">
        <v>1</v>
      </c>
      <c r="O104" s="100" t="str">
        <f>REPLACE(INDEX(GroupVertices[Group], MATCH(Edges[[#This Row],[Vertex 1]],GroupVertices[Vertex],0)),1,1,"")</f>
        <v>1</v>
      </c>
      <c r="P104" s="100" t="str">
        <f>REPLACE(INDEX(GroupVertices[Group], MATCH(Edges[[#This Row],[Vertex 2]],GroupVertices[Vertex],0)),1,1,"")</f>
        <v>1</v>
      </c>
    </row>
    <row r="105" spans="1:16" ht="14.25" customHeight="1" thickTop="1" thickBot="1" x14ac:dyDescent="0.3">
      <c r="A105" s="76" t="s">
        <v>221</v>
      </c>
      <c r="B105" s="76" t="s">
        <v>187</v>
      </c>
      <c r="C105" s="77"/>
      <c r="D105" s="78">
        <v>1</v>
      </c>
      <c r="E105" s="79"/>
      <c r="F105" s="80"/>
      <c r="G105" s="77"/>
      <c r="H105" s="81"/>
      <c r="I105" s="82"/>
      <c r="J105" s="82"/>
      <c r="K105" s="51"/>
      <c r="L105" s="83">
        <v>105</v>
      </c>
      <c r="M105" s="83"/>
      <c r="N105" s="84">
        <v>1</v>
      </c>
      <c r="O105" s="100" t="str">
        <f>REPLACE(INDEX(GroupVertices[Group], MATCH(Edges[[#This Row],[Vertex 1]],GroupVertices[Vertex],0)),1,1,"")</f>
        <v>1</v>
      </c>
      <c r="P105" s="100" t="str">
        <f>REPLACE(INDEX(GroupVertices[Group], MATCH(Edges[[#This Row],[Vertex 2]],GroupVertices[Vertex],0)),1,1,"")</f>
        <v>1</v>
      </c>
    </row>
    <row r="106" spans="1:16" ht="14.25" customHeight="1" thickTop="1" thickBot="1" x14ac:dyDescent="0.3">
      <c r="A106" s="76" t="s">
        <v>221</v>
      </c>
      <c r="B106" s="76" t="s">
        <v>192</v>
      </c>
      <c r="C106" s="77"/>
      <c r="D106" s="78">
        <v>1</v>
      </c>
      <c r="E106" s="79"/>
      <c r="F106" s="80"/>
      <c r="G106" s="77"/>
      <c r="H106" s="81"/>
      <c r="I106" s="82"/>
      <c r="J106" s="82"/>
      <c r="K106" s="51"/>
      <c r="L106" s="83">
        <v>106</v>
      </c>
      <c r="M106" s="83"/>
      <c r="N106" s="84">
        <v>1</v>
      </c>
      <c r="O106" s="100" t="str">
        <f>REPLACE(INDEX(GroupVertices[Group], MATCH(Edges[[#This Row],[Vertex 1]],GroupVertices[Vertex],0)),1,1,"")</f>
        <v>1</v>
      </c>
      <c r="P106" s="100" t="str">
        <f>REPLACE(INDEX(GroupVertices[Group], MATCH(Edges[[#This Row],[Vertex 2]],GroupVertices[Vertex],0)),1,1,"")</f>
        <v>1</v>
      </c>
    </row>
    <row r="107" spans="1:16" ht="14.25" customHeight="1" thickTop="1" thickBot="1" x14ac:dyDescent="0.3">
      <c r="A107" s="76" t="s">
        <v>222</v>
      </c>
      <c r="B107" s="76" t="s">
        <v>201</v>
      </c>
      <c r="C107" s="77"/>
      <c r="D107" s="78">
        <v>1</v>
      </c>
      <c r="E107" s="79"/>
      <c r="F107" s="80"/>
      <c r="G107" s="77"/>
      <c r="H107" s="81"/>
      <c r="I107" s="82"/>
      <c r="J107" s="82"/>
      <c r="K107" s="51"/>
      <c r="L107" s="83">
        <v>107</v>
      </c>
      <c r="M107" s="83"/>
      <c r="N107" s="84">
        <v>1</v>
      </c>
      <c r="O107" s="100" t="str">
        <f>REPLACE(INDEX(GroupVertices[Group], MATCH(Edges[[#This Row],[Vertex 1]],GroupVertices[Vertex],0)),1,1,"")</f>
        <v>1</v>
      </c>
      <c r="P107" s="100" t="str">
        <f>REPLACE(INDEX(GroupVertices[Group], MATCH(Edges[[#This Row],[Vertex 2]],GroupVertices[Vertex],0)),1,1,"")</f>
        <v>1</v>
      </c>
    </row>
    <row r="108" spans="1:16" ht="14.25" customHeight="1" thickTop="1" thickBot="1" x14ac:dyDescent="0.3">
      <c r="A108" s="76" t="s">
        <v>222</v>
      </c>
      <c r="B108" s="76" t="s">
        <v>223</v>
      </c>
      <c r="C108" s="77"/>
      <c r="D108" s="78">
        <v>1.087378640776699</v>
      </c>
      <c r="E108" s="79"/>
      <c r="F108" s="80"/>
      <c r="G108" s="77"/>
      <c r="H108" s="81"/>
      <c r="I108" s="82"/>
      <c r="J108" s="82"/>
      <c r="K108" s="51"/>
      <c r="L108" s="83">
        <v>108</v>
      </c>
      <c r="M108" s="83"/>
      <c r="N108" s="84">
        <v>3</v>
      </c>
      <c r="O108" s="100" t="str">
        <f>REPLACE(INDEX(GroupVertices[Group], MATCH(Edges[[#This Row],[Vertex 1]],GroupVertices[Vertex],0)),1,1,"")</f>
        <v>1</v>
      </c>
      <c r="P108" s="100" t="str">
        <f>REPLACE(INDEX(GroupVertices[Group], MATCH(Edges[[#This Row],[Vertex 2]],GroupVertices[Vertex],0)),1,1,"")</f>
        <v>1</v>
      </c>
    </row>
    <row r="109" spans="1:16" ht="14.25" customHeight="1" thickTop="1" thickBot="1" x14ac:dyDescent="0.3">
      <c r="A109" s="76" t="s">
        <v>222</v>
      </c>
      <c r="B109" s="76" t="s">
        <v>193</v>
      </c>
      <c r="C109" s="77"/>
      <c r="D109" s="78">
        <v>1</v>
      </c>
      <c r="E109" s="79"/>
      <c r="F109" s="80"/>
      <c r="G109" s="77"/>
      <c r="H109" s="81"/>
      <c r="I109" s="82"/>
      <c r="J109" s="82"/>
      <c r="K109" s="51"/>
      <c r="L109" s="83">
        <v>109</v>
      </c>
      <c r="M109" s="83"/>
      <c r="N109" s="84">
        <v>1</v>
      </c>
      <c r="O109" s="100" t="str">
        <f>REPLACE(INDEX(GroupVertices[Group], MATCH(Edges[[#This Row],[Vertex 1]],GroupVertices[Vertex],0)),1,1,"")</f>
        <v>1</v>
      </c>
      <c r="P109" s="100" t="str">
        <f>REPLACE(INDEX(GroupVertices[Group], MATCH(Edges[[#This Row],[Vertex 2]],GroupVertices[Vertex],0)),1,1,"")</f>
        <v>1</v>
      </c>
    </row>
    <row r="110" spans="1:16" ht="14.25" customHeight="1" thickTop="1" thickBot="1" x14ac:dyDescent="0.3">
      <c r="A110" s="76" t="s">
        <v>204</v>
      </c>
      <c r="B110" s="76" t="s">
        <v>197</v>
      </c>
      <c r="C110" s="77"/>
      <c r="D110" s="78">
        <v>1.2184466019417475</v>
      </c>
      <c r="E110" s="79"/>
      <c r="F110" s="80"/>
      <c r="G110" s="77"/>
      <c r="H110" s="81"/>
      <c r="I110" s="82"/>
      <c r="J110" s="82"/>
      <c r="K110" s="51"/>
      <c r="L110" s="83">
        <v>110</v>
      </c>
      <c r="M110" s="83"/>
      <c r="N110" s="84">
        <v>6</v>
      </c>
      <c r="O110" s="100" t="str">
        <f>REPLACE(INDEX(GroupVertices[Group], MATCH(Edges[[#This Row],[Vertex 1]],GroupVertices[Vertex],0)),1,1,"")</f>
        <v>1</v>
      </c>
      <c r="P110" s="100" t="str">
        <f>REPLACE(INDEX(GroupVertices[Group], MATCH(Edges[[#This Row],[Vertex 2]],GroupVertices[Vertex],0)),1,1,"")</f>
        <v>1</v>
      </c>
    </row>
    <row r="111" spans="1:16" ht="14.25" customHeight="1" thickTop="1" thickBot="1" x14ac:dyDescent="0.3">
      <c r="A111" s="76" t="s">
        <v>204</v>
      </c>
      <c r="B111" s="76" t="s">
        <v>180</v>
      </c>
      <c r="C111" s="77"/>
      <c r="D111" s="78">
        <v>1.1310679611650485</v>
      </c>
      <c r="E111" s="79"/>
      <c r="F111" s="80"/>
      <c r="G111" s="77"/>
      <c r="H111" s="81"/>
      <c r="I111" s="82"/>
      <c r="J111" s="82"/>
      <c r="K111" s="51"/>
      <c r="L111" s="83">
        <v>111</v>
      </c>
      <c r="M111" s="83"/>
      <c r="N111" s="84">
        <v>4</v>
      </c>
      <c r="O111" s="100" t="str">
        <f>REPLACE(INDEX(GroupVertices[Group], MATCH(Edges[[#This Row],[Vertex 1]],GroupVertices[Vertex],0)),1,1,"")</f>
        <v>1</v>
      </c>
      <c r="P111" s="100" t="str">
        <f>REPLACE(INDEX(GroupVertices[Group], MATCH(Edges[[#This Row],[Vertex 2]],GroupVertices[Vertex],0)),1,1,"")</f>
        <v>1</v>
      </c>
    </row>
    <row r="112" spans="1:16" ht="14.25" customHeight="1" thickTop="1" thickBot="1" x14ac:dyDescent="0.3">
      <c r="A112" s="76" t="s">
        <v>204</v>
      </c>
      <c r="B112" s="76" t="s">
        <v>184</v>
      </c>
      <c r="C112" s="77"/>
      <c r="D112" s="78">
        <v>1.174757281553398</v>
      </c>
      <c r="E112" s="79"/>
      <c r="F112" s="80"/>
      <c r="G112" s="77"/>
      <c r="H112" s="81"/>
      <c r="I112" s="82"/>
      <c r="J112" s="82"/>
      <c r="K112" s="51"/>
      <c r="L112" s="83">
        <v>112</v>
      </c>
      <c r="M112" s="83"/>
      <c r="N112" s="84">
        <v>5</v>
      </c>
      <c r="O112" s="100" t="str">
        <f>REPLACE(INDEX(GroupVertices[Group], MATCH(Edges[[#This Row],[Vertex 1]],GroupVertices[Vertex],0)),1,1,"")</f>
        <v>1</v>
      </c>
      <c r="P112" s="100" t="str">
        <f>REPLACE(INDEX(GroupVertices[Group], MATCH(Edges[[#This Row],[Vertex 2]],GroupVertices[Vertex],0)),1,1,"")</f>
        <v>1</v>
      </c>
    </row>
    <row r="113" spans="1:16" ht="14.25" customHeight="1" thickTop="1" thickBot="1" x14ac:dyDescent="0.3">
      <c r="A113" s="76" t="s">
        <v>204</v>
      </c>
      <c r="B113" s="76" t="s">
        <v>186</v>
      </c>
      <c r="C113" s="77"/>
      <c r="D113" s="78">
        <v>1.6116504854368932</v>
      </c>
      <c r="E113" s="79"/>
      <c r="F113" s="80"/>
      <c r="G113" s="77"/>
      <c r="H113" s="81"/>
      <c r="I113" s="82"/>
      <c r="J113" s="82"/>
      <c r="K113" s="51"/>
      <c r="L113" s="83">
        <v>113</v>
      </c>
      <c r="M113" s="83"/>
      <c r="N113" s="84">
        <v>15</v>
      </c>
      <c r="O113" s="100" t="str">
        <f>REPLACE(INDEX(GroupVertices[Group], MATCH(Edges[[#This Row],[Vertex 1]],GroupVertices[Vertex],0)),1,1,"")</f>
        <v>1</v>
      </c>
      <c r="P113" s="100" t="str">
        <f>REPLACE(INDEX(GroupVertices[Group], MATCH(Edges[[#This Row],[Vertex 2]],GroupVertices[Vertex],0)),1,1,"")</f>
        <v>1</v>
      </c>
    </row>
    <row r="114" spans="1:16" ht="14.25" customHeight="1" thickTop="1" thickBot="1" x14ac:dyDescent="0.3">
      <c r="A114" s="76" t="s">
        <v>204</v>
      </c>
      <c r="B114" s="76" t="s">
        <v>201</v>
      </c>
      <c r="C114" s="77"/>
      <c r="D114" s="78">
        <v>1.087378640776699</v>
      </c>
      <c r="E114" s="79"/>
      <c r="F114" s="80"/>
      <c r="G114" s="77"/>
      <c r="H114" s="81"/>
      <c r="I114" s="82"/>
      <c r="J114" s="82"/>
      <c r="K114" s="51"/>
      <c r="L114" s="83">
        <v>114</v>
      </c>
      <c r="M114" s="83"/>
      <c r="N114" s="84">
        <v>3</v>
      </c>
      <c r="O114" s="100" t="str">
        <f>REPLACE(INDEX(GroupVertices[Group], MATCH(Edges[[#This Row],[Vertex 1]],GroupVertices[Vertex],0)),1,1,"")</f>
        <v>1</v>
      </c>
      <c r="P114" s="100" t="str">
        <f>REPLACE(INDEX(GroupVertices[Group], MATCH(Edges[[#This Row],[Vertex 2]],GroupVertices[Vertex],0)),1,1,"")</f>
        <v>1</v>
      </c>
    </row>
    <row r="115" spans="1:16" ht="14.25" customHeight="1" thickTop="1" thickBot="1" x14ac:dyDescent="0.3">
      <c r="A115" s="76" t="s">
        <v>204</v>
      </c>
      <c r="B115" s="76" t="s">
        <v>190</v>
      </c>
      <c r="C115" s="77"/>
      <c r="D115" s="78">
        <v>1.3058252427184467</v>
      </c>
      <c r="E115" s="79"/>
      <c r="F115" s="80"/>
      <c r="G115" s="77"/>
      <c r="H115" s="81"/>
      <c r="I115" s="82"/>
      <c r="J115" s="82"/>
      <c r="K115" s="51"/>
      <c r="L115" s="83">
        <v>115</v>
      </c>
      <c r="M115" s="83"/>
      <c r="N115" s="84">
        <v>8</v>
      </c>
      <c r="O115" s="100" t="str">
        <f>REPLACE(INDEX(GroupVertices[Group], MATCH(Edges[[#This Row],[Vertex 1]],GroupVertices[Vertex],0)),1,1,"")</f>
        <v>1</v>
      </c>
      <c r="P115" s="100" t="str">
        <f>REPLACE(INDEX(GroupVertices[Group], MATCH(Edges[[#This Row],[Vertex 2]],GroupVertices[Vertex],0)),1,1,"")</f>
        <v>1</v>
      </c>
    </row>
    <row r="116" spans="1:16" ht="14.25" customHeight="1" thickTop="1" thickBot="1" x14ac:dyDescent="0.3">
      <c r="A116" s="76" t="s">
        <v>204</v>
      </c>
      <c r="B116" s="76" t="s">
        <v>192</v>
      </c>
      <c r="C116" s="77"/>
      <c r="D116" s="78">
        <v>1.3058252427184467</v>
      </c>
      <c r="E116" s="79"/>
      <c r="F116" s="80"/>
      <c r="G116" s="77"/>
      <c r="H116" s="81"/>
      <c r="I116" s="82"/>
      <c r="J116" s="82"/>
      <c r="K116" s="51"/>
      <c r="L116" s="83">
        <v>116</v>
      </c>
      <c r="M116" s="83"/>
      <c r="N116" s="84">
        <v>8</v>
      </c>
      <c r="O116" s="100" t="str">
        <f>REPLACE(INDEX(GroupVertices[Group], MATCH(Edges[[#This Row],[Vertex 1]],GroupVertices[Vertex],0)),1,1,"")</f>
        <v>1</v>
      </c>
      <c r="P116" s="100" t="str">
        <f>REPLACE(INDEX(GroupVertices[Group], MATCH(Edges[[#This Row],[Vertex 2]],GroupVertices[Vertex],0)),1,1,"")</f>
        <v>1</v>
      </c>
    </row>
    <row r="117" spans="1:16" ht="14.25" customHeight="1" thickTop="1" thickBot="1" x14ac:dyDescent="0.3">
      <c r="A117" s="76" t="s">
        <v>224</v>
      </c>
      <c r="B117" s="76" t="s">
        <v>182</v>
      </c>
      <c r="C117" s="77"/>
      <c r="D117" s="78">
        <v>1.1310679611650485</v>
      </c>
      <c r="E117" s="79"/>
      <c r="F117" s="80"/>
      <c r="G117" s="77"/>
      <c r="H117" s="81"/>
      <c r="I117" s="82"/>
      <c r="J117" s="82"/>
      <c r="K117" s="51"/>
      <c r="L117" s="83">
        <v>117</v>
      </c>
      <c r="M117" s="83"/>
      <c r="N117" s="84">
        <v>4</v>
      </c>
      <c r="O117" s="100" t="str">
        <f>REPLACE(INDEX(GroupVertices[Group], MATCH(Edges[[#This Row],[Vertex 1]],GroupVertices[Vertex],0)),1,1,"")</f>
        <v>1</v>
      </c>
      <c r="P117" s="100" t="str">
        <f>REPLACE(INDEX(GroupVertices[Group], MATCH(Edges[[#This Row],[Vertex 2]],GroupVertices[Vertex],0)),1,1,"")</f>
        <v>1</v>
      </c>
    </row>
    <row r="118" spans="1:16" ht="14.25" customHeight="1" thickTop="1" thickBot="1" x14ac:dyDescent="0.3">
      <c r="A118" s="76" t="s">
        <v>224</v>
      </c>
      <c r="B118" s="76" t="s">
        <v>183</v>
      </c>
      <c r="C118" s="77"/>
      <c r="D118" s="78">
        <v>1.087378640776699</v>
      </c>
      <c r="E118" s="79"/>
      <c r="F118" s="80"/>
      <c r="G118" s="77"/>
      <c r="H118" s="81"/>
      <c r="I118" s="82"/>
      <c r="J118" s="82"/>
      <c r="K118" s="51"/>
      <c r="L118" s="83">
        <v>118</v>
      </c>
      <c r="M118" s="83"/>
      <c r="N118" s="84">
        <v>3</v>
      </c>
      <c r="O118" s="100" t="str">
        <f>REPLACE(INDEX(GroupVertices[Group], MATCH(Edges[[#This Row],[Vertex 1]],GroupVertices[Vertex],0)),1,1,"")</f>
        <v>1</v>
      </c>
      <c r="P118" s="100" t="str">
        <f>REPLACE(INDEX(GroupVertices[Group], MATCH(Edges[[#This Row],[Vertex 2]],GroupVertices[Vertex],0)),1,1,"")</f>
        <v>1</v>
      </c>
    </row>
    <row r="119" spans="1:16" ht="14.25" customHeight="1" thickTop="1" thickBot="1" x14ac:dyDescent="0.3">
      <c r="A119" s="76" t="s">
        <v>205</v>
      </c>
      <c r="B119" s="76" t="s">
        <v>206</v>
      </c>
      <c r="C119" s="77"/>
      <c r="D119" s="78">
        <v>1</v>
      </c>
      <c r="E119" s="79"/>
      <c r="F119" s="80"/>
      <c r="G119" s="77"/>
      <c r="H119" s="81"/>
      <c r="I119" s="82"/>
      <c r="J119" s="82"/>
      <c r="K119" s="51"/>
      <c r="L119" s="83">
        <v>119</v>
      </c>
      <c r="M119" s="83"/>
      <c r="N119" s="84">
        <v>1</v>
      </c>
      <c r="O119" s="100" t="str">
        <f>REPLACE(INDEX(GroupVertices[Group], MATCH(Edges[[#This Row],[Vertex 1]],GroupVertices[Vertex],0)),1,1,"")</f>
        <v>1</v>
      </c>
      <c r="P119" s="100" t="str">
        <f>REPLACE(INDEX(GroupVertices[Group], MATCH(Edges[[#This Row],[Vertex 2]],GroupVertices[Vertex],0)),1,1,"")</f>
        <v>1</v>
      </c>
    </row>
    <row r="120" spans="1:16" ht="14.25" customHeight="1" thickTop="1" thickBot="1" x14ac:dyDescent="0.3">
      <c r="A120" s="76" t="s">
        <v>205</v>
      </c>
      <c r="B120" s="76" t="s">
        <v>197</v>
      </c>
      <c r="C120" s="77"/>
      <c r="D120" s="78">
        <v>1</v>
      </c>
      <c r="E120" s="79"/>
      <c r="F120" s="80"/>
      <c r="G120" s="77"/>
      <c r="H120" s="81"/>
      <c r="I120" s="82"/>
      <c r="J120" s="82"/>
      <c r="K120" s="51"/>
      <c r="L120" s="83">
        <v>120</v>
      </c>
      <c r="M120" s="83"/>
      <c r="N120" s="84">
        <v>1</v>
      </c>
      <c r="O120" s="100" t="str">
        <f>REPLACE(INDEX(GroupVertices[Group], MATCH(Edges[[#This Row],[Vertex 1]],GroupVertices[Vertex],0)),1,1,"")</f>
        <v>1</v>
      </c>
      <c r="P120" s="100" t="str">
        <f>REPLACE(INDEX(GroupVertices[Group], MATCH(Edges[[#This Row],[Vertex 2]],GroupVertices[Vertex],0)),1,1,"")</f>
        <v>1</v>
      </c>
    </row>
    <row r="121" spans="1:16" ht="14.25" customHeight="1" thickTop="1" thickBot="1" x14ac:dyDescent="0.3">
      <c r="A121" s="76" t="s">
        <v>205</v>
      </c>
      <c r="B121" s="76" t="s">
        <v>208</v>
      </c>
      <c r="C121" s="77"/>
      <c r="D121" s="78">
        <v>1</v>
      </c>
      <c r="E121" s="79"/>
      <c r="F121" s="80"/>
      <c r="G121" s="77"/>
      <c r="H121" s="81"/>
      <c r="I121" s="82"/>
      <c r="J121" s="82"/>
      <c r="K121" s="51"/>
      <c r="L121" s="83">
        <v>121</v>
      </c>
      <c r="M121" s="83"/>
      <c r="N121" s="84">
        <v>1</v>
      </c>
      <c r="O121" s="100" t="str">
        <f>REPLACE(INDEX(GroupVertices[Group], MATCH(Edges[[#This Row],[Vertex 1]],GroupVertices[Vertex],0)),1,1,"")</f>
        <v>1</v>
      </c>
      <c r="P121" s="100" t="str">
        <f>REPLACE(INDEX(GroupVertices[Group], MATCH(Edges[[#This Row],[Vertex 2]],GroupVertices[Vertex],0)),1,1,"")</f>
        <v>1</v>
      </c>
    </row>
    <row r="122" spans="1:16" ht="14.25" customHeight="1" thickTop="1" thickBot="1" x14ac:dyDescent="0.3">
      <c r="A122" s="76" t="s">
        <v>205</v>
      </c>
      <c r="B122" s="76" t="s">
        <v>209</v>
      </c>
      <c r="C122" s="77"/>
      <c r="D122" s="78">
        <v>1</v>
      </c>
      <c r="E122" s="79"/>
      <c r="F122" s="80"/>
      <c r="G122" s="77"/>
      <c r="H122" s="81"/>
      <c r="I122" s="82"/>
      <c r="J122" s="82"/>
      <c r="K122" s="51"/>
      <c r="L122" s="83">
        <v>122</v>
      </c>
      <c r="M122" s="83"/>
      <c r="N122" s="84">
        <v>1</v>
      </c>
      <c r="O122" s="100" t="str">
        <f>REPLACE(INDEX(GroupVertices[Group], MATCH(Edges[[#This Row],[Vertex 1]],GroupVertices[Vertex],0)),1,1,"")</f>
        <v>1</v>
      </c>
      <c r="P122" s="100" t="str">
        <f>REPLACE(INDEX(GroupVertices[Group], MATCH(Edges[[#This Row],[Vertex 2]],GroupVertices[Vertex],0)),1,1,"")</f>
        <v>1</v>
      </c>
    </row>
    <row r="123" spans="1:16" ht="14.25" customHeight="1" thickTop="1" thickBot="1" x14ac:dyDescent="0.3">
      <c r="A123" s="76" t="s">
        <v>205</v>
      </c>
      <c r="B123" s="76" t="s">
        <v>182</v>
      </c>
      <c r="C123" s="77"/>
      <c r="D123" s="78">
        <v>1.0436893203883495</v>
      </c>
      <c r="E123" s="79"/>
      <c r="F123" s="80"/>
      <c r="G123" s="77"/>
      <c r="H123" s="81"/>
      <c r="I123" s="82"/>
      <c r="J123" s="82"/>
      <c r="K123" s="51"/>
      <c r="L123" s="83">
        <v>123</v>
      </c>
      <c r="M123" s="83"/>
      <c r="N123" s="84">
        <v>2</v>
      </c>
      <c r="O123" s="100" t="str">
        <f>REPLACE(INDEX(GroupVertices[Group], MATCH(Edges[[#This Row],[Vertex 1]],GroupVertices[Vertex],0)),1,1,"")</f>
        <v>1</v>
      </c>
      <c r="P123" s="100" t="str">
        <f>REPLACE(INDEX(GroupVertices[Group], MATCH(Edges[[#This Row],[Vertex 2]],GroupVertices[Vertex],0)),1,1,"")</f>
        <v>1</v>
      </c>
    </row>
    <row r="124" spans="1:16" ht="14.25" customHeight="1" thickTop="1" thickBot="1" x14ac:dyDescent="0.3">
      <c r="A124" s="76" t="s">
        <v>205</v>
      </c>
      <c r="B124" s="76" t="s">
        <v>210</v>
      </c>
      <c r="C124" s="77"/>
      <c r="D124" s="78">
        <v>1</v>
      </c>
      <c r="E124" s="79"/>
      <c r="F124" s="80"/>
      <c r="G124" s="77"/>
      <c r="H124" s="81"/>
      <c r="I124" s="82"/>
      <c r="J124" s="82"/>
      <c r="K124" s="51"/>
      <c r="L124" s="83">
        <v>124</v>
      </c>
      <c r="M124" s="83"/>
      <c r="N124" s="84">
        <v>1</v>
      </c>
      <c r="O124" s="100" t="str">
        <f>REPLACE(INDEX(GroupVertices[Group], MATCH(Edges[[#This Row],[Vertex 1]],GroupVertices[Vertex],0)),1,1,"")</f>
        <v>1</v>
      </c>
      <c r="P124" s="100" t="str">
        <f>REPLACE(INDEX(GroupVertices[Group], MATCH(Edges[[#This Row],[Vertex 2]],GroupVertices[Vertex],0)),1,1,"")</f>
        <v>1</v>
      </c>
    </row>
    <row r="125" spans="1:16" ht="14.25" customHeight="1" thickTop="1" thickBot="1" x14ac:dyDescent="0.3">
      <c r="A125" s="76" t="s">
        <v>205</v>
      </c>
      <c r="B125" s="76" t="s">
        <v>213</v>
      </c>
      <c r="C125" s="77"/>
      <c r="D125" s="78">
        <v>1</v>
      </c>
      <c r="E125" s="79"/>
      <c r="F125" s="80"/>
      <c r="G125" s="77"/>
      <c r="H125" s="81"/>
      <c r="I125" s="82"/>
      <c r="J125" s="82"/>
      <c r="K125" s="51"/>
      <c r="L125" s="83">
        <v>125</v>
      </c>
      <c r="M125" s="83"/>
      <c r="N125" s="84">
        <v>1</v>
      </c>
      <c r="O125" s="100" t="str">
        <f>REPLACE(INDEX(GroupVertices[Group], MATCH(Edges[[#This Row],[Vertex 1]],GroupVertices[Vertex],0)),1,1,"")</f>
        <v>1</v>
      </c>
      <c r="P125" s="100" t="str">
        <f>REPLACE(INDEX(GroupVertices[Group], MATCH(Edges[[#This Row],[Vertex 2]],GroupVertices[Vertex],0)),1,1,"")</f>
        <v>1</v>
      </c>
    </row>
    <row r="126" spans="1:16" ht="14.25" customHeight="1" thickTop="1" thickBot="1" x14ac:dyDescent="0.3">
      <c r="A126" s="76" t="s">
        <v>225</v>
      </c>
      <c r="B126" s="76" t="s">
        <v>192</v>
      </c>
      <c r="C126" s="77"/>
      <c r="D126" s="78">
        <v>1.1310679611650485</v>
      </c>
      <c r="E126" s="79"/>
      <c r="F126" s="80"/>
      <c r="G126" s="77"/>
      <c r="H126" s="81"/>
      <c r="I126" s="82"/>
      <c r="J126" s="82"/>
      <c r="K126" s="51"/>
      <c r="L126" s="83">
        <v>126</v>
      </c>
      <c r="M126" s="83"/>
      <c r="N126" s="84">
        <v>4</v>
      </c>
      <c r="O126" s="100" t="str">
        <f>REPLACE(INDEX(GroupVertices[Group], MATCH(Edges[[#This Row],[Vertex 1]],GroupVertices[Vertex],0)),1,1,"")</f>
        <v>1</v>
      </c>
      <c r="P126" s="100" t="str">
        <f>REPLACE(INDEX(GroupVertices[Group], MATCH(Edges[[#This Row],[Vertex 2]],GroupVertices[Vertex],0)),1,1,"")</f>
        <v>1</v>
      </c>
    </row>
    <row r="127" spans="1:16" ht="14.25" customHeight="1" thickTop="1" thickBot="1" x14ac:dyDescent="0.3">
      <c r="A127" s="76" t="s">
        <v>206</v>
      </c>
      <c r="B127" s="76" t="s">
        <v>197</v>
      </c>
      <c r="C127" s="77"/>
      <c r="D127" s="78">
        <v>1</v>
      </c>
      <c r="E127" s="79"/>
      <c r="F127" s="80"/>
      <c r="G127" s="77"/>
      <c r="H127" s="81"/>
      <c r="I127" s="82"/>
      <c r="J127" s="82"/>
      <c r="K127" s="51"/>
      <c r="L127" s="83">
        <v>127</v>
      </c>
      <c r="M127" s="83"/>
      <c r="N127" s="84">
        <v>1</v>
      </c>
      <c r="O127" s="100" t="str">
        <f>REPLACE(INDEX(GroupVertices[Group], MATCH(Edges[[#This Row],[Vertex 1]],GroupVertices[Vertex],0)),1,1,"")</f>
        <v>1</v>
      </c>
      <c r="P127" s="100" t="str">
        <f>REPLACE(INDEX(GroupVertices[Group], MATCH(Edges[[#This Row],[Vertex 2]],GroupVertices[Vertex],0)),1,1,"")</f>
        <v>1</v>
      </c>
    </row>
    <row r="128" spans="1:16" ht="14.25" customHeight="1" thickTop="1" thickBot="1" x14ac:dyDescent="0.3">
      <c r="A128" s="76" t="s">
        <v>206</v>
      </c>
      <c r="B128" s="76" t="s">
        <v>208</v>
      </c>
      <c r="C128" s="77"/>
      <c r="D128" s="78">
        <v>1</v>
      </c>
      <c r="E128" s="79"/>
      <c r="F128" s="80"/>
      <c r="G128" s="77"/>
      <c r="H128" s="81"/>
      <c r="I128" s="82"/>
      <c r="J128" s="82"/>
      <c r="K128" s="51"/>
      <c r="L128" s="83">
        <v>128</v>
      </c>
      <c r="M128" s="83"/>
      <c r="N128" s="84">
        <v>1</v>
      </c>
      <c r="O128" s="100" t="str">
        <f>REPLACE(INDEX(GroupVertices[Group], MATCH(Edges[[#This Row],[Vertex 1]],GroupVertices[Vertex],0)),1,1,"")</f>
        <v>1</v>
      </c>
      <c r="P128" s="100" t="str">
        <f>REPLACE(INDEX(GroupVertices[Group], MATCH(Edges[[#This Row],[Vertex 2]],GroupVertices[Vertex],0)),1,1,"")</f>
        <v>1</v>
      </c>
    </row>
    <row r="129" spans="1:16" ht="14.25" customHeight="1" thickTop="1" thickBot="1" x14ac:dyDescent="0.3">
      <c r="A129" s="76" t="s">
        <v>206</v>
      </c>
      <c r="B129" s="76" t="s">
        <v>209</v>
      </c>
      <c r="C129" s="77"/>
      <c r="D129" s="78">
        <v>1</v>
      </c>
      <c r="E129" s="79"/>
      <c r="F129" s="80"/>
      <c r="G129" s="77"/>
      <c r="H129" s="81"/>
      <c r="I129" s="82"/>
      <c r="J129" s="82"/>
      <c r="K129" s="51"/>
      <c r="L129" s="83">
        <v>129</v>
      </c>
      <c r="M129" s="83"/>
      <c r="N129" s="84">
        <v>1</v>
      </c>
      <c r="O129" s="100" t="str">
        <f>REPLACE(INDEX(GroupVertices[Group], MATCH(Edges[[#This Row],[Vertex 1]],GroupVertices[Vertex],0)),1,1,"")</f>
        <v>1</v>
      </c>
      <c r="P129" s="100" t="str">
        <f>REPLACE(INDEX(GroupVertices[Group], MATCH(Edges[[#This Row],[Vertex 2]],GroupVertices[Vertex],0)),1,1,"")</f>
        <v>1</v>
      </c>
    </row>
    <row r="130" spans="1:16" ht="14.25" customHeight="1" thickTop="1" thickBot="1" x14ac:dyDescent="0.3">
      <c r="A130" s="76" t="s">
        <v>206</v>
      </c>
      <c r="B130" s="76" t="s">
        <v>182</v>
      </c>
      <c r="C130" s="77"/>
      <c r="D130" s="78">
        <v>1.0436893203883495</v>
      </c>
      <c r="E130" s="79"/>
      <c r="F130" s="80"/>
      <c r="G130" s="77"/>
      <c r="H130" s="81"/>
      <c r="I130" s="82"/>
      <c r="J130" s="82"/>
      <c r="K130" s="51"/>
      <c r="L130" s="83">
        <v>130</v>
      </c>
      <c r="M130" s="83"/>
      <c r="N130" s="84">
        <v>2</v>
      </c>
      <c r="O130" s="100" t="str">
        <f>REPLACE(INDEX(GroupVertices[Group], MATCH(Edges[[#This Row],[Vertex 1]],GroupVertices[Vertex],0)),1,1,"")</f>
        <v>1</v>
      </c>
      <c r="P130" s="100" t="str">
        <f>REPLACE(INDEX(GroupVertices[Group], MATCH(Edges[[#This Row],[Vertex 2]],GroupVertices[Vertex],0)),1,1,"")</f>
        <v>1</v>
      </c>
    </row>
    <row r="131" spans="1:16" ht="14.25" customHeight="1" thickTop="1" thickBot="1" x14ac:dyDescent="0.3">
      <c r="A131" s="76" t="s">
        <v>206</v>
      </c>
      <c r="B131" s="76" t="s">
        <v>210</v>
      </c>
      <c r="C131" s="77"/>
      <c r="D131" s="78">
        <v>1</v>
      </c>
      <c r="E131" s="79"/>
      <c r="F131" s="80"/>
      <c r="G131" s="77"/>
      <c r="H131" s="81"/>
      <c r="I131" s="82"/>
      <c r="J131" s="82"/>
      <c r="K131" s="51"/>
      <c r="L131" s="83">
        <v>131</v>
      </c>
      <c r="M131" s="83"/>
      <c r="N131" s="84">
        <v>1</v>
      </c>
      <c r="O131" s="100" t="str">
        <f>REPLACE(INDEX(GroupVertices[Group], MATCH(Edges[[#This Row],[Vertex 1]],GroupVertices[Vertex],0)),1,1,"")</f>
        <v>1</v>
      </c>
      <c r="P131" s="100" t="str">
        <f>REPLACE(INDEX(GroupVertices[Group], MATCH(Edges[[#This Row],[Vertex 2]],GroupVertices[Vertex],0)),1,1,"")</f>
        <v>1</v>
      </c>
    </row>
    <row r="132" spans="1:16" ht="14.25" customHeight="1" thickTop="1" thickBot="1" x14ac:dyDescent="0.3">
      <c r="A132" s="76" t="s">
        <v>206</v>
      </c>
      <c r="B132" s="76" t="s">
        <v>184</v>
      </c>
      <c r="C132" s="77"/>
      <c r="D132" s="78">
        <v>1.0436893203883495</v>
      </c>
      <c r="E132" s="79"/>
      <c r="F132" s="80"/>
      <c r="G132" s="77"/>
      <c r="H132" s="81"/>
      <c r="I132" s="82"/>
      <c r="J132" s="82"/>
      <c r="K132" s="51"/>
      <c r="L132" s="83">
        <v>132</v>
      </c>
      <c r="M132" s="83"/>
      <c r="N132" s="84">
        <v>2</v>
      </c>
      <c r="O132" s="100" t="str">
        <f>REPLACE(INDEX(GroupVertices[Group], MATCH(Edges[[#This Row],[Vertex 1]],GroupVertices[Vertex],0)),1,1,"")</f>
        <v>1</v>
      </c>
      <c r="P132" s="100" t="str">
        <f>REPLACE(INDEX(GroupVertices[Group], MATCH(Edges[[#This Row],[Vertex 2]],GroupVertices[Vertex],0)),1,1,"")</f>
        <v>1</v>
      </c>
    </row>
    <row r="133" spans="1:16" ht="14.25" customHeight="1" thickTop="1" thickBot="1" x14ac:dyDescent="0.3">
      <c r="A133" s="76" t="s">
        <v>206</v>
      </c>
      <c r="B133" s="76" t="s">
        <v>186</v>
      </c>
      <c r="C133" s="77"/>
      <c r="D133" s="78">
        <v>1.0436893203883495</v>
      </c>
      <c r="E133" s="79"/>
      <c r="F133" s="80"/>
      <c r="G133" s="77"/>
      <c r="H133" s="81"/>
      <c r="I133" s="82"/>
      <c r="J133" s="82"/>
      <c r="K133" s="51"/>
      <c r="L133" s="83">
        <v>133</v>
      </c>
      <c r="M133" s="83"/>
      <c r="N133" s="84">
        <v>2</v>
      </c>
      <c r="O133" s="100" t="str">
        <f>REPLACE(INDEX(GroupVertices[Group], MATCH(Edges[[#This Row],[Vertex 1]],GroupVertices[Vertex],0)),1,1,"")</f>
        <v>1</v>
      </c>
      <c r="P133" s="100" t="str">
        <f>REPLACE(INDEX(GroupVertices[Group], MATCH(Edges[[#This Row],[Vertex 2]],GroupVertices[Vertex],0)),1,1,"")</f>
        <v>1</v>
      </c>
    </row>
    <row r="134" spans="1:16" ht="14.25" customHeight="1" thickTop="1" thickBot="1" x14ac:dyDescent="0.3">
      <c r="A134" s="76" t="s">
        <v>206</v>
      </c>
      <c r="B134" s="76" t="s">
        <v>213</v>
      </c>
      <c r="C134" s="77"/>
      <c r="D134" s="78">
        <v>1</v>
      </c>
      <c r="E134" s="79"/>
      <c r="F134" s="80"/>
      <c r="G134" s="77"/>
      <c r="H134" s="81"/>
      <c r="I134" s="82"/>
      <c r="J134" s="82"/>
      <c r="K134" s="51"/>
      <c r="L134" s="83">
        <v>134</v>
      </c>
      <c r="M134" s="83"/>
      <c r="N134" s="84">
        <v>1</v>
      </c>
      <c r="O134" s="100" t="str">
        <f>REPLACE(INDEX(GroupVertices[Group], MATCH(Edges[[#This Row],[Vertex 1]],GroupVertices[Vertex],0)),1,1,"")</f>
        <v>1</v>
      </c>
      <c r="P134" s="100" t="str">
        <f>REPLACE(INDEX(GroupVertices[Group], MATCH(Edges[[#This Row],[Vertex 2]],GroupVertices[Vertex],0)),1,1,"")</f>
        <v>1</v>
      </c>
    </row>
    <row r="135" spans="1:16" ht="14.25" customHeight="1" thickTop="1" thickBot="1" x14ac:dyDescent="0.3">
      <c r="A135" s="76" t="s">
        <v>206</v>
      </c>
      <c r="B135" s="76" t="s">
        <v>190</v>
      </c>
      <c r="C135" s="77"/>
      <c r="D135" s="78">
        <v>1.3495145631067962</v>
      </c>
      <c r="E135" s="79"/>
      <c r="F135" s="80"/>
      <c r="G135" s="77"/>
      <c r="H135" s="81"/>
      <c r="I135" s="82"/>
      <c r="J135" s="82"/>
      <c r="K135" s="51"/>
      <c r="L135" s="83">
        <v>135</v>
      </c>
      <c r="M135" s="83"/>
      <c r="N135" s="84">
        <v>9</v>
      </c>
      <c r="O135" s="100" t="str">
        <f>REPLACE(INDEX(GroupVertices[Group], MATCH(Edges[[#This Row],[Vertex 1]],GroupVertices[Vertex],0)),1,1,"")</f>
        <v>1</v>
      </c>
      <c r="P135" s="100" t="str">
        <f>REPLACE(INDEX(GroupVertices[Group], MATCH(Edges[[#This Row],[Vertex 2]],GroupVertices[Vertex],0)),1,1,"")</f>
        <v>1</v>
      </c>
    </row>
    <row r="136" spans="1:16" ht="14.25" customHeight="1" thickTop="1" thickBot="1" x14ac:dyDescent="0.3">
      <c r="A136" s="76" t="s">
        <v>179</v>
      </c>
      <c r="B136" s="76" t="s">
        <v>197</v>
      </c>
      <c r="C136" s="77"/>
      <c r="D136" s="78">
        <v>1.4368932038834952</v>
      </c>
      <c r="E136" s="79"/>
      <c r="F136" s="80"/>
      <c r="G136" s="77"/>
      <c r="H136" s="81"/>
      <c r="I136" s="82"/>
      <c r="J136" s="82"/>
      <c r="K136" s="51"/>
      <c r="L136" s="83">
        <v>136</v>
      </c>
      <c r="M136" s="83"/>
      <c r="N136" s="84">
        <v>11</v>
      </c>
      <c r="O136" s="100" t="str">
        <f>REPLACE(INDEX(GroupVertices[Group], MATCH(Edges[[#This Row],[Vertex 1]],GroupVertices[Vertex],0)),1,1,"")</f>
        <v>1</v>
      </c>
      <c r="P136" s="100" t="str">
        <f>REPLACE(INDEX(GroupVertices[Group], MATCH(Edges[[#This Row],[Vertex 2]],GroupVertices[Vertex],0)),1,1,"")</f>
        <v>1</v>
      </c>
    </row>
    <row r="137" spans="1:16" ht="14.25" customHeight="1" thickTop="1" thickBot="1" x14ac:dyDescent="0.3">
      <c r="A137" s="76" t="s">
        <v>179</v>
      </c>
      <c r="B137" s="76" t="s">
        <v>180</v>
      </c>
      <c r="C137" s="77"/>
      <c r="D137" s="78">
        <v>1.0436893203883495</v>
      </c>
      <c r="E137" s="79"/>
      <c r="F137" s="80"/>
      <c r="G137" s="77"/>
      <c r="H137" s="81"/>
      <c r="I137" s="82"/>
      <c r="J137" s="82"/>
      <c r="K137" s="51"/>
      <c r="L137" s="83">
        <v>137</v>
      </c>
      <c r="M137" s="83"/>
      <c r="N137" s="84">
        <v>2</v>
      </c>
      <c r="O137" s="100" t="str">
        <f>REPLACE(INDEX(GroupVertices[Group], MATCH(Edges[[#This Row],[Vertex 1]],GroupVertices[Vertex],0)),1,1,"")</f>
        <v>1</v>
      </c>
      <c r="P137" s="100" t="str">
        <f>REPLACE(INDEX(GroupVertices[Group], MATCH(Edges[[#This Row],[Vertex 2]],GroupVertices[Vertex],0)),1,1,"")</f>
        <v>1</v>
      </c>
    </row>
    <row r="138" spans="1:16" ht="14.25" customHeight="1" thickTop="1" thickBot="1" x14ac:dyDescent="0.3">
      <c r="A138" s="76" t="s">
        <v>179</v>
      </c>
      <c r="B138" s="76" t="s">
        <v>181</v>
      </c>
      <c r="C138" s="77"/>
      <c r="D138" s="78">
        <v>1.087378640776699</v>
      </c>
      <c r="E138" s="79"/>
      <c r="F138" s="80"/>
      <c r="G138" s="77"/>
      <c r="H138" s="81"/>
      <c r="I138" s="82"/>
      <c r="J138" s="82"/>
      <c r="K138" s="51"/>
      <c r="L138" s="83">
        <v>138</v>
      </c>
      <c r="M138" s="83"/>
      <c r="N138" s="84">
        <v>3</v>
      </c>
      <c r="O138" s="100" t="str">
        <f>REPLACE(INDEX(GroupVertices[Group], MATCH(Edges[[#This Row],[Vertex 1]],GroupVertices[Vertex],0)),1,1,"")</f>
        <v>1</v>
      </c>
      <c r="P138" s="100" t="str">
        <f>REPLACE(INDEX(GroupVertices[Group], MATCH(Edges[[#This Row],[Vertex 2]],GroupVertices[Vertex],0)),1,1,"")</f>
        <v>1</v>
      </c>
    </row>
    <row r="139" spans="1:16" ht="14.25" customHeight="1" thickTop="1" thickBot="1" x14ac:dyDescent="0.3">
      <c r="A139" s="76" t="s">
        <v>179</v>
      </c>
      <c r="B139" s="76" t="s">
        <v>198</v>
      </c>
      <c r="C139" s="77"/>
      <c r="D139" s="78">
        <v>1.0436893203883495</v>
      </c>
      <c r="E139" s="79"/>
      <c r="F139" s="80"/>
      <c r="G139" s="77"/>
      <c r="H139" s="81"/>
      <c r="I139" s="82"/>
      <c r="J139" s="82"/>
      <c r="K139" s="51"/>
      <c r="L139" s="83">
        <v>139</v>
      </c>
      <c r="M139" s="83"/>
      <c r="N139" s="84">
        <v>2</v>
      </c>
      <c r="O139" s="100" t="str">
        <f>REPLACE(INDEX(GroupVertices[Group], MATCH(Edges[[#This Row],[Vertex 1]],GroupVertices[Vertex],0)),1,1,"")</f>
        <v>1</v>
      </c>
      <c r="P139" s="100" t="str">
        <f>REPLACE(INDEX(GroupVertices[Group], MATCH(Edges[[#This Row],[Vertex 2]],GroupVertices[Vertex],0)),1,1,"")</f>
        <v>1</v>
      </c>
    </row>
    <row r="140" spans="1:16" ht="14.25" customHeight="1" thickTop="1" thickBot="1" x14ac:dyDescent="0.3">
      <c r="A140" s="76" t="s">
        <v>179</v>
      </c>
      <c r="B140" s="76" t="s">
        <v>208</v>
      </c>
      <c r="C140" s="77"/>
      <c r="D140" s="78">
        <v>1.4805825242718447</v>
      </c>
      <c r="E140" s="79"/>
      <c r="F140" s="80"/>
      <c r="G140" s="77"/>
      <c r="H140" s="81"/>
      <c r="I140" s="82"/>
      <c r="J140" s="82"/>
      <c r="K140" s="51"/>
      <c r="L140" s="83">
        <v>140</v>
      </c>
      <c r="M140" s="83"/>
      <c r="N140" s="84">
        <v>12</v>
      </c>
      <c r="O140" s="100" t="str">
        <f>REPLACE(INDEX(GroupVertices[Group], MATCH(Edges[[#This Row],[Vertex 1]],GroupVertices[Vertex],0)),1,1,"")</f>
        <v>1</v>
      </c>
      <c r="P140" s="100" t="str">
        <f>REPLACE(INDEX(GroupVertices[Group], MATCH(Edges[[#This Row],[Vertex 2]],GroupVertices[Vertex],0)),1,1,"")</f>
        <v>1</v>
      </c>
    </row>
    <row r="141" spans="1:16" ht="14.25" customHeight="1" thickTop="1" thickBot="1" x14ac:dyDescent="0.3">
      <c r="A141" s="76" t="s">
        <v>179</v>
      </c>
      <c r="B141" s="76" t="s">
        <v>182</v>
      </c>
      <c r="C141" s="77"/>
      <c r="D141" s="78">
        <v>1.8300970873786406</v>
      </c>
      <c r="E141" s="79"/>
      <c r="F141" s="80"/>
      <c r="G141" s="77"/>
      <c r="H141" s="81"/>
      <c r="I141" s="82"/>
      <c r="J141" s="82"/>
      <c r="K141" s="51"/>
      <c r="L141" s="83">
        <v>141</v>
      </c>
      <c r="M141" s="83"/>
      <c r="N141" s="84">
        <v>20</v>
      </c>
      <c r="O141" s="100" t="str">
        <f>REPLACE(INDEX(GroupVertices[Group], MATCH(Edges[[#This Row],[Vertex 1]],GroupVertices[Vertex],0)),1,1,"")</f>
        <v>1</v>
      </c>
      <c r="P141" s="100" t="str">
        <f>REPLACE(INDEX(GroupVertices[Group], MATCH(Edges[[#This Row],[Vertex 2]],GroupVertices[Vertex],0)),1,1,"")</f>
        <v>1</v>
      </c>
    </row>
    <row r="142" spans="1:16" ht="14.25" customHeight="1" thickTop="1" thickBot="1" x14ac:dyDescent="0.3">
      <c r="A142" s="76" t="s">
        <v>179</v>
      </c>
      <c r="B142" s="76" t="s">
        <v>184</v>
      </c>
      <c r="C142" s="77"/>
      <c r="D142" s="78">
        <v>1.0436893203883495</v>
      </c>
      <c r="E142" s="79"/>
      <c r="F142" s="80"/>
      <c r="G142" s="77"/>
      <c r="H142" s="81"/>
      <c r="I142" s="82"/>
      <c r="J142" s="82"/>
      <c r="K142" s="51"/>
      <c r="L142" s="83">
        <v>142</v>
      </c>
      <c r="M142" s="83"/>
      <c r="N142" s="84">
        <v>2</v>
      </c>
      <c r="O142" s="100" t="str">
        <f>REPLACE(INDEX(GroupVertices[Group], MATCH(Edges[[#This Row],[Vertex 1]],GroupVertices[Vertex],0)),1,1,"")</f>
        <v>1</v>
      </c>
      <c r="P142" s="100" t="str">
        <f>REPLACE(INDEX(GroupVertices[Group], MATCH(Edges[[#This Row],[Vertex 2]],GroupVertices[Vertex],0)),1,1,"")</f>
        <v>1</v>
      </c>
    </row>
    <row r="143" spans="1:16" ht="14.25" customHeight="1" thickTop="1" thickBot="1" x14ac:dyDescent="0.3">
      <c r="A143" s="76" t="s">
        <v>179</v>
      </c>
      <c r="B143" s="76" t="s">
        <v>185</v>
      </c>
      <c r="C143" s="77"/>
      <c r="D143" s="78">
        <v>1.0436893203883495</v>
      </c>
      <c r="E143" s="79"/>
      <c r="F143" s="80"/>
      <c r="G143" s="77"/>
      <c r="H143" s="81"/>
      <c r="I143" s="82"/>
      <c r="J143" s="82"/>
      <c r="K143" s="51"/>
      <c r="L143" s="83">
        <v>143</v>
      </c>
      <c r="M143" s="83"/>
      <c r="N143" s="84">
        <v>2</v>
      </c>
      <c r="O143" s="100" t="str">
        <f>REPLACE(INDEX(GroupVertices[Group], MATCH(Edges[[#This Row],[Vertex 1]],GroupVertices[Vertex],0)),1,1,"")</f>
        <v>1</v>
      </c>
      <c r="P143" s="100" t="str">
        <f>REPLACE(INDEX(GroupVertices[Group], MATCH(Edges[[#This Row],[Vertex 2]],GroupVertices[Vertex],0)),1,1,"")</f>
        <v>1</v>
      </c>
    </row>
    <row r="144" spans="1:16" ht="14.25" customHeight="1" thickTop="1" thickBot="1" x14ac:dyDescent="0.3">
      <c r="A144" s="76" t="s">
        <v>179</v>
      </c>
      <c r="B144" s="76" t="s">
        <v>186</v>
      </c>
      <c r="C144" s="77"/>
      <c r="D144" s="78">
        <v>1.2184466019417475</v>
      </c>
      <c r="E144" s="79"/>
      <c r="F144" s="80"/>
      <c r="G144" s="77"/>
      <c r="H144" s="81"/>
      <c r="I144" s="82"/>
      <c r="J144" s="82"/>
      <c r="K144" s="51"/>
      <c r="L144" s="83">
        <v>144</v>
      </c>
      <c r="M144" s="83"/>
      <c r="N144" s="84">
        <v>6</v>
      </c>
      <c r="O144" s="100" t="str">
        <f>REPLACE(INDEX(GroupVertices[Group], MATCH(Edges[[#This Row],[Vertex 1]],GroupVertices[Vertex],0)),1,1,"")</f>
        <v>1</v>
      </c>
      <c r="P144" s="100" t="str">
        <f>REPLACE(INDEX(GroupVertices[Group], MATCH(Edges[[#This Row],[Vertex 2]],GroupVertices[Vertex],0)),1,1,"")</f>
        <v>1</v>
      </c>
    </row>
    <row r="145" spans="1:16" ht="14.25" customHeight="1" thickTop="1" thickBot="1" x14ac:dyDescent="0.3">
      <c r="A145" s="76" t="s">
        <v>179</v>
      </c>
      <c r="B145" s="76" t="s">
        <v>216</v>
      </c>
      <c r="C145" s="77"/>
      <c r="D145" s="78">
        <v>1.1310679611650485</v>
      </c>
      <c r="E145" s="79"/>
      <c r="F145" s="80"/>
      <c r="G145" s="77"/>
      <c r="H145" s="81"/>
      <c r="I145" s="82"/>
      <c r="J145" s="82"/>
      <c r="K145" s="51"/>
      <c r="L145" s="83">
        <v>145</v>
      </c>
      <c r="M145" s="83"/>
      <c r="N145" s="84">
        <v>4</v>
      </c>
      <c r="O145" s="100" t="str">
        <f>REPLACE(INDEX(GroupVertices[Group], MATCH(Edges[[#This Row],[Vertex 1]],GroupVertices[Vertex],0)),1,1,"")</f>
        <v>1</v>
      </c>
      <c r="P145" s="100" t="str">
        <f>REPLACE(INDEX(GroupVertices[Group], MATCH(Edges[[#This Row],[Vertex 2]],GroupVertices[Vertex],0)),1,1,"")</f>
        <v>1</v>
      </c>
    </row>
    <row r="146" spans="1:16" ht="14.25" customHeight="1" thickTop="1" thickBot="1" x14ac:dyDescent="0.3">
      <c r="A146" s="76" t="s">
        <v>179</v>
      </c>
      <c r="B146" s="76" t="s">
        <v>201</v>
      </c>
      <c r="C146" s="77"/>
      <c r="D146" s="78">
        <v>2.0485436893203883</v>
      </c>
      <c r="E146" s="79"/>
      <c r="F146" s="80"/>
      <c r="G146" s="77"/>
      <c r="H146" s="81"/>
      <c r="I146" s="82"/>
      <c r="J146" s="82"/>
      <c r="K146" s="51"/>
      <c r="L146" s="83">
        <v>146</v>
      </c>
      <c r="M146" s="83"/>
      <c r="N146" s="84">
        <v>25</v>
      </c>
      <c r="O146" s="100" t="str">
        <f>REPLACE(INDEX(GroupVertices[Group], MATCH(Edges[[#This Row],[Vertex 1]],GroupVertices[Vertex],0)),1,1,"")</f>
        <v>1</v>
      </c>
      <c r="P146" s="100" t="str">
        <f>REPLACE(INDEX(GroupVertices[Group], MATCH(Edges[[#This Row],[Vertex 2]],GroupVertices[Vertex],0)),1,1,"")</f>
        <v>1</v>
      </c>
    </row>
    <row r="147" spans="1:16" ht="14.25" customHeight="1" thickTop="1" thickBot="1" x14ac:dyDescent="0.3">
      <c r="A147" s="76" t="s">
        <v>179</v>
      </c>
      <c r="B147" s="76" t="s">
        <v>190</v>
      </c>
      <c r="C147" s="77"/>
      <c r="D147" s="78">
        <v>1.0436893203883495</v>
      </c>
      <c r="E147" s="79"/>
      <c r="F147" s="80"/>
      <c r="G147" s="77"/>
      <c r="H147" s="81"/>
      <c r="I147" s="82"/>
      <c r="J147" s="82"/>
      <c r="K147" s="51"/>
      <c r="L147" s="83">
        <v>147</v>
      </c>
      <c r="M147" s="83"/>
      <c r="N147" s="84">
        <v>2</v>
      </c>
      <c r="O147" s="100" t="str">
        <f>REPLACE(INDEX(GroupVertices[Group], MATCH(Edges[[#This Row],[Vertex 1]],GroupVertices[Vertex],0)),1,1,"")</f>
        <v>1</v>
      </c>
      <c r="P147" s="100" t="str">
        <f>REPLACE(INDEX(GroupVertices[Group], MATCH(Edges[[#This Row],[Vertex 2]],GroupVertices[Vertex],0)),1,1,"")</f>
        <v>1</v>
      </c>
    </row>
    <row r="148" spans="1:16" ht="14.25" customHeight="1" thickTop="1" thickBot="1" x14ac:dyDescent="0.3">
      <c r="A148" s="76" t="s">
        <v>179</v>
      </c>
      <c r="B148" s="76" t="s">
        <v>191</v>
      </c>
      <c r="C148" s="77"/>
      <c r="D148" s="78">
        <v>1.087378640776699</v>
      </c>
      <c r="E148" s="79"/>
      <c r="F148" s="80"/>
      <c r="G148" s="77"/>
      <c r="H148" s="81"/>
      <c r="I148" s="82"/>
      <c r="J148" s="82"/>
      <c r="K148" s="51"/>
      <c r="L148" s="83">
        <v>148</v>
      </c>
      <c r="M148" s="83"/>
      <c r="N148" s="84">
        <v>3</v>
      </c>
      <c r="O148" s="100" t="str">
        <f>REPLACE(INDEX(GroupVertices[Group], MATCH(Edges[[#This Row],[Vertex 1]],GroupVertices[Vertex],0)),1,1,"")</f>
        <v>1</v>
      </c>
      <c r="P148" s="100" t="str">
        <f>REPLACE(INDEX(GroupVertices[Group], MATCH(Edges[[#This Row],[Vertex 2]],GroupVertices[Vertex],0)),1,1,"")</f>
        <v>1</v>
      </c>
    </row>
    <row r="149" spans="1:16" ht="14.25" customHeight="1" thickTop="1" thickBot="1" x14ac:dyDescent="0.3">
      <c r="A149" s="76" t="s">
        <v>179</v>
      </c>
      <c r="B149" s="76" t="s">
        <v>192</v>
      </c>
      <c r="C149" s="77"/>
      <c r="D149" s="78">
        <v>1.6990291262135924</v>
      </c>
      <c r="E149" s="79"/>
      <c r="F149" s="80"/>
      <c r="G149" s="77"/>
      <c r="H149" s="81"/>
      <c r="I149" s="82"/>
      <c r="J149" s="82"/>
      <c r="K149" s="51"/>
      <c r="L149" s="83">
        <v>149</v>
      </c>
      <c r="M149" s="83"/>
      <c r="N149" s="84">
        <v>17</v>
      </c>
      <c r="O149" s="100" t="str">
        <f>REPLACE(INDEX(GroupVertices[Group], MATCH(Edges[[#This Row],[Vertex 1]],GroupVertices[Vertex],0)),1,1,"")</f>
        <v>1</v>
      </c>
      <c r="P149" s="100" t="str">
        <f>REPLACE(INDEX(GroupVertices[Group], MATCH(Edges[[#This Row],[Vertex 2]],GroupVertices[Vertex],0)),1,1,"")</f>
        <v>1</v>
      </c>
    </row>
    <row r="150" spans="1:16" ht="14.25" customHeight="1" thickTop="1" thickBot="1" x14ac:dyDescent="0.3">
      <c r="A150" s="76" t="s">
        <v>197</v>
      </c>
      <c r="B150" s="76" t="s">
        <v>180</v>
      </c>
      <c r="C150" s="77"/>
      <c r="D150" s="78">
        <v>1.3058252427184467</v>
      </c>
      <c r="E150" s="79"/>
      <c r="F150" s="80"/>
      <c r="G150" s="77"/>
      <c r="H150" s="81"/>
      <c r="I150" s="82"/>
      <c r="J150" s="82"/>
      <c r="K150" s="51"/>
      <c r="L150" s="83">
        <v>150</v>
      </c>
      <c r="M150" s="83"/>
      <c r="N150" s="84">
        <v>8</v>
      </c>
      <c r="O150" s="100" t="str">
        <f>REPLACE(INDEX(GroupVertices[Group], MATCH(Edges[[#This Row],[Vertex 1]],GroupVertices[Vertex],0)),1,1,"")</f>
        <v>1</v>
      </c>
      <c r="P150" s="100" t="str">
        <f>REPLACE(INDEX(GroupVertices[Group], MATCH(Edges[[#This Row],[Vertex 2]],GroupVertices[Vertex],0)),1,1,"")</f>
        <v>1</v>
      </c>
    </row>
    <row r="151" spans="1:16" ht="14.25" customHeight="1" thickTop="1" thickBot="1" x14ac:dyDescent="0.3">
      <c r="A151" s="76" t="s">
        <v>197</v>
      </c>
      <c r="B151" s="76" t="s">
        <v>208</v>
      </c>
      <c r="C151" s="77"/>
      <c r="D151" s="78">
        <v>1</v>
      </c>
      <c r="E151" s="79"/>
      <c r="F151" s="80"/>
      <c r="G151" s="77"/>
      <c r="H151" s="81"/>
      <c r="I151" s="82"/>
      <c r="J151" s="82"/>
      <c r="K151" s="51"/>
      <c r="L151" s="83">
        <v>151</v>
      </c>
      <c r="M151" s="83"/>
      <c r="N151" s="84">
        <v>1</v>
      </c>
      <c r="O151" s="100" t="str">
        <f>REPLACE(INDEX(GroupVertices[Group], MATCH(Edges[[#This Row],[Vertex 1]],GroupVertices[Vertex],0)),1,1,"")</f>
        <v>1</v>
      </c>
      <c r="P151" s="100" t="str">
        <f>REPLACE(INDEX(GroupVertices[Group], MATCH(Edges[[#This Row],[Vertex 2]],GroupVertices[Vertex],0)),1,1,"")</f>
        <v>1</v>
      </c>
    </row>
    <row r="152" spans="1:16" ht="14.25" customHeight="1" thickTop="1" thickBot="1" x14ac:dyDescent="0.3">
      <c r="A152" s="76" t="s">
        <v>197</v>
      </c>
      <c r="B152" s="76" t="s">
        <v>209</v>
      </c>
      <c r="C152" s="77"/>
      <c r="D152" s="78">
        <v>1</v>
      </c>
      <c r="E152" s="79"/>
      <c r="F152" s="80"/>
      <c r="G152" s="77"/>
      <c r="H152" s="81"/>
      <c r="I152" s="82"/>
      <c r="J152" s="82"/>
      <c r="K152" s="51"/>
      <c r="L152" s="83">
        <v>152</v>
      </c>
      <c r="M152" s="83"/>
      <c r="N152" s="84">
        <v>1</v>
      </c>
      <c r="O152" s="100" t="str">
        <f>REPLACE(INDEX(GroupVertices[Group], MATCH(Edges[[#This Row],[Vertex 1]],GroupVertices[Vertex],0)),1,1,"")</f>
        <v>1</v>
      </c>
      <c r="P152" s="100" t="str">
        <f>REPLACE(INDEX(GroupVertices[Group], MATCH(Edges[[#This Row],[Vertex 2]],GroupVertices[Vertex],0)),1,1,"")</f>
        <v>1</v>
      </c>
    </row>
    <row r="153" spans="1:16" ht="14.25" customHeight="1" thickTop="1" thickBot="1" x14ac:dyDescent="0.3">
      <c r="A153" s="76" t="s">
        <v>197</v>
      </c>
      <c r="B153" s="76" t="s">
        <v>182</v>
      </c>
      <c r="C153" s="77"/>
      <c r="D153" s="78">
        <v>1.6116504854368932</v>
      </c>
      <c r="E153" s="79"/>
      <c r="F153" s="80"/>
      <c r="G153" s="77"/>
      <c r="H153" s="81"/>
      <c r="I153" s="82"/>
      <c r="J153" s="82"/>
      <c r="K153" s="51"/>
      <c r="L153" s="83">
        <v>153</v>
      </c>
      <c r="M153" s="83"/>
      <c r="N153" s="84">
        <v>15</v>
      </c>
      <c r="O153" s="100" t="str">
        <f>REPLACE(INDEX(GroupVertices[Group], MATCH(Edges[[#This Row],[Vertex 1]],GroupVertices[Vertex],0)),1,1,"")</f>
        <v>1</v>
      </c>
      <c r="P153" s="100" t="str">
        <f>REPLACE(INDEX(GroupVertices[Group], MATCH(Edges[[#This Row],[Vertex 2]],GroupVertices[Vertex],0)),1,1,"")</f>
        <v>1</v>
      </c>
    </row>
    <row r="154" spans="1:16" ht="14.25" customHeight="1" thickTop="1" thickBot="1" x14ac:dyDescent="0.3">
      <c r="A154" s="76" t="s">
        <v>197</v>
      </c>
      <c r="B154" s="76" t="s">
        <v>210</v>
      </c>
      <c r="C154" s="77"/>
      <c r="D154" s="78">
        <v>1</v>
      </c>
      <c r="E154" s="79"/>
      <c r="F154" s="80"/>
      <c r="G154" s="77"/>
      <c r="H154" s="81"/>
      <c r="I154" s="82"/>
      <c r="J154" s="82"/>
      <c r="K154" s="51"/>
      <c r="L154" s="83">
        <v>154</v>
      </c>
      <c r="M154" s="83"/>
      <c r="N154" s="84">
        <v>1</v>
      </c>
      <c r="O154" s="100" t="str">
        <f>REPLACE(INDEX(GroupVertices[Group], MATCH(Edges[[#This Row],[Vertex 1]],GroupVertices[Vertex],0)),1,1,"")</f>
        <v>1</v>
      </c>
      <c r="P154" s="100" t="str">
        <f>REPLACE(INDEX(GroupVertices[Group], MATCH(Edges[[#This Row],[Vertex 2]],GroupVertices[Vertex],0)),1,1,"")</f>
        <v>1</v>
      </c>
    </row>
    <row r="155" spans="1:16" ht="14.25" customHeight="1" thickTop="1" thickBot="1" x14ac:dyDescent="0.3">
      <c r="A155" s="76" t="s">
        <v>197</v>
      </c>
      <c r="B155" s="76" t="s">
        <v>199</v>
      </c>
      <c r="C155" s="77"/>
      <c r="D155" s="78">
        <v>1.0436893203883495</v>
      </c>
      <c r="E155" s="79"/>
      <c r="F155" s="80"/>
      <c r="G155" s="77"/>
      <c r="H155" s="81"/>
      <c r="I155" s="82"/>
      <c r="J155" s="82"/>
      <c r="K155" s="51"/>
      <c r="L155" s="83">
        <v>155</v>
      </c>
      <c r="M155" s="83"/>
      <c r="N155" s="84">
        <v>2</v>
      </c>
      <c r="O155" s="100" t="str">
        <f>REPLACE(INDEX(GroupVertices[Group], MATCH(Edges[[#This Row],[Vertex 1]],GroupVertices[Vertex],0)),1,1,"")</f>
        <v>1</v>
      </c>
      <c r="P155" s="100" t="str">
        <f>REPLACE(INDEX(GroupVertices[Group], MATCH(Edges[[#This Row],[Vertex 2]],GroupVertices[Vertex],0)),1,1,"")</f>
        <v>1</v>
      </c>
    </row>
    <row r="156" spans="1:16" ht="14.25" customHeight="1" thickTop="1" thickBot="1" x14ac:dyDescent="0.3">
      <c r="A156" s="76" t="s">
        <v>197</v>
      </c>
      <c r="B156" s="76" t="s">
        <v>184</v>
      </c>
      <c r="C156" s="77"/>
      <c r="D156" s="78">
        <v>1.087378640776699</v>
      </c>
      <c r="E156" s="79"/>
      <c r="F156" s="80"/>
      <c r="G156" s="77"/>
      <c r="H156" s="81"/>
      <c r="I156" s="82"/>
      <c r="J156" s="82"/>
      <c r="K156" s="51"/>
      <c r="L156" s="83">
        <v>156</v>
      </c>
      <c r="M156" s="83"/>
      <c r="N156" s="84">
        <v>3</v>
      </c>
      <c r="O156" s="100" t="str">
        <f>REPLACE(INDEX(GroupVertices[Group], MATCH(Edges[[#This Row],[Vertex 1]],GroupVertices[Vertex],0)),1,1,"")</f>
        <v>1</v>
      </c>
      <c r="P156" s="100" t="str">
        <f>REPLACE(INDEX(GroupVertices[Group], MATCH(Edges[[#This Row],[Vertex 2]],GroupVertices[Vertex],0)),1,1,"")</f>
        <v>1</v>
      </c>
    </row>
    <row r="157" spans="1:16" ht="14.25" customHeight="1" thickTop="1" thickBot="1" x14ac:dyDescent="0.3">
      <c r="A157" s="76" t="s">
        <v>197</v>
      </c>
      <c r="B157" s="76" t="s">
        <v>186</v>
      </c>
      <c r="C157" s="77"/>
      <c r="D157" s="78">
        <v>1.087378640776699</v>
      </c>
      <c r="E157" s="79"/>
      <c r="F157" s="80"/>
      <c r="G157" s="77"/>
      <c r="H157" s="81"/>
      <c r="I157" s="82"/>
      <c r="J157" s="82"/>
      <c r="K157" s="51"/>
      <c r="L157" s="83">
        <v>157</v>
      </c>
      <c r="M157" s="83"/>
      <c r="N157" s="84">
        <v>3</v>
      </c>
      <c r="O157" s="100" t="str">
        <f>REPLACE(INDEX(GroupVertices[Group], MATCH(Edges[[#This Row],[Vertex 1]],GroupVertices[Vertex],0)),1,1,"")</f>
        <v>1</v>
      </c>
      <c r="P157" s="100" t="str">
        <f>REPLACE(INDEX(GroupVertices[Group], MATCH(Edges[[#This Row],[Vertex 2]],GroupVertices[Vertex],0)),1,1,"")</f>
        <v>1</v>
      </c>
    </row>
    <row r="158" spans="1:16" ht="14.25" customHeight="1" thickTop="1" thickBot="1" x14ac:dyDescent="0.3">
      <c r="A158" s="76" t="s">
        <v>197</v>
      </c>
      <c r="B158" s="76" t="s">
        <v>200</v>
      </c>
      <c r="C158" s="77"/>
      <c r="D158" s="78">
        <v>1</v>
      </c>
      <c r="E158" s="79"/>
      <c r="F158" s="80"/>
      <c r="G158" s="77"/>
      <c r="H158" s="81"/>
      <c r="I158" s="82"/>
      <c r="J158" s="82"/>
      <c r="K158" s="51"/>
      <c r="L158" s="83">
        <v>158</v>
      </c>
      <c r="M158" s="83"/>
      <c r="N158" s="84">
        <v>1</v>
      </c>
      <c r="O158" s="100" t="str">
        <f>REPLACE(INDEX(GroupVertices[Group], MATCH(Edges[[#This Row],[Vertex 1]],GroupVertices[Vertex],0)),1,1,"")</f>
        <v>1</v>
      </c>
      <c r="P158" s="100" t="str">
        <f>REPLACE(INDEX(GroupVertices[Group], MATCH(Edges[[#This Row],[Vertex 2]],GroupVertices[Vertex],0)),1,1,"")</f>
        <v>1</v>
      </c>
    </row>
    <row r="159" spans="1:16" ht="14.25" customHeight="1" thickTop="1" thickBot="1" x14ac:dyDescent="0.3">
      <c r="A159" s="76" t="s">
        <v>197</v>
      </c>
      <c r="B159" s="76" t="s">
        <v>187</v>
      </c>
      <c r="C159" s="77"/>
      <c r="D159" s="78">
        <v>1</v>
      </c>
      <c r="E159" s="79"/>
      <c r="F159" s="80"/>
      <c r="G159" s="77"/>
      <c r="H159" s="81"/>
      <c r="I159" s="82"/>
      <c r="J159" s="82"/>
      <c r="K159" s="51"/>
      <c r="L159" s="83">
        <v>159</v>
      </c>
      <c r="M159" s="83"/>
      <c r="N159" s="84">
        <v>1</v>
      </c>
      <c r="O159" s="100" t="str">
        <f>REPLACE(INDEX(GroupVertices[Group], MATCH(Edges[[#This Row],[Vertex 1]],GroupVertices[Vertex],0)),1,1,"")</f>
        <v>1</v>
      </c>
      <c r="P159" s="100" t="str">
        <f>REPLACE(INDEX(GroupVertices[Group], MATCH(Edges[[#This Row],[Vertex 2]],GroupVertices[Vertex],0)),1,1,"")</f>
        <v>1</v>
      </c>
    </row>
    <row r="160" spans="1:16" ht="14.25" customHeight="1" thickTop="1" thickBot="1" x14ac:dyDescent="0.3">
      <c r="A160" s="76" t="s">
        <v>197</v>
      </c>
      <c r="B160" s="76" t="s">
        <v>213</v>
      </c>
      <c r="C160" s="77"/>
      <c r="D160" s="78">
        <v>1</v>
      </c>
      <c r="E160" s="79"/>
      <c r="F160" s="80"/>
      <c r="G160" s="77"/>
      <c r="H160" s="81"/>
      <c r="I160" s="82"/>
      <c r="J160" s="82"/>
      <c r="K160" s="51"/>
      <c r="L160" s="83">
        <v>160</v>
      </c>
      <c r="M160" s="83"/>
      <c r="N160" s="84">
        <v>1</v>
      </c>
      <c r="O160" s="100" t="str">
        <f>REPLACE(INDEX(GroupVertices[Group], MATCH(Edges[[#This Row],[Vertex 1]],GroupVertices[Vertex],0)),1,1,"")</f>
        <v>1</v>
      </c>
      <c r="P160" s="100" t="str">
        <f>REPLACE(INDEX(GroupVertices[Group], MATCH(Edges[[#This Row],[Vertex 2]],GroupVertices[Vertex],0)),1,1,"")</f>
        <v>1</v>
      </c>
    </row>
    <row r="161" spans="1:16" ht="14.25" customHeight="1" thickTop="1" thickBot="1" x14ac:dyDescent="0.3">
      <c r="A161" s="76" t="s">
        <v>197</v>
      </c>
      <c r="B161" s="76" t="s">
        <v>201</v>
      </c>
      <c r="C161" s="77"/>
      <c r="D161" s="78">
        <v>1.262135922330097</v>
      </c>
      <c r="E161" s="79"/>
      <c r="F161" s="80"/>
      <c r="G161" s="77"/>
      <c r="H161" s="81"/>
      <c r="I161" s="82"/>
      <c r="J161" s="82"/>
      <c r="K161" s="51"/>
      <c r="L161" s="83">
        <v>161</v>
      </c>
      <c r="M161" s="83"/>
      <c r="N161" s="84">
        <v>7</v>
      </c>
      <c r="O161" s="100" t="str">
        <f>REPLACE(INDEX(GroupVertices[Group], MATCH(Edges[[#This Row],[Vertex 1]],GroupVertices[Vertex],0)),1,1,"")</f>
        <v>1</v>
      </c>
      <c r="P161" s="100" t="str">
        <f>REPLACE(INDEX(GroupVertices[Group], MATCH(Edges[[#This Row],[Vertex 2]],GroupVertices[Vertex],0)),1,1,"")</f>
        <v>1</v>
      </c>
    </row>
    <row r="162" spans="1:16" ht="14.25" customHeight="1" thickTop="1" thickBot="1" x14ac:dyDescent="0.3">
      <c r="A162" s="76" t="s">
        <v>197</v>
      </c>
      <c r="B162" s="76" t="s">
        <v>190</v>
      </c>
      <c r="C162" s="77"/>
      <c r="D162" s="78">
        <v>1</v>
      </c>
      <c r="E162" s="79"/>
      <c r="F162" s="80"/>
      <c r="G162" s="77"/>
      <c r="H162" s="81"/>
      <c r="I162" s="82"/>
      <c r="J162" s="82"/>
      <c r="K162" s="51"/>
      <c r="L162" s="83">
        <v>162</v>
      </c>
      <c r="M162" s="83"/>
      <c r="N162" s="84">
        <v>1</v>
      </c>
      <c r="O162" s="100" t="str">
        <f>REPLACE(INDEX(GroupVertices[Group], MATCH(Edges[[#This Row],[Vertex 1]],GroupVertices[Vertex],0)),1,1,"")</f>
        <v>1</v>
      </c>
      <c r="P162" s="100" t="str">
        <f>REPLACE(INDEX(GroupVertices[Group], MATCH(Edges[[#This Row],[Vertex 2]],GroupVertices[Vertex],0)),1,1,"")</f>
        <v>1</v>
      </c>
    </row>
    <row r="163" spans="1:16" ht="14.25" customHeight="1" thickTop="1" thickBot="1" x14ac:dyDescent="0.3">
      <c r="A163" s="76" t="s">
        <v>197</v>
      </c>
      <c r="B163" s="76" t="s">
        <v>192</v>
      </c>
      <c r="C163" s="77"/>
      <c r="D163" s="78">
        <v>1.174757281553398</v>
      </c>
      <c r="E163" s="79"/>
      <c r="F163" s="80"/>
      <c r="G163" s="77"/>
      <c r="H163" s="81"/>
      <c r="I163" s="82"/>
      <c r="J163" s="82"/>
      <c r="K163" s="51"/>
      <c r="L163" s="83">
        <v>163</v>
      </c>
      <c r="M163" s="83"/>
      <c r="N163" s="84">
        <v>5</v>
      </c>
      <c r="O163" s="100" t="str">
        <f>REPLACE(INDEX(GroupVertices[Group], MATCH(Edges[[#This Row],[Vertex 1]],GroupVertices[Vertex],0)),1,1,"")</f>
        <v>1</v>
      </c>
      <c r="P163" s="100" t="str">
        <f>REPLACE(INDEX(GroupVertices[Group], MATCH(Edges[[#This Row],[Vertex 2]],GroupVertices[Vertex],0)),1,1,"")</f>
        <v>1</v>
      </c>
    </row>
    <row r="164" spans="1:16" ht="14.25" customHeight="1" thickTop="1" thickBot="1" x14ac:dyDescent="0.3">
      <c r="A164" s="76" t="s">
        <v>197</v>
      </c>
      <c r="B164" s="76" t="s">
        <v>193</v>
      </c>
      <c r="C164" s="77"/>
      <c r="D164" s="78">
        <v>1</v>
      </c>
      <c r="E164" s="79"/>
      <c r="F164" s="80"/>
      <c r="G164" s="77"/>
      <c r="H164" s="81"/>
      <c r="I164" s="82"/>
      <c r="J164" s="82"/>
      <c r="K164" s="51"/>
      <c r="L164" s="83">
        <v>164</v>
      </c>
      <c r="M164" s="83"/>
      <c r="N164" s="84">
        <v>1</v>
      </c>
      <c r="O164" s="100" t="str">
        <f>REPLACE(INDEX(GroupVertices[Group], MATCH(Edges[[#This Row],[Vertex 1]],GroupVertices[Vertex],0)),1,1,"")</f>
        <v>1</v>
      </c>
      <c r="P164" s="100" t="str">
        <f>REPLACE(INDEX(GroupVertices[Group], MATCH(Edges[[#This Row],[Vertex 2]],GroupVertices[Vertex],0)),1,1,"")</f>
        <v>1</v>
      </c>
    </row>
    <row r="165" spans="1:16" ht="14.25" customHeight="1" thickTop="1" thickBot="1" x14ac:dyDescent="0.3">
      <c r="A165" s="76" t="s">
        <v>180</v>
      </c>
      <c r="B165" s="76" t="s">
        <v>181</v>
      </c>
      <c r="C165" s="77"/>
      <c r="D165" s="78">
        <v>1</v>
      </c>
      <c r="E165" s="79"/>
      <c r="F165" s="80"/>
      <c r="G165" s="77"/>
      <c r="H165" s="81"/>
      <c r="I165" s="82"/>
      <c r="J165" s="82"/>
      <c r="K165" s="51"/>
      <c r="L165" s="83">
        <v>165</v>
      </c>
      <c r="M165" s="83"/>
      <c r="N165" s="84">
        <v>1</v>
      </c>
      <c r="O165" s="100" t="str">
        <f>REPLACE(INDEX(GroupVertices[Group], MATCH(Edges[[#This Row],[Vertex 1]],GroupVertices[Vertex],0)),1,1,"")</f>
        <v>1</v>
      </c>
      <c r="P165" s="100" t="str">
        <f>REPLACE(INDEX(GroupVertices[Group], MATCH(Edges[[#This Row],[Vertex 2]],GroupVertices[Vertex],0)),1,1,"")</f>
        <v>1</v>
      </c>
    </row>
    <row r="166" spans="1:16" ht="14.25" customHeight="1" thickTop="1" thickBot="1" x14ac:dyDescent="0.3">
      <c r="A166" s="76" t="s">
        <v>180</v>
      </c>
      <c r="B166" s="76" t="s">
        <v>182</v>
      </c>
      <c r="C166" s="77"/>
      <c r="D166" s="78">
        <v>10</v>
      </c>
      <c r="E166" s="79"/>
      <c r="F166" s="80"/>
      <c r="G166" s="77"/>
      <c r="H166" s="81"/>
      <c r="I166" s="82"/>
      <c r="J166" s="82"/>
      <c r="K166" s="51"/>
      <c r="L166" s="83">
        <v>166</v>
      </c>
      <c r="M166" s="83"/>
      <c r="N166" s="84">
        <v>207</v>
      </c>
      <c r="O166" s="100" t="str">
        <f>REPLACE(INDEX(GroupVertices[Group], MATCH(Edges[[#This Row],[Vertex 1]],GroupVertices[Vertex],0)),1,1,"")</f>
        <v>1</v>
      </c>
      <c r="P166" s="100" t="str">
        <f>REPLACE(INDEX(GroupVertices[Group], MATCH(Edges[[#This Row],[Vertex 2]],GroupVertices[Vertex],0)),1,1,"")</f>
        <v>1</v>
      </c>
    </row>
    <row r="167" spans="1:16" ht="14.25" customHeight="1" thickTop="1" thickBot="1" x14ac:dyDescent="0.3">
      <c r="A167" s="76" t="s">
        <v>180</v>
      </c>
      <c r="B167" s="76" t="s">
        <v>183</v>
      </c>
      <c r="C167" s="77"/>
      <c r="D167" s="78">
        <v>1.0436893203883495</v>
      </c>
      <c r="E167" s="79"/>
      <c r="F167" s="80"/>
      <c r="G167" s="77"/>
      <c r="H167" s="81"/>
      <c r="I167" s="82"/>
      <c r="J167" s="82"/>
      <c r="K167" s="51"/>
      <c r="L167" s="83">
        <v>167</v>
      </c>
      <c r="M167" s="83"/>
      <c r="N167" s="84">
        <v>2</v>
      </c>
      <c r="O167" s="100" t="str">
        <f>REPLACE(INDEX(GroupVertices[Group], MATCH(Edges[[#This Row],[Vertex 1]],GroupVertices[Vertex],0)),1,1,"")</f>
        <v>1</v>
      </c>
      <c r="P167" s="100" t="str">
        <f>REPLACE(INDEX(GroupVertices[Group], MATCH(Edges[[#This Row],[Vertex 2]],GroupVertices[Vertex],0)),1,1,"")</f>
        <v>1</v>
      </c>
    </row>
    <row r="168" spans="1:16" ht="14.25" customHeight="1" thickTop="1" thickBot="1" x14ac:dyDescent="0.3">
      <c r="A168" s="76" t="s">
        <v>180</v>
      </c>
      <c r="B168" s="76" t="s">
        <v>199</v>
      </c>
      <c r="C168" s="77"/>
      <c r="D168" s="78">
        <v>1.1310679611650485</v>
      </c>
      <c r="E168" s="79"/>
      <c r="F168" s="80"/>
      <c r="G168" s="77"/>
      <c r="H168" s="81"/>
      <c r="I168" s="82"/>
      <c r="J168" s="82"/>
      <c r="K168" s="51"/>
      <c r="L168" s="83">
        <v>168</v>
      </c>
      <c r="M168" s="83"/>
      <c r="N168" s="84">
        <v>4</v>
      </c>
      <c r="O168" s="100" t="str">
        <f>REPLACE(INDEX(GroupVertices[Group], MATCH(Edges[[#This Row],[Vertex 1]],GroupVertices[Vertex],0)),1,1,"")</f>
        <v>1</v>
      </c>
      <c r="P168" s="100" t="str">
        <f>REPLACE(INDEX(GroupVertices[Group], MATCH(Edges[[#This Row],[Vertex 2]],GroupVertices[Vertex],0)),1,1,"")</f>
        <v>1</v>
      </c>
    </row>
    <row r="169" spans="1:16" ht="14.25" customHeight="1" thickTop="1" thickBot="1" x14ac:dyDescent="0.3">
      <c r="A169" s="76" t="s">
        <v>180</v>
      </c>
      <c r="B169" s="76" t="s">
        <v>184</v>
      </c>
      <c r="C169" s="77"/>
      <c r="D169" s="78">
        <v>1.3058252427184467</v>
      </c>
      <c r="E169" s="79"/>
      <c r="F169" s="80"/>
      <c r="G169" s="77"/>
      <c r="H169" s="81"/>
      <c r="I169" s="82"/>
      <c r="J169" s="82"/>
      <c r="K169" s="51"/>
      <c r="L169" s="83">
        <v>169</v>
      </c>
      <c r="M169" s="83"/>
      <c r="N169" s="84">
        <v>8</v>
      </c>
      <c r="O169" s="100" t="str">
        <f>REPLACE(INDEX(GroupVertices[Group], MATCH(Edges[[#This Row],[Vertex 1]],GroupVertices[Vertex],0)),1,1,"")</f>
        <v>1</v>
      </c>
      <c r="P169" s="100" t="str">
        <f>REPLACE(INDEX(GroupVertices[Group], MATCH(Edges[[#This Row],[Vertex 2]],GroupVertices[Vertex],0)),1,1,"")</f>
        <v>1</v>
      </c>
    </row>
    <row r="170" spans="1:16" ht="14.25" customHeight="1" thickTop="1" thickBot="1" x14ac:dyDescent="0.3">
      <c r="A170" s="76" t="s">
        <v>180</v>
      </c>
      <c r="B170" s="76" t="s">
        <v>186</v>
      </c>
      <c r="C170" s="77"/>
      <c r="D170" s="78">
        <v>1.262135922330097</v>
      </c>
      <c r="E170" s="79"/>
      <c r="F170" s="80"/>
      <c r="G170" s="77"/>
      <c r="H170" s="81"/>
      <c r="I170" s="82"/>
      <c r="J170" s="82"/>
      <c r="K170" s="51"/>
      <c r="L170" s="83">
        <v>170</v>
      </c>
      <c r="M170" s="83"/>
      <c r="N170" s="84">
        <v>7</v>
      </c>
      <c r="O170" s="100" t="str">
        <f>REPLACE(INDEX(GroupVertices[Group], MATCH(Edges[[#This Row],[Vertex 1]],GroupVertices[Vertex],0)),1,1,"")</f>
        <v>1</v>
      </c>
      <c r="P170" s="100" t="str">
        <f>REPLACE(INDEX(GroupVertices[Group], MATCH(Edges[[#This Row],[Vertex 2]],GroupVertices[Vertex],0)),1,1,"")</f>
        <v>1</v>
      </c>
    </row>
    <row r="171" spans="1:16" ht="14.25" customHeight="1" thickTop="1" thickBot="1" x14ac:dyDescent="0.3">
      <c r="A171" s="76" t="s">
        <v>180</v>
      </c>
      <c r="B171" s="76" t="s">
        <v>200</v>
      </c>
      <c r="C171" s="77"/>
      <c r="D171" s="78">
        <v>1.0436893203883495</v>
      </c>
      <c r="E171" s="79"/>
      <c r="F171" s="80"/>
      <c r="G171" s="77"/>
      <c r="H171" s="81"/>
      <c r="I171" s="82"/>
      <c r="J171" s="82"/>
      <c r="K171" s="51"/>
      <c r="L171" s="83">
        <v>171</v>
      </c>
      <c r="M171" s="83"/>
      <c r="N171" s="84">
        <v>2</v>
      </c>
      <c r="O171" s="100" t="str">
        <f>REPLACE(INDEX(GroupVertices[Group], MATCH(Edges[[#This Row],[Vertex 1]],GroupVertices[Vertex],0)),1,1,"")</f>
        <v>1</v>
      </c>
      <c r="P171" s="100" t="str">
        <f>REPLACE(INDEX(GroupVertices[Group], MATCH(Edges[[#This Row],[Vertex 2]],GroupVertices[Vertex],0)),1,1,"")</f>
        <v>1</v>
      </c>
    </row>
    <row r="172" spans="1:16" ht="14.25" customHeight="1" thickTop="1" thickBot="1" x14ac:dyDescent="0.3">
      <c r="A172" s="76" t="s">
        <v>180</v>
      </c>
      <c r="B172" s="76" t="s">
        <v>226</v>
      </c>
      <c r="C172" s="77"/>
      <c r="D172" s="78">
        <v>1.1310679611650485</v>
      </c>
      <c r="E172" s="79"/>
      <c r="F172" s="80"/>
      <c r="G172" s="77"/>
      <c r="H172" s="81"/>
      <c r="I172" s="82"/>
      <c r="J172" s="82"/>
      <c r="K172" s="51"/>
      <c r="L172" s="83">
        <v>172</v>
      </c>
      <c r="M172" s="83"/>
      <c r="N172" s="84">
        <v>4</v>
      </c>
      <c r="O172" s="100" t="str">
        <f>REPLACE(INDEX(GroupVertices[Group], MATCH(Edges[[#This Row],[Vertex 1]],GroupVertices[Vertex],0)),1,1,"")</f>
        <v>1</v>
      </c>
      <c r="P172" s="100" t="str">
        <f>REPLACE(INDEX(GroupVertices[Group], MATCH(Edges[[#This Row],[Vertex 2]],GroupVertices[Vertex],0)),1,1,"")</f>
        <v>1</v>
      </c>
    </row>
    <row r="173" spans="1:16" ht="14.25" customHeight="1" thickTop="1" thickBot="1" x14ac:dyDescent="0.3">
      <c r="A173" s="76" t="s">
        <v>180</v>
      </c>
      <c r="B173" s="76" t="s">
        <v>187</v>
      </c>
      <c r="C173" s="77"/>
      <c r="D173" s="78">
        <v>1.0436893203883495</v>
      </c>
      <c r="E173" s="79"/>
      <c r="F173" s="80"/>
      <c r="G173" s="77"/>
      <c r="H173" s="81"/>
      <c r="I173" s="82"/>
      <c r="J173" s="82"/>
      <c r="K173" s="51"/>
      <c r="L173" s="83">
        <v>173</v>
      </c>
      <c r="M173" s="83"/>
      <c r="N173" s="84">
        <v>2</v>
      </c>
      <c r="O173" s="100" t="str">
        <f>REPLACE(INDEX(GroupVertices[Group], MATCH(Edges[[#This Row],[Vertex 1]],GroupVertices[Vertex],0)),1,1,"")</f>
        <v>1</v>
      </c>
      <c r="P173" s="100" t="str">
        <f>REPLACE(INDEX(GroupVertices[Group], MATCH(Edges[[#This Row],[Vertex 2]],GroupVertices[Vertex],0)),1,1,"")</f>
        <v>1</v>
      </c>
    </row>
    <row r="174" spans="1:16" ht="14.25" customHeight="1" thickTop="1" thickBot="1" x14ac:dyDescent="0.3">
      <c r="A174" s="76" t="s">
        <v>180</v>
      </c>
      <c r="B174" s="76" t="s">
        <v>201</v>
      </c>
      <c r="C174" s="77"/>
      <c r="D174" s="78">
        <v>1.2184466019417475</v>
      </c>
      <c r="E174" s="79"/>
      <c r="F174" s="80"/>
      <c r="G174" s="77"/>
      <c r="H174" s="81"/>
      <c r="I174" s="82"/>
      <c r="J174" s="82"/>
      <c r="K174" s="51"/>
      <c r="L174" s="83">
        <v>174</v>
      </c>
      <c r="M174" s="83"/>
      <c r="N174" s="84">
        <v>6</v>
      </c>
      <c r="O174" s="100" t="str">
        <f>REPLACE(INDEX(GroupVertices[Group], MATCH(Edges[[#This Row],[Vertex 1]],GroupVertices[Vertex],0)),1,1,"")</f>
        <v>1</v>
      </c>
      <c r="P174" s="100" t="str">
        <f>REPLACE(INDEX(GroupVertices[Group], MATCH(Edges[[#This Row],[Vertex 2]],GroupVertices[Vertex],0)),1,1,"")</f>
        <v>1</v>
      </c>
    </row>
    <row r="175" spans="1:16" ht="14.25" customHeight="1" thickTop="1" thickBot="1" x14ac:dyDescent="0.3">
      <c r="A175" s="76" t="s">
        <v>180</v>
      </c>
      <c r="B175" s="76" t="s">
        <v>190</v>
      </c>
      <c r="C175" s="77"/>
      <c r="D175" s="78">
        <v>1.262135922330097</v>
      </c>
      <c r="E175" s="79"/>
      <c r="F175" s="80"/>
      <c r="G175" s="77"/>
      <c r="H175" s="81"/>
      <c r="I175" s="82"/>
      <c r="J175" s="82"/>
      <c r="K175" s="51"/>
      <c r="L175" s="83">
        <v>175</v>
      </c>
      <c r="M175" s="83"/>
      <c r="N175" s="84">
        <v>7</v>
      </c>
      <c r="O175" s="100" t="str">
        <f>REPLACE(INDEX(GroupVertices[Group], MATCH(Edges[[#This Row],[Vertex 1]],GroupVertices[Vertex],0)),1,1,"")</f>
        <v>1</v>
      </c>
      <c r="P175" s="100" t="str">
        <f>REPLACE(INDEX(GroupVertices[Group], MATCH(Edges[[#This Row],[Vertex 2]],GroupVertices[Vertex],0)),1,1,"")</f>
        <v>1</v>
      </c>
    </row>
    <row r="176" spans="1:16" ht="14.25" customHeight="1" thickTop="1" thickBot="1" x14ac:dyDescent="0.3">
      <c r="A176" s="76" t="s">
        <v>180</v>
      </c>
      <c r="B176" s="76" t="s">
        <v>192</v>
      </c>
      <c r="C176" s="77"/>
      <c r="D176" s="78">
        <v>1.6116504854368932</v>
      </c>
      <c r="E176" s="79"/>
      <c r="F176" s="80"/>
      <c r="G176" s="77"/>
      <c r="H176" s="81"/>
      <c r="I176" s="82"/>
      <c r="J176" s="82"/>
      <c r="K176" s="51"/>
      <c r="L176" s="83">
        <v>176</v>
      </c>
      <c r="M176" s="83"/>
      <c r="N176" s="84">
        <v>15</v>
      </c>
      <c r="O176" s="100" t="str">
        <f>REPLACE(INDEX(GroupVertices[Group], MATCH(Edges[[#This Row],[Vertex 1]],GroupVertices[Vertex],0)),1,1,"")</f>
        <v>1</v>
      </c>
      <c r="P176" s="100" t="str">
        <f>REPLACE(INDEX(GroupVertices[Group], MATCH(Edges[[#This Row],[Vertex 2]],GroupVertices[Vertex],0)),1,1,"")</f>
        <v>1</v>
      </c>
    </row>
    <row r="177" spans="1:16" ht="14.25" customHeight="1" thickTop="1" thickBot="1" x14ac:dyDescent="0.3">
      <c r="A177" s="76" t="s">
        <v>180</v>
      </c>
      <c r="B177" s="76" t="s">
        <v>193</v>
      </c>
      <c r="C177" s="77"/>
      <c r="D177" s="78">
        <v>1.087378640776699</v>
      </c>
      <c r="E177" s="79"/>
      <c r="F177" s="80"/>
      <c r="G177" s="77"/>
      <c r="H177" s="81"/>
      <c r="I177" s="82"/>
      <c r="J177" s="82"/>
      <c r="K177" s="51"/>
      <c r="L177" s="83">
        <v>177</v>
      </c>
      <c r="M177" s="83"/>
      <c r="N177" s="84">
        <v>3</v>
      </c>
      <c r="O177" s="100" t="str">
        <f>REPLACE(INDEX(GroupVertices[Group], MATCH(Edges[[#This Row],[Vertex 1]],GroupVertices[Vertex],0)),1,1,"")</f>
        <v>1</v>
      </c>
      <c r="P177" s="100" t="str">
        <f>REPLACE(INDEX(GroupVertices[Group], MATCH(Edges[[#This Row],[Vertex 2]],GroupVertices[Vertex],0)),1,1,"")</f>
        <v>1</v>
      </c>
    </row>
    <row r="178" spans="1:16" ht="14.25" customHeight="1" thickTop="1" thickBot="1" x14ac:dyDescent="0.3">
      <c r="A178" s="76" t="s">
        <v>207</v>
      </c>
      <c r="B178" s="76" t="s">
        <v>184</v>
      </c>
      <c r="C178" s="77"/>
      <c r="D178" s="78">
        <v>1.087378640776699</v>
      </c>
      <c r="E178" s="79"/>
      <c r="F178" s="80"/>
      <c r="G178" s="77"/>
      <c r="H178" s="81"/>
      <c r="I178" s="82"/>
      <c r="J178" s="82"/>
      <c r="K178" s="51"/>
      <c r="L178" s="83">
        <v>178</v>
      </c>
      <c r="M178" s="83"/>
      <c r="N178" s="84">
        <v>3</v>
      </c>
      <c r="O178" s="100" t="str">
        <f>REPLACE(INDEX(GroupVertices[Group], MATCH(Edges[[#This Row],[Vertex 1]],GroupVertices[Vertex],0)),1,1,"")</f>
        <v>1</v>
      </c>
      <c r="P178" s="100" t="str">
        <f>REPLACE(INDEX(GroupVertices[Group], MATCH(Edges[[#This Row],[Vertex 2]],GroupVertices[Vertex],0)),1,1,"")</f>
        <v>1</v>
      </c>
    </row>
    <row r="179" spans="1:16" ht="14.25" customHeight="1" thickTop="1" thickBot="1" x14ac:dyDescent="0.3">
      <c r="A179" s="76" t="s">
        <v>207</v>
      </c>
      <c r="B179" s="76" t="s">
        <v>186</v>
      </c>
      <c r="C179" s="77"/>
      <c r="D179" s="78">
        <v>1.0436893203883495</v>
      </c>
      <c r="E179" s="79"/>
      <c r="F179" s="80"/>
      <c r="G179" s="77"/>
      <c r="H179" s="81"/>
      <c r="I179" s="82"/>
      <c r="J179" s="82"/>
      <c r="K179" s="51"/>
      <c r="L179" s="83">
        <v>179</v>
      </c>
      <c r="M179" s="83"/>
      <c r="N179" s="84">
        <v>2</v>
      </c>
      <c r="O179" s="100" t="str">
        <f>REPLACE(INDEX(GroupVertices[Group], MATCH(Edges[[#This Row],[Vertex 1]],GroupVertices[Vertex],0)),1,1,"")</f>
        <v>1</v>
      </c>
      <c r="P179" s="100" t="str">
        <f>REPLACE(INDEX(GroupVertices[Group], MATCH(Edges[[#This Row],[Vertex 2]],GroupVertices[Vertex],0)),1,1,"")</f>
        <v>1</v>
      </c>
    </row>
    <row r="180" spans="1:16" ht="14.25" customHeight="1" thickTop="1" thickBot="1" x14ac:dyDescent="0.3">
      <c r="A180" s="76" t="s">
        <v>207</v>
      </c>
      <c r="B180" s="76" t="s">
        <v>214</v>
      </c>
      <c r="C180" s="77"/>
      <c r="D180" s="78">
        <v>1</v>
      </c>
      <c r="E180" s="79"/>
      <c r="F180" s="80"/>
      <c r="G180" s="77"/>
      <c r="H180" s="81"/>
      <c r="I180" s="82"/>
      <c r="J180" s="82"/>
      <c r="K180" s="51"/>
      <c r="L180" s="83">
        <v>180</v>
      </c>
      <c r="M180" s="83"/>
      <c r="N180" s="84">
        <v>1</v>
      </c>
      <c r="O180" s="100" t="str">
        <f>REPLACE(INDEX(GroupVertices[Group], MATCH(Edges[[#This Row],[Vertex 1]],GroupVertices[Vertex],0)),1,1,"")</f>
        <v>1</v>
      </c>
      <c r="P180" s="100" t="str">
        <f>REPLACE(INDEX(GroupVertices[Group], MATCH(Edges[[#This Row],[Vertex 2]],GroupVertices[Vertex],0)),1,1,"")</f>
        <v>1</v>
      </c>
    </row>
    <row r="181" spans="1:16" ht="14.25" customHeight="1" thickTop="1" thickBot="1" x14ac:dyDescent="0.3">
      <c r="A181" s="76" t="s">
        <v>207</v>
      </c>
      <c r="B181" s="76" t="s">
        <v>193</v>
      </c>
      <c r="C181" s="77"/>
      <c r="D181" s="78">
        <v>1</v>
      </c>
      <c r="E181" s="79"/>
      <c r="F181" s="80"/>
      <c r="G181" s="77"/>
      <c r="H181" s="81"/>
      <c r="I181" s="82"/>
      <c r="J181" s="82"/>
      <c r="K181" s="51"/>
      <c r="L181" s="83">
        <v>181</v>
      </c>
      <c r="M181" s="83"/>
      <c r="N181" s="84">
        <v>1</v>
      </c>
      <c r="O181" s="100" t="str">
        <f>REPLACE(INDEX(GroupVertices[Group], MATCH(Edges[[#This Row],[Vertex 1]],GroupVertices[Vertex],0)),1,1,"")</f>
        <v>1</v>
      </c>
      <c r="P181" s="100" t="str">
        <f>REPLACE(INDEX(GroupVertices[Group], MATCH(Edges[[#This Row],[Vertex 2]],GroupVertices[Vertex],0)),1,1,"")</f>
        <v>1</v>
      </c>
    </row>
    <row r="182" spans="1:16" ht="14.25" customHeight="1" thickTop="1" thickBot="1" x14ac:dyDescent="0.3">
      <c r="A182" s="76" t="s">
        <v>181</v>
      </c>
      <c r="B182" s="76" t="s">
        <v>187</v>
      </c>
      <c r="C182" s="77"/>
      <c r="D182" s="78">
        <v>1.6553398058252426</v>
      </c>
      <c r="E182" s="79"/>
      <c r="F182" s="80"/>
      <c r="G182" s="77"/>
      <c r="H182" s="81"/>
      <c r="I182" s="82"/>
      <c r="J182" s="82"/>
      <c r="K182" s="51"/>
      <c r="L182" s="83">
        <v>182</v>
      </c>
      <c r="M182" s="83"/>
      <c r="N182" s="84">
        <v>16</v>
      </c>
      <c r="O182" s="100" t="str">
        <f>REPLACE(INDEX(GroupVertices[Group], MATCH(Edges[[#This Row],[Vertex 1]],GroupVertices[Vertex],0)),1,1,"")</f>
        <v>1</v>
      </c>
      <c r="P182" s="100" t="str">
        <f>REPLACE(INDEX(GroupVertices[Group], MATCH(Edges[[#This Row],[Vertex 2]],GroupVertices[Vertex],0)),1,1,"")</f>
        <v>1</v>
      </c>
    </row>
    <row r="183" spans="1:16" ht="14.25" customHeight="1" thickTop="1" thickBot="1" x14ac:dyDescent="0.3">
      <c r="A183" s="76" t="s">
        <v>181</v>
      </c>
      <c r="B183" s="76" t="s">
        <v>188</v>
      </c>
      <c r="C183" s="77"/>
      <c r="D183" s="78">
        <v>1.7864077669902914</v>
      </c>
      <c r="E183" s="79"/>
      <c r="F183" s="80"/>
      <c r="G183" s="77"/>
      <c r="H183" s="81"/>
      <c r="I183" s="82"/>
      <c r="J183" s="82"/>
      <c r="K183" s="51"/>
      <c r="L183" s="83">
        <v>183</v>
      </c>
      <c r="M183" s="83"/>
      <c r="N183" s="84">
        <v>19</v>
      </c>
      <c r="O183" s="100" t="str">
        <f>REPLACE(INDEX(GroupVertices[Group], MATCH(Edges[[#This Row],[Vertex 1]],GroupVertices[Vertex],0)),1,1,"")</f>
        <v>1</v>
      </c>
      <c r="P183" s="100" t="str">
        <f>REPLACE(INDEX(GroupVertices[Group], MATCH(Edges[[#This Row],[Vertex 2]],GroupVertices[Vertex],0)),1,1,"")</f>
        <v>1</v>
      </c>
    </row>
    <row r="184" spans="1:16" ht="14.25" customHeight="1" thickTop="1" thickBot="1" x14ac:dyDescent="0.3">
      <c r="A184" s="76" t="s">
        <v>181</v>
      </c>
      <c r="B184" s="76" t="s">
        <v>190</v>
      </c>
      <c r="C184" s="77"/>
      <c r="D184" s="78">
        <v>1.0436893203883495</v>
      </c>
      <c r="E184" s="79"/>
      <c r="F184" s="80"/>
      <c r="G184" s="77"/>
      <c r="H184" s="81"/>
      <c r="I184" s="82"/>
      <c r="J184" s="82"/>
      <c r="K184" s="51"/>
      <c r="L184" s="83">
        <v>184</v>
      </c>
      <c r="M184" s="83"/>
      <c r="N184" s="84">
        <v>2</v>
      </c>
      <c r="O184" s="100" t="str">
        <f>REPLACE(INDEX(GroupVertices[Group], MATCH(Edges[[#This Row],[Vertex 1]],GroupVertices[Vertex],0)),1,1,"")</f>
        <v>1</v>
      </c>
      <c r="P184" s="100" t="str">
        <f>REPLACE(INDEX(GroupVertices[Group], MATCH(Edges[[#This Row],[Vertex 2]],GroupVertices[Vertex],0)),1,1,"")</f>
        <v>1</v>
      </c>
    </row>
    <row r="185" spans="1:16" ht="14.25" customHeight="1" thickTop="1" thickBot="1" x14ac:dyDescent="0.3">
      <c r="A185" s="76" t="s">
        <v>181</v>
      </c>
      <c r="B185" s="76" t="s">
        <v>191</v>
      </c>
      <c r="C185" s="77"/>
      <c r="D185" s="78">
        <v>2.1359223300970873</v>
      </c>
      <c r="E185" s="79"/>
      <c r="F185" s="80"/>
      <c r="G185" s="77"/>
      <c r="H185" s="81"/>
      <c r="I185" s="82"/>
      <c r="J185" s="82"/>
      <c r="K185" s="51"/>
      <c r="L185" s="83">
        <v>185</v>
      </c>
      <c r="M185" s="83"/>
      <c r="N185" s="84">
        <v>27</v>
      </c>
      <c r="O185" s="100" t="str">
        <f>REPLACE(INDEX(GroupVertices[Group], MATCH(Edges[[#This Row],[Vertex 1]],GroupVertices[Vertex],0)),1,1,"")</f>
        <v>1</v>
      </c>
      <c r="P185" s="100" t="str">
        <f>REPLACE(INDEX(GroupVertices[Group], MATCH(Edges[[#This Row],[Vertex 2]],GroupVertices[Vertex],0)),1,1,"")</f>
        <v>1</v>
      </c>
    </row>
    <row r="186" spans="1:16" ht="14.25" customHeight="1" thickTop="1" thickBot="1" x14ac:dyDescent="0.3">
      <c r="A186" s="76" t="s">
        <v>181</v>
      </c>
      <c r="B186" s="76" t="s">
        <v>218</v>
      </c>
      <c r="C186" s="77"/>
      <c r="D186" s="78">
        <v>1.0436893203883495</v>
      </c>
      <c r="E186" s="79"/>
      <c r="F186" s="80"/>
      <c r="G186" s="77"/>
      <c r="H186" s="81"/>
      <c r="I186" s="82"/>
      <c r="J186" s="82"/>
      <c r="K186" s="51"/>
      <c r="L186" s="83">
        <v>186</v>
      </c>
      <c r="M186" s="83"/>
      <c r="N186" s="84">
        <v>2</v>
      </c>
      <c r="O186" s="100" t="str">
        <f>REPLACE(INDEX(GroupVertices[Group], MATCH(Edges[[#This Row],[Vertex 1]],GroupVertices[Vertex],0)),1,1,"")</f>
        <v>1</v>
      </c>
      <c r="P186" s="100" t="str">
        <f>REPLACE(INDEX(GroupVertices[Group], MATCH(Edges[[#This Row],[Vertex 2]],GroupVertices[Vertex],0)),1,1,"")</f>
        <v>1</v>
      </c>
    </row>
    <row r="187" spans="1:16" ht="14.25" customHeight="1" thickTop="1" thickBot="1" x14ac:dyDescent="0.3">
      <c r="A187" s="76" t="s">
        <v>181</v>
      </c>
      <c r="B187" s="76" t="s">
        <v>227</v>
      </c>
      <c r="C187" s="77"/>
      <c r="D187" s="78">
        <v>1</v>
      </c>
      <c r="E187" s="79"/>
      <c r="F187" s="80"/>
      <c r="G187" s="77"/>
      <c r="H187" s="81"/>
      <c r="I187" s="82"/>
      <c r="J187" s="82"/>
      <c r="K187" s="51"/>
      <c r="L187" s="83">
        <v>187</v>
      </c>
      <c r="M187" s="83"/>
      <c r="N187" s="84">
        <v>1</v>
      </c>
      <c r="O187" s="100" t="str">
        <f>REPLACE(INDEX(GroupVertices[Group], MATCH(Edges[[#This Row],[Vertex 1]],GroupVertices[Vertex],0)),1,1,"")</f>
        <v>1</v>
      </c>
      <c r="P187" s="100" t="str">
        <f>REPLACE(INDEX(GroupVertices[Group], MATCH(Edges[[#This Row],[Vertex 2]],GroupVertices[Vertex],0)),1,1,"")</f>
        <v>1</v>
      </c>
    </row>
    <row r="188" spans="1:16" ht="14.25" customHeight="1" thickTop="1" thickBot="1" x14ac:dyDescent="0.3">
      <c r="A188" s="76" t="s">
        <v>181</v>
      </c>
      <c r="B188" s="76" t="s">
        <v>219</v>
      </c>
      <c r="C188" s="77"/>
      <c r="D188" s="78">
        <v>1.174757281553398</v>
      </c>
      <c r="E188" s="79"/>
      <c r="F188" s="80"/>
      <c r="G188" s="77"/>
      <c r="H188" s="81"/>
      <c r="I188" s="82"/>
      <c r="J188" s="82"/>
      <c r="K188" s="51"/>
      <c r="L188" s="83">
        <v>188</v>
      </c>
      <c r="M188" s="83"/>
      <c r="N188" s="84">
        <v>5</v>
      </c>
      <c r="O188" s="100" t="str">
        <f>REPLACE(INDEX(GroupVertices[Group], MATCH(Edges[[#This Row],[Vertex 1]],GroupVertices[Vertex],0)),1,1,"")</f>
        <v>1</v>
      </c>
      <c r="P188" s="100" t="str">
        <f>REPLACE(INDEX(GroupVertices[Group], MATCH(Edges[[#This Row],[Vertex 2]],GroupVertices[Vertex],0)),1,1,"")</f>
        <v>1</v>
      </c>
    </row>
    <row r="189" spans="1:16" ht="14.25" customHeight="1" thickTop="1" thickBot="1" x14ac:dyDescent="0.3">
      <c r="A189" s="76" t="s">
        <v>181</v>
      </c>
      <c r="B189" s="76" t="s">
        <v>192</v>
      </c>
      <c r="C189" s="77"/>
      <c r="D189" s="78">
        <v>1.3058252427184467</v>
      </c>
      <c r="E189" s="79"/>
      <c r="F189" s="80"/>
      <c r="G189" s="77"/>
      <c r="H189" s="81"/>
      <c r="I189" s="82"/>
      <c r="J189" s="82"/>
      <c r="K189" s="51"/>
      <c r="L189" s="83">
        <v>189</v>
      </c>
      <c r="M189" s="83"/>
      <c r="N189" s="84">
        <v>8</v>
      </c>
      <c r="O189" s="100" t="str">
        <f>REPLACE(INDEX(GroupVertices[Group], MATCH(Edges[[#This Row],[Vertex 1]],GroupVertices[Vertex],0)),1,1,"")</f>
        <v>1</v>
      </c>
      <c r="P189" s="100" t="str">
        <f>REPLACE(INDEX(GroupVertices[Group], MATCH(Edges[[#This Row],[Vertex 2]],GroupVertices[Vertex],0)),1,1,"")</f>
        <v>1</v>
      </c>
    </row>
    <row r="190" spans="1:16" ht="14.25" customHeight="1" thickTop="1" thickBot="1" x14ac:dyDescent="0.3">
      <c r="A190" s="76" t="s">
        <v>181</v>
      </c>
      <c r="B190" s="76" t="s">
        <v>193</v>
      </c>
      <c r="C190" s="77"/>
      <c r="D190" s="78">
        <v>1.3495145631067962</v>
      </c>
      <c r="E190" s="79"/>
      <c r="F190" s="80"/>
      <c r="G190" s="77"/>
      <c r="H190" s="81"/>
      <c r="I190" s="82"/>
      <c r="J190" s="82"/>
      <c r="K190" s="51"/>
      <c r="L190" s="83">
        <v>190</v>
      </c>
      <c r="M190" s="83"/>
      <c r="N190" s="84">
        <v>9</v>
      </c>
      <c r="O190" s="100" t="str">
        <f>REPLACE(INDEX(GroupVertices[Group], MATCH(Edges[[#This Row],[Vertex 1]],GroupVertices[Vertex],0)),1,1,"")</f>
        <v>1</v>
      </c>
      <c r="P190" s="100" t="str">
        <f>REPLACE(INDEX(GroupVertices[Group], MATCH(Edges[[#This Row],[Vertex 2]],GroupVertices[Vertex],0)),1,1,"")</f>
        <v>1</v>
      </c>
    </row>
    <row r="191" spans="1:16" ht="14.25" customHeight="1" thickTop="1" thickBot="1" x14ac:dyDescent="0.3">
      <c r="A191" s="76" t="s">
        <v>198</v>
      </c>
      <c r="B191" s="76" t="s">
        <v>184</v>
      </c>
      <c r="C191" s="77"/>
      <c r="D191" s="78">
        <v>1</v>
      </c>
      <c r="E191" s="79"/>
      <c r="F191" s="80"/>
      <c r="G191" s="77"/>
      <c r="H191" s="81"/>
      <c r="I191" s="82"/>
      <c r="J191" s="82"/>
      <c r="K191" s="51"/>
      <c r="L191" s="83">
        <v>191</v>
      </c>
      <c r="M191" s="83"/>
      <c r="N191" s="84">
        <v>1</v>
      </c>
      <c r="O191" s="100" t="str">
        <f>REPLACE(INDEX(GroupVertices[Group], MATCH(Edges[[#This Row],[Vertex 1]],GroupVertices[Vertex],0)),1,1,"")</f>
        <v>1</v>
      </c>
      <c r="P191" s="100" t="str">
        <f>REPLACE(INDEX(GroupVertices[Group], MATCH(Edges[[#This Row],[Vertex 2]],GroupVertices[Vertex],0)),1,1,"")</f>
        <v>1</v>
      </c>
    </row>
    <row r="192" spans="1:16" ht="14.25" customHeight="1" thickTop="1" thickBot="1" x14ac:dyDescent="0.3">
      <c r="A192" s="76" t="s">
        <v>198</v>
      </c>
      <c r="B192" s="76" t="s">
        <v>185</v>
      </c>
      <c r="C192" s="77"/>
      <c r="D192" s="78">
        <v>1.1310679611650485</v>
      </c>
      <c r="E192" s="79"/>
      <c r="F192" s="80"/>
      <c r="G192" s="77"/>
      <c r="H192" s="81"/>
      <c r="I192" s="82"/>
      <c r="J192" s="82"/>
      <c r="K192" s="51"/>
      <c r="L192" s="83">
        <v>192</v>
      </c>
      <c r="M192" s="83"/>
      <c r="N192" s="84">
        <v>4</v>
      </c>
      <c r="O192" s="100" t="str">
        <f>REPLACE(INDEX(GroupVertices[Group], MATCH(Edges[[#This Row],[Vertex 1]],GroupVertices[Vertex],0)),1,1,"")</f>
        <v>1</v>
      </c>
      <c r="P192" s="100" t="str">
        <f>REPLACE(INDEX(GroupVertices[Group], MATCH(Edges[[#This Row],[Vertex 2]],GroupVertices[Vertex],0)),1,1,"")</f>
        <v>1</v>
      </c>
    </row>
    <row r="193" spans="1:16" ht="14.25" customHeight="1" thickTop="1" thickBot="1" x14ac:dyDescent="0.3">
      <c r="A193" s="76" t="s">
        <v>198</v>
      </c>
      <c r="B193" s="76" t="s">
        <v>186</v>
      </c>
      <c r="C193" s="77"/>
      <c r="D193" s="78">
        <v>1.0436893203883495</v>
      </c>
      <c r="E193" s="79"/>
      <c r="F193" s="80"/>
      <c r="G193" s="77"/>
      <c r="H193" s="81"/>
      <c r="I193" s="82"/>
      <c r="J193" s="82"/>
      <c r="K193" s="51"/>
      <c r="L193" s="83">
        <v>193</v>
      </c>
      <c r="M193" s="83"/>
      <c r="N193" s="84">
        <v>2</v>
      </c>
      <c r="O193" s="100" t="str">
        <f>REPLACE(INDEX(GroupVertices[Group], MATCH(Edges[[#This Row],[Vertex 1]],GroupVertices[Vertex],0)),1,1,"")</f>
        <v>1</v>
      </c>
      <c r="P193" s="100" t="str">
        <f>REPLACE(INDEX(GroupVertices[Group], MATCH(Edges[[#This Row],[Vertex 2]],GroupVertices[Vertex],0)),1,1,"")</f>
        <v>1</v>
      </c>
    </row>
    <row r="194" spans="1:16" ht="14.25" customHeight="1" thickTop="1" thickBot="1" x14ac:dyDescent="0.3">
      <c r="A194" s="76" t="s">
        <v>198</v>
      </c>
      <c r="B194" s="76" t="s">
        <v>214</v>
      </c>
      <c r="C194" s="77"/>
      <c r="D194" s="78">
        <v>1</v>
      </c>
      <c r="E194" s="79"/>
      <c r="F194" s="80"/>
      <c r="G194" s="77"/>
      <c r="H194" s="81"/>
      <c r="I194" s="82"/>
      <c r="J194" s="82"/>
      <c r="K194" s="51"/>
      <c r="L194" s="83">
        <v>194</v>
      </c>
      <c r="M194" s="83"/>
      <c r="N194" s="84">
        <v>1</v>
      </c>
      <c r="O194" s="100" t="str">
        <f>REPLACE(INDEX(GroupVertices[Group], MATCH(Edges[[#This Row],[Vertex 1]],GroupVertices[Vertex],0)),1,1,"")</f>
        <v>1</v>
      </c>
      <c r="P194" s="100" t="str">
        <f>REPLACE(INDEX(GroupVertices[Group], MATCH(Edges[[#This Row],[Vertex 2]],GroupVertices[Vertex],0)),1,1,"")</f>
        <v>1</v>
      </c>
    </row>
    <row r="195" spans="1:16" ht="14.25" customHeight="1" thickTop="1" thickBot="1" x14ac:dyDescent="0.3">
      <c r="A195" s="76" t="s">
        <v>198</v>
      </c>
      <c r="B195" s="76" t="s">
        <v>192</v>
      </c>
      <c r="C195" s="77"/>
      <c r="D195" s="78">
        <v>1.1310679611650485</v>
      </c>
      <c r="E195" s="79"/>
      <c r="F195" s="80"/>
      <c r="G195" s="77"/>
      <c r="H195" s="81"/>
      <c r="I195" s="82"/>
      <c r="J195" s="82"/>
      <c r="K195" s="51"/>
      <c r="L195" s="83">
        <v>195</v>
      </c>
      <c r="M195" s="83"/>
      <c r="N195" s="84">
        <v>4</v>
      </c>
      <c r="O195" s="100" t="str">
        <f>REPLACE(INDEX(GroupVertices[Group], MATCH(Edges[[#This Row],[Vertex 1]],GroupVertices[Vertex],0)),1,1,"")</f>
        <v>1</v>
      </c>
      <c r="P195" s="100" t="str">
        <f>REPLACE(INDEX(GroupVertices[Group], MATCH(Edges[[#This Row],[Vertex 2]],GroupVertices[Vertex],0)),1,1,"")</f>
        <v>1</v>
      </c>
    </row>
    <row r="196" spans="1:16" ht="14.25" customHeight="1" thickTop="1" thickBot="1" x14ac:dyDescent="0.3">
      <c r="A196" s="76" t="s">
        <v>198</v>
      </c>
      <c r="B196" s="76" t="s">
        <v>193</v>
      </c>
      <c r="C196" s="77"/>
      <c r="D196" s="78">
        <v>1.0436893203883495</v>
      </c>
      <c r="E196" s="79"/>
      <c r="F196" s="80"/>
      <c r="G196" s="77"/>
      <c r="H196" s="81"/>
      <c r="I196" s="82"/>
      <c r="J196" s="82"/>
      <c r="K196" s="51"/>
      <c r="L196" s="83">
        <v>196</v>
      </c>
      <c r="M196" s="83"/>
      <c r="N196" s="84">
        <v>2</v>
      </c>
      <c r="O196" s="100" t="str">
        <f>REPLACE(INDEX(GroupVertices[Group], MATCH(Edges[[#This Row],[Vertex 1]],GroupVertices[Vertex],0)),1,1,"")</f>
        <v>1</v>
      </c>
      <c r="P196" s="100" t="str">
        <f>REPLACE(INDEX(GroupVertices[Group], MATCH(Edges[[#This Row],[Vertex 2]],GroupVertices[Vertex],0)),1,1,"")</f>
        <v>1</v>
      </c>
    </row>
    <row r="197" spans="1:16" ht="14.25" customHeight="1" thickTop="1" thickBot="1" x14ac:dyDescent="0.3">
      <c r="A197" s="76" t="s">
        <v>217</v>
      </c>
      <c r="B197" s="76" t="s">
        <v>191</v>
      </c>
      <c r="C197" s="77"/>
      <c r="D197" s="78">
        <v>1.0436893203883495</v>
      </c>
      <c r="E197" s="79"/>
      <c r="F197" s="80"/>
      <c r="G197" s="77"/>
      <c r="H197" s="81"/>
      <c r="I197" s="82"/>
      <c r="J197" s="82"/>
      <c r="K197" s="51"/>
      <c r="L197" s="83">
        <v>197</v>
      </c>
      <c r="M197" s="83"/>
      <c r="N197" s="84">
        <v>2</v>
      </c>
      <c r="O197" s="100" t="str">
        <f>REPLACE(INDEX(GroupVertices[Group], MATCH(Edges[[#This Row],[Vertex 1]],GroupVertices[Vertex],0)),1,1,"")</f>
        <v>1</v>
      </c>
      <c r="P197" s="100" t="str">
        <f>REPLACE(INDEX(GroupVertices[Group], MATCH(Edges[[#This Row],[Vertex 2]],GroupVertices[Vertex],0)),1,1,"")</f>
        <v>1</v>
      </c>
    </row>
    <row r="198" spans="1:16" ht="14.25" customHeight="1" thickTop="1" thickBot="1" x14ac:dyDescent="0.3">
      <c r="A198" s="76" t="s">
        <v>208</v>
      </c>
      <c r="B198" s="76" t="s">
        <v>209</v>
      </c>
      <c r="C198" s="77"/>
      <c r="D198" s="78">
        <v>1</v>
      </c>
      <c r="E198" s="79"/>
      <c r="F198" s="80"/>
      <c r="G198" s="77"/>
      <c r="H198" s="81"/>
      <c r="I198" s="82"/>
      <c r="J198" s="82"/>
      <c r="K198" s="51"/>
      <c r="L198" s="83">
        <v>198</v>
      </c>
      <c r="M198" s="83"/>
      <c r="N198" s="84">
        <v>1</v>
      </c>
      <c r="O198" s="100" t="str">
        <f>REPLACE(INDEX(GroupVertices[Group], MATCH(Edges[[#This Row],[Vertex 1]],GroupVertices[Vertex],0)),1,1,"")</f>
        <v>1</v>
      </c>
      <c r="P198" s="100" t="str">
        <f>REPLACE(INDEX(GroupVertices[Group], MATCH(Edges[[#This Row],[Vertex 2]],GroupVertices[Vertex],0)),1,1,"")</f>
        <v>1</v>
      </c>
    </row>
    <row r="199" spans="1:16" ht="14.25" customHeight="1" thickTop="1" thickBot="1" x14ac:dyDescent="0.3">
      <c r="A199" s="76" t="s">
        <v>208</v>
      </c>
      <c r="B199" s="76" t="s">
        <v>182</v>
      </c>
      <c r="C199" s="77"/>
      <c r="D199" s="78">
        <v>1.0436893203883495</v>
      </c>
      <c r="E199" s="79"/>
      <c r="F199" s="80"/>
      <c r="G199" s="77"/>
      <c r="H199" s="81"/>
      <c r="I199" s="82"/>
      <c r="J199" s="82"/>
      <c r="K199" s="51"/>
      <c r="L199" s="83">
        <v>199</v>
      </c>
      <c r="M199" s="83"/>
      <c r="N199" s="84">
        <v>2</v>
      </c>
      <c r="O199" s="100" t="str">
        <f>REPLACE(INDEX(GroupVertices[Group], MATCH(Edges[[#This Row],[Vertex 1]],GroupVertices[Vertex],0)),1,1,"")</f>
        <v>1</v>
      </c>
      <c r="P199" s="100" t="str">
        <f>REPLACE(INDEX(GroupVertices[Group], MATCH(Edges[[#This Row],[Vertex 2]],GroupVertices[Vertex],0)),1,1,"")</f>
        <v>1</v>
      </c>
    </row>
    <row r="200" spans="1:16" ht="14.25" customHeight="1" thickTop="1" thickBot="1" x14ac:dyDescent="0.3">
      <c r="A200" s="76" t="s">
        <v>208</v>
      </c>
      <c r="B200" s="76" t="s">
        <v>210</v>
      </c>
      <c r="C200" s="77"/>
      <c r="D200" s="78">
        <v>1</v>
      </c>
      <c r="E200" s="79"/>
      <c r="F200" s="80"/>
      <c r="G200" s="77"/>
      <c r="H200" s="81"/>
      <c r="I200" s="82"/>
      <c r="J200" s="82"/>
      <c r="K200" s="51"/>
      <c r="L200" s="83">
        <v>200</v>
      </c>
      <c r="M200" s="83"/>
      <c r="N200" s="84">
        <v>1</v>
      </c>
      <c r="O200" s="100" t="str">
        <f>REPLACE(INDEX(GroupVertices[Group], MATCH(Edges[[#This Row],[Vertex 1]],GroupVertices[Vertex],0)),1,1,"")</f>
        <v>1</v>
      </c>
      <c r="P200" s="100" t="str">
        <f>REPLACE(INDEX(GroupVertices[Group], MATCH(Edges[[#This Row],[Vertex 2]],GroupVertices[Vertex],0)),1,1,"")</f>
        <v>1</v>
      </c>
    </row>
    <row r="201" spans="1:16" ht="14.25" customHeight="1" thickTop="1" thickBot="1" x14ac:dyDescent="0.3">
      <c r="A201" s="76" t="s">
        <v>208</v>
      </c>
      <c r="B201" s="76" t="s">
        <v>213</v>
      </c>
      <c r="C201" s="77"/>
      <c r="D201" s="78">
        <v>1</v>
      </c>
      <c r="E201" s="79"/>
      <c r="F201" s="80"/>
      <c r="G201" s="77"/>
      <c r="H201" s="81"/>
      <c r="I201" s="82"/>
      <c r="J201" s="82"/>
      <c r="K201" s="51"/>
      <c r="L201" s="83">
        <v>201</v>
      </c>
      <c r="M201" s="83"/>
      <c r="N201" s="84">
        <v>1</v>
      </c>
      <c r="O201" s="100" t="str">
        <f>REPLACE(INDEX(GroupVertices[Group], MATCH(Edges[[#This Row],[Vertex 1]],GroupVertices[Vertex],0)),1,1,"")</f>
        <v>1</v>
      </c>
      <c r="P201" s="100" t="str">
        <f>REPLACE(INDEX(GroupVertices[Group], MATCH(Edges[[#This Row],[Vertex 2]],GroupVertices[Vertex],0)),1,1,"")</f>
        <v>1</v>
      </c>
    </row>
    <row r="202" spans="1:16" ht="14.25" customHeight="1" thickTop="1" thickBot="1" x14ac:dyDescent="0.3">
      <c r="A202" s="76" t="s">
        <v>208</v>
      </c>
      <c r="B202" s="76" t="s">
        <v>227</v>
      </c>
      <c r="C202" s="77"/>
      <c r="D202" s="78">
        <v>1.0436893203883495</v>
      </c>
      <c r="E202" s="79"/>
      <c r="F202" s="80"/>
      <c r="G202" s="77"/>
      <c r="H202" s="81"/>
      <c r="I202" s="82"/>
      <c r="J202" s="82"/>
      <c r="K202" s="51"/>
      <c r="L202" s="83">
        <v>202</v>
      </c>
      <c r="M202" s="83"/>
      <c r="N202" s="84">
        <v>2</v>
      </c>
      <c r="O202" s="100" t="str">
        <f>REPLACE(INDEX(GroupVertices[Group], MATCH(Edges[[#This Row],[Vertex 1]],GroupVertices[Vertex],0)),1,1,"")</f>
        <v>1</v>
      </c>
      <c r="P202" s="100" t="str">
        <f>REPLACE(INDEX(GroupVertices[Group], MATCH(Edges[[#This Row],[Vertex 2]],GroupVertices[Vertex],0)),1,1,"")</f>
        <v>1</v>
      </c>
    </row>
    <row r="203" spans="1:16" ht="14.25" customHeight="1" thickTop="1" thickBot="1" x14ac:dyDescent="0.3">
      <c r="A203" s="76" t="s">
        <v>208</v>
      </c>
      <c r="B203" s="76" t="s">
        <v>192</v>
      </c>
      <c r="C203" s="77"/>
      <c r="D203" s="78">
        <v>1.6990291262135924</v>
      </c>
      <c r="E203" s="79"/>
      <c r="F203" s="80"/>
      <c r="G203" s="77"/>
      <c r="H203" s="81"/>
      <c r="I203" s="82"/>
      <c r="J203" s="82"/>
      <c r="K203" s="51"/>
      <c r="L203" s="83">
        <v>203</v>
      </c>
      <c r="M203" s="83"/>
      <c r="N203" s="84">
        <v>17</v>
      </c>
      <c r="O203" s="100" t="str">
        <f>REPLACE(INDEX(GroupVertices[Group], MATCH(Edges[[#This Row],[Vertex 1]],GroupVertices[Vertex],0)),1,1,"")</f>
        <v>1</v>
      </c>
      <c r="P203" s="100" t="str">
        <f>REPLACE(INDEX(GroupVertices[Group], MATCH(Edges[[#This Row],[Vertex 2]],GroupVertices[Vertex],0)),1,1,"")</f>
        <v>1</v>
      </c>
    </row>
    <row r="204" spans="1:16" ht="14.25" customHeight="1" thickTop="1" thickBot="1" x14ac:dyDescent="0.3">
      <c r="A204" s="76" t="s">
        <v>208</v>
      </c>
      <c r="B204" s="76" t="s">
        <v>193</v>
      </c>
      <c r="C204" s="77"/>
      <c r="D204" s="78">
        <v>1</v>
      </c>
      <c r="E204" s="79"/>
      <c r="F204" s="80"/>
      <c r="G204" s="77"/>
      <c r="H204" s="81"/>
      <c r="I204" s="82"/>
      <c r="J204" s="82"/>
      <c r="K204" s="51"/>
      <c r="L204" s="83">
        <v>204</v>
      </c>
      <c r="M204" s="83"/>
      <c r="N204" s="84">
        <v>1</v>
      </c>
      <c r="O204" s="100" t="str">
        <f>REPLACE(INDEX(GroupVertices[Group], MATCH(Edges[[#This Row],[Vertex 1]],GroupVertices[Vertex],0)),1,1,"")</f>
        <v>1</v>
      </c>
      <c r="P204" s="100" t="str">
        <f>REPLACE(INDEX(GroupVertices[Group], MATCH(Edges[[#This Row],[Vertex 2]],GroupVertices[Vertex],0)),1,1,"")</f>
        <v>1</v>
      </c>
    </row>
    <row r="205" spans="1:16" ht="14.25" customHeight="1" thickTop="1" thickBot="1" x14ac:dyDescent="0.3">
      <c r="A205" s="76" t="s">
        <v>209</v>
      </c>
      <c r="B205" s="76" t="s">
        <v>182</v>
      </c>
      <c r="C205" s="77"/>
      <c r="D205" s="78">
        <v>1.0436893203883495</v>
      </c>
      <c r="E205" s="79"/>
      <c r="F205" s="80"/>
      <c r="G205" s="77"/>
      <c r="H205" s="81"/>
      <c r="I205" s="82"/>
      <c r="J205" s="82"/>
      <c r="K205" s="51"/>
      <c r="L205" s="83">
        <v>205</v>
      </c>
      <c r="M205" s="83"/>
      <c r="N205" s="84">
        <v>2</v>
      </c>
      <c r="O205" s="100" t="str">
        <f>REPLACE(INDEX(GroupVertices[Group], MATCH(Edges[[#This Row],[Vertex 1]],GroupVertices[Vertex],0)),1,1,"")</f>
        <v>1</v>
      </c>
      <c r="P205" s="100" t="str">
        <f>REPLACE(INDEX(GroupVertices[Group], MATCH(Edges[[#This Row],[Vertex 2]],GroupVertices[Vertex],0)),1,1,"")</f>
        <v>1</v>
      </c>
    </row>
    <row r="206" spans="1:16" ht="14.25" customHeight="1" thickTop="1" thickBot="1" x14ac:dyDescent="0.3">
      <c r="A206" s="76" t="s">
        <v>209</v>
      </c>
      <c r="B206" s="76" t="s">
        <v>210</v>
      </c>
      <c r="C206" s="77"/>
      <c r="D206" s="78">
        <v>1</v>
      </c>
      <c r="E206" s="79"/>
      <c r="F206" s="80"/>
      <c r="G206" s="77"/>
      <c r="H206" s="81"/>
      <c r="I206" s="82"/>
      <c r="J206" s="82"/>
      <c r="K206" s="51"/>
      <c r="L206" s="83">
        <v>206</v>
      </c>
      <c r="M206" s="83"/>
      <c r="N206" s="84">
        <v>1</v>
      </c>
      <c r="O206" s="100" t="str">
        <f>REPLACE(INDEX(GroupVertices[Group], MATCH(Edges[[#This Row],[Vertex 1]],GroupVertices[Vertex],0)),1,1,"")</f>
        <v>1</v>
      </c>
      <c r="P206" s="100" t="str">
        <f>REPLACE(INDEX(GroupVertices[Group], MATCH(Edges[[#This Row],[Vertex 2]],GroupVertices[Vertex],0)),1,1,"")</f>
        <v>1</v>
      </c>
    </row>
    <row r="207" spans="1:16" ht="14.25" customHeight="1" thickTop="1" thickBot="1" x14ac:dyDescent="0.3">
      <c r="A207" s="76" t="s">
        <v>209</v>
      </c>
      <c r="B207" s="76" t="s">
        <v>213</v>
      </c>
      <c r="C207" s="77"/>
      <c r="D207" s="78">
        <v>1</v>
      </c>
      <c r="E207" s="79"/>
      <c r="F207" s="80"/>
      <c r="G207" s="77"/>
      <c r="H207" s="81"/>
      <c r="I207" s="82"/>
      <c r="J207" s="82"/>
      <c r="K207" s="51"/>
      <c r="L207" s="83">
        <v>207</v>
      </c>
      <c r="M207" s="83"/>
      <c r="N207" s="84">
        <v>1</v>
      </c>
      <c r="O207" s="100" t="str">
        <f>REPLACE(INDEX(GroupVertices[Group], MATCH(Edges[[#This Row],[Vertex 1]],GroupVertices[Vertex],0)),1,1,"")</f>
        <v>1</v>
      </c>
      <c r="P207" s="100" t="str">
        <f>REPLACE(INDEX(GroupVertices[Group], MATCH(Edges[[#This Row],[Vertex 2]],GroupVertices[Vertex],0)),1,1,"")</f>
        <v>1</v>
      </c>
    </row>
    <row r="208" spans="1:16" ht="14.25" customHeight="1" thickTop="1" thickBot="1" x14ac:dyDescent="0.3">
      <c r="A208" s="76" t="s">
        <v>182</v>
      </c>
      <c r="B208" s="76" t="s">
        <v>210</v>
      </c>
      <c r="C208" s="77"/>
      <c r="D208" s="78">
        <v>1.0436893203883495</v>
      </c>
      <c r="E208" s="79"/>
      <c r="F208" s="80"/>
      <c r="G208" s="77"/>
      <c r="H208" s="81"/>
      <c r="I208" s="82"/>
      <c r="J208" s="82"/>
      <c r="K208" s="51"/>
      <c r="L208" s="83">
        <v>208</v>
      </c>
      <c r="M208" s="83"/>
      <c r="N208" s="84">
        <v>2</v>
      </c>
      <c r="O208" s="100" t="str">
        <f>REPLACE(INDEX(GroupVertices[Group], MATCH(Edges[[#This Row],[Vertex 1]],GroupVertices[Vertex],0)),1,1,"")</f>
        <v>1</v>
      </c>
      <c r="P208" s="100" t="str">
        <f>REPLACE(INDEX(GroupVertices[Group], MATCH(Edges[[#This Row],[Vertex 2]],GroupVertices[Vertex],0)),1,1,"")</f>
        <v>1</v>
      </c>
    </row>
    <row r="209" spans="1:16" ht="14.25" customHeight="1" thickTop="1" thickBot="1" x14ac:dyDescent="0.3">
      <c r="A209" s="76" t="s">
        <v>182</v>
      </c>
      <c r="B209" s="76" t="s">
        <v>199</v>
      </c>
      <c r="C209" s="77"/>
      <c r="D209" s="78">
        <v>1.3932038834951457</v>
      </c>
      <c r="E209" s="79"/>
      <c r="F209" s="80"/>
      <c r="G209" s="77"/>
      <c r="H209" s="81"/>
      <c r="I209" s="82"/>
      <c r="J209" s="82"/>
      <c r="K209" s="51"/>
      <c r="L209" s="83">
        <v>209</v>
      </c>
      <c r="M209" s="83"/>
      <c r="N209" s="84">
        <v>10</v>
      </c>
      <c r="O209" s="100" t="str">
        <f>REPLACE(INDEX(GroupVertices[Group], MATCH(Edges[[#This Row],[Vertex 1]],GroupVertices[Vertex],0)),1,1,"")</f>
        <v>1</v>
      </c>
      <c r="P209" s="100" t="str">
        <f>REPLACE(INDEX(GroupVertices[Group], MATCH(Edges[[#This Row],[Vertex 2]],GroupVertices[Vertex],0)),1,1,"")</f>
        <v>1</v>
      </c>
    </row>
    <row r="210" spans="1:16" ht="14.25" customHeight="1" thickTop="1" thickBot="1" x14ac:dyDescent="0.3">
      <c r="A210" s="76" t="s">
        <v>182</v>
      </c>
      <c r="B210" s="76" t="s">
        <v>184</v>
      </c>
      <c r="C210" s="77"/>
      <c r="D210" s="78">
        <v>1.6116504854368932</v>
      </c>
      <c r="E210" s="79"/>
      <c r="F210" s="80"/>
      <c r="G210" s="77"/>
      <c r="H210" s="81"/>
      <c r="I210" s="82"/>
      <c r="J210" s="82"/>
      <c r="K210" s="51"/>
      <c r="L210" s="83">
        <v>210</v>
      </c>
      <c r="M210" s="83"/>
      <c r="N210" s="84">
        <v>15</v>
      </c>
      <c r="O210" s="100" t="str">
        <f>REPLACE(INDEX(GroupVertices[Group], MATCH(Edges[[#This Row],[Vertex 1]],GroupVertices[Vertex],0)),1,1,"")</f>
        <v>1</v>
      </c>
      <c r="P210" s="100" t="str">
        <f>REPLACE(INDEX(GroupVertices[Group], MATCH(Edges[[#This Row],[Vertex 2]],GroupVertices[Vertex],0)),1,1,"")</f>
        <v>1</v>
      </c>
    </row>
    <row r="211" spans="1:16" ht="14.25" customHeight="1" thickTop="1" thickBot="1" x14ac:dyDescent="0.3">
      <c r="A211" s="76" t="s">
        <v>182</v>
      </c>
      <c r="B211" s="76" t="s">
        <v>186</v>
      </c>
      <c r="C211" s="77"/>
      <c r="D211" s="78">
        <v>1.174757281553398</v>
      </c>
      <c r="E211" s="79"/>
      <c r="F211" s="80"/>
      <c r="G211" s="77"/>
      <c r="H211" s="81"/>
      <c r="I211" s="82"/>
      <c r="J211" s="82"/>
      <c r="K211" s="51"/>
      <c r="L211" s="83">
        <v>211</v>
      </c>
      <c r="M211" s="83"/>
      <c r="N211" s="84">
        <v>5</v>
      </c>
      <c r="O211" s="100" t="str">
        <f>REPLACE(INDEX(GroupVertices[Group], MATCH(Edges[[#This Row],[Vertex 1]],GroupVertices[Vertex],0)),1,1,"")</f>
        <v>1</v>
      </c>
      <c r="P211" s="100" t="str">
        <f>REPLACE(INDEX(GroupVertices[Group], MATCH(Edges[[#This Row],[Vertex 2]],GroupVertices[Vertex],0)),1,1,"")</f>
        <v>1</v>
      </c>
    </row>
    <row r="212" spans="1:16" ht="14.25" customHeight="1" thickTop="1" thickBot="1" x14ac:dyDescent="0.3">
      <c r="A212" s="76" t="s">
        <v>182</v>
      </c>
      <c r="B212" s="76" t="s">
        <v>200</v>
      </c>
      <c r="C212" s="77"/>
      <c r="D212" s="78">
        <v>1.174757281553398</v>
      </c>
      <c r="E212" s="79"/>
      <c r="F212" s="80"/>
      <c r="G212" s="77"/>
      <c r="H212" s="81"/>
      <c r="I212" s="82"/>
      <c r="J212" s="82"/>
      <c r="K212" s="51"/>
      <c r="L212" s="83">
        <v>212</v>
      </c>
      <c r="M212" s="83"/>
      <c r="N212" s="84">
        <v>5</v>
      </c>
      <c r="O212" s="100" t="str">
        <f>REPLACE(INDEX(GroupVertices[Group], MATCH(Edges[[#This Row],[Vertex 1]],GroupVertices[Vertex],0)),1,1,"")</f>
        <v>1</v>
      </c>
      <c r="P212" s="100" t="str">
        <f>REPLACE(INDEX(GroupVertices[Group], MATCH(Edges[[#This Row],[Vertex 2]],GroupVertices[Vertex],0)),1,1,"")</f>
        <v>1</v>
      </c>
    </row>
    <row r="213" spans="1:16" ht="14.25" customHeight="1" thickTop="1" thickBot="1" x14ac:dyDescent="0.3">
      <c r="A213" s="76" t="s">
        <v>182</v>
      </c>
      <c r="B213" s="76" t="s">
        <v>187</v>
      </c>
      <c r="C213" s="77"/>
      <c r="D213" s="78">
        <v>1.0436893203883495</v>
      </c>
      <c r="E213" s="79"/>
      <c r="F213" s="80"/>
      <c r="G213" s="77"/>
      <c r="H213" s="81"/>
      <c r="I213" s="82"/>
      <c r="J213" s="82"/>
      <c r="K213" s="51"/>
      <c r="L213" s="83">
        <v>213</v>
      </c>
      <c r="M213" s="83"/>
      <c r="N213" s="84">
        <v>2</v>
      </c>
      <c r="O213" s="100" t="str">
        <f>REPLACE(INDEX(GroupVertices[Group], MATCH(Edges[[#This Row],[Vertex 1]],GroupVertices[Vertex],0)),1,1,"")</f>
        <v>1</v>
      </c>
      <c r="P213" s="100" t="str">
        <f>REPLACE(INDEX(GroupVertices[Group], MATCH(Edges[[#This Row],[Vertex 2]],GroupVertices[Vertex],0)),1,1,"")</f>
        <v>1</v>
      </c>
    </row>
    <row r="214" spans="1:16" ht="14.25" customHeight="1" thickTop="1" thickBot="1" x14ac:dyDescent="0.3">
      <c r="A214" s="76" t="s">
        <v>182</v>
      </c>
      <c r="B214" s="76" t="s">
        <v>213</v>
      </c>
      <c r="C214" s="77"/>
      <c r="D214" s="78">
        <v>1.0436893203883495</v>
      </c>
      <c r="E214" s="79"/>
      <c r="F214" s="80"/>
      <c r="G214" s="77"/>
      <c r="H214" s="81"/>
      <c r="I214" s="82"/>
      <c r="J214" s="82"/>
      <c r="K214" s="51"/>
      <c r="L214" s="83">
        <v>214</v>
      </c>
      <c r="M214" s="83"/>
      <c r="N214" s="84">
        <v>2</v>
      </c>
      <c r="O214" s="100" t="str">
        <f>REPLACE(INDEX(GroupVertices[Group], MATCH(Edges[[#This Row],[Vertex 1]],GroupVertices[Vertex],0)),1,1,"")</f>
        <v>1</v>
      </c>
      <c r="P214" s="100" t="str">
        <f>REPLACE(INDEX(GroupVertices[Group], MATCH(Edges[[#This Row],[Vertex 2]],GroupVertices[Vertex],0)),1,1,"")</f>
        <v>1</v>
      </c>
    </row>
    <row r="215" spans="1:16" ht="14.25" customHeight="1" thickTop="1" thickBot="1" x14ac:dyDescent="0.3">
      <c r="A215" s="76" t="s">
        <v>182</v>
      </c>
      <c r="B215" s="76" t="s">
        <v>201</v>
      </c>
      <c r="C215" s="77"/>
      <c r="D215" s="78">
        <v>1.174757281553398</v>
      </c>
      <c r="E215" s="79"/>
      <c r="F215" s="80"/>
      <c r="G215" s="77"/>
      <c r="H215" s="81"/>
      <c r="I215" s="82"/>
      <c r="J215" s="82"/>
      <c r="K215" s="51"/>
      <c r="L215" s="83">
        <v>215</v>
      </c>
      <c r="M215" s="83"/>
      <c r="N215" s="84">
        <v>5</v>
      </c>
      <c r="O215" s="100" t="str">
        <f>REPLACE(INDEX(GroupVertices[Group], MATCH(Edges[[#This Row],[Vertex 1]],GroupVertices[Vertex],0)),1,1,"")</f>
        <v>1</v>
      </c>
      <c r="P215" s="100" t="str">
        <f>REPLACE(INDEX(GroupVertices[Group], MATCH(Edges[[#This Row],[Vertex 2]],GroupVertices[Vertex],0)),1,1,"")</f>
        <v>1</v>
      </c>
    </row>
    <row r="216" spans="1:16" ht="14.25" customHeight="1" thickTop="1" thickBot="1" x14ac:dyDescent="0.3">
      <c r="A216" s="76" t="s">
        <v>182</v>
      </c>
      <c r="B216" s="76" t="s">
        <v>190</v>
      </c>
      <c r="C216" s="77"/>
      <c r="D216" s="78">
        <v>1.262135922330097</v>
      </c>
      <c r="E216" s="79"/>
      <c r="F216" s="80"/>
      <c r="G216" s="77"/>
      <c r="H216" s="81"/>
      <c r="I216" s="82"/>
      <c r="J216" s="82"/>
      <c r="K216" s="51"/>
      <c r="L216" s="83">
        <v>216</v>
      </c>
      <c r="M216" s="83"/>
      <c r="N216" s="84">
        <v>7</v>
      </c>
      <c r="O216" s="100" t="str">
        <f>REPLACE(INDEX(GroupVertices[Group], MATCH(Edges[[#This Row],[Vertex 1]],GroupVertices[Vertex],0)),1,1,"")</f>
        <v>1</v>
      </c>
      <c r="P216" s="100" t="str">
        <f>REPLACE(INDEX(GroupVertices[Group], MATCH(Edges[[#This Row],[Vertex 2]],GroupVertices[Vertex],0)),1,1,"")</f>
        <v>1</v>
      </c>
    </row>
    <row r="217" spans="1:16" ht="14.25" customHeight="1" thickTop="1" thickBot="1" x14ac:dyDescent="0.3">
      <c r="A217" s="76" t="s">
        <v>182</v>
      </c>
      <c r="B217" s="76" t="s">
        <v>214</v>
      </c>
      <c r="C217" s="77"/>
      <c r="D217" s="78">
        <v>1.0436893203883495</v>
      </c>
      <c r="E217" s="79"/>
      <c r="F217" s="80"/>
      <c r="G217" s="77"/>
      <c r="H217" s="81"/>
      <c r="I217" s="82"/>
      <c r="J217" s="82"/>
      <c r="K217" s="51"/>
      <c r="L217" s="83">
        <v>217</v>
      </c>
      <c r="M217" s="83"/>
      <c r="N217" s="84">
        <v>2</v>
      </c>
      <c r="O217" s="100" t="str">
        <f>REPLACE(INDEX(GroupVertices[Group], MATCH(Edges[[#This Row],[Vertex 1]],GroupVertices[Vertex],0)),1,1,"")</f>
        <v>1</v>
      </c>
      <c r="P217" s="100" t="str">
        <f>REPLACE(INDEX(GroupVertices[Group], MATCH(Edges[[#This Row],[Vertex 2]],GroupVertices[Vertex],0)),1,1,"")</f>
        <v>1</v>
      </c>
    </row>
    <row r="218" spans="1:16" ht="14.25" customHeight="1" thickTop="1" thickBot="1" x14ac:dyDescent="0.3">
      <c r="A218" s="76" t="s">
        <v>182</v>
      </c>
      <c r="B218" s="76" t="s">
        <v>192</v>
      </c>
      <c r="C218" s="77"/>
      <c r="D218" s="78">
        <v>1.3932038834951457</v>
      </c>
      <c r="E218" s="79"/>
      <c r="F218" s="80"/>
      <c r="G218" s="77"/>
      <c r="H218" s="81"/>
      <c r="I218" s="82"/>
      <c r="J218" s="82"/>
      <c r="K218" s="51"/>
      <c r="L218" s="83">
        <v>218</v>
      </c>
      <c r="M218" s="83"/>
      <c r="N218" s="84">
        <v>10</v>
      </c>
      <c r="O218" s="100" t="str">
        <f>REPLACE(INDEX(GroupVertices[Group], MATCH(Edges[[#This Row],[Vertex 1]],GroupVertices[Vertex],0)),1,1,"")</f>
        <v>1</v>
      </c>
      <c r="P218" s="100" t="str">
        <f>REPLACE(INDEX(GroupVertices[Group], MATCH(Edges[[#This Row],[Vertex 2]],GroupVertices[Vertex],0)),1,1,"")</f>
        <v>1</v>
      </c>
    </row>
    <row r="219" spans="1:16" ht="14.25" customHeight="1" thickTop="1" thickBot="1" x14ac:dyDescent="0.3">
      <c r="A219" s="76" t="s">
        <v>182</v>
      </c>
      <c r="B219" s="76" t="s">
        <v>193</v>
      </c>
      <c r="C219" s="77"/>
      <c r="D219" s="78">
        <v>1</v>
      </c>
      <c r="E219" s="79"/>
      <c r="F219" s="80"/>
      <c r="G219" s="77"/>
      <c r="H219" s="81"/>
      <c r="I219" s="82"/>
      <c r="J219" s="82"/>
      <c r="K219" s="51"/>
      <c r="L219" s="83">
        <v>219</v>
      </c>
      <c r="M219" s="83"/>
      <c r="N219" s="84">
        <v>1</v>
      </c>
      <c r="O219" s="100" t="str">
        <f>REPLACE(INDEX(GroupVertices[Group], MATCH(Edges[[#This Row],[Vertex 1]],GroupVertices[Vertex],0)),1,1,"")</f>
        <v>1</v>
      </c>
      <c r="P219" s="100" t="str">
        <f>REPLACE(INDEX(GroupVertices[Group], MATCH(Edges[[#This Row],[Vertex 2]],GroupVertices[Vertex],0)),1,1,"")</f>
        <v>1</v>
      </c>
    </row>
    <row r="220" spans="1:16" ht="14.25" customHeight="1" thickTop="1" thickBot="1" x14ac:dyDescent="0.3">
      <c r="A220" s="76" t="s">
        <v>183</v>
      </c>
      <c r="B220" s="76" t="s">
        <v>187</v>
      </c>
      <c r="C220" s="77"/>
      <c r="D220" s="78">
        <v>1.1310679611650485</v>
      </c>
      <c r="E220" s="79"/>
      <c r="F220" s="80"/>
      <c r="G220" s="77"/>
      <c r="H220" s="81"/>
      <c r="I220" s="82"/>
      <c r="J220" s="82"/>
      <c r="K220" s="51"/>
      <c r="L220" s="83">
        <v>220</v>
      </c>
      <c r="M220" s="83"/>
      <c r="N220" s="84">
        <v>4</v>
      </c>
      <c r="O220" s="100" t="str">
        <f>REPLACE(INDEX(GroupVertices[Group], MATCH(Edges[[#This Row],[Vertex 1]],GroupVertices[Vertex],0)),1,1,"")</f>
        <v>1</v>
      </c>
      <c r="P220" s="100" t="str">
        <f>REPLACE(INDEX(GroupVertices[Group], MATCH(Edges[[#This Row],[Vertex 2]],GroupVertices[Vertex],0)),1,1,"")</f>
        <v>1</v>
      </c>
    </row>
    <row r="221" spans="1:16" ht="14.25" customHeight="1" thickTop="1" thickBot="1" x14ac:dyDescent="0.3">
      <c r="A221" s="76" t="s">
        <v>183</v>
      </c>
      <c r="B221" s="76" t="s">
        <v>188</v>
      </c>
      <c r="C221" s="77"/>
      <c r="D221" s="78">
        <v>1.1310679611650485</v>
      </c>
      <c r="E221" s="79"/>
      <c r="F221" s="80"/>
      <c r="G221" s="77"/>
      <c r="H221" s="81"/>
      <c r="I221" s="82"/>
      <c r="J221" s="82"/>
      <c r="K221" s="51"/>
      <c r="L221" s="83">
        <v>221</v>
      </c>
      <c r="M221" s="83"/>
      <c r="N221" s="84">
        <v>4</v>
      </c>
      <c r="O221" s="100" t="str">
        <f>REPLACE(INDEX(GroupVertices[Group], MATCH(Edges[[#This Row],[Vertex 1]],GroupVertices[Vertex],0)),1,1,"")</f>
        <v>1</v>
      </c>
      <c r="P221" s="100" t="str">
        <f>REPLACE(INDEX(GroupVertices[Group], MATCH(Edges[[#This Row],[Vertex 2]],GroupVertices[Vertex],0)),1,1,"")</f>
        <v>1</v>
      </c>
    </row>
    <row r="222" spans="1:16" ht="14.25" customHeight="1" thickTop="1" thickBot="1" x14ac:dyDescent="0.3">
      <c r="A222" s="76" t="s">
        <v>183</v>
      </c>
      <c r="B222" s="76" t="s">
        <v>190</v>
      </c>
      <c r="C222" s="77"/>
      <c r="D222" s="78">
        <v>1.174757281553398</v>
      </c>
      <c r="E222" s="79"/>
      <c r="F222" s="80"/>
      <c r="G222" s="77"/>
      <c r="H222" s="81"/>
      <c r="I222" s="82"/>
      <c r="J222" s="82"/>
      <c r="K222" s="51"/>
      <c r="L222" s="83">
        <v>222</v>
      </c>
      <c r="M222" s="83"/>
      <c r="N222" s="84">
        <v>5</v>
      </c>
      <c r="O222" s="100" t="str">
        <f>REPLACE(INDEX(GroupVertices[Group], MATCH(Edges[[#This Row],[Vertex 1]],GroupVertices[Vertex],0)),1,1,"")</f>
        <v>1</v>
      </c>
      <c r="P222" s="100" t="str">
        <f>REPLACE(INDEX(GroupVertices[Group], MATCH(Edges[[#This Row],[Vertex 2]],GroupVertices[Vertex],0)),1,1,"")</f>
        <v>1</v>
      </c>
    </row>
    <row r="223" spans="1:16" ht="14.25" customHeight="1" thickTop="1" thickBot="1" x14ac:dyDescent="0.3">
      <c r="A223" s="76" t="s">
        <v>183</v>
      </c>
      <c r="B223" s="76" t="s">
        <v>191</v>
      </c>
      <c r="C223" s="77"/>
      <c r="D223" s="78">
        <v>1.1310679611650485</v>
      </c>
      <c r="E223" s="79"/>
      <c r="F223" s="80"/>
      <c r="G223" s="77"/>
      <c r="H223" s="81"/>
      <c r="I223" s="82"/>
      <c r="J223" s="82"/>
      <c r="K223" s="51"/>
      <c r="L223" s="83">
        <v>223</v>
      </c>
      <c r="M223" s="83"/>
      <c r="N223" s="84">
        <v>4</v>
      </c>
      <c r="O223" s="100" t="str">
        <f>REPLACE(INDEX(GroupVertices[Group], MATCH(Edges[[#This Row],[Vertex 1]],GroupVertices[Vertex],0)),1,1,"")</f>
        <v>1</v>
      </c>
      <c r="P223" s="100" t="str">
        <f>REPLACE(INDEX(GroupVertices[Group], MATCH(Edges[[#This Row],[Vertex 2]],GroupVertices[Vertex],0)),1,1,"")</f>
        <v>1</v>
      </c>
    </row>
    <row r="224" spans="1:16" ht="14.25" customHeight="1" thickTop="1" thickBot="1" x14ac:dyDescent="0.3">
      <c r="A224" s="76" t="s">
        <v>183</v>
      </c>
      <c r="B224" s="76" t="s">
        <v>193</v>
      </c>
      <c r="C224" s="77"/>
      <c r="D224" s="78">
        <v>1.0436893203883495</v>
      </c>
      <c r="E224" s="79"/>
      <c r="F224" s="80"/>
      <c r="G224" s="77"/>
      <c r="H224" s="81"/>
      <c r="I224" s="82"/>
      <c r="J224" s="82"/>
      <c r="K224" s="51"/>
      <c r="L224" s="83">
        <v>224</v>
      </c>
      <c r="M224" s="83"/>
      <c r="N224" s="84">
        <v>2</v>
      </c>
      <c r="O224" s="100" t="str">
        <f>REPLACE(INDEX(GroupVertices[Group], MATCH(Edges[[#This Row],[Vertex 1]],GroupVertices[Vertex],0)),1,1,"")</f>
        <v>1</v>
      </c>
      <c r="P224" s="100" t="str">
        <f>REPLACE(INDEX(GroupVertices[Group], MATCH(Edges[[#This Row],[Vertex 2]],GroupVertices[Vertex],0)),1,1,"")</f>
        <v>1</v>
      </c>
    </row>
    <row r="225" spans="1:16" ht="14.25" customHeight="1" thickTop="1" thickBot="1" x14ac:dyDescent="0.3">
      <c r="A225" s="76" t="s">
        <v>210</v>
      </c>
      <c r="B225" s="76" t="s">
        <v>213</v>
      </c>
      <c r="C225" s="77"/>
      <c r="D225" s="78">
        <v>1</v>
      </c>
      <c r="E225" s="79"/>
      <c r="F225" s="80"/>
      <c r="G225" s="77"/>
      <c r="H225" s="81"/>
      <c r="I225" s="82"/>
      <c r="J225" s="82"/>
      <c r="K225" s="51"/>
      <c r="L225" s="83">
        <v>225</v>
      </c>
      <c r="M225" s="83"/>
      <c r="N225" s="84">
        <v>1</v>
      </c>
      <c r="O225" s="100" t="str">
        <f>REPLACE(INDEX(GroupVertices[Group], MATCH(Edges[[#This Row],[Vertex 1]],GroupVertices[Vertex],0)),1,1,"")</f>
        <v>1</v>
      </c>
      <c r="P225" s="100" t="str">
        <f>REPLACE(INDEX(GroupVertices[Group], MATCH(Edges[[#This Row],[Vertex 2]],GroupVertices[Vertex],0)),1,1,"")</f>
        <v>1</v>
      </c>
    </row>
    <row r="226" spans="1:16" ht="14.25" customHeight="1" thickTop="1" thickBot="1" x14ac:dyDescent="0.3">
      <c r="A226" s="76" t="s">
        <v>211</v>
      </c>
      <c r="B226" s="76" t="s">
        <v>201</v>
      </c>
      <c r="C226" s="77"/>
      <c r="D226" s="78">
        <v>1</v>
      </c>
      <c r="E226" s="79"/>
      <c r="F226" s="80"/>
      <c r="G226" s="77"/>
      <c r="H226" s="81"/>
      <c r="I226" s="82"/>
      <c r="J226" s="82"/>
      <c r="K226" s="51"/>
      <c r="L226" s="83">
        <v>226</v>
      </c>
      <c r="M226" s="83"/>
      <c r="N226" s="84">
        <v>1</v>
      </c>
      <c r="O226" s="100" t="str">
        <f>REPLACE(INDEX(GroupVertices[Group], MATCH(Edges[[#This Row],[Vertex 1]],GroupVertices[Vertex],0)),1,1,"")</f>
        <v>1</v>
      </c>
      <c r="P226" s="100" t="str">
        <f>REPLACE(INDEX(GroupVertices[Group], MATCH(Edges[[#This Row],[Vertex 2]],GroupVertices[Vertex],0)),1,1,"")</f>
        <v>1</v>
      </c>
    </row>
    <row r="227" spans="1:16" ht="14.25" customHeight="1" thickTop="1" thickBot="1" x14ac:dyDescent="0.3">
      <c r="A227" s="76" t="s">
        <v>228</v>
      </c>
      <c r="B227" s="76" t="s">
        <v>193</v>
      </c>
      <c r="C227" s="77"/>
      <c r="D227" s="78">
        <v>1.0436893203883495</v>
      </c>
      <c r="E227" s="79"/>
      <c r="F227" s="80"/>
      <c r="G227" s="77"/>
      <c r="H227" s="81"/>
      <c r="I227" s="82"/>
      <c r="J227" s="82"/>
      <c r="K227" s="51"/>
      <c r="L227" s="83">
        <v>227</v>
      </c>
      <c r="M227" s="83"/>
      <c r="N227" s="84">
        <v>2</v>
      </c>
      <c r="O227" s="100" t="str">
        <f>REPLACE(INDEX(GroupVertices[Group], MATCH(Edges[[#This Row],[Vertex 1]],GroupVertices[Vertex],0)),1,1,"")</f>
        <v>1</v>
      </c>
      <c r="P227" s="100" t="str">
        <f>REPLACE(INDEX(GroupVertices[Group], MATCH(Edges[[#This Row],[Vertex 2]],GroupVertices[Vertex],0)),1,1,"")</f>
        <v>1</v>
      </c>
    </row>
    <row r="228" spans="1:16" ht="14.25" customHeight="1" thickTop="1" thickBot="1" x14ac:dyDescent="0.3">
      <c r="A228" s="76" t="s">
        <v>199</v>
      </c>
      <c r="B228" s="76" t="s">
        <v>184</v>
      </c>
      <c r="C228" s="77"/>
      <c r="D228" s="78">
        <v>1.2184466019417475</v>
      </c>
      <c r="E228" s="79"/>
      <c r="F228" s="80"/>
      <c r="G228" s="77"/>
      <c r="H228" s="81"/>
      <c r="I228" s="82"/>
      <c r="J228" s="82"/>
      <c r="K228" s="51"/>
      <c r="L228" s="83">
        <v>228</v>
      </c>
      <c r="M228" s="83"/>
      <c r="N228" s="84">
        <v>6</v>
      </c>
      <c r="O228" s="100" t="str">
        <f>REPLACE(INDEX(GroupVertices[Group], MATCH(Edges[[#This Row],[Vertex 1]],GroupVertices[Vertex],0)),1,1,"")</f>
        <v>1</v>
      </c>
      <c r="P228" s="100" t="str">
        <f>REPLACE(INDEX(GroupVertices[Group], MATCH(Edges[[#This Row],[Vertex 2]],GroupVertices[Vertex],0)),1,1,"")</f>
        <v>1</v>
      </c>
    </row>
    <row r="229" spans="1:16" ht="14.25" customHeight="1" thickTop="1" thickBot="1" x14ac:dyDescent="0.3">
      <c r="A229" s="76" t="s">
        <v>199</v>
      </c>
      <c r="B229" s="76" t="s">
        <v>186</v>
      </c>
      <c r="C229" s="77"/>
      <c r="D229" s="78">
        <v>1.0436893203883495</v>
      </c>
      <c r="E229" s="79"/>
      <c r="F229" s="80"/>
      <c r="G229" s="77"/>
      <c r="H229" s="81"/>
      <c r="I229" s="82"/>
      <c r="J229" s="82"/>
      <c r="K229" s="51"/>
      <c r="L229" s="83">
        <v>229</v>
      </c>
      <c r="M229" s="83"/>
      <c r="N229" s="84">
        <v>2</v>
      </c>
      <c r="O229" s="100" t="str">
        <f>REPLACE(INDEX(GroupVertices[Group], MATCH(Edges[[#This Row],[Vertex 1]],GroupVertices[Vertex],0)),1,1,"")</f>
        <v>1</v>
      </c>
      <c r="P229" s="100" t="str">
        <f>REPLACE(INDEX(GroupVertices[Group], MATCH(Edges[[#This Row],[Vertex 2]],GroupVertices[Vertex],0)),1,1,"")</f>
        <v>1</v>
      </c>
    </row>
    <row r="230" spans="1:16" ht="14.25" customHeight="1" thickTop="1" thickBot="1" x14ac:dyDescent="0.3">
      <c r="A230" s="76" t="s">
        <v>199</v>
      </c>
      <c r="B230" s="76" t="s">
        <v>200</v>
      </c>
      <c r="C230" s="77"/>
      <c r="D230" s="78">
        <v>1.0436893203883495</v>
      </c>
      <c r="E230" s="79"/>
      <c r="F230" s="80"/>
      <c r="G230" s="77"/>
      <c r="H230" s="81"/>
      <c r="I230" s="82"/>
      <c r="J230" s="82"/>
      <c r="K230" s="51"/>
      <c r="L230" s="83">
        <v>230</v>
      </c>
      <c r="M230" s="83"/>
      <c r="N230" s="84">
        <v>2</v>
      </c>
      <c r="O230" s="100" t="str">
        <f>REPLACE(INDEX(GroupVertices[Group], MATCH(Edges[[#This Row],[Vertex 1]],GroupVertices[Vertex],0)),1,1,"")</f>
        <v>1</v>
      </c>
      <c r="P230" s="100" t="str">
        <f>REPLACE(INDEX(GroupVertices[Group], MATCH(Edges[[#This Row],[Vertex 2]],GroupVertices[Vertex],0)),1,1,"")</f>
        <v>1</v>
      </c>
    </row>
    <row r="231" spans="1:16" ht="14.25" customHeight="1" thickTop="1" thickBot="1" x14ac:dyDescent="0.3">
      <c r="A231" s="76" t="s">
        <v>199</v>
      </c>
      <c r="B231" s="76" t="s">
        <v>201</v>
      </c>
      <c r="C231" s="77"/>
      <c r="D231" s="78">
        <v>1.0436893203883495</v>
      </c>
      <c r="E231" s="79"/>
      <c r="F231" s="80"/>
      <c r="G231" s="77"/>
      <c r="H231" s="81"/>
      <c r="I231" s="82"/>
      <c r="J231" s="82"/>
      <c r="K231" s="51"/>
      <c r="L231" s="83">
        <v>231</v>
      </c>
      <c r="M231" s="83"/>
      <c r="N231" s="84">
        <v>2</v>
      </c>
      <c r="O231" s="100" t="str">
        <f>REPLACE(INDEX(GroupVertices[Group], MATCH(Edges[[#This Row],[Vertex 1]],GroupVertices[Vertex],0)),1,1,"")</f>
        <v>1</v>
      </c>
      <c r="P231" s="100" t="str">
        <f>REPLACE(INDEX(GroupVertices[Group], MATCH(Edges[[#This Row],[Vertex 2]],GroupVertices[Vertex],0)),1,1,"")</f>
        <v>1</v>
      </c>
    </row>
    <row r="232" spans="1:16" ht="14.25" customHeight="1" thickTop="1" thickBot="1" x14ac:dyDescent="0.3">
      <c r="A232" s="76" t="s">
        <v>199</v>
      </c>
      <c r="B232" s="76" t="s">
        <v>190</v>
      </c>
      <c r="C232" s="77"/>
      <c r="D232" s="78">
        <v>1.0436893203883495</v>
      </c>
      <c r="E232" s="79"/>
      <c r="F232" s="80"/>
      <c r="G232" s="77"/>
      <c r="H232" s="81"/>
      <c r="I232" s="82"/>
      <c r="J232" s="82"/>
      <c r="K232" s="51"/>
      <c r="L232" s="83">
        <v>232</v>
      </c>
      <c r="M232" s="83"/>
      <c r="N232" s="84">
        <v>2</v>
      </c>
      <c r="O232" s="100" t="str">
        <f>REPLACE(INDEX(GroupVertices[Group], MATCH(Edges[[#This Row],[Vertex 1]],GroupVertices[Vertex],0)),1,1,"")</f>
        <v>1</v>
      </c>
      <c r="P232" s="100" t="str">
        <f>REPLACE(INDEX(GroupVertices[Group], MATCH(Edges[[#This Row],[Vertex 2]],GroupVertices[Vertex],0)),1,1,"")</f>
        <v>1</v>
      </c>
    </row>
    <row r="233" spans="1:16" ht="14.25" customHeight="1" thickTop="1" thickBot="1" x14ac:dyDescent="0.3">
      <c r="A233" s="76" t="s">
        <v>199</v>
      </c>
      <c r="B233" s="76" t="s">
        <v>192</v>
      </c>
      <c r="C233" s="77"/>
      <c r="D233" s="78">
        <v>1.0436893203883495</v>
      </c>
      <c r="E233" s="79"/>
      <c r="F233" s="80"/>
      <c r="G233" s="77"/>
      <c r="H233" s="81"/>
      <c r="I233" s="82"/>
      <c r="J233" s="82"/>
      <c r="K233" s="51"/>
      <c r="L233" s="83">
        <v>233</v>
      </c>
      <c r="M233" s="83"/>
      <c r="N233" s="84">
        <v>2</v>
      </c>
      <c r="O233" s="100" t="str">
        <f>REPLACE(INDEX(GroupVertices[Group], MATCH(Edges[[#This Row],[Vertex 1]],GroupVertices[Vertex],0)),1,1,"")</f>
        <v>1</v>
      </c>
      <c r="P233" s="100" t="str">
        <f>REPLACE(INDEX(GroupVertices[Group], MATCH(Edges[[#This Row],[Vertex 2]],GroupVertices[Vertex],0)),1,1,"")</f>
        <v>1</v>
      </c>
    </row>
    <row r="234" spans="1:16" ht="14.25" customHeight="1" thickTop="1" thickBot="1" x14ac:dyDescent="0.3">
      <c r="A234" s="76" t="s">
        <v>229</v>
      </c>
      <c r="B234" s="76" t="s">
        <v>201</v>
      </c>
      <c r="C234" s="77"/>
      <c r="D234" s="78">
        <v>1.3058252427184467</v>
      </c>
      <c r="E234" s="79"/>
      <c r="F234" s="80"/>
      <c r="G234" s="77"/>
      <c r="H234" s="81"/>
      <c r="I234" s="82"/>
      <c r="J234" s="82"/>
      <c r="K234" s="51"/>
      <c r="L234" s="83">
        <v>234</v>
      </c>
      <c r="M234" s="83"/>
      <c r="N234" s="84">
        <v>8</v>
      </c>
      <c r="O234" s="100" t="str">
        <f>REPLACE(INDEX(GroupVertices[Group], MATCH(Edges[[#This Row],[Vertex 1]],GroupVertices[Vertex],0)),1,1,"")</f>
        <v>1</v>
      </c>
      <c r="P234" s="100" t="str">
        <f>REPLACE(INDEX(GroupVertices[Group], MATCH(Edges[[#This Row],[Vertex 2]],GroupVertices[Vertex],0)),1,1,"")</f>
        <v>1</v>
      </c>
    </row>
    <row r="235" spans="1:16" ht="14.25" customHeight="1" thickTop="1" thickBot="1" x14ac:dyDescent="0.3">
      <c r="A235" s="76" t="s">
        <v>230</v>
      </c>
      <c r="B235" s="76" t="s">
        <v>213</v>
      </c>
      <c r="C235" s="77"/>
      <c r="D235" s="78">
        <v>1.0436893203883495</v>
      </c>
      <c r="E235" s="79"/>
      <c r="F235" s="80"/>
      <c r="G235" s="77"/>
      <c r="H235" s="81"/>
      <c r="I235" s="82"/>
      <c r="J235" s="82"/>
      <c r="K235" s="51"/>
      <c r="L235" s="83">
        <v>235</v>
      </c>
      <c r="M235" s="83"/>
      <c r="N235" s="84">
        <v>2</v>
      </c>
      <c r="O235" s="100" t="str">
        <f>REPLACE(INDEX(GroupVertices[Group], MATCH(Edges[[#This Row],[Vertex 1]],GroupVertices[Vertex],0)),1,1,"")</f>
        <v>1</v>
      </c>
      <c r="P235" s="100" t="str">
        <f>REPLACE(INDEX(GroupVertices[Group], MATCH(Edges[[#This Row],[Vertex 2]],GroupVertices[Vertex],0)),1,1,"")</f>
        <v>1</v>
      </c>
    </row>
    <row r="236" spans="1:16" ht="14.25" customHeight="1" thickTop="1" thickBot="1" x14ac:dyDescent="0.3">
      <c r="A236" s="105" t="s">
        <v>184</v>
      </c>
      <c r="B236" s="105" t="s">
        <v>186</v>
      </c>
      <c r="C236" s="106"/>
      <c r="D236" s="107">
        <v>1.3932038834951457</v>
      </c>
      <c r="E236" s="108"/>
      <c r="F236" s="109"/>
      <c r="G236" s="106"/>
      <c r="H236" s="110"/>
      <c r="I236" s="111"/>
      <c r="J236" s="111"/>
      <c r="K236" s="112"/>
      <c r="L236" s="104">
        <v>236</v>
      </c>
      <c r="M236" s="104"/>
      <c r="N236" s="113">
        <v>10</v>
      </c>
      <c r="O236" s="100" t="str">
        <f>REPLACE(INDEX(GroupVertices[Group], MATCH(Edges[[#This Row],[Vertex 1]],GroupVertices[Vertex],0)),1,1,"")</f>
        <v>1</v>
      </c>
      <c r="P236" s="100" t="str">
        <f>REPLACE(INDEX(GroupVertices[Group], MATCH(Edges[[#This Row],[Vertex 2]],GroupVertices[Vertex],0)),1,1,"")</f>
        <v>1</v>
      </c>
    </row>
    <row r="237" spans="1:16" ht="14.25" customHeight="1" thickTop="1" thickBot="1" x14ac:dyDescent="0.3">
      <c r="A237" s="105" t="s">
        <v>184</v>
      </c>
      <c r="B237" s="105" t="s">
        <v>200</v>
      </c>
      <c r="C237" s="106"/>
      <c r="D237" s="107">
        <v>1.2184466019417475</v>
      </c>
      <c r="E237" s="108"/>
      <c r="F237" s="109"/>
      <c r="G237" s="106"/>
      <c r="H237" s="110"/>
      <c r="I237" s="111"/>
      <c r="J237" s="111"/>
      <c r="K237" s="112"/>
      <c r="L237" s="104">
        <v>237</v>
      </c>
      <c r="M237" s="104"/>
      <c r="N237" s="113">
        <v>6</v>
      </c>
      <c r="O237" s="100" t="str">
        <f>REPLACE(INDEX(GroupVertices[Group], MATCH(Edges[[#This Row],[Vertex 1]],GroupVertices[Vertex],0)),1,1,"")</f>
        <v>1</v>
      </c>
      <c r="P237" s="100" t="str">
        <f>REPLACE(INDEX(GroupVertices[Group], MATCH(Edges[[#This Row],[Vertex 2]],GroupVertices[Vertex],0)),1,1,"")</f>
        <v>1</v>
      </c>
    </row>
    <row r="238" spans="1:16" ht="14.25" customHeight="1" thickTop="1" thickBot="1" x14ac:dyDescent="0.3">
      <c r="A238" s="105" t="s">
        <v>184</v>
      </c>
      <c r="B238" s="105" t="s">
        <v>188</v>
      </c>
      <c r="C238" s="106"/>
      <c r="D238" s="107">
        <v>1.0436893203883495</v>
      </c>
      <c r="E238" s="108"/>
      <c r="F238" s="109"/>
      <c r="G238" s="106"/>
      <c r="H238" s="110"/>
      <c r="I238" s="111"/>
      <c r="J238" s="111"/>
      <c r="K238" s="112"/>
      <c r="L238" s="104">
        <v>238</v>
      </c>
      <c r="M238" s="104"/>
      <c r="N238" s="113">
        <v>2</v>
      </c>
      <c r="O238" s="100" t="str">
        <f>REPLACE(INDEX(GroupVertices[Group], MATCH(Edges[[#This Row],[Vertex 1]],GroupVertices[Vertex],0)),1,1,"")</f>
        <v>1</v>
      </c>
      <c r="P238" s="100" t="str">
        <f>REPLACE(INDEX(GroupVertices[Group], MATCH(Edges[[#This Row],[Vertex 2]],GroupVertices[Vertex],0)),1,1,"")</f>
        <v>1</v>
      </c>
    </row>
    <row r="239" spans="1:16" ht="14.25" customHeight="1" thickTop="1" thickBot="1" x14ac:dyDescent="0.3">
      <c r="A239" s="105" t="s">
        <v>184</v>
      </c>
      <c r="B239" s="105" t="s">
        <v>201</v>
      </c>
      <c r="C239" s="106"/>
      <c r="D239" s="107">
        <v>1.174757281553398</v>
      </c>
      <c r="E239" s="108"/>
      <c r="F239" s="109"/>
      <c r="G239" s="106"/>
      <c r="H239" s="110"/>
      <c r="I239" s="111"/>
      <c r="J239" s="111"/>
      <c r="K239" s="112"/>
      <c r="L239" s="104">
        <v>239</v>
      </c>
      <c r="M239" s="104"/>
      <c r="N239" s="113">
        <v>5</v>
      </c>
      <c r="O239" s="100" t="str">
        <f>REPLACE(INDEX(GroupVertices[Group], MATCH(Edges[[#This Row],[Vertex 1]],GroupVertices[Vertex],0)),1,1,"")</f>
        <v>1</v>
      </c>
      <c r="P239" s="100" t="str">
        <f>REPLACE(INDEX(GroupVertices[Group], MATCH(Edges[[#This Row],[Vertex 2]],GroupVertices[Vertex],0)),1,1,"")</f>
        <v>1</v>
      </c>
    </row>
    <row r="240" spans="1:16" ht="14.25" customHeight="1" thickTop="1" thickBot="1" x14ac:dyDescent="0.3">
      <c r="A240" s="105" t="s">
        <v>184</v>
      </c>
      <c r="B240" s="105" t="s">
        <v>190</v>
      </c>
      <c r="C240" s="106"/>
      <c r="D240" s="107">
        <v>1.3058252427184467</v>
      </c>
      <c r="E240" s="108"/>
      <c r="F240" s="109"/>
      <c r="G240" s="106"/>
      <c r="H240" s="110"/>
      <c r="I240" s="111"/>
      <c r="J240" s="111"/>
      <c r="K240" s="112"/>
      <c r="L240" s="104">
        <v>240</v>
      </c>
      <c r="M240" s="104"/>
      <c r="N240" s="113">
        <v>8</v>
      </c>
      <c r="O240" s="100" t="str">
        <f>REPLACE(INDEX(GroupVertices[Group], MATCH(Edges[[#This Row],[Vertex 1]],GroupVertices[Vertex],0)),1,1,"")</f>
        <v>1</v>
      </c>
      <c r="P240" s="100" t="str">
        <f>REPLACE(INDEX(GroupVertices[Group], MATCH(Edges[[#This Row],[Vertex 2]],GroupVertices[Vertex],0)),1,1,"")</f>
        <v>1</v>
      </c>
    </row>
    <row r="241" spans="1:16" ht="14.25" customHeight="1" thickTop="1" thickBot="1" x14ac:dyDescent="0.3">
      <c r="A241" s="105" t="s">
        <v>184</v>
      </c>
      <c r="B241" s="105" t="s">
        <v>214</v>
      </c>
      <c r="C241" s="106"/>
      <c r="D241" s="107">
        <v>1.087378640776699</v>
      </c>
      <c r="E241" s="108"/>
      <c r="F241" s="109"/>
      <c r="G241" s="106"/>
      <c r="H241" s="110"/>
      <c r="I241" s="111"/>
      <c r="J241" s="111"/>
      <c r="K241" s="112"/>
      <c r="L241" s="104">
        <v>241</v>
      </c>
      <c r="M241" s="104"/>
      <c r="N241" s="113">
        <v>3</v>
      </c>
      <c r="O241" s="100" t="str">
        <f>REPLACE(INDEX(GroupVertices[Group], MATCH(Edges[[#This Row],[Vertex 1]],GroupVertices[Vertex],0)),1,1,"")</f>
        <v>1</v>
      </c>
      <c r="P241" s="100" t="str">
        <f>REPLACE(INDEX(GroupVertices[Group], MATCH(Edges[[#This Row],[Vertex 2]],GroupVertices[Vertex],0)),1,1,"")</f>
        <v>1</v>
      </c>
    </row>
    <row r="242" spans="1:16" ht="14.25" customHeight="1" thickTop="1" thickBot="1" x14ac:dyDescent="0.3">
      <c r="A242" s="105" t="s">
        <v>184</v>
      </c>
      <c r="B242" s="105" t="s">
        <v>192</v>
      </c>
      <c r="C242" s="106"/>
      <c r="D242" s="107">
        <v>2.266990291262136</v>
      </c>
      <c r="E242" s="108"/>
      <c r="F242" s="109"/>
      <c r="G242" s="106"/>
      <c r="H242" s="110"/>
      <c r="I242" s="111"/>
      <c r="J242" s="111"/>
      <c r="K242" s="112"/>
      <c r="L242" s="104">
        <v>242</v>
      </c>
      <c r="M242" s="104"/>
      <c r="N242" s="113">
        <v>30</v>
      </c>
      <c r="O242" s="100" t="str">
        <f>REPLACE(INDEX(GroupVertices[Group], MATCH(Edges[[#This Row],[Vertex 1]],GroupVertices[Vertex],0)),1,1,"")</f>
        <v>1</v>
      </c>
      <c r="P242" s="100" t="str">
        <f>REPLACE(INDEX(GroupVertices[Group], MATCH(Edges[[#This Row],[Vertex 2]],GroupVertices[Vertex],0)),1,1,"")</f>
        <v>1</v>
      </c>
    </row>
    <row r="243" spans="1:16" ht="14.25" customHeight="1" thickTop="1" thickBot="1" x14ac:dyDescent="0.3">
      <c r="A243" s="105" t="s">
        <v>184</v>
      </c>
      <c r="B243" s="105" t="s">
        <v>193</v>
      </c>
      <c r="C243" s="106"/>
      <c r="D243" s="107">
        <v>2.0048543689320386</v>
      </c>
      <c r="E243" s="108"/>
      <c r="F243" s="109"/>
      <c r="G243" s="106"/>
      <c r="H243" s="110"/>
      <c r="I243" s="111"/>
      <c r="J243" s="111"/>
      <c r="K243" s="112"/>
      <c r="L243" s="104">
        <v>243</v>
      </c>
      <c r="M243" s="104"/>
      <c r="N243" s="113">
        <v>24</v>
      </c>
      <c r="O243" s="100" t="str">
        <f>REPLACE(INDEX(GroupVertices[Group], MATCH(Edges[[#This Row],[Vertex 1]],GroupVertices[Vertex],0)),1,1,"")</f>
        <v>1</v>
      </c>
      <c r="P243" s="100" t="str">
        <f>REPLACE(INDEX(GroupVertices[Group], MATCH(Edges[[#This Row],[Vertex 2]],GroupVertices[Vertex],0)),1,1,"")</f>
        <v>1</v>
      </c>
    </row>
    <row r="244" spans="1:16" ht="14.25" customHeight="1" thickTop="1" thickBot="1" x14ac:dyDescent="0.3">
      <c r="A244" s="105" t="s">
        <v>185</v>
      </c>
      <c r="B244" s="105" t="s">
        <v>201</v>
      </c>
      <c r="C244" s="106"/>
      <c r="D244" s="107">
        <v>1.1310679611650485</v>
      </c>
      <c r="E244" s="108"/>
      <c r="F244" s="109"/>
      <c r="G244" s="106"/>
      <c r="H244" s="110"/>
      <c r="I244" s="111"/>
      <c r="J244" s="111"/>
      <c r="K244" s="112"/>
      <c r="L244" s="104">
        <v>244</v>
      </c>
      <c r="M244" s="104"/>
      <c r="N244" s="113">
        <v>4</v>
      </c>
      <c r="O244" s="100" t="str">
        <f>REPLACE(INDEX(GroupVertices[Group], MATCH(Edges[[#This Row],[Vertex 1]],GroupVertices[Vertex],0)),1,1,"")</f>
        <v>1</v>
      </c>
      <c r="P244" s="100" t="str">
        <f>REPLACE(INDEX(GroupVertices[Group], MATCH(Edges[[#This Row],[Vertex 2]],GroupVertices[Vertex],0)),1,1,"")</f>
        <v>1</v>
      </c>
    </row>
    <row r="245" spans="1:16" ht="14.25" customHeight="1" thickTop="1" thickBot="1" x14ac:dyDescent="0.3">
      <c r="A245" s="105" t="s">
        <v>185</v>
      </c>
      <c r="B245" s="105" t="s">
        <v>192</v>
      </c>
      <c r="C245" s="106"/>
      <c r="D245" s="107">
        <v>1.0436893203883495</v>
      </c>
      <c r="E245" s="108"/>
      <c r="F245" s="109"/>
      <c r="G245" s="106"/>
      <c r="H245" s="110"/>
      <c r="I245" s="111"/>
      <c r="J245" s="111"/>
      <c r="K245" s="112"/>
      <c r="L245" s="104">
        <v>245</v>
      </c>
      <c r="M245" s="104"/>
      <c r="N245" s="113">
        <v>2</v>
      </c>
      <c r="O245" s="100" t="str">
        <f>REPLACE(INDEX(GroupVertices[Group], MATCH(Edges[[#This Row],[Vertex 1]],GroupVertices[Vertex],0)),1,1,"")</f>
        <v>1</v>
      </c>
      <c r="P245" s="100" t="str">
        <f>REPLACE(INDEX(GroupVertices[Group], MATCH(Edges[[#This Row],[Vertex 2]],GroupVertices[Vertex],0)),1,1,"")</f>
        <v>1</v>
      </c>
    </row>
    <row r="246" spans="1:16" ht="14.25" customHeight="1" thickTop="1" thickBot="1" x14ac:dyDescent="0.3">
      <c r="A246" s="105" t="s">
        <v>186</v>
      </c>
      <c r="B246" s="105" t="s">
        <v>200</v>
      </c>
      <c r="C246" s="106"/>
      <c r="D246" s="107">
        <v>1</v>
      </c>
      <c r="E246" s="108"/>
      <c r="F246" s="109"/>
      <c r="G246" s="106"/>
      <c r="H246" s="110"/>
      <c r="I246" s="111"/>
      <c r="J246" s="111"/>
      <c r="K246" s="112"/>
      <c r="L246" s="104">
        <v>246</v>
      </c>
      <c r="M246" s="104"/>
      <c r="N246" s="113">
        <v>1</v>
      </c>
      <c r="O246" s="100" t="str">
        <f>REPLACE(INDEX(GroupVertices[Group], MATCH(Edges[[#This Row],[Vertex 1]],GroupVertices[Vertex],0)),1,1,"")</f>
        <v>1</v>
      </c>
      <c r="P246" s="100" t="str">
        <f>REPLACE(INDEX(GroupVertices[Group], MATCH(Edges[[#This Row],[Vertex 2]],GroupVertices[Vertex],0)),1,1,"")</f>
        <v>1</v>
      </c>
    </row>
    <row r="247" spans="1:16" ht="14.25" customHeight="1" thickTop="1" thickBot="1" x14ac:dyDescent="0.3">
      <c r="A247" s="105" t="s">
        <v>186</v>
      </c>
      <c r="B247" s="105" t="s">
        <v>216</v>
      </c>
      <c r="C247" s="106"/>
      <c r="D247" s="107">
        <v>1</v>
      </c>
      <c r="E247" s="108"/>
      <c r="F247" s="109"/>
      <c r="G247" s="106"/>
      <c r="H247" s="110"/>
      <c r="I247" s="111"/>
      <c r="J247" s="111"/>
      <c r="K247" s="112"/>
      <c r="L247" s="104">
        <v>247</v>
      </c>
      <c r="M247" s="104"/>
      <c r="N247" s="113">
        <v>1</v>
      </c>
      <c r="O247" s="100" t="str">
        <f>REPLACE(INDEX(GroupVertices[Group], MATCH(Edges[[#This Row],[Vertex 1]],GroupVertices[Vertex],0)),1,1,"")</f>
        <v>1</v>
      </c>
      <c r="P247" s="100" t="str">
        <f>REPLACE(INDEX(GroupVertices[Group], MATCH(Edges[[#This Row],[Vertex 2]],GroupVertices[Vertex],0)),1,1,"")</f>
        <v>1</v>
      </c>
    </row>
    <row r="248" spans="1:16" ht="14.25" customHeight="1" thickTop="1" thickBot="1" x14ac:dyDescent="0.3">
      <c r="A248" s="105" t="s">
        <v>186</v>
      </c>
      <c r="B248" s="105" t="s">
        <v>187</v>
      </c>
      <c r="C248" s="106"/>
      <c r="D248" s="107">
        <v>1.0436893203883495</v>
      </c>
      <c r="E248" s="108"/>
      <c r="F248" s="109"/>
      <c r="G248" s="106"/>
      <c r="H248" s="110"/>
      <c r="I248" s="111"/>
      <c r="J248" s="111"/>
      <c r="K248" s="112"/>
      <c r="L248" s="104">
        <v>248</v>
      </c>
      <c r="M248" s="104"/>
      <c r="N248" s="113">
        <v>2</v>
      </c>
      <c r="O248" s="100" t="str">
        <f>REPLACE(INDEX(GroupVertices[Group], MATCH(Edges[[#This Row],[Vertex 1]],GroupVertices[Vertex],0)),1,1,"")</f>
        <v>1</v>
      </c>
      <c r="P248" s="100" t="str">
        <f>REPLACE(INDEX(GroupVertices[Group], MATCH(Edges[[#This Row],[Vertex 2]],GroupVertices[Vertex],0)),1,1,"")</f>
        <v>1</v>
      </c>
    </row>
    <row r="249" spans="1:16" ht="14.25" customHeight="1" thickTop="1" thickBot="1" x14ac:dyDescent="0.3">
      <c r="A249" s="105" t="s">
        <v>186</v>
      </c>
      <c r="B249" s="105" t="s">
        <v>201</v>
      </c>
      <c r="C249" s="106"/>
      <c r="D249" s="107">
        <v>1</v>
      </c>
      <c r="E249" s="108"/>
      <c r="F249" s="109"/>
      <c r="G249" s="106"/>
      <c r="H249" s="110"/>
      <c r="I249" s="111"/>
      <c r="J249" s="111"/>
      <c r="K249" s="112"/>
      <c r="L249" s="104">
        <v>249</v>
      </c>
      <c r="M249" s="104"/>
      <c r="N249" s="113">
        <v>1</v>
      </c>
      <c r="O249" s="100" t="str">
        <f>REPLACE(INDEX(GroupVertices[Group], MATCH(Edges[[#This Row],[Vertex 1]],GroupVertices[Vertex],0)),1,1,"")</f>
        <v>1</v>
      </c>
      <c r="P249" s="100" t="str">
        <f>REPLACE(INDEX(GroupVertices[Group], MATCH(Edges[[#This Row],[Vertex 2]],GroupVertices[Vertex],0)),1,1,"")</f>
        <v>1</v>
      </c>
    </row>
    <row r="250" spans="1:16" ht="14.25" customHeight="1" thickTop="1" thickBot="1" x14ac:dyDescent="0.3">
      <c r="A250" s="105" t="s">
        <v>186</v>
      </c>
      <c r="B250" s="105" t="s">
        <v>190</v>
      </c>
      <c r="C250" s="106"/>
      <c r="D250" s="107">
        <v>1.1310679611650485</v>
      </c>
      <c r="E250" s="108"/>
      <c r="F250" s="109"/>
      <c r="G250" s="106"/>
      <c r="H250" s="110"/>
      <c r="I250" s="111"/>
      <c r="J250" s="111"/>
      <c r="K250" s="112"/>
      <c r="L250" s="104">
        <v>250</v>
      </c>
      <c r="M250" s="104"/>
      <c r="N250" s="113">
        <v>4</v>
      </c>
      <c r="O250" s="100" t="str">
        <f>REPLACE(INDEX(GroupVertices[Group], MATCH(Edges[[#This Row],[Vertex 1]],GroupVertices[Vertex],0)),1,1,"")</f>
        <v>1</v>
      </c>
      <c r="P250" s="100" t="str">
        <f>REPLACE(INDEX(GroupVertices[Group], MATCH(Edges[[#This Row],[Vertex 2]],GroupVertices[Vertex],0)),1,1,"")</f>
        <v>1</v>
      </c>
    </row>
    <row r="251" spans="1:16" ht="14.25" customHeight="1" thickTop="1" thickBot="1" x14ac:dyDescent="0.3">
      <c r="A251" s="105" t="s">
        <v>186</v>
      </c>
      <c r="B251" s="105" t="s">
        <v>214</v>
      </c>
      <c r="C251" s="106"/>
      <c r="D251" s="107">
        <v>1.0436893203883495</v>
      </c>
      <c r="E251" s="108"/>
      <c r="F251" s="109"/>
      <c r="G251" s="106"/>
      <c r="H251" s="110"/>
      <c r="I251" s="111"/>
      <c r="J251" s="111"/>
      <c r="K251" s="112"/>
      <c r="L251" s="104">
        <v>251</v>
      </c>
      <c r="M251" s="104"/>
      <c r="N251" s="113">
        <v>2</v>
      </c>
      <c r="O251" s="100" t="str">
        <f>REPLACE(INDEX(GroupVertices[Group], MATCH(Edges[[#This Row],[Vertex 1]],GroupVertices[Vertex],0)),1,1,"")</f>
        <v>1</v>
      </c>
      <c r="P251" s="100" t="str">
        <f>REPLACE(INDEX(GroupVertices[Group], MATCH(Edges[[#This Row],[Vertex 2]],GroupVertices[Vertex],0)),1,1,"")</f>
        <v>1</v>
      </c>
    </row>
    <row r="252" spans="1:16" ht="14.25" customHeight="1" thickTop="1" thickBot="1" x14ac:dyDescent="0.3">
      <c r="A252" s="105" t="s">
        <v>186</v>
      </c>
      <c r="B252" s="105" t="s">
        <v>192</v>
      </c>
      <c r="C252" s="106"/>
      <c r="D252" s="107">
        <v>1.7427184466019416</v>
      </c>
      <c r="E252" s="108"/>
      <c r="F252" s="109"/>
      <c r="G252" s="106"/>
      <c r="H252" s="110"/>
      <c r="I252" s="111"/>
      <c r="J252" s="111"/>
      <c r="K252" s="112"/>
      <c r="L252" s="104">
        <v>252</v>
      </c>
      <c r="M252" s="104"/>
      <c r="N252" s="113">
        <v>18</v>
      </c>
      <c r="O252" s="100" t="str">
        <f>REPLACE(INDEX(GroupVertices[Group], MATCH(Edges[[#This Row],[Vertex 1]],GroupVertices[Vertex],0)),1,1,"")</f>
        <v>1</v>
      </c>
      <c r="P252" s="100" t="str">
        <f>REPLACE(INDEX(GroupVertices[Group], MATCH(Edges[[#This Row],[Vertex 2]],GroupVertices[Vertex],0)),1,1,"")</f>
        <v>1</v>
      </c>
    </row>
    <row r="253" spans="1:16" ht="14.25" customHeight="1" thickTop="1" thickBot="1" x14ac:dyDescent="0.3">
      <c r="A253" s="105" t="s">
        <v>186</v>
      </c>
      <c r="B253" s="105" t="s">
        <v>193</v>
      </c>
      <c r="C253" s="106"/>
      <c r="D253" s="107">
        <v>1.174757281553398</v>
      </c>
      <c r="E253" s="108"/>
      <c r="F253" s="109"/>
      <c r="G253" s="106"/>
      <c r="H253" s="110"/>
      <c r="I253" s="111"/>
      <c r="J253" s="111"/>
      <c r="K253" s="112"/>
      <c r="L253" s="104">
        <v>253</v>
      </c>
      <c r="M253" s="104"/>
      <c r="N253" s="113">
        <v>5</v>
      </c>
      <c r="O253" s="100" t="str">
        <f>REPLACE(INDEX(GroupVertices[Group], MATCH(Edges[[#This Row],[Vertex 1]],GroupVertices[Vertex],0)),1,1,"")</f>
        <v>1</v>
      </c>
      <c r="P253" s="100" t="str">
        <f>REPLACE(INDEX(GroupVertices[Group], MATCH(Edges[[#This Row],[Vertex 2]],GroupVertices[Vertex],0)),1,1,"")</f>
        <v>1</v>
      </c>
    </row>
    <row r="254" spans="1:16" ht="14.25" customHeight="1" thickTop="1" thickBot="1" x14ac:dyDescent="0.3">
      <c r="A254" s="105" t="s">
        <v>231</v>
      </c>
      <c r="B254" s="105" t="s">
        <v>193</v>
      </c>
      <c r="C254" s="106"/>
      <c r="D254" s="107">
        <v>1.3932038834951457</v>
      </c>
      <c r="E254" s="108"/>
      <c r="F254" s="109"/>
      <c r="G254" s="106"/>
      <c r="H254" s="110"/>
      <c r="I254" s="111"/>
      <c r="J254" s="111"/>
      <c r="K254" s="112"/>
      <c r="L254" s="104">
        <v>254</v>
      </c>
      <c r="M254" s="104"/>
      <c r="N254" s="113">
        <v>10</v>
      </c>
      <c r="O254" s="100" t="str">
        <f>REPLACE(INDEX(GroupVertices[Group], MATCH(Edges[[#This Row],[Vertex 1]],GroupVertices[Vertex],0)),1,1,"")</f>
        <v>1</v>
      </c>
      <c r="P254" s="100" t="str">
        <f>REPLACE(INDEX(GroupVertices[Group], MATCH(Edges[[#This Row],[Vertex 2]],GroupVertices[Vertex],0)),1,1,"")</f>
        <v>1</v>
      </c>
    </row>
    <row r="255" spans="1:16" ht="14.25" customHeight="1" thickTop="1" thickBot="1" x14ac:dyDescent="0.3">
      <c r="A255" s="105" t="s">
        <v>232</v>
      </c>
      <c r="B255" s="105" t="s">
        <v>201</v>
      </c>
      <c r="C255" s="106"/>
      <c r="D255" s="107">
        <v>1</v>
      </c>
      <c r="E255" s="108"/>
      <c r="F255" s="109"/>
      <c r="G255" s="106"/>
      <c r="H255" s="110"/>
      <c r="I255" s="111"/>
      <c r="J255" s="111"/>
      <c r="K255" s="112"/>
      <c r="L255" s="104">
        <v>255</v>
      </c>
      <c r="M255" s="104"/>
      <c r="N255" s="113">
        <v>1</v>
      </c>
      <c r="O255" s="100" t="str">
        <f>REPLACE(INDEX(GroupVertices[Group], MATCH(Edges[[#This Row],[Vertex 1]],GroupVertices[Vertex],0)),1,1,"")</f>
        <v>1</v>
      </c>
      <c r="P255" s="100" t="str">
        <f>REPLACE(INDEX(GroupVertices[Group], MATCH(Edges[[#This Row],[Vertex 2]],GroupVertices[Vertex],0)),1,1,"")</f>
        <v>1</v>
      </c>
    </row>
    <row r="256" spans="1:16" ht="14.25" customHeight="1" thickTop="1" thickBot="1" x14ac:dyDescent="0.3">
      <c r="A256" s="105" t="s">
        <v>200</v>
      </c>
      <c r="B256" s="105" t="s">
        <v>201</v>
      </c>
      <c r="C256" s="106"/>
      <c r="D256" s="107">
        <v>1</v>
      </c>
      <c r="E256" s="108"/>
      <c r="F256" s="109"/>
      <c r="G256" s="106"/>
      <c r="H256" s="110"/>
      <c r="I256" s="111"/>
      <c r="J256" s="111"/>
      <c r="K256" s="112"/>
      <c r="L256" s="104">
        <v>256</v>
      </c>
      <c r="M256" s="104"/>
      <c r="N256" s="113">
        <v>1</v>
      </c>
      <c r="O256" s="100" t="str">
        <f>REPLACE(INDEX(GroupVertices[Group], MATCH(Edges[[#This Row],[Vertex 1]],GroupVertices[Vertex],0)),1,1,"")</f>
        <v>1</v>
      </c>
      <c r="P256" s="100" t="str">
        <f>REPLACE(INDEX(GroupVertices[Group], MATCH(Edges[[#This Row],[Vertex 2]],GroupVertices[Vertex],0)),1,1,"")</f>
        <v>1</v>
      </c>
    </row>
    <row r="257" spans="1:16" ht="14.25" customHeight="1" thickTop="1" thickBot="1" x14ac:dyDescent="0.3">
      <c r="A257" s="105" t="s">
        <v>200</v>
      </c>
      <c r="B257" s="105" t="s">
        <v>190</v>
      </c>
      <c r="C257" s="106"/>
      <c r="D257" s="107">
        <v>1</v>
      </c>
      <c r="E257" s="108"/>
      <c r="F257" s="109"/>
      <c r="G257" s="106"/>
      <c r="H257" s="110"/>
      <c r="I257" s="111"/>
      <c r="J257" s="111"/>
      <c r="K257" s="112"/>
      <c r="L257" s="104">
        <v>257</v>
      </c>
      <c r="M257" s="104"/>
      <c r="N257" s="113">
        <v>1</v>
      </c>
      <c r="O257" s="100" t="str">
        <f>REPLACE(INDEX(GroupVertices[Group], MATCH(Edges[[#This Row],[Vertex 1]],GroupVertices[Vertex],0)),1,1,"")</f>
        <v>1</v>
      </c>
      <c r="P257" s="100" t="str">
        <f>REPLACE(INDEX(GroupVertices[Group], MATCH(Edges[[#This Row],[Vertex 2]],GroupVertices[Vertex],0)),1,1,"")</f>
        <v>1</v>
      </c>
    </row>
    <row r="258" spans="1:16" ht="14.25" customHeight="1" thickTop="1" thickBot="1" x14ac:dyDescent="0.3">
      <c r="A258" s="105" t="s">
        <v>200</v>
      </c>
      <c r="B258" s="105" t="s">
        <v>192</v>
      </c>
      <c r="C258" s="106"/>
      <c r="D258" s="107">
        <v>1</v>
      </c>
      <c r="E258" s="108"/>
      <c r="F258" s="109"/>
      <c r="G258" s="106"/>
      <c r="H258" s="110"/>
      <c r="I258" s="111"/>
      <c r="J258" s="111"/>
      <c r="K258" s="112"/>
      <c r="L258" s="104">
        <v>258</v>
      </c>
      <c r="M258" s="104"/>
      <c r="N258" s="113">
        <v>1</v>
      </c>
      <c r="O258" s="100" t="str">
        <f>REPLACE(INDEX(GroupVertices[Group], MATCH(Edges[[#This Row],[Vertex 1]],GroupVertices[Vertex],0)),1,1,"")</f>
        <v>1</v>
      </c>
      <c r="P258" s="100" t="str">
        <f>REPLACE(INDEX(GroupVertices[Group], MATCH(Edges[[#This Row],[Vertex 2]],GroupVertices[Vertex],0)),1,1,"")</f>
        <v>1</v>
      </c>
    </row>
    <row r="259" spans="1:16" ht="14.25" customHeight="1" thickTop="1" thickBot="1" x14ac:dyDescent="0.3">
      <c r="A259" s="105" t="s">
        <v>216</v>
      </c>
      <c r="B259" s="105" t="s">
        <v>201</v>
      </c>
      <c r="C259" s="106"/>
      <c r="D259" s="107">
        <v>1.8300970873786406</v>
      </c>
      <c r="E259" s="108"/>
      <c r="F259" s="109"/>
      <c r="G259" s="106"/>
      <c r="H259" s="110"/>
      <c r="I259" s="111"/>
      <c r="J259" s="111"/>
      <c r="K259" s="112"/>
      <c r="L259" s="104">
        <v>259</v>
      </c>
      <c r="M259" s="104"/>
      <c r="N259" s="113">
        <v>20</v>
      </c>
      <c r="O259" s="100" t="str">
        <f>REPLACE(INDEX(GroupVertices[Group], MATCH(Edges[[#This Row],[Vertex 1]],GroupVertices[Vertex],0)),1,1,"")</f>
        <v>1</v>
      </c>
      <c r="P259" s="100" t="str">
        <f>REPLACE(INDEX(GroupVertices[Group], MATCH(Edges[[#This Row],[Vertex 2]],GroupVertices[Vertex],0)),1,1,"")</f>
        <v>1</v>
      </c>
    </row>
    <row r="260" spans="1:16" ht="14.25" customHeight="1" thickTop="1" thickBot="1" x14ac:dyDescent="0.3">
      <c r="A260" s="105" t="s">
        <v>216</v>
      </c>
      <c r="B260" s="105" t="s">
        <v>192</v>
      </c>
      <c r="C260" s="106"/>
      <c r="D260" s="107">
        <v>1.0436893203883495</v>
      </c>
      <c r="E260" s="108"/>
      <c r="F260" s="109"/>
      <c r="G260" s="106"/>
      <c r="H260" s="110"/>
      <c r="I260" s="111"/>
      <c r="J260" s="111"/>
      <c r="K260" s="112"/>
      <c r="L260" s="104">
        <v>260</v>
      </c>
      <c r="M260" s="104"/>
      <c r="N260" s="113">
        <v>2</v>
      </c>
      <c r="O260" s="100" t="str">
        <f>REPLACE(INDEX(GroupVertices[Group], MATCH(Edges[[#This Row],[Vertex 1]],GroupVertices[Vertex],0)),1,1,"")</f>
        <v>1</v>
      </c>
      <c r="P260" s="100" t="str">
        <f>REPLACE(INDEX(GroupVertices[Group], MATCH(Edges[[#This Row],[Vertex 2]],GroupVertices[Vertex],0)),1,1,"")</f>
        <v>1</v>
      </c>
    </row>
    <row r="261" spans="1:16" ht="14.25" customHeight="1" thickTop="1" thickBot="1" x14ac:dyDescent="0.3">
      <c r="A261" s="105" t="s">
        <v>216</v>
      </c>
      <c r="B261" s="105" t="s">
        <v>193</v>
      </c>
      <c r="C261" s="106"/>
      <c r="D261" s="107">
        <v>1.9174757281553398</v>
      </c>
      <c r="E261" s="108"/>
      <c r="F261" s="109"/>
      <c r="G261" s="106"/>
      <c r="H261" s="110"/>
      <c r="I261" s="111"/>
      <c r="J261" s="111"/>
      <c r="K261" s="112"/>
      <c r="L261" s="104">
        <v>261</v>
      </c>
      <c r="M261" s="104"/>
      <c r="N261" s="113">
        <v>22</v>
      </c>
      <c r="O261" s="100" t="str">
        <f>REPLACE(INDEX(GroupVertices[Group], MATCH(Edges[[#This Row],[Vertex 1]],GroupVertices[Vertex],0)),1,1,"")</f>
        <v>1</v>
      </c>
      <c r="P261" s="100" t="str">
        <f>REPLACE(INDEX(GroupVertices[Group], MATCH(Edges[[#This Row],[Vertex 2]],GroupVertices[Vertex],0)),1,1,"")</f>
        <v>1</v>
      </c>
    </row>
    <row r="262" spans="1:16" ht="14.25" customHeight="1" thickTop="1" thickBot="1" x14ac:dyDescent="0.3">
      <c r="A262" s="105" t="s">
        <v>187</v>
      </c>
      <c r="B262" s="105" t="s">
        <v>188</v>
      </c>
      <c r="C262" s="106"/>
      <c r="D262" s="107">
        <v>1.4368932038834952</v>
      </c>
      <c r="E262" s="108"/>
      <c r="F262" s="109"/>
      <c r="G262" s="106"/>
      <c r="H262" s="110"/>
      <c r="I262" s="111"/>
      <c r="J262" s="111"/>
      <c r="K262" s="112"/>
      <c r="L262" s="104">
        <v>262</v>
      </c>
      <c r="M262" s="104"/>
      <c r="N262" s="113">
        <v>11</v>
      </c>
      <c r="O262" s="100" t="str">
        <f>REPLACE(INDEX(GroupVertices[Group], MATCH(Edges[[#This Row],[Vertex 1]],GroupVertices[Vertex],0)),1,1,"")</f>
        <v>1</v>
      </c>
      <c r="P262" s="100" t="str">
        <f>REPLACE(INDEX(GroupVertices[Group], MATCH(Edges[[#This Row],[Vertex 2]],GroupVertices[Vertex],0)),1,1,"")</f>
        <v>1</v>
      </c>
    </row>
    <row r="263" spans="1:16" ht="14.25" customHeight="1" thickTop="1" thickBot="1" x14ac:dyDescent="0.3">
      <c r="A263" s="105" t="s">
        <v>187</v>
      </c>
      <c r="B263" s="105" t="s">
        <v>191</v>
      </c>
      <c r="C263" s="106"/>
      <c r="D263" s="107">
        <v>1</v>
      </c>
      <c r="E263" s="108"/>
      <c r="F263" s="109"/>
      <c r="G263" s="106"/>
      <c r="H263" s="110"/>
      <c r="I263" s="111"/>
      <c r="J263" s="111"/>
      <c r="K263" s="112"/>
      <c r="L263" s="104">
        <v>263</v>
      </c>
      <c r="M263" s="104"/>
      <c r="N263" s="113">
        <v>1</v>
      </c>
      <c r="O263" s="100" t="str">
        <f>REPLACE(INDEX(GroupVertices[Group], MATCH(Edges[[#This Row],[Vertex 1]],GroupVertices[Vertex],0)),1,1,"")</f>
        <v>1</v>
      </c>
      <c r="P263" s="100" t="str">
        <f>REPLACE(INDEX(GroupVertices[Group], MATCH(Edges[[#This Row],[Vertex 2]],GroupVertices[Vertex],0)),1,1,"")</f>
        <v>1</v>
      </c>
    </row>
    <row r="264" spans="1:16" ht="14.25" customHeight="1" thickTop="1" thickBot="1" x14ac:dyDescent="0.3">
      <c r="A264" s="105" t="s">
        <v>187</v>
      </c>
      <c r="B264" s="105" t="s">
        <v>192</v>
      </c>
      <c r="C264" s="106"/>
      <c r="D264" s="107">
        <v>1.087378640776699</v>
      </c>
      <c r="E264" s="108"/>
      <c r="F264" s="109"/>
      <c r="G264" s="106"/>
      <c r="H264" s="110"/>
      <c r="I264" s="111"/>
      <c r="J264" s="111"/>
      <c r="K264" s="112"/>
      <c r="L264" s="104">
        <v>264</v>
      </c>
      <c r="M264" s="104"/>
      <c r="N264" s="113">
        <v>3</v>
      </c>
      <c r="O264" s="100" t="str">
        <f>REPLACE(INDEX(GroupVertices[Group], MATCH(Edges[[#This Row],[Vertex 1]],GroupVertices[Vertex],0)),1,1,"")</f>
        <v>1</v>
      </c>
      <c r="P264" s="100" t="str">
        <f>REPLACE(INDEX(GroupVertices[Group], MATCH(Edges[[#This Row],[Vertex 2]],GroupVertices[Vertex],0)),1,1,"")</f>
        <v>1</v>
      </c>
    </row>
    <row r="265" spans="1:16" ht="14.25" customHeight="1" thickTop="1" thickBot="1" x14ac:dyDescent="0.3">
      <c r="A265" s="105" t="s">
        <v>187</v>
      </c>
      <c r="B265" s="105" t="s">
        <v>193</v>
      </c>
      <c r="C265" s="106"/>
      <c r="D265" s="107">
        <v>1.3932038834951457</v>
      </c>
      <c r="E265" s="108"/>
      <c r="F265" s="109"/>
      <c r="G265" s="106"/>
      <c r="H265" s="110"/>
      <c r="I265" s="111"/>
      <c r="J265" s="111"/>
      <c r="K265" s="112"/>
      <c r="L265" s="104">
        <v>265</v>
      </c>
      <c r="M265" s="104"/>
      <c r="N265" s="113">
        <v>10</v>
      </c>
      <c r="O265" s="100" t="str">
        <f>REPLACE(INDEX(GroupVertices[Group], MATCH(Edges[[#This Row],[Vertex 1]],GroupVertices[Vertex],0)),1,1,"")</f>
        <v>1</v>
      </c>
      <c r="P265" s="100" t="str">
        <f>REPLACE(INDEX(GroupVertices[Group], MATCH(Edges[[#This Row],[Vertex 2]],GroupVertices[Vertex],0)),1,1,"")</f>
        <v>1</v>
      </c>
    </row>
    <row r="266" spans="1:16" ht="14.25" customHeight="1" thickTop="1" thickBot="1" x14ac:dyDescent="0.3">
      <c r="A266" s="105" t="s">
        <v>187</v>
      </c>
      <c r="B266" s="105" t="s">
        <v>194</v>
      </c>
      <c r="C266" s="106"/>
      <c r="D266" s="107">
        <v>1</v>
      </c>
      <c r="E266" s="108"/>
      <c r="F266" s="109"/>
      <c r="G266" s="106"/>
      <c r="H266" s="110"/>
      <c r="I266" s="111"/>
      <c r="J266" s="111"/>
      <c r="K266" s="112"/>
      <c r="L266" s="104">
        <v>266</v>
      </c>
      <c r="M266" s="104"/>
      <c r="N266" s="113">
        <v>1</v>
      </c>
      <c r="O266" s="100" t="str">
        <f>REPLACE(INDEX(GroupVertices[Group], MATCH(Edges[[#This Row],[Vertex 1]],GroupVertices[Vertex],0)),1,1,"")</f>
        <v>1</v>
      </c>
      <c r="P266" s="100" t="str">
        <f>REPLACE(INDEX(GroupVertices[Group], MATCH(Edges[[#This Row],[Vertex 2]],GroupVertices[Vertex],0)),1,1,"")</f>
        <v>1</v>
      </c>
    </row>
    <row r="267" spans="1:16" ht="14.25" customHeight="1" thickTop="1" thickBot="1" x14ac:dyDescent="0.3">
      <c r="A267" s="105" t="s">
        <v>213</v>
      </c>
      <c r="B267" s="105" t="s">
        <v>193</v>
      </c>
      <c r="C267" s="106"/>
      <c r="D267" s="107">
        <v>1.0436893203883495</v>
      </c>
      <c r="E267" s="108"/>
      <c r="F267" s="109"/>
      <c r="G267" s="106"/>
      <c r="H267" s="110"/>
      <c r="I267" s="111"/>
      <c r="J267" s="111"/>
      <c r="K267" s="112"/>
      <c r="L267" s="104">
        <v>267</v>
      </c>
      <c r="M267" s="104"/>
      <c r="N267" s="113">
        <v>2</v>
      </c>
      <c r="O267" s="100" t="str">
        <f>REPLACE(INDEX(GroupVertices[Group], MATCH(Edges[[#This Row],[Vertex 1]],GroupVertices[Vertex],0)),1,1,"")</f>
        <v>1</v>
      </c>
      <c r="P267" s="100" t="str">
        <f>REPLACE(INDEX(GroupVertices[Group], MATCH(Edges[[#This Row],[Vertex 2]],GroupVertices[Vertex],0)),1,1,"")</f>
        <v>1</v>
      </c>
    </row>
    <row r="268" spans="1:16" ht="14.25" customHeight="1" thickTop="1" thickBot="1" x14ac:dyDescent="0.3">
      <c r="A268" s="105" t="s">
        <v>233</v>
      </c>
      <c r="B268" s="105" t="s">
        <v>192</v>
      </c>
      <c r="C268" s="106"/>
      <c r="D268" s="107">
        <v>1</v>
      </c>
      <c r="E268" s="108"/>
      <c r="F268" s="109"/>
      <c r="G268" s="106"/>
      <c r="H268" s="110"/>
      <c r="I268" s="111"/>
      <c r="J268" s="111"/>
      <c r="K268" s="112"/>
      <c r="L268" s="104">
        <v>268</v>
      </c>
      <c r="M268" s="104"/>
      <c r="N268" s="113">
        <v>1</v>
      </c>
      <c r="O268" s="100" t="str">
        <f>REPLACE(INDEX(GroupVertices[Group], MATCH(Edges[[#This Row],[Vertex 1]],GroupVertices[Vertex],0)),1,1,"")</f>
        <v>1</v>
      </c>
      <c r="P268" s="100" t="str">
        <f>REPLACE(INDEX(GroupVertices[Group], MATCH(Edges[[#This Row],[Vertex 2]],GroupVertices[Vertex],0)),1,1,"")</f>
        <v>1</v>
      </c>
    </row>
    <row r="269" spans="1:16" ht="14.25" customHeight="1" thickTop="1" thickBot="1" x14ac:dyDescent="0.3">
      <c r="A269" s="105" t="s">
        <v>188</v>
      </c>
      <c r="B269" s="105" t="s">
        <v>201</v>
      </c>
      <c r="C269" s="106"/>
      <c r="D269" s="107">
        <v>1.0436893203883495</v>
      </c>
      <c r="E269" s="108"/>
      <c r="F269" s="109"/>
      <c r="G269" s="106"/>
      <c r="H269" s="110"/>
      <c r="I269" s="111"/>
      <c r="J269" s="111"/>
      <c r="K269" s="112"/>
      <c r="L269" s="104">
        <v>269</v>
      </c>
      <c r="M269" s="104"/>
      <c r="N269" s="113">
        <v>2</v>
      </c>
      <c r="O269" s="100" t="str">
        <f>REPLACE(INDEX(GroupVertices[Group], MATCH(Edges[[#This Row],[Vertex 1]],GroupVertices[Vertex],0)),1,1,"")</f>
        <v>1</v>
      </c>
      <c r="P269" s="100" t="str">
        <f>REPLACE(INDEX(GroupVertices[Group], MATCH(Edges[[#This Row],[Vertex 2]],GroupVertices[Vertex],0)),1,1,"")</f>
        <v>1</v>
      </c>
    </row>
    <row r="270" spans="1:16" ht="14.25" customHeight="1" thickTop="1" thickBot="1" x14ac:dyDescent="0.3">
      <c r="A270" s="105" t="s">
        <v>188</v>
      </c>
      <c r="B270" s="105" t="s">
        <v>190</v>
      </c>
      <c r="C270" s="106"/>
      <c r="D270" s="107">
        <v>1</v>
      </c>
      <c r="E270" s="108"/>
      <c r="F270" s="109"/>
      <c r="G270" s="106"/>
      <c r="H270" s="110"/>
      <c r="I270" s="111"/>
      <c r="J270" s="111"/>
      <c r="K270" s="112"/>
      <c r="L270" s="104">
        <v>270</v>
      </c>
      <c r="M270" s="104"/>
      <c r="N270" s="113">
        <v>1</v>
      </c>
      <c r="O270" s="100" t="str">
        <f>REPLACE(INDEX(GroupVertices[Group], MATCH(Edges[[#This Row],[Vertex 1]],GroupVertices[Vertex],0)),1,1,"")</f>
        <v>1</v>
      </c>
      <c r="P270" s="100" t="str">
        <f>REPLACE(INDEX(GroupVertices[Group], MATCH(Edges[[#This Row],[Vertex 2]],GroupVertices[Vertex],0)),1,1,"")</f>
        <v>1</v>
      </c>
    </row>
    <row r="271" spans="1:16" ht="14.25" customHeight="1" thickTop="1" thickBot="1" x14ac:dyDescent="0.3">
      <c r="A271" s="105" t="s">
        <v>188</v>
      </c>
      <c r="B271" s="105" t="s">
        <v>191</v>
      </c>
      <c r="C271" s="106"/>
      <c r="D271" s="107">
        <v>1.262135922330097</v>
      </c>
      <c r="E271" s="108"/>
      <c r="F271" s="109"/>
      <c r="G271" s="106"/>
      <c r="H271" s="110"/>
      <c r="I271" s="111"/>
      <c r="J271" s="111"/>
      <c r="K271" s="112"/>
      <c r="L271" s="104">
        <v>271</v>
      </c>
      <c r="M271" s="104"/>
      <c r="N271" s="113">
        <v>7</v>
      </c>
      <c r="O271" s="100" t="str">
        <f>REPLACE(INDEX(GroupVertices[Group], MATCH(Edges[[#This Row],[Vertex 1]],GroupVertices[Vertex],0)),1,1,"")</f>
        <v>1</v>
      </c>
      <c r="P271" s="100" t="str">
        <f>REPLACE(INDEX(GroupVertices[Group], MATCH(Edges[[#This Row],[Vertex 2]],GroupVertices[Vertex],0)),1,1,"")</f>
        <v>1</v>
      </c>
    </row>
    <row r="272" spans="1:16" ht="14.25" customHeight="1" thickTop="1" thickBot="1" x14ac:dyDescent="0.3">
      <c r="A272" s="105" t="s">
        <v>188</v>
      </c>
      <c r="B272" s="105" t="s">
        <v>192</v>
      </c>
      <c r="C272" s="106"/>
      <c r="D272" s="107">
        <v>1.4805825242718447</v>
      </c>
      <c r="E272" s="108"/>
      <c r="F272" s="109"/>
      <c r="G272" s="106"/>
      <c r="H272" s="110"/>
      <c r="I272" s="111"/>
      <c r="J272" s="111"/>
      <c r="K272" s="112"/>
      <c r="L272" s="104">
        <v>272</v>
      </c>
      <c r="M272" s="104"/>
      <c r="N272" s="113">
        <v>12</v>
      </c>
      <c r="O272" s="100" t="str">
        <f>REPLACE(INDEX(GroupVertices[Group], MATCH(Edges[[#This Row],[Vertex 1]],GroupVertices[Vertex],0)),1,1,"")</f>
        <v>1</v>
      </c>
      <c r="P272" s="100" t="str">
        <f>REPLACE(INDEX(GroupVertices[Group], MATCH(Edges[[#This Row],[Vertex 2]],GroupVertices[Vertex],0)),1,1,"")</f>
        <v>1</v>
      </c>
    </row>
    <row r="273" spans="1:16" ht="14.25" customHeight="1" thickTop="1" thickBot="1" x14ac:dyDescent="0.3">
      <c r="A273" s="105" t="s">
        <v>188</v>
      </c>
      <c r="B273" s="105" t="s">
        <v>193</v>
      </c>
      <c r="C273" s="106"/>
      <c r="D273" s="107">
        <v>1.262135922330097</v>
      </c>
      <c r="E273" s="108"/>
      <c r="F273" s="109"/>
      <c r="G273" s="106"/>
      <c r="H273" s="110"/>
      <c r="I273" s="111"/>
      <c r="J273" s="111"/>
      <c r="K273" s="112"/>
      <c r="L273" s="104">
        <v>273</v>
      </c>
      <c r="M273" s="104"/>
      <c r="N273" s="113">
        <v>7</v>
      </c>
      <c r="O273" s="100" t="str">
        <f>REPLACE(INDEX(GroupVertices[Group], MATCH(Edges[[#This Row],[Vertex 1]],GroupVertices[Vertex],0)),1,1,"")</f>
        <v>1</v>
      </c>
      <c r="P273" s="100" t="str">
        <f>REPLACE(INDEX(GroupVertices[Group], MATCH(Edges[[#This Row],[Vertex 2]],GroupVertices[Vertex],0)),1,1,"")</f>
        <v>1</v>
      </c>
    </row>
    <row r="274" spans="1:16" ht="14.25" customHeight="1" thickTop="1" thickBot="1" x14ac:dyDescent="0.3">
      <c r="A274" s="105" t="s">
        <v>188</v>
      </c>
      <c r="B274" s="105" t="s">
        <v>194</v>
      </c>
      <c r="C274" s="106"/>
      <c r="D274" s="107">
        <v>1.0436893203883495</v>
      </c>
      <c r="E274" s="108"/>
      <c r="F274" s="109"/>
      <c r="G274" s="106"/>
      <c r="H274" s="110"/>
      <c r="I274" s="111"/>
      <c r="J274" s="111"/>
      <c r="K274" s="112"/>
      <c r="L274" s="104">
        <v>274</v>
      </c>
      <c r="M274" s="104"/>
      <c r="N274" s="113">
        <v>2</v>
      </c>
      <c r="O274" s="100" t="str">
        <f>REPLACE(INDEX(GroupVertices[Group], MATCH(Edges[[#This Row],[Vertex 1]],GroupVertices[Vertex],0)),1,1,"")</f>
        <v>1</v>
      </c>
      <c r="P274" s="100" t="str">
        <f>REPLACE(INDEX(GroupVertices[Group], MATCH(Edges[[#This Row],[Vertex 2]],GroupVertices[Vertex],0)),1,1,"")</f>
        <v>1</v>
      </c>
    </row>
    <row r="275" spans="1:16" ht="14.25" customHeight="1" thickTop="1" thickBot="1" x14ac:dyDescent="0.3">
      <c r="A275" s="105" t="s">
        <v>201</v>
      </c>
      <c r="B275" s="105" t="s">
        <v>190</v>
      </c>
      <c r="C275" s="106"/>
      <c r="D275" s="107">
        <v>1.1310679611650485</v>
      </c>
      <c r="E275" s="108"/>
      <c r="F275" s="109"/>
      <c r="G275" s="106"/>
      <c r="H275" s="110"/>
      <c r="I275" s="111"/>
      <c r="J275" s="111"/>
      <c r="K275" s="112"/>
      <c r="L275" s="104">
        <v>275</v>
      </c>
      <c r="M275" s="104"/>
      <c r="N275" s="113">
        <v>4</v>
      </c>
      <c r="O275" s="100" t="str">
        <f>REPLACE(INDEX(GroupVertices[Group], MATCH(Edges[[#This Row],[Vertex 1]],GroupVertices[Vertex],0)),1,1,"")</f>
        <v>1</v>
      </c>
      <c r="P275" s="100" t="str">
        <f>REPLACE(INDEX(GroupVertices[Group], MATCH(Edges[[#This Row],[Vertex 2]],GroupVertices[Vertex],0)),1,1,"")</f>
        <v>1</v>
      </c>
    </row>
    <row r="276" spans="1:16" ht="14.25" customHeight="1" thickTop="1" thickBot="1" x14ac:dyDescent="0.3">
      <c r="A276" s="105" t="s">
        <v>201</v>
      </c>
      <c r="B276" s="105" t="s">
        <v>218</v>
      </c>
      <c r="C276" s="106"/>
      <c r="D276" s="107">
        <v>1</v>
      </c>
      <c r="E276" s="108"/>
      <c r="F276" s="109"/>
      <c r="G276" s="106"/>
      <c r="H276" s="110"/>
      <c r="I276" s="111"/>
      <c r="J276" s="111"/>
      <c r="K276" s="112"/>
      <c r="L276" s="104">
        <v>276</v>
      </c>
      <c r="M276" s="104"/>
      <c r="N276" s="113">
        <v>1</v>
      </c>
      <c r="O276" s="100" t="str">
        <f>REPLACE(INDEX(GroupVertices[Group], MATCH(Edges[[#This Row],[Vertex 1]],GroupVertices[Vertex],0)),1,1,"")</f>
        <v>1</v>
      </c>
      <c r="P276" s="100" t="str">
        <f>REPLACE(INDEX(GroupVertices[Group], MATCH(Edges[[#This Row],[Vertex 2]],GroupVertices[Vertex],0)),1,1,"")</f>
        <v>1</v>
      </c>
    </row>
    <row r="277" spans="1:16" ht="14.25" customHeight="1" thickTop="1" thickBot="1" x14ac:dyDescent="0.3">
      <c r="A277" s="105" t="s">
        <v>201</v>
      </c>
      <c r="B277" s="105" t="s">
        <v>223</v>
      </c>
      <c r="C277" s="106"/>
      <c r="D277" s="107">
        <v>1.087378640776699</v>
      </c>
      <c r="E277" s="108"/>
      <c r="F277" s="109"/>
      <c r="G277" s="106"/>
      <c r="H277" s="110"/>
      <c r="I277" s="111"/>
      <c r="J277" s="111"/>
      <c r="K277" s="112"/>
      <c r="L277" s="104">
        <v>277</v>
      </c>
      <c r="M277" s="104"/>
      <c r="N277" s="113">
        <v>3</v>
      </c>
      <c r="O277" s="100" t="str">
        <f>REPLACE(INDEX(GroupVertices[Group], MATCH(Edges[[#This Row],[Vertex 1]],GroupVertices[Vertex],0)),1,1,"")</f>
        <v>1</v>
      </c>
      <c r="P277" s="100" t="str">
        <f>REPLACE(INDEX(GroupVertices[Group], MATCH(Edges[[#This Row],[Vertex 2]],GroupVertices[Vertex],0)),1,1,"")</f>
        <v>1</v>
      </c>
    </row>
    <row r="278" spans="1:16" ht="14.25" customHeight="1" thickTop="1" thickBot="1" x14ac:dyDescent="0.3">
      <c r="A278" s="105" t="s">
        <v>201</v>
      </c>
      <c r="B278" s="105" t="s">
        <v>192</v>
      </c>
      <c r="C278" s="106"/>
      <c r="D278" s="107">
        <v>1.5679611650485437</v>
      </c>
      <c r="E278" s="108"/>
      <c r="F278" s="109"/>
      <c r="G278" s="106"/>
      <c r="H278" s="110"/>
      <c r="I278" s="111"/>
      <c r="J278" s="111"/>
      <c r="K278" s="112"/>
      <c r="L278" s="104">
        <v>278</v>
      </c>
      <c r="M278" s="104"/>
      <c r="N278" s="113">
        <v>14</v>
      </c>
      <c r="O278" s="100" t="str">
        <f>REPLACE(INDEX(GroupVertices[Group], MATCH(Edges[[#This Row],[Vertex 1]],GroupVertices[Vertex],0)),1,1,"")</f>
        <v>1</v>
      </c>
      <c r="P278" s="100" t="str">
        <f>REPLACE(INDEX(GroupVertices[Group], MATCH(Edges[[#This Row],[Vertex 2]],GroupVertices[Vertex],0)),1,1,"")</f>
        <v>1</v>
      </c>
    </row>
    <row r="279" spans="1:16" ht="14.25" customHeight="1" thickTop="1" thickBot="1" x14ac:dyDescent="0.3">
      <c r="A279" s="105" t="s">
        <v>201</v>
      </c>
      <c r="B279" s="105" t="s">
        <v>193</v>
      </c>
      <c r="C279" s="106"/>
      <c r="D279" s="107">
        <v>1.1310679611650485</v>
      </c>
      <c r="E279" s="108"/>
      <c r="F279" s="109"/>
      <c r="G279" s="106"/>
      <c r="H279" s="110"/>
      <c r="I279" s="111"/>
      <c r="J279" s="111"/>
      <c r="K279" s="112"/>
      <c r="L279" s="104">
        <v>279</v>
      </c>
      <c r="M279" s="104"/>
      <c r="N279" s="113">
        <v>4</v>
      </c>
      <c r="O279" s="100" t="str">
        <f>REPLACE(INDEX(GroupVertices[Group], MATCH(Edges[[#This Row],[Vertex 1]],GroupVertices[Vertex],0)),1,1,"")</f>
        <v>1</v>
      </c>
      <c r="P279" s="100" t="str">
        <f>REPLACE(INDEX(GroupVertices[Group], MATCH(Edges[[#This Row],[Vertex 2]],GroupVertices[Vertex],0)),1,1,"")</f>
        <v>1</v>
      </c>
    </row>
    <row r="280" spans="1:16" ht="14.25" customHeight="1" thickTop="1" thickBot="1" x14ac:dyDescent="0.3">
      <c r="A280" s="105" t="s">
        <v>190</v>
      </c>
      <c r="B280" s="105" t="s">
        <v>218</v>
      </c>
      <c r="C280" s="106"/>
      <c r="D280" s="107">
        <v>1</v>
      </c>
      <c r="E280" s="108"/>
      <c r="F280" s="109"/>
      <c r="G280" s="106"/>
      <c r="H280" s="110"/>
      <c r="I280" s="111"/>
      <c r="J280" s="111"/>
      <c r="K280" s="112"/>
      <c r="L280" s="104">
        <v>280</v>
      </c>
      <c r="M280" s="104"/>
      <c r="N280" s="113">
        <v>1</v>
      </c>
      <c r="O280" s="100" t="str">
        <f>REPLACE(INDEX(GroupVertices[Group], MATCH(Edges[[#This Row],[Vertex 1]],GroupVertices[Vertex],0)),1,1,"")</f>
        <v>1</v>
      </c>
      <c r="P280" s="100" t="str">
        <f>REPLACE(INDEX(GroupVertices[Group], MATCH(Edges[[#This Row],[Vertex 2]],GroupVertices[Vertex],0)),1,1,"")</f>
        <v>1</v>
      </c>
    </row>
    <row r="281" spans="1:16" ht="14.25" customHeight="1" thickTop="1" thickBot="1" x14ac:dyDescent="0.3">
      <c r="A281" s="105" t="s">
        <v>190</v>
      </c>
      <c r="B281" s="105" t="s">
        <v>192</v>
      </c>
      <c r="C281" s="106"/>
      <c r="D281" s="107">
        <v>1.5679611650485437</v>
      </c>
      <c r="E281" s="108"/>
      <c r="F281" s="109"/>
      <c r="G281" s="106"/>
      <c r="H281" s="110"/>
      <c r="I281" s="111"/>
      <c r="J281" s="111"/>
      <c r="K281" s="112"/>
      <c r="L281" s="104">
        <v>281</v>
      </c>
      <c r="M281" s="104"/>
      <c r="N281" s="113">
        <v>14</v>
      </c>
      <c r="O281" s="100" t="str">
        <f>REPLACE(INDEX(GroupVertices[Group], MATCH(Edges[[#This Row],[Vertex 1]],GroupVertices[Vertex],0)),1,1,"")</f>
        <v>1</v>
      </c>
      <c r="P281" s="100" t="str">
        <f>REPLACE(INDEX(GroupVertices[Group], MATCH(Edges[[#This Row],[Vertex 2]],GroupVertices[Vertex],0)),1,1,"")</f>
        <v>1</v>
      </c>
    </row>
    <row r="282" spans="1:16" ht="14.25" customHeight="1" thickTop="1" thickBot="1" x14ac:dyDescent="0.3">
      <c r="A282" s="105" t="s">
        <v>190</v>
      </c>
      <c r="B282" s="105" t="s">
        <v>193</v>
      </c>
      <c r="C282" s="106"/>
      <c r="D282" s="107">
        <v>1.262135922330097</v>
      </c>
      <c r="E282" s="108"/>
      <c r="F282" s="109"/>
      <c r="G282" s="106"/>
      <c r="H282" s="110"/>
      <c r="I282" s="111"/>
      <c r="J282" s="111"/>
      <c r="K282" s="112"/>
      <c r="L282" s="104">
        <v>282</v>
      </c>
      <c r="M282" s="104"/>
      <c r="N282" s="113">
        <v>7</v>
      </c>
      <c r="O282" s="100" t="str">
        <f>REPLACE(INDEX(GroupVertices[Group], MATCH(Edges[[#This Row],[Vertex 1]],GroupVertices[Vertex],0)),1,1,"")</f>
        <v>1</v>
      </c>
      <c r="P282" s="100" t="str">
        <f>REPLACE(INDEX(GroupVertices[Group], MATCH(Edges[[#This Row],[Vertex 2]],GroupVertices[Vertex],0)),1,1,"")</f>
        <v>1</v>
      </c>
    </row>
    <row r="283" spans="1:16" ht="14.25" customHeight="1" thickTop="1" thickBot="1" x14ac:dyDescent="0.3">
      <c r="A283" s="105" t="s">
        <v>214</v>
      </c>
      <c r="B283" s="105" t="s">
        <v>193</v>
      </c>
      <c r="C283" s="106"/>
      <c r="D283" s="107">
        <v>1</v>
      </c>
      <c r="E283" s="108"/>
      <c r="F283" s="109"/>
      <c r="G283" s="106"/>
      <c r="H283" s="110"/>
      <c r="I283" s="111"/>
      <c r="J283" s="111"/>
      <c r="K283" s="112"/>
      <c r="L283" s="104">
        <v>283</v>
      </c>
      <c r="M283" s="104"/>
      <c r="N283" s="113">
        <v>1</v>
      </c>
      <c r="O283" s="100" t="str">
        <f>REPLACE(INDEX(GroupVertices[Group], MATCH(Edges[[#This Row],[Vertex 1]],GroupVertices[Vertex],0)),1,1,"")</f>
        <v>1</v>
      </c>
      <c r="P283" s="100" t="str">
        <f>REPLACE(INDEX(GroupVertices[Group], MATCH(Edges[[#This Row],[Vertex 2]],GroupVertices[Vertex],0)),1,1,"")</f>
        <v>1</v>
      </c>
    </row>
    <row r="284" spans="1:16" ht="14.25" customHeight="1" thickTop="1" thickBot="1" x14ac:dyDescent="0.3">
      <c r="A284" s="105" t="s">
        <v>191</v>
      </c>
      <c r="B284" s="105" t="s">
        <v>192</v>
      </c>
      <c r="C284" s="106"/>
      <c r="D284" s="107">
        <v>1.4368932038834952</v>
      </c>
      <c r="E284" s="108"/>
      <c r="F284" s="109"/>
      <c r="G284" s="106"/>
      <c r="H284" s="110"/>
      <c r="I284" s="111"/>
      <c r="J284" s="111"/>
      <c r="K284" s="112"/>
      <c r="L284" s="104">
        <v>284</v>
      </c>
      <c r="M284" s="104"/>
      <c r="N284" s="113">
        <v>11</v>
      </c>
      <c r="O284" s="100" t="str">
        <f>REPLACE(INDEX(GroupVertices[Group], MATCH(Edges[[#This Row],[Vertex 1]],GroupVertices[Vertex],0)),1,1,"")</f>
        <v>1</v>
      </c>
      <c r="P284" s="100" t="str">
        <f>REPLACE(INDEX(GroupVertices[Group], MATCH(Edges[[#This Row],[Vertex 2]],GroupVertices[Vertex],0)),1,1,"")</f>
        <v>1</v>
      </c>
    </row>
    <row r="285" spans="1:16" ht="14.25" customHeight="1" thickTop="1" thickBot="1" x14ac:dyDescent="0.3">
      <c r="A285" s="105" t="s">
        <v>191</v>
      </c>
      <c r="B285" s="105" t="s">
        <v>193</v>
      </c>
      <c r="C285" s="106"/>
      <c r="D285" s="107">
        <v>1.3058252427184467</v>
      </c>
      <c r="E285" s="108"/>
      <c r="F285" s="109"/>
      <c r="G285" s="106"/>
      <c r="H285" s="110"/>
      <c r="I285" s="111"/>
      <c r="J285" s="111"/>
      <c r="K285" s="112"/>
      <c r="L285" s="104">
        <v>285</v>
      </c>
      <c r="M285" s="104"/>
      <c r="N285" s="113">
        <v>8</v>
      </c>
      <c r="O285" s="100" t="str">
        <f>REPLACE(INDEX(GroupVertices[Group], MATCH(Edges[[#This Row],[Vertex 1]],GroupVertices[Vertex],0)),1,1,"")</f>
        <v>1</v>
      </c>
      <c r="P285" s="100" t="str">
        <f>REPLACE(INDEX(GroupVertices[Group], MATCH(Edges[[#This Row],[Vertex 2]],GroupVertices[Vertex],0)),1,1,"")</f>
        <v>1</v>
      </c>
    </row>
    <row r="286" spans="1:16" ht="14.25" customHeight="1" thickTop="1" thickBot="1" x14ac:dyDescent="0.3">
      <c r="A286" s="105" t="s">
        <v>191</v>
      </c>
      <c r="B286" s="105" t="s">
        <v>194</v>
      </c>
      <c r="C286" s="106"/>
      <c r="D286" s="107">
        <v>1.0436893203883495</v>
      </c>
      <c r="E286" s="108"/>
      <c r="F286" s="109"/>
      <c r="G286" s="106"/>
      <c r="H286" s="110"/>
      <c r="I286" s="111"/>
      <c r="J286" s="111"/>
      <c r="K286" s="112"/>
      <c r="L286" s="104">
        <v>286</v>
      </c>
      <c r="M286" s="104"/>
      <c r="N286" s="113">
        <v>2</v>
      </c>
      <c r="O286" s="100" t="str">
        <f>REPLACE(INDEX(GroupVertices[Group], MATCH(Edges[[#This Row],[Vertex 1]],GroupVertices[Vertex],0)),1,1,"")</f>
        <v>1</v>
      </c>
      <c r="P286" s="100" t="str">
        <f>REPLACE(INDEX(GroupVertices[Group], MATCH(Edges[[#This Row],[Vertex 2]],GroupVertices[Vertex],0)),1,1,"")</f>
        <v>1</v>
      </c>
    </row>
    <row r="287" spans="1:16" ht="14.25" customHeight="1" thickTop="1" thickBot="1" x14ac:dyDescent="0.3">
      <c r="A287" s="105" t="s">
        <v>223</v>
      </c>
      <c r="B287" s="105" t="s">
        <v>193</v>
      </c>
      <c r="C287" s="106"/>
      <c r="D287" s="107">
        <v>1.087378640776699</v>
      </c>
      <c r="E287" s="108"/>
      <c r="F287" s="109"/>
      <c r="G287" s="106"/>
      <c r="H287" s="110"/>
      <c r="I287" s="111"/>
      <c r="J287" s="111"/>
      <c r="K287" s="112"/>
      <c r="L287" s="104">
        <v>287</v>
      </c>
      <c r="M287" s="104"/>
      <c r="N287" s="113">
        <v>3</v>
      </c>
      <c r="O287" s="100" t="str">
        <f>REPLACE(INDEX(GroupVertices[Group], MATCH(Edges[[#This Row],[Vertex 1]],GroupVertices[Vertex],0)),1,1,"")</f>
        <v>1</v>
      </c>
      <c r="P287" s="100" t="str">
        <f>REPLACE(INDEX(GroupVertices[Group], MATCH(Edges[[#This Row],[Vertex 2]],GroupVertices[Vertex],0)),1,1,"")</f>
        <v>1</v>
      </c>
    </row>
    <row r="288" spans="1:16" ht="14.25" customHeight="1" thickTop="1" thickBot="1" x14ac:dyDescent="0.3">
      <c r="A288" s="105" t="s">
        <v>227</v>
      </c>
      <c r="B288" s="105" t="s">
        <v>193</v>
      </c>
      <c r="C288" s="106"/>
      <c r="D288" s="107">
        <v>1.0436893203883495</v>
      </c>
      <c r="E288" s="108"/>
      <c r="F288" s="109"/>
      <c r="G288" s="106"/>
      <c r="H288" s="110"/>
      <c r="I288" s="111"/>
      <c r="J288" s="111"/>
      <c r="K288" s="112"/>
      <c r="L288" s="104">
        <v>288</v>
      </c>
      <c r="M288" s="104"/>
      <c r="N288" s="113">
        <v>2</v>
      </c>
      <c r="O288" s="100" t="str">
        <f>REPLACE(INDEX(GroupVertices[Group], MATCH(Edges[[#This Row],[Vertex 1]],GroupVertices[Vertex],0)),1,1,"")</f>
        <v>1</v>
      </c>
      <c r="P288" s="100" t="str">
        <f>REPLACE(INDEX(GroupVertices[Group], MATCH(Edges[[#This Row],[Vertex 2]],GroupVertices[Vertex],0)),1,1,"")</f>
        <v>1</v>
      </c>
    </row>
    <row r="289" spans="1:16" ht="14.25" customHeight="1" thickTop="1" thickBot="1" x14ac:dyDescent="0.3">
      <c r="A289" s="105" t="s">
        <v>219</v>
      </c>
      <c r="B289" s="105" t="s">
        <v>192</v>
      </c>
      <c r="C289" s="106"/>
      <c r="D289" s="107">
        <v>1.2184466019417475</v>
      </c>
      <c r="E289" s="108"/>
      <c r="F289" s="109"/>
      <c r="G289" s="106"/>
      <c r="H289" s="110"/>
      <c r="I289" s="111"/>
      <c r="J289" s="111"/>
      <c r="K289" s="112"/>
      <c r="L289" s="104">
        <v>289</v>
      </c>
      <c r="M289" s="104"/>
      <c r="N289" s="113">
        <v>6</v>
      </c>
      <c r="O289" s="100" t="str">
        <f>REPLACE(INDEX(GroupVertices[Group], MATCH(Edges[[#This Row],[Vertex 1]],GroupVertices[Vertex],0)),1,1,"")</f>
        <v>1</v>
      </c>
      <c r="P289" s="100" t="str">
        <f>REPLACE(INDEX(GroupVertices[Group], MATCH(Edges[[#This Row],[Vertex 2]],GroupVertices[Vertex],0)),1,1,"")</f>
        <v>1</v>
      </c>
    </row>
    <row r="290" spans="1:16" ht="14.25" customHeight="1" thickTop="1" thickBot="1" x14ac:dyDescent="0.3">
      <c r="A290" s="105" t="s">
        <v>192</v>
      </c>
      <c r="B290" s="105" t="s">
        <v>193</v>
      </c>
      <c r="C290" s="106"/>
      <c r="D290" s="107">
        <v>1.262135922330097</v>
      </c>
      <c r="E290" s="108"/>
      <c r="F290" s="109"/>
      <c r="G290" s="106"/>
      <c r="H290" s="110"/>
      <c r="I290" s="111"/>
      <c r="J290" s="111"/>
      <c r="K290" s="112"/>
      <c r="L290" s="104">
        <v>290</v>
      </c>
      <c r="M290" s="104"/>
      <c r="N290" s="113">
        <v>7</v>
      </c>
      <c r="O290" s="100" t="str">
        <f>REPLACE(INDEX(GroupVertices[Group], MATCH(Edges[[#This Row],[Vertex 1]],GroupVertices[Vertex],0)),1,1,"")</f>
        <v>1</v>
      </c>
      <c r="P290" s="100" t="str">
        <f>REPLACE(INDEX(GroupVertices[Group], MATCH(Edges[[#This Row],[Vertex 2]],GroupVertices[Vertex],0)),1,1,"")</f>
        <v>1</v>
      </c>
    </row>
    <row r="291"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290"/>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29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29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290"/>
    <dataValidation allowBlank="1" showInputMessage="1" promptTitle="Edge Color" prompt="To select an optional edge color, right-click and select Select Color on the right-click menu." sqref="C3:C290"/>
    <dataValidation allowBlank="1" showInputMessage="1" errorTitle="Invalid Edge Width" error="The optional edge width must be a whole number between 1 and 10." promptTitle="Edge Width" prompt="Enter an optional edge width between 1 and 10." sqref="D3:D290"/>
    <dataValidation allowBlank="1" showInputMessage="1" errorTitle="Invalid Edge Opacity" error="The optional edge opacity must be a whole number between 0 and 10." promptTitle="Edge Opacity" prompt="Enter an optional edge opacity between 0 (transparent) and 100 (opaque)." sqref="F3:F290"/>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290">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290"/>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290">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290"/>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67"/>
  <sheetViews>
    <sheetView workbookViewId="0">
      <pane xSplit="1" ySplit="2" topLeftCell="B36" activePane="bottomRight" state="frozen"/>
      <selection pane="topRight" activeCell="B1" sqref="B1"/>
      <selection pane="bottomLeft" activeCell="A3" sqref="A3"/>
      <selection pane="bottomRight" activeCell="A2" sqref="A2:AD2"/>
    </sheetView>
  </sheetViews>
  <sheetFormatPr defaultRowHeight="15" x14ac:dyDescent="0.25"/>
  <cols>
    <col min="1" max="1" width="23.7109375"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245</v>
      </c>
      <c r="AG2"/>
      <c r="AH2"/>
    </row>
    <row r="3" spans="1:35" ht="15" customHeight="1" x14ac:dyDescent="0.25">
      <c r="A3" s="48" t="s">
        <v>175</v>
      </c>
      <c r="B3" s="51"/>
      <c r="C3" s="51"/>
      <c r="D3" s="52">
        <v>6.7758620689655169</v>
      </c>
      <c r="E3" s="53"/>
      <c r="F3" s="51"/>
      <c r="G3" s="51"/>
      <c r="H3" s="55"/>
      <c r="I3" s="54"/>
      <c r="J3" s="54"/>
      <c r="K3" s="55"/>
      <c r="L3" s="57"/>
      <c r="M3" s="58">
        <v>9744.28515625</v>
      </c>
      <c r="N3" s="58">
        <v>5392.59033203125</v>
      </c>
      <c r="O3" s="56"/>
      <c r="P3" s="59"/>
      <c r="Q3" s="59"/>
      <c r="R3" s="49">
        <v>19</v>
      </c>
      <c r="S3" s="49"/>
      <c r="T3" s="49"/>
      <c r="U3" s="50">
        <v>142.35106300000001</v>
      </c>
      <c r="V3" s="50">
        <v>0.01</v>
      </c>
      <c r="W3" s="50">
        <v>3.1365999999999998E-2</v>
      </c>
      <c r="X3" s="50">
        <v>1.976588</v>
      </c>
      <c r="Y3" s="50">
        <v>0.4853801169590643</v>
      </c>
      <c r="Z3" s="50"/>
      <c r="AA3" s="60">
        <v>3</v>
      </c>
      <c r="AB3" s="60"/>
      <c r="AC3" s="61"/>
      <c r="AD3" s="100" t="str">
        <f>REPLACE(INDEX(GroupVertices[Group], MATCH(Vertices[[#This Row],[Vertex]],GroupVertices[Vertex],0)),1,1,"")</f>
        <v>1</v>
      </c>
      <c r="AG3"/>
      <c r="AH3"/>
    </row>
    <row r="4" spans="1:35" x14ac:dyDescent="0.25">
      <c r="A4" s="1" t="s">
        <v>176</v>
      </c>
      <c r="D4">
        <v>1.5</v>
      </c>
      <c r="G4" s="51"/>
      <c r="M4">
        <v>9771.318359375</v>
      </c>
      <c r="N4">
        <v>4999.5</v>
      </c>
      <c r="R4" s="49">
        <v>1</v>
      </c>
      <c r="U4" s="50">
        <v>0</v>
      </c>
      <c r="V4" s="50">
        <v>6.3689999999999997E-3</v>
      </c>
      <c r="W4" s="50">
        <v>1.8749999999999999E-3</v>
      </c>
      <c r="X4" s="50">
        <v>0.238426</v>
      </c>
      <c r="Y4" s="50">
        <v>0</v>
      </c>
      <c r="AA4" s="3">
        <v>4</v>
      </c>
      <c r="AD4" s="100" t="str">
        <f>REPLACE(INDEX(GroupVertices[Group], MATCH(Vertices[[#This Row],[Vertex]],GroupVertices[Vertex],0)),1,1,"")</f>
        <v>1</v>
      </c>
      <c r="AE4" s="2"/>
      <c r="AI4" s="3"/>
    </row>
    <row r="5" spans="1:35" x14ac:dyDescent="0.25">
      <c r="A5" s="1" t="s">
        <v>177</v>
      </c>
      <c r="D5">
        <v>9.4137931034482758</v>
      </c>
      <c r="G5" s="51"/>
      <c r="M5">
        <v>395.80258178710938</v>
      </c>
      <c r="N5">
        <v>4026.5048828125</v>
      </c>
      <c r="R5" s="49">
        <v>28</v>
      </c>
      <c r="U5" s="50">
        <v>211.59132600000001</v>
      </c>
      <c r="V5" s="50">
        <v>1.1235999999999999E-2</v>
      </c>
      <c r="W5" s="50">
        <v>4.0488999999999997E-2</v>
      </c>
      <c r="X5" s="50">
        <v>2.6964600000000001</v>
      </c>
      <c r="Y5" s="50">
        <v>0.35449735449735448</v>
      </c>
      <c r="AA5" s="3">
        <v>5</v>
      </c>
      <c r="AD5" s="100" t="str">
        <f>REPLACE(INDEX(GroupVertices[Group], MATCH(Vertices[[#This Row],[Vertex]],GroupVertices[Vertex],0)),1,1,"")</f>
        <v>1</v>
      </c>
      <c r="AE5" s="2"/>
      <c r="AI5" s="3"/>
    </row>
    <row r="6" spans="1:35" x14ac:dyDescent="0.25">
      <c r="A6" s="1" t="s">
        <v>178</v>
      </c>
      <c r="D6">
        <v>7.068965517241379</v>
      </c>
      <c r="G6" s="51"/>
      <c r="M6">
        <v>3380.713623046875</v>
      </c>
      <c r="N6">
        <v>1520.6402587890625</v>
      </c>
      <c r="R6" s="49">
        <v>20</v>
      </c>
      <c r="U6" s="50">
        <v>75.425640999999999</v>
      </c>
      <c r="V6" s="50">
        <v>9.9010000000000001E-3</v>
      </c>
      <c r="W6" s="50">
        <v>3.2055E-2</v>
      </c>
      <c r="X6" s="50">
        <v>1.8952450000000001</v>
      </c>
      <c r="Y6" s="50">
        <v>0.4631578947368421</v>
      </c>
      <c r="AA6" s="3">
        <v>6</v>
      </c>
      <c r="AD6" s="100" t="str">
        <f>REPLACE(INDEX(GroupVertices[Group], MATCH(Vertices[[#This Row],[Vertex]],GroupVertices[Vertex],0)),1,1,"")</f>
        <v>1</v>
      </c>
      <c r="AE6" s="2"/>
      <c r="AI6" s="3"/>
    </row>
    <row r="7" spans="1:35" x14ac:dyDescent="0.25">
      <c r="A7" s="1" t="s">
        <v>179</v>
      </c>
      <c r="D7">
        <v>6.7758620689655169</v>
      </c>
      <c r="G7" s="51"/>
      <c r="M7">
        <v>1325.9918212890625</v>
      </c>
      <c r="N7">
        <v>2639.17138671875</v>
      </c>
      <c r="Q7" s="89"/>
      <c r="R7" s="49">
        <v>19</v>
      </c>
      <c r="S7" s="91"/>
      <c r="T7" s="89"/>
      <c r="U7" s="50">
        <v>39.81561</v>
      </c>
      <c r="V7" s="50">
        <v>0.01</v>
      </c>
      <c r="W7" s="50">
        <v>3.3980000000000003E-2</v>
      </c>
      <c r="X7" s="50">
        <v>1.7628060000000001</v>
      </c>
      <c r="Y7" s="50">
        <v>0.50292397660818711</v>
      </c>
      <c r="Z7" s="91"/>
      <c r="AA7" s="3">
        <v>7</v>
      </c>
      <c r="AD7" s="100" t="str">
        <f>REPLACE(INDEX(GroupVertices[Group], MATCH(Vertices[[#This Row],[Vertex]],GroupVertices[Vertex],0)),1,1,"")</f>
        <v>1</v>
      </c>
      <c r="AE7" s="2"/>
      <c r="AI7" s="3"/>
    </row>
    <row r="8" spans="1:35" x14ac:dyDescent="0.25">
      <c r="A8" s="1" t="s">
        <v>180</v>
      </c>
      <c r="D8">
        <v>7.3620689655172411</v>
      </c>
      <c r="G8" s="51"/>
      <c r="M8">
        <v>1325.9918212890625</v>
      </c>
      <c r="N8">
        <v>7359.82958984375</v>
      </c>
      <c r="R8" s="49">
        <v>21</v>
      </c>
      <c r="U8" s="50">
        <v>103.096361</v>
      </c>
      <c r="V8" s="50">
        <v>1.0204E-2</v>
      </c>
      <c r="W8" s="50">
        <v>3.6079E-2</v>
      </c>
      <c r="X8" s="50">
        <v>2.0367999999999999</v>
      </c>
      <c r="Y8" s="50">
        <v>0.5</v>
      </c>
      <c r="AA8" s="3">
        <v>8</v>
      </c>
      <c r="AD8" s="100" t="str">
        <f>REPLACE(INDEX(GroupVertices[Group], MATCH(Vertices[[#This Row],[Vertex]],GroupVertices[Vertex],0)),1,1,"")</f>
        <v>1</v>
      </c>
      <c r="AE8" s="2"/>
      <c r="AI8" s="3"/>
    </row>
    <row r="9" spans="1:35" x14ac:dyDescent="0.25">
      <c r="A9" s="1" t="s">
        <v>181</v>
      </c>
      <c r="D9">
        <v>5.6034482758620694</v>
      </c>
      <c r="G9" s="51"/>
      <c r="M9">
        <v>8505.708984375</v>
      </c>
      <c r="N9">
        <v>7508.00537109375</v>
      </c>
      <c r="R9" s="49">
        <v>15</v>
      </c>
      <c r="U9" s="50">
        <v>37.059818999999997</v>
      </c>
      <c r="V9" s="50">
        <v>9.4339999999999997E-3</v>
      </c>
      <c r="W9" s="50">
        <v>2.4154999999999999E-2</v>
      </c>
      <c r="X9" s="50">
        <v>1.4790399999999999</v>
      </c>
      <c r="Y9" s="50">
        <v>0.49523809523809526</v>
      </c>
      <c r="AA9" s="3">
        <v>9</v>
      </c>
      <c r="AD9" s="100" t="str">
        <f>REPLACE(INDEX(GroupVertices[Group], MATCH(Vertices[[#This Row],[Vertex]],GroupVertices[Vertex],0)),1,1,"")</f>
        <v>1</v>
      </c>
      <c r="AE9" s="2"/>
      <c r="AI9" s="3"/>
    </row>
    <row r="10" spans="1:35" x14ac:dyDescent="0.25">
      <c r="A10" s="1" t="s">
        <v>182</v>
      </c>
      <c r="D10">
        <v>9.1206896551724128</v>
      </c>
      <c r="G10" s="51"/>
      <c r="M10">
        <v>6377.08544921875</v>
      </c>
      <c r="N10">
        <v>8540.19921875</v>
      </c>
      <c r="R10" s="49">
        <v>27</v>
      </c>
      <c r="U10" s="50">
        <v>167.586636</v>
      </c>
      <c r="V10" s="50">
        <v>1.1235999999999999E-2</v>
      </c>
      <c r="W10" s="50">
        <v>4.2625999999999997E-2</v>
      </c>
      <c r="X10" s="50">
        <v>2.492089</v>
      </c>
      <c r="Y10" s="50">
        <v>0.41880341880341881</v>
      </c>
      <c r="AA10" s="3">
        <v>10</v>
      </c>
      <c r="AD10" s="100" t="str">
        <f>REPLACE(INDEX(GroupVertices[Group], MATCH(Vertices[[#This Row],[Vertex]],GroupVertices[Vertex],0)),1,1,"")</f>
        <v>1</v>
      </c>
      <c r="AE10" s="2"/>
      <c r="AI10" s="3"/>
    </row>
    <row r="11" spans="1:35" x14ac:dyDescent="0.25">
      <c r="A11" s="1" t="s">
        <v>183</v>
      </c>
      <c r="D11">
        <v>3.8448275862068964</v>
      </c>
      <c r="G11" s="51"/>
      <c r="M11">
        <v>1670.5286865234375</v>
      </c>
      <c r="N11">
        <v>7649.07080078125</v>
      </c>
      <c r="R11" s="49">
        <v>9</v>
      </c>
      <c r="U11" s="50">
        <v>13.213257</v>
      </c>
      <c r="V11" s="50">
        <v>8.3330000000000001E-3</v>
      </c>
      <c r="W11" s="50">
        <v>1.5355000000000001E-2</v>
      </c>
      <c r="X11" s="50">
        <v>0.94604699999999997</v>
      </c>
      <c r="Y11" s="50">
        <v>0.63888888888888884</v>
      </c>
      <c r="AA11" s="3">
        <v>11</v>
      </c>
      <c r="AD11" s="100" t="str">
        <f>REPLACE(INDEX(GroupVertices[Group], MATCH(Vertices[[#This Row],[Vertex]],GroupVertices[Vertex],0)),1,1,"")</f>
        <v>1</v>
      </c>
      <c r="AE11" s="2"/>
      <c r="AI11" s="3"/>
    </row>
    <row r="12" spans="1:35" x14ac:dyDescent="0.25">
      <c r="A12" s="1" t="s">
        <v>184</v>
      </c>
      <c r="B12" s="3"/>
      <c r="C12" s="3"/>
      <c r="D12" s="6">
        <v>7.6551724137931032</v>
      </c>
      <c r="E12" s="2"/>
      <c r="F12" s="3"/>
      <c r="G12" s="51"/>
      <c r="H12" s="1"/>
      <c r="I12" s="3"/>
      <c r="K12" s="1"/>
      <c r="L12" s="6"/>
      <c r="M12" s="86">
        <v>555.33251953125</v>
      </c>
      <c r="N12" s="86">
        <v>6346.2236328125</v>
      </c>
      <c r="O12" s="3"/>
      <c r="P12" s="87"/>
      <c r="Q12" s="88"/>
      <c r="R12" s="49">
        <v>22</v>
      </c>
      <c r="S12" s="90"/>
      <c r="T12" s="90"/>
      <c r="U12" s="50">
        <v>34.759839999999997</v>
      </c>
      <c r="V12" s="50">
        <v>1.0526000000000001E-2</v>
      </c>
      <c r="W12" s="50">
        <v>4.0398000000000003E-2</v>
      </c>
      <c r="X12" s="50">
        <v>1.950002</v>
      </c>
      <c r="Y12" s="50">
        <v>0.5714285714285714</v>
      </c>
      <c r="Z12" s="92"/>
      <c r="AA12" s="3">
        <v>12</v>
      </c>
      <c r="AC12" s="3"/>
      <c r="AD12" s="100" t="str">
        <f>REPLACE(INDEX(GroupVertices[Group], MATCH(Vertices[[#This Row],[Vertex]],GroupVertices[Vertex],0)),1,1,"")</f>
        <v>1</v>
      </c>
      <c r="AE12" s="2"/>
      <c r="AI12" s="3"/>
    </row>
    <row r="13" spans="1:35" x14ac:dyDescent="0.25">
      <c r="A13" s="1" t="s">
        <v>185</v>
      </c>
      <c r="D13">
        <v>2.6724137931034484</v>
      </c>
      <c r="G13" s="51"/>
      <c r="M13">
        <v>2468.427490234375</v>
      </c>
      <c r="N13">
        <v>1864.4429931640625</v>
      </c>
      <c r="R13" s="49">
        <v>5</v>
      </c>
      <c r="U13" s="50">
        <v>1.7896099999999999</v>
      </c>
      <c r="V13" s="50">
        <v>7.8130000000000005E-3</v>
      </c>
      <c r="W13" s="50">
        <v>9.9290000000000003E-3</v>
      </c>
      <c r="X13" s="50">
        <v>0.573264</v>
      </c>
      <c r="Y13" s="50">
        <v>0.7</v>
      </c>
      <c r="AA13" s="3">
        <v>13</v>
      </c>
      <c r="AD13" s="100" t="str">
        <f>REPLACE(INDEX(GroupVertices[Group], MATCH(Vertices[[#This Row],[Vertex]],GroupVertices[Vertex],0)),1,1,"")</f>
        <v>1</v>
      </c>
      <c r="AE13" s="2"/>
      <c r="AI13" s="3"/>
    </row>
    <row r="14" spans="1:35" x14ac:dyDescent="0.25">
      <c r="A14" s="1" t="s">
        <v>186</v>
      </c>
      <c r="D14">
        <v>7.9482758620689653</v>
      </c>
      <c r="G14" s="51"/>
      <c r="M14">
        <v>5380.224609375</v>
      </c>
      <c r="N14">
        <v>8685.8701171875</v>
      </c>
      <c r="R14" s="49">
        <v>23</v>
      </c>
      <c r="U14" s="50">
        <v>83.549441000000002</v>
      </c>
      <c r="V14" s="50">
        <v>1.0526000000000001E-2</v>
      </c>
      <c r="W14" s="50">
        <v>3.9601999999999998E-2</v>
      </c>
      <c r="X14" s="50">
        <v>2.105216</v>
      </c>
      <c r="Y14" s="50">
        <v>0.49802371541501977</v>
      </c>
      <c r="AA14" s="3">
        <v>14</v>
      </c>
      <c r="AD14" s="100" t="str">
        <f>REPLACE(INDEX(GroupVertices[Group], MATCH(Vertices[[#This Row],[Vertex]],GroupVertices[Vertex],0)),1,1,"")</f>
        <v>1</v>
      </c>
      <c r="AE14" s="2"/>
      <c r="AI14" s="3"/>
    </row>
    <row r="15" spans="1:35" x14ac:dyDescent="0.25">
      <c r="A15" s="1" t="s">
        <v>187</v>
      </c>
      <c r="D15">
        <v>5.8965517241379306</v>
      </c>
      <c r="G15" s="51"/>
      <c r="M15">
        <v>2052.784423828125</v>
      </c>
      <c r="N15">
        <v>7908.29345703125</v>
      </c>
      <c r="R15" s="49">
        <v>16</v>
      </c>
      <c r="U15" s="50">
        <v>28.908318999999999</v>
      </c>
      <c r="V15" s="50">
        <v>9.7090000000000006E-3</v>
      </c>
      <c r="W15" s="50">
        <v>2.9019E-2</v>
      </c>
      <c r="X15" s="50">
        <v>1.503906</v>
      </c>
      <c r="Y15" s="50">
        <v>0.59166666666666667</v>
      </c>
      <c r="AA15" s="3">
        <v>15</v>
      </c>
      <c r="AD15" s="100" t="str">
        <f>REPLACE(INDEX(GroupVertices[Group], MATCH(Vertices[[#This Row],[Vertex]],GroupVertices[Vertex],0)),1,1,"")</f>
        <v>1</v>
      </c>
      <c r="AE15" s="2"/>
      <c r="AI15" s="3"/>
    </row>
    <row r="16" spans="1:35" x14ac:dyDescent="0.25">
      <c r="A16" s="1" t="s">
        <v>188</v>
      </c>
      <c r="D16">
        <v>5.3103448275862064</v>
      </c>
      <c r="G16" s="51"/>
      <c r="M16">
        <v>2468.427490234375</v>
      </c>
      <c r="N16">
        <v>8134.55712890625</v>
      </c>
      <c r="R16" s="49">
        <v>14</v>
      </c>
      <c r="U16" s="50">
        <v>19.813571</v>
      </c>
      <c r="V16" s="50">
        <v>9.4339999999999997E-3</v>
      </c>
      <c r="W16" s="50">
        <v>2.6158000000000001E-2</v>
      </c>
      <c r="X16" s="50">
        <v>1.328654</v>
      </c>
      <c r="Y16" s="50">
        <v>0.67032967032967028</v>
      </c>
      <c r="AA16" s="3">
        <v>16</v>
      </c>
      <c r="AD16" s="100" t="str">
        <f>REPLACE(INDEX(GroupVertices[Group], MATCH(Vertices[[#This Row],[Vertex]],GroupVertices[Vertex],0)),1,1,"")</f>
        <v>1</v>
      </c>
      <c r="AE16" s="2"/>
      <c r="AI16" s="3"/>
    </row>
    <row r="17" spans="1:35" x14ac:dyDescent="0.25">
      <c r="A17" s="1" t="s">
        <v>189</v>
      </c>
      <c r="D17">
        <v>1.5</v>
      </c>
      <c r="G17" s="51"/>
      <c r="M17">
        <v>9744.28515625</v>
      </c>
      <c r="N17">
        <v>4606.40966796875</v>
      </c>
      <c r="R17" s="49">
        <v>1</v>
      </c>
      <c r="U17" s="50">
        <v>0</v>
      </c>
      <c r="V17" s="50">
        <v>6.3689999999999997E-3</v>
      </c>
      <c r="W17" s="50">
        <v>1.8749999999999999E-3</v>
      </c>
      <c r="X17" s="50">
        <v>0.238426</v>
      </c>
      <c r="Y17" s="50">
        <v>0</v>
      </c>
      <c r="AA17" s="3">
        <v>17</v>
      </c>
      <c r="AD17" s="100" t="str">
        <f>REPLACE(INDEX(GroupVertices[Group], MATCH(Vertices[[#This Row],[Vertex]],GroupVertices[Vertex],0)),1,1,"")</f>
        <v>1</v>
      </c>
      <c r="AE17" s="2"/>
      <c r="AI17" s="3"/>
    </row>
    <row r="18" spans="1:35" x14ac:dyDescent="0.25">
      <c r="A18" s="1" t="s">
        <v>190</v>
      </c>
      <c r="D18">
        <v>7.3620689655172411</v>
      </c>
      <c r="G18" s="51"/>
      <c r="M18">
        <v>4872.4716796875</v>
      </c>
      <c r="N18">
        <v>8696.349609375</v>
      </c>
      <c r="R18" s="49">
        <v>21</v>
      </c>
      <c r="U18" s="50">
        <v>37.477693000000002</v>
      </c>
      <c r="V18" s="50">
        <v>1.0309E-2</v>
      </c>
      <c r="W18" s="50">
        <v>3.8303999999999998E-2</v>
      </c>
      <c r="X18" s="50">
        <v>1.8776630000000001</v>
      </c>
      <c r="Y18" s="50">
        <v>0.56190476190476191</v>
      </c>
      <c r="AA18" s="3">
        <v>18</v>
      </c>
      <c r="AD18" s="100" t="str">
        <f>REPLACE(INDEX(GroupVertices[Group], MATCH(Vertices[[#This Row],[Vertex]],GroupVertices[Vertex],0)),1,1,"")</f>
        <v>1</v>
      </c>
      <c r="AE18" s="2"/>
      <c r="AI18" s="3"/>
    </row>
    <row r="19" spans="1:35" x14ac:dyDescent="0.25">
      <c r="A19" s="1" t="s">
        <v>191</v>
      </c>
      <c r="D19">
        <v>4.7241379310344822</v>
      </c>
      <c r="G19" s="51"/>
      <c r="M19">
        <v>9529.8525390625</v>
      </c>
      <c r="N19">
        <v>6161.005859375</v>
      </c>
      <c r="R19" s="49">
        <v>12</v>
      </c>
      <c r="U19" s="50">
        <v>28.926535999999999</v>
      </c>
      <c r="V19" s="50">
        <v>9.0910000000000001E-3</v>
      </c>
      <c r="W19" s="50">
        <v>1.9657999999999998E-2</v>
      </c>
      <c r="X19" s="50">
        <v>1.2204710000000001</v>
      </c>
      <c r="Y19" s="50">
        <v>0.63636363636363635</v>
      </c>
      <c r="AA19" s="3">
        <v>19</v>
      </c>
      <c r="AD19" s="100" t="str">
        <f>REPLACE(INDEX(GroupVertices[Group], MATCH(Vertices[[#This Row],[Vertex]],GroupVertices[Vertex],0)),1,1,"")</f>
        <v>1</v>
      </c>
      <c r="AE19" s="2"/>
      <c r="AI19" s="3"/>
    </row>
    <row r="20" spans="1:35" x14ac:dyDescent="0.25">
      <c r="A20" s="1" t="s">
        <v>192</v>
      </c>
      <c r="D20">
        <v>10</v>
      </c>
      <c r="G20" s="51"/>
      <c r="M20">
        <v>9110.6806640625</v>
      </c>
      <c r="N20">
        <v>6876.92919921875</v>
      </c>
      <c r="R20" s="49">
        <v>30</v>
      </c>
      <c r="U20" s="50">
        <v>219.12154799999999</v>
      </c>
      <c r="V20" s="50">
        <v>1.1494000000000001E-2</v>
      </c>
      <c r="W20" s="50">
        <v>4.6081999999999998E-2</v>
      </c>
      <c r="X20" s="50">
        <v>2.9161030000000001</v>
      </c>
      <c r="Y20" s="50">
        <v>0.38160919540229887</v>
      </c>
      <c r="AA20" s="3">
        <v>20</v>
      </c>
      <c r="AD20" s="100" t="str">
        <f>REPLACE(INDEX(GroupVertices[Group], MATCH(Vertices[[#This Row],[Vertex]],GroupVertices[Vertex],0)),1,1,"")</f>
        <v>1</v>
      </c>
      <c r="AE20" s="2"/>
      <c r="AI20" s="3"/>
    </row>
    <row r="21" spans="1:35" x14ac:dyDescent="0.25">
      <c r="A21" s="1" t="s">
        <v>193</v>
      </c>
      <c r="D21">
        <v>9.4137931034482758</v>
      </c>
      <c r="G21" s="51"/>
      <c r="M21">
        <v>9344.8837890625</v>
      </c>
      <c r="N21">
        <v>6527.6240234375</v>
      </c>
      <c r="R21" s="49">
        <v>28</v>
      </c>
      <c r="U21" s="50">
        <v>268.59760699999998</v>
      </c>
      <c r="V21" s="50">
        <v>1.1364000000000001E-2</v>
      </c>
      <c r="W21" s="50">
        <v>4.0807000000000003E-2</v>
      </c>
      <c r="X21" s="50">
        <v>2.8511199999999999</v>
      </c>
      <c r="Y21" s="50">
        <v>0.33862433862433861</v>
      </c>
      <c r="AA21" s="3">
        <v>21</v>
      </c>
      <c r="AD21" s="100" t="str">
        <f>REPLACE(INDEX(GroupVertices[Group], MATCH(Vertices[[#This Row],[Vertex]],GroupVertices[Vertex],0)),1,1,"")</f>
        <v>1</v>
      </c>
      <c r="AE21" s="2"/>
      <c r="AI21" s="3"/>
    </row>
    <row r="22" spans="1:35" x14ac:dyDescent="0.25">
      <c r="A22" s="1" t="s">
        <v>194</v>
      </c>
      <c r="D22">
        <v>2.3793103448275863</v>
      </c>
      <c r="G22" s="51"/>
      <c r="M22">
        <v>9663.4912109375</v>
      </c>
      <c r="N22">
        <v>5781.2265625</v>
      </c>
      <c r="R22" s="49">
        <v>4</v>
      </c>
      <c r="U22" s="50">
        <v>0</v>
      </c>
      <c r="V22" s="50">
        <v>6.803E-3</v>
      </c>
      <c r="W22" s="50">
        <v>6.3470000000000002E-3</v>
      </c>
      <c r="X22" s="50">
        <v>0.48543900000000001</v>
      </c>
      <c r="Y22" s="50">
        <v>1</v>
      </c>
      <c r="AA22" s="3">
        <v>22</v>
      </c>
      <c r="AD22" s="100" t="str">
        <f>REPLACE(INDEX(GroupVertices[Group], MATCH(Vertices[[#This Row],[Vertex]],GroupVertices[Vertex],0)),1,1,"")</f>
        <v>1</v>
      </c>
      <c r="AE22" s="2"/>
      <c r="AI22" s="3"/>
    </row>
    <row r="23" spans="1:35" x14ac:dyDescent="0.25">
      <c r="A23" s="1" t="s">
        <v>195</v>
      </c>
      <c r="D23">
        <v>6.4827586206896548</v>
      </c>
      <c r="G23" s="51"/>
      <c r="M23">
        <v>4872.4716796875</v>
      </c>
      <c r="N23">
        <v>1302.6507568359375</v>
      </c>
      <c r="R23" s="49">
        <v>18</v>
      </c>
      <c r="U23" s="50">
        <v>11.479399000000001</v>
      </c>
      <c r="V23" s="50">
        <v>9.9010000000000001E-3</v>
      </c>
      <c r="W23" s="50">
        <v>3.6561000000000003E-2</v>
      </c>
      <c r="X23" s="50">
        <v>1.596808</v>
      </c>
      <c r="Y23" s="50">
        <v>0.70588235294117652</v>
      </c>
      <c r="AA23" s="3">
        <v>23</v>
      </c>
      <c r="AD23" s="100" t="str">
        <f>REPLACE(INDEX(GroupVertices[Group], MATCH(Vertices[[#This Row],[Vertex]],GroupVertices[Vertex],0)),1,1,"")</f>
        <v>1</v>
      </c>
      <c r="AE23" s="2"/>
      <c r="AI23" s="3"/>
    </row>
    <row r="24" spans="1:35" x14ac:dyDescent="0.25">
      <c r="A24" s="1" t="s">
        <v>196</v>
      </c>
      <c r="D24">
        <v>4.431034482758621</v>
      </c>
      <c r="G24" s="51"/>
      <c r="M24">
        <v>5380.224609375</v>
      </c>
      <c r="N24">
        <v>1313.1297607421875</v>
      </c>
      <c r="R24" s="49">
        <v>11</v>
      </c>
      <c r="U24" s="50">
        <v>0</v>
      </c>
      <c r="V24" s="50">
        <v>8.7720000000000003E-3</v>
      </c>
      <c r="W24" s="50">
        <v>2.4145E-2</v>
      </c>
      <c r="X24" s="50">
        <v>1.020837</v>
      </c>
      <c r="Y24" s="50">
        <v>1</v>
      </c>
      <c r="AA24" s="3">
        <v>24</v>
      </c>
      <c r="AD24" s="100" t="str">
        <f>REPLACE(INDEX(GroupVertices[Group], MATCH(Vertices[[#This Row],[Vertex]],GroupVertices[Vertex],0)),1,1,"")</f>
        <v>1</v>
      </c>
      <c r="AE24" s="2"/>
      <c r="AI24" s="3"/>
    </row>
    <row r="25" spans="1:35" x14ac:dyDescent="0.25">
      <c r="A25" s="1" t="s">
        <v>197</v>
      </c>
      <c r="D25">
        <v>7.9482758620689653</v>
      </c>
      <c r="G25" s="51"/>
      <c r="M25">
        <v>288.434326171875</v>
      </c>
      <c r="N25">
        <v>5587.74169921875</v>
      </c>
      <c r="R25" s="49">
        <v>23</v>
      </c>
      <c r="U25" s="50">
        <v>61.120199</v>
      </c>
      <c r="V25" s="50">
        <v>1.0416999999999999E-2</v>
      </c>
      <c r="W25" s="50">
        <v>3.8984999999999999E-2</v>
      </c>
      <c r="X25" s="50">
        <v>2.0500850000000002</v>
      </c>
      <c r="Y25" s="50">
        <v>0.51383399209486169</v>
      </c>
      <c r="AA25" s="3">
        <v>25</v>
      </c>
      <c r="AD25" s="100" t="str">
        <f>REPLACE(INDEX(GroupVertices[Group], MATCH(Vertices[[#This Row],[Vertex]],GroupVertices[Vertex],0)),1,1,"")</f>
        <v>1</v>
      </c>
      <c r="AE25" s="2"/>
      <c r="AI25" s="3"/>
    </row>
    <row r="26" spans="1:35" x14ac:dyDescent="0.25">
      <c r="A26" s="1" t="s">
        <v>198</v>
      </c>
      <c r="D26">
        <v>3.8448275862068964</v>
      </c>
      <c r="G26" s="51"/>
      <c r="M26">
        <v>2912.748779296875</v>
      </c>
      <c r="N26">
        <v>1673.7001953125</v>
      </c>
      <c r="R26" s="49">
        <v>9</v>
      </c>
      <c r="U26" s="50">
        <v>4.5778359999999996</v>
      </c>
      <c r="V26" s="50">
        <v>8.2640000000000005E-3</v>
      </c>
      <c r="W26" s="50">
        <v>1.7644E-2</v>
      </c>
      <c r="X26" s="50">
        <v>0.89058999999999999</v>
      </c>
      <c r="Y26" s="50">
        <v>0.69444444444444442</v>
      </c>
      <c r="AA26" s="3">
        <v>26</v>
      </c>
      <c r="AD26" s="100" t="str">
        <f>REPLACE(INDEX(GroupVertices[Group], MATCH(Vertices[[#This Row],[Vertex]],GroupVertices[Vertex],0)),1,1,"")</f>
        <v>1</v>
      </c>
      <c r="AE26" s="2"/>
      <c r="AI26" s="3"/>
    </row>
    <row r="27" spans="1:35" x14ac:dyDescent="0.25">
      <c r="A27" s="1" t="s">
        <v>199</v>
      </c>
      <c r="D27">
        <v>4.431034482758621</v>
      </c>
      <c r="G27" s="51"/>
      <c r="M27">
        <v>395.80258178710938</v>
      </c>
      <c r="N27">
        <v>5972.4951171875</v>
      </c>
      <c r="R27" s="49">
        <v>11</v>
      </c>
      <c r="U27" s="50">
        <v>0</v>
      </c>
      <c r="V27" s="50">
        <v>8.7720000000000003E-3</v>
      </c>
      <c r="W27" s="50">
        <v>2.4145E-2</v>
      </c>
      <c r="X27" s="50">
        <v>1.020837</v>
      </c>
      <c r="Y27" s="50">
        <v>1</v>
      </c>
      <c r="AA27" s="3">
        <v>27</v>
      </c>
      <c r="AD27" s="100" t="str">
        <f>REPLACE(INDEX(GroupVertices[Group], MATCH(Vertices[[#This Row],[Vertex]],GroupVertices[Vertex],0)),1,1,"")</f>
        <v>1</v>
      </c>
      <c r="AE27" s="2"/>
      <c r="AI27" s="3"/>
    </row>
    <row r="28" spans="1:35" x14ac:dyDescent="0.25">
      <c r="A28" s="1" t="s">
        <v>200</v>
      </c>
      <c r="D28">
        <v>4.431034482758621</v>
      </c>
      <c r="G28" s="51"/>
      <c r="M28">
        <v>765.2166748046875</v>
      </c>
      <c r="N28">
        <v>6704.6943359375</v>
      </c>
      <c r="R28" s="49">
        <v>11</v>
      </c>
      <c r="U28" s="50">
        <v>0</v>
      </c>
      <c r="V28" s="50">
        <v>8.7720000000000003E-3</v>
      </c>
      <c r="W28" s="50">
        <v>2.4145E-2</v>
      </c>
      <c r="X28" s="50">
        <v>1.020837</v>
      </c>
      <c r="Y28" s="50">
        <v>1</v>
      </c>
      <c r="AA28" s="3">
        <v>28</v>
      </c>
      <c r="AD28" s="100" t="str">
        <f>REPLACE(INDEX(GroupVertices[Group], MATCH(Vertices[[#This Row],[Vertex]],GroupVertices[Vertex],0)),1,1,"")</f>
        <v>1</v>
      </c>
      <c r="AE28" s="2"/>
      <c r="AI28" s="3"/>
    </row>
    <row r="29" spans="1:35" x14ac:dyDescent="0.25">
      <c r="A29" s="1" t="s">
        <v>201</v>
      </c>
      <c r="D29">
        <v>8.8275862068965516</v>
      </c>
      <c r="G29" s="51"/>
      <c r="M29">
        <v>3867.02001953125</v>
      </c>
      <c r="N29">
        <v>8592.0029296875</v>
      </c>
      <c r="R29" s="49">
        <v>26</v>
      </c>
      <c r="U29" s="50">
        <v>229.06875400000001</v>
      </c>
      <c r="V29" s="50">
        <v>1.0638E-2</v>
      </c>
      <c r="W29" s="50">
        <v>3.7053000000000003E-2</v>
      </c>
      <c r="X29" s="50">
        <v>2.7297449999999999</v>
      </c>
      <c r="Y29" s="50">
        <v>0.3323076923076923</v>
      </c>
      <c r="AA29" s="3">
        <v>29</v>
      </c>
      <c r="AD29" s="100" t="str">
        <f>REPLACE(INDEX(GroupVertices[Group], MATCH(Vertices[[#This Row],[Vertex]],GroupVertices[Vertex],0)),1,1,"")</f>
        <v>1</v>
      </c>
      <c r="AE29" s="2"/>
      <c r="AI29" s="3"/>
    </row>
    <row r="30" spans="1:35" x14ac:dyDescent="0.25">
      <c r="A30" s="1" t="s">
        <v>202</v>
      </c>
      <c r="D30">
        <v>2.0862068965517242</v>
      </c>
      <c r="G30" s="51"/>
      <c r="M30">
        <v>5883.66455078125</v>
      </c>
      <c r="N30">
        <v>1365.376953125</v>
      </c>
      <c r="R30" s="49">
        <v>3</v>
      </c>
      <c r="U30" s="50">
        <v>0</v>
      </c>
      <c r="V30" s="50">
        <v>7.6920000000000001E-3</v>
      </c>
      <c r="W30" s="50">
        <v>6.6649999999999999E-3</v>
      </c>
      <c r="X30" s="50">
        <v>0.39995999999999998</v>
      </c>
      <c r="Y30" s="50">
        <v>1</v>
      </c>
      <c r="AA30" s="3">
        <v>30</v>
      </c>
      <c r="AD30" s="100" t="str">
        <f>REPLACE(INDEX(GroupVertices[Group], MATCH(Vertices[[#This Row],[Vertex]],GroupVertices[Vertex],0)),1,1,"")</f>
        <v>1</v>
      </c>
      <c r="AE30" s="2"/>
      <c r="AI30" s="3"/>
    </row>
    <row r="31" spans="1:35" x14ac:dyDescent="0.25">
      <c r="A31" s="1" t="s">
        <v>203</v>
      </c>
      <c r="D31">
        <v>2.6724137931034484</v>
      </c>
      <c r="G31" s="51"/>
      <c r="M31">
        <v>6377.08544921875</v>
      </c>
      <c r="N31">
        <v>1458.80078125</v>
      </c>
      <c r="R31" s="49">
        <v>5</v>
      </c>
      <c r="U31" s="50">
        <v>0.45833299999999999</v>
      </c>
      <c r="V31" s="50">
        <v>8.1300000000000001E-3</v>
      </c>
      <c r="W31" s="50">
        <v>1.1162999999999999E-2</v>
      </c>
      <c r="X31" s="50">
        <v>0.56329700000000005</v>
      </c>
      <c r="Y31" s="50">
        <v>0.8</v>
      </c>
      <c r="AA31" s="3">
        <v>31</v>
      </c>
      <c r="AD31" s="100" t="str">
        <f>REPLACE(INDEX(GroupVertices[Group], MATCH(Vertices[[#This Row],[Vertex]],GroupVertices[Vertex],0)),1,1,"")</f>
        <v>1</v>
      </c>
      <c r="AE31" s="2"/>
      <c r="AI31" s="3"/>
    </row>
    <row r="32" spans="1:35" x14ac:dyDescent="0.25">
      <c r="A32" s="1" t="s">
        <v>204</v>
      </c>
      <c r="D32">
        <v>3.8448275862068964</v>
      </c>
      <c r="G32" s="51"/>
      <c r="M32">
        <v>4366.158203125</v>
      </c>
      <c r="N32">
        <v>1334.0582275390625</v>
      </c>
      <c r="R32" s="49">
        <v>9</v>
      </c>
      <c r="U32" s="50">
        <v>1.571904</v>
      </c>
      <c r="V32" s="50">
        <v>8.6960000000000006E-3</v>
      </c>
      <c r="W32" s="50">
        <v>2.0861999999999999E-2</v>
      </c>
      <c r="X32" s="50">
        <v>0.87161699999999998</v>
      </c>
      <c r="Y32" s="50">
        <v>0.83333333333333337</v>
      </c>
      <c r="AA32" s="3">
        <v>32</v>
      </c>
      <c r="AD32" s="100" t="str">
        <f>REPLACE(INDEX(GroupVertices[Group], MATCH(Vertices[[#This Row],[Vertex]],GroupVertices[Vertex],0)),1,1,"")</f>
        <v>1</v>
      </c>
      <c r="AE32" s="2"/>
      <c r="AI32" s="3"/>
    </row>
    <row r="33" spans="1:35" x14ac:dyDescent="0.25">
      <c r="A33" s="1" t="s">
        <v>205</v>
      </c>
      <c r="D33">
        <v>3.5517241379310347</v>
      </c>
      <c r="G33" s="51"/>
      <c r="M33">
        <v>288.434326171875</v>
      </c>
      <c r="N33">
        <v>4411.25830078125</v>
      </c>
      <c r="R33" s="49">
        <v>8</v>
      </c>
      <c r="U33" s="50">
        <v>0</v>
      </c>
      <c r="V33" s="50">
        <v>7.8130000000000005E-3</v>
      </c>
      <c r="W33" s="50">
        <v>1.1782000000000001E-2</v>
      </c>
      <c r="X33" s="50">
        <v>0.81984999999999997</v>
      </c>
      <c r="Y33" s="50">
        <v>1</v>
      </c>
      <c r="AA33" s="3">
        <v>33</v>
      </c>
      <c r="AD33" s="100" t="str">
        <f>REPLACE(INDEX(GroupVertices[Group], MATCH(Vertices[[#This Row],[Vertex]],GroupVertices[Vertex],0)),1,1,"")</f>
        <v>1</v>
      </c>
      <c r="AE33" s="2"/>
      <c r="AI33" s="3"/>
    </row>
    <row r="34" spans="1:35" x14ac:dyDescent="0.25">
      <c r="A34" s="1" t="s">
        <v>206</v>
      </c>
      <c r="D34">
        <v>4.431034482758621</v>
      </c>
      <c r="G34" s="51"/>
      <c r="M34">
        <v>234.4443359375</v>
      </c>
      <c r="N34">
        <v>4802.67626953125</v>
      </c>
      <c r="R34" s="49">
        <v>11</v>
      </c>
      <c r="U34" s="50">
        <v>6.6159670000000004</v>
      </c>
      <c r="V34" s="50">
        <v>8.3330000000000001E-3</v>
      </c>
      <c r="W34" s="50">
        <v>1.8454000000000002E-2</v>
      </c>
      <c r="X34" s="50">
        <v>1.0546089999999999</v>
      </c>
      <c r="Y34" s="50">
        <v>0.70909090909090911</v>
      </c>
      <c r="AA34" s="3">
        <v>34</v>
      </c>
      <c r="AD34" s="100" t="str">
        <f>REPLACE(INDEX(GroupVertices[Group], MATCH(Vertices[[#This Row],[Vertex]],GroupVertices[Vertex],0)),1,1,"")</f>
        <v>1</v>
      </c>
      <c r="AE34" s="2"/>
      <c r="AI34" s="3"/>
    </row>
    <row r="35" spans="1:35" x14ac:dyDescent="0.25">
      <c r="A35" s="1" t="s">
        <v>207</v>
      </c>
      <c r="D35">
        <v>2.6724137931034484</v>
      </c>
      <c r="G35" s="51"/>
      <c r="M35">
        <v>1023.0769653320313</v>
      </c>
      <c r="N35">
        <v>2955.157470703125</v>
      </c>
      <c r="R35" s="49">
        <v>5</v>
      </c>
      <c r="U35" s="50">
        <v>0</v>
      </c>
      <c r="V35" s="50">
        <v>7.8740000000000008E-3</v>
      </c>
      <c r="W35" s="50">
        <v>1.0584E-2</v>
      </c>
      <c r="X35" s="50">
        <v>0.55755399999999999</v>
      </c>
      <c r="Y35" s="50">
        <v>1</v>
      </c>
      <c r="AA35" s="3">
        <v>35</v>
      </c>
      <c r="AD35" s="100" t="str">
        <f>REPLACE(INDEX(GroupVertices[Group], MATCH(Vertices[[#This Row],[Vertex]],GroupVertices[Vertex],0)),1,1,"")</f>
        <v>1</v>
      </c>
      <c r="AE35" s="2"/>
      <c r="AI35" s="3"/>
    </row>
    <row r="36" spans="1:35" x14ac:dyDescent="0.25">
      <c r="A36" s="1" t="s">
        <v>208</v>
      </c>
      <c r="D36">
        <v>4.7241379310344822</v>
      </c>
      <c r="G36" s="51"/>
      <c r="M36">
        <v>7742.28125</v>
      </c>
      <c r="N36">
        <v>8025.71484375</v>
      </c>
      <c r="R36" s="49">
        <v>12</v>
      </c>
      <c r="U36" s="50">
        <v>21.467834</v>
      </c>
      <c r="V36" s="50">
        <v>8.8500000000000002E-3</v>
      </c>
      <c r="W36" s="50">
        <v>1.8881999999999999E-2</v>
      </c>
      <c r="X36" s="50">
        <v>1.1855800000000001</v>
      </c>
      <c r="Y36" s="50">
        <v>0.62121212121212122</v>
      </c>
      <c r="AA36" s="3">
        <v>36</v>
      </c>
      <c r="AD36" s="100" t="str">
        <f>REPLACE(INDEX(GroupVertices[Group], MATCH(Vertices[[#This Row],[Vertex]],GroupVertices[Vertex],0)),1,1,"")</f>
        <v>1</v>
      </c>
      <c r="AE36" s="2"/>
      <c r="AI36" s="3"/>
    </row>
    <row r="37" spans="1:35" x14ac:dyDescent="0.25">
      <c r="A37" s="1" t="s">
        <v>209</v>
      </c>
      <c r="D37">
        <v>3.5517241379310347</v>
      </c>
      <c r="G37" s="51"/>
      <c r="M37">
        <v>234.4443359375</v>
      </c>
      <c r="N37">
        <v>5196.32373046875</v>
      </c>
      <c r="R37" s="49">
        <v>8</v>
      </c>
      <c r="U37" s="50">
        <v>0</v>
      </c>
      <c r="V37" s="50">
        <v>7.8130000000000005E-3</v>
      </c>
      <c r="W37" s="50">
        <v>1.1782000000000001E-2</v>
      </c>
      <c r="X37" s="50">
        <v>0.81984999999999997</v>
      </c>
      <c r="Y37" s="50">
        <v>1</v>
      </c>
      <c r="AA37" s="3">
        <v>37</v>
      </c>
      <c r="AD37" s="100" t="str">
        <f>REPLACE(INDEX(GroupVertices[Group], MATCH(Vertices[[#This Row],[Vertex]],GroupVertices[Vertex],0)),1,1,"")</f>
        <v>1</v>
      </c>
      <c r="AE37" s="2"/>
      <c r="AI37" s="3"/>
    </row>
    <row r="38" spans="1:35" x14ac:dyDescent="0.25">
      <c r="A38" s="1" t="s">
        <v>210</v>
      </c>
      <c r="D38">
        <v>3.5517241379310347</v>
      </c>
      <c r="G38" s="51"/>
      <c r="M38">
        <v>6854.8984375</v>
      </c>
      <c r="N38">
        <v>8406.6591796875</v>
      </c>
      <c r="R38" s="49">
        <v>8</v>
      </c>
      <c r="U38" s="50">
        <v>0</v>
      </c>
      <c r="V38" s="50">
        <v>7.8130000000000005E-3</v>
      </c>
      <c r="W38" s="50">
        <v>1.1782000000000001E-2</v>
      </c>
      <c r="X38" s="50">
        <v>0.81984999999999997</v>
      </c>
      <c r="Y38" s="50">
        <v>1</v>
      </c>
      <c r="AA38" s="3">
        <v>38</v>
      </c>
      <c r="AD38" s="100" t="str">
        <f>REPLACE(INDEX(GroupVertices[Group], MATCH(Vertices[[#This Row],[Vertex]],GroupVertices[Vertex],0)),1,1,"")</f>
        <v>1</v>
      </c>
      <c r="AE38" s="2"/>
      <c r="AI38" s="3"/>
    </row>
    <row r="39" spans="1:35" x14ac:dyDescent="0.25">
      <c r="A39" s="1" t="s">
        <v>211</v>
      </c>
      <c r="D39">
        <v>1.7931034482758621</v>
      </c>
      <c r="G39" s="51"/>
      <c r="M39">
        <v>765.2166748046875</v>
      </c>
      <c r="N39">
        <v>3294.306640625</v>
      </c>
      <c r="R39" s="49">
        <v>2</v>
      </c>
      <c r="U39" s="50">
        <v>0</v>
      </c>
      <c r="V39" s="50">
        <v>7.5760000000000003E-3</v>
      </c>
      <c r="W39" s="50">
        <v>4.6350000000000002E-3</v>
      </c>
      <c r="X39" s="50">
        <v>0.32109799999999999</v>
      </c>
      <c r="Y39" s="50">
        <v>1</v>
      </c>
      <c r="AA39" s="3">
        <v>39</v>
      </c>
      <c r="AD39" s="100" t="str">
        <f>REPLACE(INDEX(GroupVertices[Group], MATCH(Vertices[[#This Row],[Vertex]],GroupVertices[Vertex],0)),1,1,"")</f>
        <v>1</v>
      </c>
      <c r="AE39" s="2"/>
      <c r="AI39" s="3"/>
    </row>
    <row r="40" spans="1:35" x14ac:dyDescent="0.25">
      <c r="A40" s="1" t="s">
        <v>212</v>
      </c>
      <c r="D40">
        <v>1.5</v>
      </c>
      <c r="G40" s="51"/>
      <c r="M40">
        <v>555.33251953125</v>
      </c>
      <c r="N40">
        <v>3652.776123046875</v>
      </c>
      <c r="R40" s="49">
        <v>1</v>
      </c>
      <c r="U40" s="50">
        <v>0</v>
      </c>
      <c r="V40" s="50">
        <v>6.8490000000000001E-3</v>
      </c>
      <c r="W40" s="50">
        <v>2.4199999999999998E-3</v>
      </c>
      <c r="X40" s="50">
        <v>0.23185700000000001</v>
      </c>
      <c r="Y40" s="50">
        <v>0</v>
      </c>
      <c r="AA40" s="3">
        <v>40</v>
      </c>
      <c r="AD40" s="100" t="str">
        <f>REPLACE(INDEX(GroupVertices[Group], MATCH(Vertices[[#This Row],[Vertex]],GroupVertices[Vertex],0)),1,1,"")</f>
        <v>1</v>
      </c>
      <c r="AE40" s="2"/>
      <c r="AI40" s="3"/>
    </row>
    <row r="41" spans="1:35" x14ac:dyDescent="0.25">
      <c r="A41" s="1" t="s">
        <v>213</v>
      </c>
      <c r="D41">
        <v>4.137931034482758</v>
      </c>
      <c r="G41" s="51"/>
      <c r="M41">
        <v>7311.68896484375</v>
      </c>
      <c r="N41">
        <v>8234.513671875</v>
      </c>
      <c r="R41" s="49">
        <v>10</v>
      </c>
      <c r="U41" s="50">
        <v>60.475000000000001</v>
      </c>
      <c r="V41" s="50">
        <v>8.4030000000000007E-3</v>
      </c>
      <c r="W41" s="50">
        <v>1.4130999999999999E-2</v>
      </c>
      <c r="X41" s="50">
        <v>1.106897</v>
      </c>
      <c r="Y41" s="50">
        <v>0.71111111111111114</v>
      </c>
      <c r="AA41" s="3">
        <v>41</v>
      </c>
      <c r="AD41" s="100" t="str">
        <f>REPLACE(INDEX(GroupVertices[Group], MATCH(Vertices[[#This Row],[Vertex]],GroupVertices[Vertex],0)),1,1,"")</f>
        <v>1</v>
      </c>
      <c r="AE41" s="2"/>
      <c r="AI41" s="3"/>
    </row>
    <row r="42" spans="1:35" x14ac:dyDescent="0.25">
      <c r="A42" s="1" t="s">
        <v>214</v>
      </c>
      <c r="D42">
        <v>3.5517241379310347</v>
      </c>
      <c r="G42" s="51"/>
      <c r="M42">
        <v>5883.66455078125</v>
      </c>
      <c r="N42">
        <v>8633.623046875</v>
      </c>
      <c r="R42" s="49">
        <v>8</v>
      </c>
      <c r="U42" s="50">
        <v>2.5139900000000002</v>
      </c>
      <c r="V42" s="50">
        <v>8.5470000000000008E-3</v>
      </c>
      <c r="W42" s="50">
        <v>1.5790999999999999E-2</v>
      </c>
      <c r="X42" s="50">
        <v>0.80944799999999995</v>
      </c>
      <c r="Y42" s="50">
        <v>0.7857142857142857</v>
      </c>
      <c r="AA42" s="3">
        <v>42</v>
      </c>
      <c r="AD42" s="100" t="str">
        <f>REPLACE(INDEX(GroupVertices[Group], MATCH(Vertices[[#This Row],[Vertex]],GroupVertices[Vertex],0)),1,1,"")</f>
        <v>1</v>
      </c>
      <c r="AE42" s="2"/>
      <c r="AI42" s="3"/>
    </row>
    <row r="43" spans="1:35" x14ac:dyDescent="0.25">
      <c r="A43" s="1" t="s">
        <v>215</v>
      </c>
      <c r="D43">
        <v>1.7931034482758621</v>
      </c>
      <c r="G43" s="51"/>
      <c r="M43">
        <v>2052.784423828125</v>
      </c>
      <c r="N43">
        <v>2090.707275390625</v>
      </c>
      <c r="R43" s="49">
        <v>2</v>
      </c>
      <c r="U43" s="50">
        <v>0</v>
      </c>
      <c r="V43" s="50">
        <v>6.6230000000000004E-3</v>
      </c>
      <c r="W43" s="50">
        <v>3.0839999999999999E-3</v>
      </c>
      <c r="X43" s="50">
        <v>0.32757700000000001</v>
      </c>
      <c r="Y43" s="50">
        <v>1</v>
      </c>
      <c r="AA43" s="3">
        <v>43</v>
      </c>
      <c r="AD43" s="100" t="str">
        <f>REPLACE(INDEX(GroupVertices[Group], MATCH(Vertices[[#This Row],[Vertex]],GroupVertices[Vertex],0)),1,1,"")</f>
        <v>1</v>
      </c>
      <c r="AE43" s="2"/>
      <c r="AI43" s="3"/>
    </row>
    <row r="44" spans="1:35" x14ac:dyDescent="0.25">
      <c r="A44" s="1" t="s">
        <v>216</v>
      </c>
      <c r="D44">
        <v>2.9655172413793105</v>
      </c>
      <c r="G44" s="51"/>
      <c r="M44">
        <v>1670.5286865234375</v>
      </c>
      <c r="N44">
        <v>2349.928955078125</v>
      </c>
      <c r="R44" s="49">
        <v>6</v>
      </c>
      <c r="U44" s="50">
        <v>11.235030999999999</v>
      </c>
      <c r="V44" s="50">
        <v>8.1969999999999994E-3</v>
      </c>
      <c r="W44" s="50">
        <v>1.1990000000000001E-2</v>
      </c>
      <c r="X44" s="50">
        <v>0.70430000000000004</v>
      </c>
      <c r="Y44" s="50">
        <v>0.66666666666666663</v>
      </c>
      <c r="AA44" s="3">
        <v>44</v>
      </c>
      <c r="AD44" s="100" t="str">
        <f>REPLACE(INDEX(GroupVertices[Group], MATCH(Vertices[[#This Row],[Vertex]],GroupVertices[Vertex],0)),1,1,"")</f>
        <v>1</v>
      </c>
      <c r="AE44" s="2"/>
      <c r="AI44" s="3"/>
    </row>
    <row r="45" spans="1:35" x14ac:dyDescent="0.25">
      <c r="A45" s="1" t="s">
        <v>217</v>
      </c>
      <c r="D45">
        <v>1.7931034482758621</v>
      </c>
      <c r="G45" s="51"/>
      <c r="M45">
        <v>3867.02001953125</v>
      </c>
      <c r="N45">
        <v>1406.9969482421875</v>
      </c>
      <c r="R45" s="49">
        <v>2</v>
      </c>
      <c r="U45" s="50">
        <v>0</v>
      </c>
      <c r="V45" s="50">
        <v>6.4099999999999999E-3</v>
      </c>
      <c r="W45" s="50">
        <v>3.091E-3</v>
      </c>
      <c r="X45" s="50">
        <v>0.316998</v>
      </c>
      <c r="Y45" s="50">
        <v>1</v>
      </c>
      <c r="AA45" s="3">
        <v>45</v>
      </c>
      <c r="AD45" s="100" t="str">
        <f>REPLACE(INDEX(GroupVertices[Group], MATCH(Vertices[[#This Row],[Vertex]],GroupVertices[Vertex],0)),1,1,"")</f>
        <v>1</v>
      </c>
      <c r="AE45" s="2"/>
      <c r="AI45" s="3"/>
    </row>
    <row r="46" spans="1:35" x14ac:dyDescent="0.25">
      <c r="A46" s="1" t="s">
        <v>218</v>
      </c>
      <c r="D46">
        <v>2.3793103448275863</v>
      </c>
      <c r="G46" s="51"/>
      <c r="M46">
        <v>4366.158203125</v>
      </c>
      <c r="N46">
        <v>8664.9423828125</v>
      </c>
      <c r="R46" s="49">
        <v>4</v>
      </c>
      <c r="U46" s="50">
        <v>0.79356099999999996</v>
      </c>
      <c r="V46" s="50">
        <v>7.5189999999999996E-3</v>
      </c>
      <c r="W46" s="50">
        <v>7.8639999999999995E-3</v>
      </c>
      <c r="X46" s="50">
        <v>0.47960199999999997</v>
      </c>
      <c r="Y46" s="50">
        <v>0.66666666666666663</v>
      </c>
      <c r="AA46" s="3">
        <v>46</v>
      </c>
      <c r="AD46" s="100" t="str">
        <f>REPLACE(INDEX(GroupVertices[Group], MATCH(Vertices[[#This Row],[Vertex]],GroupVertices[Vertex],0)),1,1,"")</f>
        <v>1</v>
      </c>
      <c r="AE46" s="2"/>
      <c r="AI46" s="3"/>
    </row>
    <row r="47" spans="1:35" x14ac:dyDescent="0.25">
      <c r="A47" s="1" t="s">
        <v>219</v>
      </c>
      <c r="D47">
        <v>2.0862068965517242</v>
      </c>
      <c r="G47" s="51"/>
      <c r="M47">
        <v>8829.89453125</v>
      </c>
      <c r="N47">
        <v>7204.9619140625</v>
      </c>
      <c r="R47" s="49">
        <v>3</v>
      </c>
      <c r="U47" s="50">
        <v>0</v>
      </c>
      <c r="V47" s="50">
        <v>7.2989999999999999E-3</v>
      </c>
      <c r="W47" s="50">
        <v>6.1139999999999996E-3</v>
      </c>
      <c r="X47" s="50">
        <v>0.39698299999999997</v>
      </c>
      <c r="Y47" s="50">
        <v>1</v>
      </c>
      <c r="AA47" s="3">
        <v>47</v>
      </c>
      <c r="AD47" s="100" t="str">
        <f>REPLACE(INDEX(GroupVertices[Group], MATCH(Vertices[[#This Row],[Vertex]],GroupVertices[Vertex],0)),1,1,"")</f>
        <v>1</v>
      </c>
      <c r="AE47" s="2"/>
      <c r="AI47" s="3"/>
    </row>
    <row r="48" spans="1:35" x14ac:dyDescent="0.25">
      <c r="A48" s="1" t="s">
        <v>220</v>
      </c>
      <c r="D48">
        <v>1.7931034482758621</v>
      </c>
      <c r="G48" s="51"/>
      <c r="M48">
        <v>7311.68896484375</v>
      </c>
      <c r="N48">
        <v>1764.4864501953125</v>
      </c>
      <c r="R48" s="49">
        <v>2</v>
      </c>
      <c r="U48" s="50">
        <v>0</v>
      </c>
      <c r="V48" s="50">
        <v>7.0920000000000002E-3</v>
      </c>
      <c r="W48" s="50">
        <v>4.7039999999999998E-3</v>
      </c>
      <c r="X48" s="50">
        <v>0.31089600000000001</v>
      </c>
      <c r="Y48" s="50">
        <v>1</v>
      </c>
      <c r="AA48" s="3">
        <v>48</v>
      </c>
      <c r="AD48" s="100" t="str">
        <f>REPLACE(INDEX(GroupVertices[Group], MATCH(Vertices[[#This Row],[Vertex]],GroupVertices[Vertex],0)),1,1,"")</f>
        <v>1</v>
      </c>
      <c r="AE48" s="2"/>
      <c r="AI48" s="3"/>
    </row>
    <row r="49" spans="1:35" x14ac:dyDescent="0.25">
      <c r="A49" s="1" t="s">
        <v>221</v>
      </c>
      <c r="D49">
        <v>2.3793103448275863</v>
      </c>
      <c r="G49" s="51"/>
      <c r="M49">
        <v>6854.8984375</v>
      </c>
      <c r="N49">
        <v>1592.34130859375</v>
      </c>
      <c r="R49" s="49">
        <v>4</v>
      </c>
      <c r="U49" s="50">
        <v>0</v>
      </c>
      <c r="V49" s="50">
        <v>7.7520000000000002E-3</v>
      </c>
      <c r="W49" s="50">
        <v>9.1929999999999998E-3</v>
      </c>
      <c r="X49" s="50">
        <v>0.473414</v>
      </c>
      <c r="Y49" s="50">
        <v>1</v>
      </c>
      <c r="AA49" s="3">
        <v>49</v>
      </c>
      <c r="AD49" s="100" t="str">
        <f>REPLACE(INDEX(GroupVertices[Group], MATCH(Vertices[[#This Row],[Vertex]],GroupVertices[Vertex],0)),1,1,"")</f>
        <v>1</v>
      </c>
      <c r="AE49" s="2"/>
      <c r="AI49" s="3"/>
    </row>
    <row r="50" spans="1:35" x14ac:dyDescent="0.25">
      <c r="A50" s="1" t="s">
        <v>222</v>
      </c>
      <c r="D50">
        <v>2.0862068965517242</v>
      </c>
      <c r="G50" s="51"/>
      <c r="M50">
        <v>2912.748779296875</v>
      </c>
      <c r="N50">
        <v>8325.2998046875</v>
      </c>
      <c r="R50" s="49">
        <v>3</v>
      </c>
      <c r="U50" s="50">
        <v>0</v>
      </c>
      <c r="V50" s="50">
        <v>7.6340000000000002E-3</v>
      </c>
      <c r="W50" s="50">
        <v>4.9490000000000003E-3</v>
      </c>
      <c r="X50" s="50">
        <v>0.45459500000000003</v>
      </c>
      <c r="Y50" s="50">
        <v>1</v>
      </c>
      <c r="AA50" s="3">
        <v>50</v>
      </c>
      <c r="AD50" s="100" t="str">
        <f>REPLACE(INDEX(GroupVertices[Group], MATCH(Vertices[[#This Row],[Vertex]],GroupVertices[Vertex],0)),1,1,"")</f>
        <v>1</v>
      </c>
      <c r="AE50" s="2"/>
      <c r="AI50" s="3"/>
    </row>
    <row r="51" spans="1:35" x14ac:dyDescent="0.25">
      <c r="A51" s="1" t="s">
        <v>223</v>
      </c>
      <c r="D51">
        <v>2.0862068965517242</v>
      </c>
      <c r="G51" s="51"/>
      <c r="M51">
        <v>3380.713623046875</v>
      </c>
      <c r="N51">
        <v>8478.359375</v>
      </c>
      <c r="R51" s="49">
        <v>3</v>
      </c>
      <c r="U51" s="50">
        <v>0</v>
      </c>
      <c r="V51" s="50">
        <v>7.6340000000000002E-3</v>
      </c>
      <c r="W51" s="50">
        <v>4.9490000000000003E-3</v>
      </c>
      <c r="X51" s="50">
        <v>0.45459500000000003</v>
      </c>
      <c r="Y51" s="50">
        <v>1</v>
      </c>
      <c r="AA51" s="3">
        <v>51</v>
      </c>
      <c r="AD51" s="100" t="str">
        <f>REPLACE(INDEX(GroupVertices[Group], MATCH(Vertices[[#This Row],[Vertex]],GroupVertices[Vertex],0)),1,1,"")</f>
        <v>1</v>
      </c>
      <c r="AE51" s="2"/>
      <c r="AI51" s="3"/>
    </row>
    <row r="52" spans="1:35" x14ac:dyDescent="0.25">
      <c r="A52" s="1" t="s">
        <v>224</v>
      </c>
      <c r="D52">
        <v>1.7931034482758621</v>
      </c>
      <c r="G52" s="51"/>
      <c r="M52">
        <v>7742.28125</v>
      </c>
      <c r="N52">
        <v>1973.2855224609375</v>
      </c>
      <c r="R52" s="49">
        <v>2</v>
      </c>
      <c r="U52" s="50">
        <v>0.29285699999999998</v>
      </c>
      <c r="V52" s="50">
        <v>7.0419999999999996E-3</v>
      </c>
      <c r="W52" s="50">
        <v>3.4650000000000002E-3</v>
      </c>
      <c r="X52" s="50">
        <v>0.317803</v>
      </c>
      <c r="Y52" s="50">
        <v>0</v>
      </c>
      <c r="AA52" s="3">
        <v>52</v>
      </c>
      <c r="AD52" s="100" t="str">
        <f>REPLACE(INDEX(GroupVertices[Group], MATCH(Vertices[[#This Row],[Vertex]],GroupVertices[Vertex],0)),1,1,"")</f>
        <v>1</v>
      </c>
      <c r="AE52" s="2"/>
      <c r="AI52" s="3"/>
    </row>
    <row r="53" spans="1:35" x14ac:dyDescent="0.25">
      <c r="A53" s="1" t="s">
        <v>225</v>
      </c>
      <c r="D53">
        <v>1.5</v>
      </c>
      <c r="G53" s="51"/>
      <c r="M53">
        <v>9344.8837890625</v>
      </c>
      <c r="N53">
        <v>3471.375732421875</v>
      </c>
      <c r="R53" s="49">
        <v>1</v>
      </c>
      <c r="U53" s="50">
        <v>0</v>
      </c>
      <c r="V53" s="50">
        <v>6.9439999999999997E-3</v>
      </c>
      <c r="W53" s="50">
        <v>2.7539999999999999E-3</v>
      </c>
      <c r="X53" s="50">
        <v>0.232623</v>
      </c>
      <c r="Y53" s="50">
        <v>0</v>
      </c>
      <c r="AA53" s="3">
        <v>53</v>
      </c>
      <c r="AD53" s="100" t="str">
        <f>REPLACE(INDEX(GroupVertices[Group], MATCH(Vertices[[#This Row],[Vertex]],GroupVertices[Vertex],0)),1,1,"")</f>
        <v>1</v>
      </c>
      <c r="AE53" s="2"/>
      <c r="AI53" s="3"/>
    </row>
    <row r="54" spans="1:35" x14ac:dyDescent="0.25">
      <c r="A54" s="1" t="s">
        <v>226</v>
      </c>
      <c r="D54">
        <v>1.5</v>
      </c>
      <c r="G54" s="51"/>
      <c r="M54">
        <v>1023.0769653320313</v>
      </c>
      <c r="N54">
        <v>7043.84326171875</v>
      </c>
      <c r="R54" s="49">
        <v>1</v>
      </c>
      <c r="U54" s="50">
        <v>0</v>
      </c>
      <c r="V54" s="50">
        <v>6.4520000000000003E-3</v>
      </c>
      <c r="W54" s="50">
        <v>2.1559999999999999E-3</v>
      </c>
      <c r="X54" s="50">
        <v>0.23244200000000001</v>
      </c>
      <c r="Y54" s="50">
        <v>0</v>
      </c>
      <c r="AA54" s="3">
        <v>54</v>
      </c>
      <c r="AD54" s="100" t="str">
        <f>REPLACE(INDEX(GroupVertices[Group], MATCH(Vertices[[#This Row],[Vertex]],GroupVertices[Vertex],0)),1,1,"")</f>
        <v>1</v>
      </c>
      <c r="AE54" s="2"/>
      <c r="AI54" s="3"/>
    </row>
    <row r="55" spans="1:35" x14ac:dyDescent="0.25">
      <c r="A55" s="1" t="s">
        <v>227</v>
      </c>
      <c r="D55">
        <v>2.0862068965517242</v>
      </c>
      <c r="G55" s="51"/>
      <c r="M55">
        <v>8141.796875</v>
      </c>
      <c r="N55">
        <v>7782.62646484375</v>
      </c>
      <c r="R55" s="49">
        <v>3</v>
      </c>
      <c r="U55" s="50">
        <v>0.24545500000000001</v>
      </c>
      <c r="V55" s="50">
        <v>7.4070000000000004E-3</v>
      </c>
      <c r="W55" s="50">
        <v>5.0109999999999998E-3</v>
      </c>
      <c r="X55" s="50">
        <v>0.40434199999999998</v>
      </c>
      <c r="Y55" s="50">
        <v>0.66666666666666663</v>
      </c>
      <c r="AA55" s="3">
        <v>55</v>
      </c>
      <c r="AD55" s="100" t="str">
        <f>REPLACE(INDEX(GroupVertices[Group], MATCH(Vertices[[#This Row],[Vertex]],GroupVertices[Vertex],0)),1,1,"")</f>
        <v>1</v>
      </c>
      <c r="AE55" s="2"/>
      <c r="AI55" s="3"/>
    </row>
    <row r="56" spans="1:35" x14ac:dyDescent="0.25">
      <c r="A56" s="1" t="s">
        <v>228</v>
      </c>
      <c r="D56">
        <v>1.5</v>
      </c>
      <c r="G56" s="51"/>
      <c r="M56">
        <v>9663.4912109375</v>
      </c>
      <c r="N56">
        <v>4217.7734375</v>
      </c>
      <c r="R56" s="49">
        <v>1</v>
      </c>
      <c r="U56" s="50">
        <v>0</v>
      </c>
      <c r="V56" s="50">
        <v>6.8970000000000004E-3</v>
      </c>
      <c r="W56" s="50">
        <v>2.4390000000000002E-3</v>
      </c>
      <c r="X56" s="50">
        <v>0.23655200000000001</v>
      </c>
      <c r="Y56" s="50">
        <v>0</v>
      </c>
      <c r="AA56" s="3">
        <v>56</v>
      </c>
      <c r="AD56" s="100" t="str">
        <f>REPLACE(INDEX(GroupVertices[Group], MATCH(Vertices[[#This Row],[Vertex]],GroupVertices[Vertex],0)),1,1,"")</f>
        <v>1</v>
      </c>
      <c r="AE56" s="2"/>
      <c r="AI56" s="3"/>
    </row>
    <row r="57" spans="1:35" x14ac:dyDescent="0.25">
      <c r="A57" s="1" t="s">
        <v>229</v>
      </c>
      <c r="D57">
        <v>1.5</v>
      </c>
      <c r="G57" s="51"/>
      <c r="M57">
        <v>8505.708984375</v>
      </c>
      <c r="N57">
        <v>2490.994384765625</v>
      </c>
      <c r="R57" s="49">
        <v>1</v>
      </c>
      <c r="U57" s="50">
        <v>0</v>
      </c>
      <c r="V57" s="50">
        <v>6.6230000000000004E-3</v>
      </c>
      <c r="W57" s="50">
        <v>2.215E-3</v>
      </c>
      <c r="X57" s="50">
        <v>0.23924200000000001</v>
      </c>
      <c r="Y57" s="50">
        <v>0</v>
      </c>
      <c r="AA57" s="3">
        <v>57</v>
      </c>
      <c r="AD57" s="100" t="str">
        <f>REPLACE(INDEX(GroupVertices[Group], MATCH(Vertices[[#This Row],[Vertex]],GroupVertices[Vertex],0)),1,1,"")</f>
        <v>1</v>
      </c>
      <c r="AE57" s="2"/>
      <c r="AI57" s="3"/>
    </row>
    <row r="58" spans="1:35" x14ac:dyDescent="0.25">
      <c r="A58" s="1" t="s">
        <v>230</v>
      </c>
      <c r="D58">
        <v>1.5</v>
      </c>
      <c r="G58" s="51"/>
      <c r="M58">
        <v>8829.89453125</v>
      </c>
      <c r="N58">
        <v>2794.038330078125</v>
      </c>
      <c r="R58" s="49">
        <v>1</v>
      </c>
      <c r="U58" s="50">
        <v>0</v>
      </c>
      <c r="V58" s="50">
        <v>5.6820000000000004E-3</v>
      </c>
      <c r="W58" s="50">
        <v>8.4500000000000005E-4</v>
      </c>
      <c r="X58" s="50">
        <v>0.244086</v>
      </c>
      <c r="Y58" s="50">
        <v>0</v>
      </c>
      <c r="AA58" s="3">
        <v>58</v>
      </c>
      <c r="AD58" s="100" t="str">
        <f>REPLACE(INDEX(GroupVertices[Group], MATCH(Vertices[[#This Row],[Vertex]],GroupVertices[Vertex],0)),1,1,"")</f>
        <v>1</v>
      </c>
      <c r="AE58" s="2"/>
      <c r="AI58" s="3"/>
    </row>
    <row r="59" spans="1:35" x14ac:dyDescent="0.25">
      <c r="A59" s="1" t="s">
        <v>231</v>
      </c>
      <c r="D59">
        <v>1.5</v>
      </c>
      <c r="G59" s="51"/>
      <c r="M59">
        <v>9529.8525390625</v>
      </c>
      <c r="N59">
        <v>3837.994140625</v>
      </c>
      <c r="R59" s="49">
        <v>1</v>
      </c>
      <c r="U59" s="50">
        <v>0</v>
      </c>
      <c r="V59" s="50">
        <v>6.8970000000000004E-3</v>
      </c>
      <c r="W59" s="50">
        <v>2.4390000000000002E-3</v>
      </c>
      <c r="X59" s="50">
        <v>0.23655200000000001</v>
      </c>
      <c r="Y59" s="50">
        <v>0</v>
      </c>
      <c r="AA59" s="3">
        <v>59</v>
      </c>
      <c r="AD59" s="100" t="str">
        <f>REPLACE(INDEX(GroupVertices[Group], MATCH(Vertices[[#This Row],[Vertex]],GroupVertices[Vertex],0)),1,1,"")</f>
        <v>1</v>
      </c>
      <c r="AE59" s="2"/>
      <c r="AI59" s="3"/>
    </row>
    <row r="60" spans="1:35" x14ac:dyDescent="0.25">
      <c r="A60" s="1" t="s">
        <v>232</v>
      </c>
      <c r="D60">
        <v>1.5</v>
      </c>
      <c r="G60" s="51"/>
      <c r="M60">
        <v>8141.796875</v>
      </c>
      <c r="N60">
        <v>2216.373291015625</v>
      </c>
      <c r="R60" s="49">
        <v>1</v>
      </c>
      <c r="U60" s="50">
        <v>0</v>
      </c>
      <c r="V60" s="50">
        <v>6.6230000000000004E-3</v>
      </c>
      <c r="W60" s="50">
        <v>2.215E-3</v>
      </c>
      <c r="X60" s="50">
        <v>0.23924200000000001</v>
      </c>
      <c r="Y60" s="50">
        <v>0</v>
      </c>
      <c r="AA60" s="3">
        <v>60</v>
      </c>
      <c r="AD60" s="100" t="str">
        <f>REPLACE(INDEX(GroupVertices[Group], MATCH(Vertices[[#This Row],[Vertex]],GroupVertices[Vertex],0)),1,1,"")</f>
        <v>1</v>
      </c>
      <c r="AE60" s="2"/>
      <c r="AI60" s="3"/>
    </row>
    <row r="61" spans="1:35" x14ac:dyDescent="0.25">
      <c r="A61" s="1" t="s">
        <v>233</v>
      </c>
      <c r="D61">
        <v>1.5</v>
      </c>
      <c r="G61" s="51"/>
      <c r="M61">
        <v>9110.6806640625</v>
      </c>
      <c r="N61">
        <v>3122.071044921875</v>
      </c>
      <c r="R61" s="49">
        <v>1</v>
      </c>
      <c r="U61" s="50">
        <v>0</v>
      </c>
      <c r="V61" s="50">
        <v>6.9439999999999997E-3</v>
      </c>
      <c r="W61" s="50">
        <v>2.7539999999999999E-3</v>
      </c>
      <c r="X61" s="50">
        <v>0.232623</v>
      </c>
      <c r="Y61" s="50">
        <v>0</v>
      </c>
      <c r="AA61" s="3">
        <v>61</v>
      </c>
      <c r="AD61" s="100" t="str">
        <f>REPLACE(INDEX(GroupVertices[Group], MATCH(Vertices[[#This Row],[Vertex]],GroupVertices[Vertex],0)),1,1,"")</f>
        <v>1</v>
      </c>
      <c r="AE61" s="2"/>
      <c r="AI61" s="3"/>
    </row>
    <row r="62" spans="1:35" x14ac:dyDescent="0.25">
      <c r="G62" s="51"/>
      <c r="R62" s="49"/>
      <c r="U62" s="50"/>
      <c r="V62" s="50"/>
      <c r="W62" s="50"/>
      <c r="X62" s="50"/>
      <c r="Y62" s="50"/>
      <c r="AA62" s="3">
        <v>62</v>
      </c>
      <c r="AD62" s="100" t="e">
        <f>REPLACE(INDEX(GroupVertices[Group], MATCH(Vertices[[#This Row],[Vertex]],GroupVertices[Vertex],0)),1,1,"")</f>
        <v>#N/A</v>
      </c>
      <c r="AE62" s="2"/>
      <c r="AI62" s="3"/>
    </row>
    <row r="63" spans="1:35" x14ac:dyDescent="0.25">
      <c r="G63" s="51"/>
      <c r="R63" s="49"/>
      <c r="U63" s="50"/>
      <c r="V63" s="50"/>
      <c r="W63" s="50"/>
      <c r="X63" s="50"/>
      <c r="Y63" s="50"/>
      <c r="AA63" s="3">
        <v>63</v>
      </c>
      <c r="AD63" s="100" t="e">
        <f>REPLACE(INDEX(GroupVertices[Group], MATCH(Vertices[[#This Row],[Vertex]],GroupVertices[Vertex],0)),1,1,"")</f>
        <v>#N/A</v>
      </c>
      <c r="AE63" s="2"/>
      <c r="AI63" s="3"/>
    </row>
    <row r="64" spans="1:35" x14ac:dyDescent="0.25">
      <c r="G64" s="51"/>
      <c r="R64" s="49"/>
      <c r="U64" s="50"/>
      <c r="V64" s="50"/>
      <c r="W64" s="50"/>
      <c r="X64" s="50"/>
      <c r="Y64" s="50"/>
      <c r="AA64" s="3">
        <v>64</v>
      </c>
      <c r="AD64" s="100" t="e">
        <f>REPLACE(INDEX(GroupVertices[Group], MATCH(Vertices[[#This Row],[Vertex]],GroupVertices[Vertex],0)),1,1,"")</f>
        <v>#N/A</v>
      </c>
      <c r="AE64" s="2"/>
      <c r="AI64" s="3"/>
    </row>
    <row r="65" spans="7:35" x14ac:dyDescent="0.25">
      <c r="G65" s="51"/>
      <c r="R65" s="49"/>
      <c r="U65" s="50"/>
      <c r="V65" s="50"/>
      <c r="W65" s="50"/>
      <c r="X65" s="50"/>
      <c r="Y65" s="50"/>
      <c r="AA65" s="3">
        <v>65</v>
      </c>
      <c r="AD65" s="100" t="e">
        <f>REPLACE(INDEX(GroupVertices[Group], MATCH(Vertices[[#This Row],[Vertex]],GroupVertices[Vertex],0)),1,1,"")</f>
        <v>#N/A</v>
      </c>
      <c r="AE65" s="2"/>
      <c r="AI65" s="3"/>
    </row>
    <row r="66" spans="7:35" x14ac:dyDescent="0.25">
      <c r="G66" s="51"/>
      <c r="R66" s="49"/>
      <c r="U66" s="50"/>
      <c r="V66" s="50"/>
      <c r="W66" s="50"/>
      <c r="X66" s="50"/>
      <c r="Y66" s="50"/>
      <c r="AA66" s="3">
        <v>66</v>
      </c>
      <c r="AD66" s="100" t="e">
        <f>REPLACE(INDEX(GroupVertices[Group], MATCH(Vertices[[#This Row],[Vertex]],GroupVertices[Vertex],0)),1,1,"")</f>
        <v>#N/A</v>
      </c>
      <c r="AE66" s="2"/>
      <c r="AI66" s="3"/>
    </row>
    <row r="67" spans="7:35" x14ac:dyDescent="0.25">
      <c r="G67" s="51"/>
      <c r="R67" s="49"/>
      <c r="U67" s="50"/>
      <c r="V67" s="50"/>
      <c r="W67" s="50"/>
      <c r="X67" s="50"/>
      <c r="Y67" s="50"/>
      <c r="AA67" s="3">
        <v>67</v>
      </c>
      <c r="AD67" s="100" t="e">
        <f>REPLACE(INDEX(GroupVertices[Group], MATCH(Vertices[[#This Row],[Vertex]],GroupVertices[Vertex],0)),1,1,"")</f>
        <v>#N/A</v>
      </c>
      <c r="AE67" s="2"/>
      <c r="AI67"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67">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B3" sqref="B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9" t="s">
        <v>243</v>
      </c>
      <c r="B3" s="101" t="s">
        <v>244</v>
      </c>
      <c r="C3" s="101" t="s">
        <v>57</v>
      </c>
      <c r="D3" s="94"/>
      <c r="E3" s="93"/>
      <c r="F3" s="95"/>
      <c r="G3" s="96"/>
      <c r="H3" s="96"/>
      <c r="I3" s="97"/>
      <c r="J3" s="98"/>
      <c r="K3" s="49"/>
      <c r="L3" s="49"/>
      <c r="M3" s="49"/>
      <c r="N3" s="49"/>
      <c r="O3" s="49"/>
      <c r="P3" s="50"/>
      <c r="Q3" s="50"/>
      <c r="R3" s="49"/>
      <c r="S3" s="49"/>
      <c r="T3" s="49"/>
      <c r="U3" s="49"/>
      <c r="V3" s="49"/>
      <c r="W3" s="50"/>
      <c r="X3" s="50"/>
    </row>
    <row r="4" spans="1:24" x14ac:dyDescent="0.25">
      <c r="A4"/>
    </row>
    <row r="5" spans="1:24" x14ac:dyDescent="0.25">
      <c r="A5"/>
    </row>
    <row r="6" spans="1:24" x14ac:dyDescent="0.25">
      <c r="A6"/>
    </row>
    <row r="7" spans="1:24" x14ac:dyDescent="0.25">
      <c r="A7"/>
    </row>
    <row r="8" spans="1:24" x14ac:dyDescent="0.25">
      <c r="A8"/>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66"/>
  <sheetViews>
    <sheetView topLeftCell="A30" workbookViewId="0">
      <selection activeCell="C66" sqref="C66"/>
    </sheetView>
  </sheetViews>
  <sheetFormatPr defaultRowHeight="15" x14ac:dyDescent="0.25"/>
  <cols>
    <col min="1" max="1" width="9.42578125" style="1" bestFit="1" customWidth="1"/>
    <col min="2" max="2" width="29.140625" style="1" customWidth="1"/>
    <col min="3" max="3" width="11.5703125" bestFit="1" customWidth="1"/>
    <col min="4" max="4" width="9.140625" customWidth="1"/>
  </cols>
  <sheetData>
    <row r="1" spans="1:3" ht="15" customHeight="1" x14ac:dyDescent="0.25">
      <c r="A1" s="11" t="s">
        <v>145</v>
      </c>
      <c r="B1" s="11" t="s">
        <v>5</v>
      </c>
      <c r="C1" s="11" t="s">
        <v>148</v>
      </c>
    </row>
    <row r="2" spans="1:3" x14ac:dyDescent="0.25">
      <c r="A2" s="100" t="s">
        <v>243</v>
      </c>
      <c r="B2" s="102" t="s">
        <v>176</v>
      </c>
      <c r="C2" s="100">
        <f>VLOOKUP(GroupVertices[[#This Row],[Vertex]], Vertices[], MATCH("ID", Vertices[#Headers], 0), FALSE)</f>
        <v>4</v>
      </c>
    </row>
    <row r="3" spans="1:3" x14ac:dyDescent="0.25">
      <c r="A3" s="100" t="s">
        <v>243</v>
      </c>
      <c r="B3" s="102" t="s">
        <v>189</v>
      </c>
      <c r="C3" s="100">
        <f>VLOOKUP(GroupVertices[[#This Row],[Vertex]], Vertices[], MATCH("ID", Vertices[#Headers], 0), FALSE)</f>
        <v>17</v>
      </c>
    </row>
    <row r="4" spans="1:3" x14ac:dyDescent="0.25">
      <c r="A4" s="100" t="s">
        <v>243</v>
      </c>
      <c r="B4" s="102" t="s">
        <v>228</v>
      </c>
      <c r="C4" s="100">
        <f>VLOOKUP(GroupVertices[[#This Row],[Vertex]], Vertices[], MATCH("ID", Vertices[#Headers], 0), FALSE)</f>
        <v>56</v>
      </c>
    </row>
    <row r="5" spans="1:3" x14ac:dyDescent="0.25">
      <c r="A5" s="100" t="s">
        <v>243</v>
      </c>
      <c r="B5" s="102" t="s">
        <v>231</v>
      </c>
      <c r="C5" s="100">
        <f>VLOOKUP(GroupVertices[[#This Row],[Vertex]], Vertices[], MATCH("ID", Vertices[#Headers], 0), FALSE)</f>
        <v>59</v>
      </c>
    </row>
    <row r="6" spans="1:3" x14ac:dyDescent="0.25">
      <c r="A6" s="100" t="s">
        <v>243</v>
      </c>
      <c r="B6" s="102" t="s">
        <v>225</v>
      </c>
      <c r="C6" s="100">
        <f>VLOOKUP(GroupVertices[[#This Row],[Vertex]], Vertices[], MATCH("ID", Vertices[#Headers], 0), FALSE)</f>
        <v>53</v>
      </c>
    </row>
    <row r="7" spans="1:3" x14ac:dyDescent="0.25">
      <c r="A7" s="100" t="s">
        <v>243</v>
      </c>
      <c r="B7" s="102" t="s">
        <v>233</v>
      </c>
      <c r="C7" s="100">
        <f>VLOOKUP(GroupVertices[[#This Row],[Vertex]], Vertices[], MATCH("ID", Vertices[#Headers], 0), FALSE)</f>
        <v>61</v>
      </c>
    </row>
    <row r="8" spans="1:3" x14ac:dyDescent="0.25">
      <c r="A8" s="100" t="s">
        <v>243</v>
      </c>
      <c r="B8" s="102" t="s">
        <v>229</v>
      </c>
      <c r="C8" s="100">
        <f>VLOOKUP(GroupVertices[[#This Row],[Vertex]], Vertices[], MATCH("ID", Vertices[#Headers], 0), FALSE)</f>
        <v>57</v>
      </c>
    </row>
    <row r="9" spans="1:3" x14ac:dyDescent="0.25">
      <c r="A9" s="100" t="s">
        <v>243</v>
      </c>
      <c r="B9" s="102" t="s">
        <v>232</v>
      </c>
      <c r="C9" s="100">
        <f>VLOOKUP(GroupVertices[[#This Row],[Vertex]], Vertices[], MATCH("ID", Vertices[#Headers], 0), FALSE)</f>
        <v>60</v>
      </c>
    </row>
    <row r="10" spans="1:3" x14ac:dyDescent="0.25">
      <c r="A10" s="100" t="s">
        <v>243</v>
      </c>
      <c r="B10" s="102" t="s">
        <v>224</v>
      </c>
      <c r="C10" s="100">
        <f>VLOOKUP(GroupVertices[[#This Row],[Vertex]], Vertices[], MATCH("ID", Vertices[#Headers], 0), FALSE)</f>
        <v>52</v>
      </c>
    </row>
    <row r="11" spans="1:3" x14ac:dyDescent="0.25">
      <c r="A11" s="100" t="s">
        <v>243</v>
      </c>
      <c r="B11" s="102" t="s">
        <v>220</v>
      </c>
      <c r="C11" s="100">
        <f>VLOOKUP(GroupVertices[[#This Row],[Vertex]], Vertices[], MATCH("ID", Vertices[#Headers], 0), FALSE)</f>
        <v>48</v>
      </c>
    </row>
    <row r="12" spans="1:3" x14ac:dyDescent="0.25">
      <c r="A12" s="100" t="s">
        <v>243</v>
      </c>
      <c r="B12" s="102" t="s">
        <v>221</v>
      </c>
      <c r="C12" s="100">
        <f>VLOOKUP(GroupVertices[[#This Row],[Vertex]], Vertices[], MATCH("ID", Vertices[#Headers], 0), FALSE)</f>
        <v>49</v>
      </c>
    </row>
    <row r="13" spans="1:3" x14ac:dyDescent="0.25">
      <c r="A13" s="100" t="s">
        <v>243</v>
      </c>
      <c r="B13" s="102" t="s">
        <v>203</v>
      </c>
      <c r="C13" s="100">
        <f>VLOOKUP(GroupVertices[[#This Row],[Vertex]], Vertices[], MATCH("ID", Vertices[#Headers], 0), FALSE)</f>
        <v>31</v>
      </c>
    </row>
    <row r="14" spans="1:3" x14ac:dyDescent="0.25">
      <c r="A14" s="100" t="s">
        <v>243</v>
      </c>
      <c r="B14" s="102" t="s">
        <v>202</v>
      </c>
      <c r="C14" s="100">
        <f>VLOOKUP(GroupVertices[[#This Row],[Vertex]], Vertices[], MATCH("ID", Vertices[#Headers], 0), FALSE)</f>
        <v>30</v>
      </c>
    </row>
    <row r="15" spans="1:3" x14ac:dyDescent="0.25">
      <c r="A15" s="100" t="s">
        <v>243</v>
      </c>
      <c r="B15" s="102" t="s">
        <v>196</v>
      </c>
      <c r="C15" s="100">
        <f>VLOOKUP(GroupVertices[[#This Row],[Vertex]], Vertices[], MATCH("ID", Vertices[#Headers], 0), FALSE)</f>
        <v>24</v>
      </c>
    </row>
    <row r="16" spans="1:3" x14ac:dyDescent="0.25">
      <c r="A16" s="100" t="s">
        <v>243</v>
      </c>
      <c r="B16" s="102" t="s">
        <v>195</v>
      </c>
      <c r="C16" s="100">
        <f>VLOOKUP(GroupVertices[[#This Row],[Vertex]], Vertices[], MATCH("ID", Vertices[#Headers], 0), FALSE)</f>
        <v>23</v>
      </c>
    </row>
    <row r="17" spans="1:3" x14ac:dyDescent="0.25">
      <c r="A17" s="100" t="s">
        <v>243</v>
      </c>
      <c r="B17" s="102" t="s">
        <v>204</v>
      </c>
      <c r="C17" s="100">
        <f>VLOOKUP(GroupVertices[[#This Row],[Vertex]], Vertices[], MATCH("ID", Vertices[#Headers], 0), FALSE)</f>
        <v>32</v>
      </c>
    </row>
    <row r="18" spans="1:3" x14ac:dyDescent="0.25">
      <c r="A18" s="100" t="s">
        <v>243</v>
      </c>
      <c r="B18" s="102" t="s">
        <v>217</v>
      </c>
      <c r="C18" s="100">
        <f>VLOOKUP(GroupVertices[[#This Row],[Vertex]], Vertices[], MATCH("ID", Vertices[#Headers], 0), FALSE)</f>
        <v>45</v>
      </c>
    </row>
    <row r="19" spans="1:3" x14ac:dyDescent="0.25">
      <c r="A19" s="100" t="s">
        <v>243</v>
      </c>
      <c r="B19" s="102" t="s">
        <v>178</v>
      </c>
      <c r="C19" s="100">
        <f>VLOOKUP(GroupVertices[[#This Row],[Vertex]], Vertices[], MATCH("ID", Vertices[#Headers], 0), FALSE)</f>
        <v>6</v>
      </c>
    </row>
    <row r="20" spans="1:3" x14ac:dyDescent="0.25">
      <c r="A20" s="100" t="s">
        <v>243</v>
      </c>
      <c r="B20" s="102" t="s">
        <v>198</v>
      </c>
      <c r="C20" s="100">
        <f>VLOOKUP(GroupVertices[[#This Row],[Vertex]], Vertices[], MATCH("ID", Vertices[#Headers], 0), FALSE)</f>
        <v>26</v>
      </c>
    </row>
    <row r="21" spans="1:3" x14ac:dyDescent="0.25">
      <c r="A21" s="100" t="s">
        <v>243</v>
      </c>
      <c r="B21" s="102" t="s">
        <v>185</v>
      </c>
      <c r="C21" s="100">
        <f>VLOOKUP(GroupVertices[[#This Row],[Vertex]], Vertices[], MATCH("ID", Vertices[#Headers], 0), FALSE)</f>
        <v>13</v>
      </c>
    </row>
    <row r="22" spans="1:3" x14ac:dyDescent="0.25">
      <c r="A22" s="100" t="s">
        <v>243</v>
      </c>
      <c r="B22" s="102" t="s">
        <v>215</v>
      </c>
      <c r="C22" s="100">
        <f>VLOOKUP(GroupVertices[[#This Row],[Vertex]], Vertices[], MATCH("ID", Vertices[#Headers], 0), FALSE)</f>
        <v>43</v>
      </c>
    </row>
    <row r="23" spans="1:3" x14ac:dyDescent="0.25">
      <c r="A23" s="100" t="s">
        <v>243</v>
      </c>
      <c r="B23" s="102" t="s">
        <v>216</v>
      </c>
      <c r="C23" s="100">
        <f>VLOOKUP(GroupVertices[[#This Row],[Vertex]], Vertices[], MATCH("ID", Vertices[#Headers], 0), FALSE)</f>
        <v>44</v>
      </c>
    </row>
    <row r="24" spans="1:3" x14ac:dyDescent="0.25">
      <c r="A24" s="100" t="s">
        <v>243</v>
      </c>
      <c r="B24" s="102" t="s">
        <v>179</v>
      </c>
      <c r="C24" s="100">
        <f>VLOOKUP(GroupVertices[[#This Row],[Vertex]], Vertices[], MATCH("ID", Vertices[#Headers], 0), FALSE)</f>
        <v>7</v>
      </c>
    </row>
    <row r="25" spans="1:3" x14ac:dyDescent="0.25">
      <c r="A25" s="100" t="s">
        <v>243</v>
      </c>
      <c r="B25" s="102" t="s">
        <v>207</v>
      </c>
      <c r="C25" s="100">
        <f>VLOOKUP(GroupVertices[[#This Row],[Vertex]], Vertices[], MATCH("ID", Vertices[#Headers], 0), FALSE)</f>
        <v>35</v>
      </c>
    </row>
    <row r="26" spans="1:3" x14ac:dyDescent="0.25">
      <c r="A26" s="100" t="s">
        <v>243</v>
      </c>
      <c r="B26" s="102" t="s">
        <v>211</v>
      </c>
      <c r="C26" s="100">
        <f>VLOOKUP(GroupVertices[[#This Row],[Vertex]], Vertices[], MATCH("ID", Vertices[#Headers], 0), FALSE)</f>
        <v>39</v>
      </c>
    </row>
    <row r="27" spans="1:3" x14ac:dyDescent="0.25">
      <c r="A27" s="100" t="s">
        <v>243</v>
      </c>
      <c r="B27" s="102" t="s">
        <v>212</v>
      </c>
      <c r="C27" s="100">
        <f>VLOOKUP(GroupVertices[[#This Row],[Vertex]], Vertices[], MATCH("ID", Vertices[#Headers], 0), FALSE)</f>
        <v>40</v>
      </c>
    </row>
    <row r="28" spans="1:3" x14ac:dyDescent="0.25">
      <c r="A28" s="100" t="s">
        <v>243</v>
      </c>
      <c r="B28" s="102" t="s">
        <v>177</v>
      </c>
      <c r="C28" s="100">
        <f>VLOOKUP(GroupVertices[[#This Row],[Vertex]], Vertices[], MATCH("ID", Vertices[#Headers], 0), FALSE)</f>
        <v>5</v>
      </c>
    </row>
    <row r="29" spans="1:3" x14ac:dyDescent="0.25">
      <c r="A29" s="100" t="s">
        <v>243</v>
      </c>
      <c r="B29" s="102" t="s">
        <v>205</v>
      </c>
      <c r="C29" s="100">
        <f>VLOOKUP(GroupVertices[[#This Row],[Vertex]], Vertices[], MATCH("ID", Vertices[#Headers], 0), FALSE)</f>
        <v>33</v>
      </c>
    </row>
    <row r="30" spans="1:3" x14ac:dyDescent="0.25">
      <c r="A30" s="100" t="s">
        <v>243</v>
      </c>
      <c r="B30" s="102" t="s">
        <v>206</v>
      </c>
      <c r="C30" s="100">
        <f>VLOOKUP(GroupVertices[[#This Row],[Vertex]], Vertices[], MATCH("ID", Vertices[#Headers], 0), FALSE)</f>
        <v>34</v>
      </c>
    </row>
    <row r="31" spans="1:3" x14ac:dyDescent="0.25">
      <c r="A31" s="100" t="s">
        <v>243</v>
      </c>
      <c r="B31" s="102" t="s">
        <v>209</v>
      </c>
      <c r="C31" s="100">
        <f>VLOOKUP(GroupVertices[[#This Row],[Vertex]], Vertices[], MATCH("ID", Vertices[#Headers], 0), FALSE)</f>
        <v>37</v>
      </c>
    </row>
    <row r="32" spans="1:3" x14ac:dyDescent="0.25">
      <c r="A32" s="100" t="s">
        <v>243</v>
      </c>
      <c r="B32" s="102" t="s">
        <v>197</v>
      </c>
      <c r="C32" s="100">
        <f>VLOOKUP(GroupVertices[[#This Row],[Vertex]], Vertices[], MATCH("ID", Vertices[#Headers], 0), FALSE)</f>
        <v>25</v>
      </c>
    </row>
    <row r="33" spans="1:3" x14ac:dyDescent="0.25">
      <c r="A33" s="100" t="s">
        <v>243</v>
      </c>
      <c r="B33" s="102" t="s">
        <v>199</v>
      </c>
      <c r="C33" s="100">
        <f>VLOOKUP(GroupVertices[[#This Row],[Vertex]], Vertices[], MATCH("ID", Vertices[#Headers], 0), FALSE)</f>
        <v>27</v>
      </c>
    </row>
    <row r="34" spans="1:3" x14ac:dyDescent="0.25">
      <c r="A34" s="100" t="s">
        <v>243</v>
      </c>
      <c r="B34" s="102" t="s">
        <v>184</v>
      </c>
      <c r="C34" s="100">
        <f>VLOOKUP(GroupVertices[[#This Row],[Vertex]], Vertices[], MATCH("ID", Vertices[#Headers], 0), FALSE)</f>
        <v>12</v>
      </c>
    </row>
    <row r="35" spans="1:3" x14ac:dyDescent="0.25">
      <c r="A35" s="100" t="s">
        <v>243</v>
      </c>
      <c r="B35" s="102" t="s">
        <v>200</v>
      </c>
      <c r="C35" s="100">
        <f>VLOOKUP(GroupVertices[[#This Row],[Vertex]], Vertices[], MATCH("ID", Vertices[#Headers], 0), FALSE)</f>
        <v>28</v>
      </c>
    </row>
    <row r="36" spans="1:3" x14ac:dyDescent="0.25">
      <c r="A36" s="100" t="s">
        <v>243</v>
      </c>
      <c r="B36" s="102" t="s">
        <v>226</v>
      </c>
      <c r="C36" s="100">
        <f>VLOOKUP(GroupVertices[[#This Row],[Vertex]], Vertices[], MATCH("ID", Vertices[#Headers], 0), FALSE)</f>
        <v>54</v>
      </c>
    </row>
    <row r="37" spans="1:3" x14ac:dyDescent="0.25">
      <c r="A37" s="100" t="s">
        <v>243</v>
      </c>
      <c r="B37" s="102" t="s">
        <v>180</v>
      </c>
      <c r="C37" s="100">
        <f>VLOOKUP(GroupVertices[[#This Row],[Vertex]], Vertices[], MATCH("ID", Vertices[#Headers], 0), FALSE)</f>
        <v>8</v>
      </c>
    </row>
    <row r="38" spans="1:3" x14ac:dyDescent="0.25">
      <c r="A38" s="100" t="s">
        <v>243</v>
      </c>
      <c r="B38" s="102" t="s">
        <v>183</v>
      </c>
      <c r="C38" s="100">
        <f>VLOOKUP(GroupVertices[[#This Row],[Vertex]], Vertices[], MATCH("ID", Vertices[#Headers], 0), FALSE)</f>
        <v>11</v>
      </c>
    </row>
    <row r="39" spans="1:3" x14ac:dyDescent="0.25">
      <c r="A39" s="100" t="s">
        <v>243</v>
      </c>
      <c r="B39" s="102" t="s">
        <v>187</v>
      </c>
      <c r="C39" s="100">
        <f>VLOOKUP(GroupVertices[[#This Row],[Vertex]], Vertices[], MATCH("ID", Vertices[#Headers], 0), FALSE)</f>
        <v>15</v>
      </c>
    </row>
    <row r="40" spans="1:3" x14ac:dyDescent="0.25">
      <c r="A40" s="100" t="s">
        <v>243</v>
      </c>
      <c r="B40" s="102" t="s">
        <v>188</v>
      </c>
      <c r="C40" s="100">
        <f>VLOOKUP(GroupVertices[[#This Row],[Vertex]], Vertices[], MATCH("ID", Vertices[#Headers], 0), FALSE)</f>
        <v>16</v>
      </c>
    </row>
    <row r="41" spans="1:3" x14ac:dyDescent="0.25">
      <c r="A41" s="100" t="s">
        <v>243</v>
      </c>
      <c r="B41" s="102" t="s">
        <v>222</v>
      </c>
      <c r="C41" s="100">
        <f>VLOOKUP(GroupVertices[[#This Row],[Vertex]], Vertices[], MATCH("ID", Vertices[#Headers], 0), FALSE)</f>
        <v>50</v>
      </c>
    </row>
    <row r="42" spans="1:3" x14ac:dyDescent="0.25">
      <c r="A42" s="100" t="s">
        <v>243</v>
      </c>
      <c r="B42" s="102" t="s">
        <v>223</v>
      </c>
      <c r="C42" s="100">
        <f>VLOOKUP(GroupVertices[[#This Row],[Vertex]], Vertices[], MATCH("ID", Vertices[#Headers], 0), FALSE)</f>
        <v>51</v>
      </c>
    </row>
    <row r="43" spans="1:3" x14ac:dyDescent="0.25">
      <c r="A43" s="100" t="s">
        <v>243</v>
      </c>
      <c r="B43" s="102" t="s">
        <v>201</v>
      </c>
      <c r="C43" s="100">
        <f>VLOOKUP(GroupVertices[[#This Row],[Vertex]], Vertices[], MATCH("ID", Vertices[#Headers], 0), FALSE)</f>
        <v>29</v>
      </c>
    </row>
    <row r="44" spans="1:3" x14ac:dyDescent="0.25">
      <c r="A44" s="100" t="s">
        <v>243</v>
      </c>
      <c r="B44" s="102" t="s">
        <v>218</v>
      </c>
      <c r="C44" s="100">
        <f>VLOOKUP(GroupVertices[[#This Row],[Vertex]], Vertices[], MATCH("ID", Vertices[#Headers], 0), FALSE)</f>
        <v>46</v>
      </c>
    </row>
    <row r="45" spans="1:3" x14ac:dyDescent="0.25">
      <c r="A45" s="100" t="s">
        <v>243</v>
      </c>
      <c r="B45" s="102" t="s">
        <v>190</v>
      </c>
      <c r="C45" s="100">
        <f>VLOOKUP(GroupVertices[[#This Row],[Vertex]], Vertices[], MATCH("ID", Vertices[#Headers], 0), FALSE)</f>
        <v>18</v>
      </c>
    </row>
    <row r="46" spans="1:3" x14ac:dyDescent="0.25">
      <c r="A46" s="100" t="s">
        <v>243</v>
      </c>
      <c r="B46" s="102" t="s">
        <v>186</v>
      </c>
      <c r="C46" s="100">
        <f>VLOOKUP(GroupVertices[[#This Row],[Vertex]], Vertices[], MATCH("ID", Vertices[#Headers], 0), FALSE)</f>
        <v>14</v>
      </c>
    </row>
    <row r="47" spans="1:3" x14ac:dyDescent="0.25">
      <c r="A47" s="100" t="s">
        <v>243</v>
      </c>
      <c r="B47" s="102" t="s">
        <v>214</v>
      </c>
      <c r="C47" s="100">
        <f>VLOOKUP(GroupVertices[[#This Row],[Vertex]], Vertices[], MATCH("ID", Vertices[#Headers], 0), FALSE)</f>
        <v>42</v>
      </c>
    </row>
    <row r="48" spans="1:3" x14ac:dyDescent="0.25">
      <c r="A48" s="100" t="s">
        <v>243</v>
      </c>
      <c r="B48" s="102" t="s">
        <v>182</v>
      </c>
      <c r="C48" s="100">
        <f>VLOOKUP(GroupVertices[[#This Row],[Vertex]], Vertices[], MATCH("ID", Vertices[#Headers], 0), FALSE)</f>
        <v>10</v>
      </c>
    </row>
    <row r="49" spans="1:3" x14ac:dyDescent="0.25">
      <c r="A49" s="100" t="s">
        <v>243</v>
      </c>
      <c r="B49" s="102" t="s">
        <v>210</v>
      </c>
      <c r="C49" s="100">
        <f>VLOOKUP(GroupVertices[[#This Row],[Vertex]], Vertices[], MATCH("ID", Vertices[#Headers], 0), FALSE)</f>
        <v>38</v>
      </c>
    </row>
    <row r="50" spans="1:3" x14ac:dyDescent="0.25">
      <c r="A50" s="100" t="s">
        <v>243</v>
      </c>
      <c r="B50" s="102" t="s">
        <v>230</v>
      </c>
      <c r="C50" s="100">
        <f>VLOOKUP(GroupVertices[[#This Row],[Vertex]], Vertices[], MATCH("ID", Vertices[#Headers], 0), FALSE)</f>
        <v>58</v>
      </c>
    </row>
    <row r="51" spans="1:3" x14ac:dyDescent="0.25">
      <c r="A51" s="100" t="s">
        <v>243</v>
      </c>
      <c r="B51" s="102" t="s">
        <v>213</v>
      </c>
      <c r="C51" s="100">
        <f>VLOOKUP(GroupVertices[[#This Row],[Vertex]], Vertices[], MATCH("ID", Vertices[#Headers], 0), FALSE)</f>
        <v>41</v>
      </c>
    </row>
    <row r="52" spans="1:3" x14ac:dyDescent="0.25">
      <c r="A52" s="100" t="s">
        <v>243</v>
      </c>
      <c r="B52" s="102" t="s">
        <v>208</v>
      </c>
      <c r="C52" s="100">
        <f>VLOOKUP(GroupVertices[[#This Row],[Vertex]], Vertices[], MATCH("ID", Vertices[#Headers], 0), FALSE)</f>
        <v>36</v>
      </c>
    </row>
    <row r="53" spans="1:3" x14ac:dyDescent="0.25">
      <c r="A53" s="100" t="s">
        <v>243</v>
      </c>
      <c r="B53" s="102" t="s">
        <v>227</v>
      </c>
      <c r="C53" s="100">
        <f>VLOOKUP(GroupVertices[[#This Row],[Vertex]], Vertices[], MATCH("ID", Vertices[#Headers], 0), FALSE)</f>
        <v>55</v>
      </c>
    </row>
    <row r="54" spans="1:3" x14ac:dyDescent="0.25">
      <c r="A54" s="100" t="s">
        <v>243</v>
      </c>
      <c r="B54" s="102" t="s">
        <v>181</v>
      </c>
      <c r="C54" s="100">
        <f>VLOOKUP(GroupVertices[[#This Row],[Vertex]], Vertices[], MATCH("ID", Vertices[#Headers], 0), FALSE)</f>
        <v>9</v>
      </c>
    </row>
    <row r="55" spans="1:3" x14ac:dyDescent="0.25">
      <c r="A55" s="100" t="s">
        <v>243</v>
      </c>
      <c r="B55" s="102" t="s">
        <v>219</v>
      </c>
      <c r="C55" s="100">
        <f>VLOOKUP(GroupVertices[[#This Row],[Vertex]], Vertices[], MATCH("ID", Vertices[#Headers], 0), FALSE)</f>
        <v>47</v>
      </c>
    </row>
    <row r="56" spans="1:3" x14ac:dyDescent="0.25">
      <c r="A56" s="100" t="s">
        <v>243</v>
      </c>
      <c r="B56" s="102" t="s">
        <v>192</v>
      </c>
      <c r="C56" s="100">
        <f>VLOOKUP(GroupVertices[[#This Row],[Vertex]], Vertices[], MATCH("ID", Vertices[#Headers], 0), FALSE)</f>
        <v>20</v>
      </c>
    </row>
    <row r="57" spans="1:3" x14ac:dyDescent="0.25">
      <c r="A57" s="100" t="s">
        <v>243</v>
      </c>
      <c r="B57" s="102" t="s">
        <v>193</v>
      </c>
      <c r="C57" s="100">
        <f>VLOOKUP(GroupVertices[[#This Row],[Vertex]], Vertices[], MATCH("ID", Vertices[#Headers], 0), FALSE)</f>
        <v>21</v>
      </c>
    </row>
    <row r="58" spans="1:3" x14ac:dyDescent="0.25">
      <c r="A58" s="100" t="s">
        <v>243</v>
      </c>
      <c r="B58" s="102" t="s">
        <v>191</v>
      </c>
      <c r="C58" s="100">
        <f>VLOOKUP(GroupVertices[[#This Row],[Vertex]], Vertices[], MATCH("ID", Vertices[#Headers], 0), FALSE)</f>
        <v>19</v>
      </c>
    </row>
    <row r="59" spans="1:3" x14ac:dyDescent="0.25">
      <c r="A59" s="100" t="s">
        <v>243</v>
      </c>
      <c r="B59" s="102" t="s">
        <v>194</v>
      </c>
      <c r="C59" s="100">
        <f>VLOOKUP(GroupVertices[[#This Row],[Vertex]], Vertices[], MATCH("ID", Vertices[#Headers], 0), FALSE)</f>
        <v>22</v>
      </c>
    </row>
    <row r="60" spans="1:3" x14ac:dyDescent="0.25">
      <c r="A60" s="100" t="s">
        <v>243</v>
      </c>
      <c r="B60" s="102" t="s">
        <v>175</v>
      </c>
      <c r="C60" s="100">
        <f>VLOOKUP(GroupVertices[[#This Row],[Vertex]], Vertices[], MATCH("ID", Vertices[#Headers], 0), FALSE)</f>
        <v>3</v>
      </c>
    </row>
    <row r="61" spans="1:3" x14ac:dyDescent="0.25">
      <c r="A61"/>
      <c r="B61"/>
    </row>
    <row r="62" spans="1:3" x14ac:dyDescent="0.25">
      <c r="A62"/>
      <c r="B62"/>
    </row>
    <row r="63" spans="1:3" x14ac:dyDescent="0.25">
      <c r="A63"/>
      <c r="B63"/>
    </row>
    <row r="64" spans="1:3" x14ac:dyDescent="0.25">
      <c r="A64"/>
      <c r="B64"/>
    </row>
    <row r="65" spans="1:2" x14ac:dyDescent="0.25">
      <c r="A65"/>
      <c r="B65"/>
    </row>
    <row r="66" spans="1:2" x14ac:dyDescent="0.25">
      <c r="A66"/>
      <c r="B66"/>
    </row>
  </sheetData>
  <dataConsolidate/>
  <dataValidations xWindow="58" yWindow="226" count="3">
    <dataValidation allowBlank="1" showInputMessage="1" showErrorMessage="1" promptTitle="Group Name" prompt="Enter the name of the group.  The group name must also be entered on the Groups worksheet." sqref="A2:A60"/>
    <dataValidation allowBlank="1" showInputMessage="1" showErrorMessage="1" promptTitle="Vertex Name" prompt="Enter the name of a vertex to include in the group." sqref="B2:B60"/>
    <dataValidation allowBlank="1" showInputMessage="1" promptTitle="Vertex ID" prompt="This is the value of the hidden ID cell in the Vertices worksheet.  It gets filled in by the items on the NodeXL, Analysis, Groups menu." sqref="C2:C60"/>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tabSelected="1" workbookViewId="0">
      <selection activeCell="B4" sqref="B4"/>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238</v>
      </c>
      <c r="B2" s="34" t="s">
        <v>31</v>
      </c>
      <c r="D2" s="31">
        <f>MIN(Vertices[Degree])</f>
        <v>1</v>
      </c>
      <c r="E2" s="3">
        <f>COUNTIF(Vertices[Degree], "&gt;= " &amp; D2) - COUNTIF(Vertices[Degree], "&gt;=" &amp; D3)</f>
        <v>11</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36</v>
      </c>
      <c r="L2" s="37">
        <f>MIN(Vertices[Closeness Centrality])</f>
        <v>5.6820000000000004E-3</v>
      </c>
      <c r="M2" s="38">
        <f>COUNTIF(Vertices[Closeness Centrality], "&gt;= " &amp; L2) - COUNTIF(Vertices[Closeness Centrality], "&gt;=" &amp; L3)</f>
        <v>1</v>
      </c>
      <c r="N2" s="37">
        <f>MIN(Vertices[Eigenvector Centrality])</f>
        <v>8.4500000000000005E-4</v>
      </c>
      <c r="O2" s="38">
        <f>COUNTIF(Vertices[Eigenvector Centrality], "&gt;= " &amp; N2) - COUNTIF(Vertices[Eigenvector Centrality], "&gt;=" &amp; N3)</f>
        <v>1</v>
      </c>
      <c r="P2" s="37">
        <f>MIN(Vertices[PageRank])</f>
        <v>0.23185700000000001</v>
      </c>
      <c r="Q2" s="38">
        <f>COUNTIF(Vertices[PageRank], "&gt;= " &amp; P2) - COUNTIF(Vertices[PageRank], "&gt;=" &amp; P3)</f>
        <v>11</v>
      </c>
      <c r="R2" s="37">
        <f>MIN(Vertices[Clustering Coefficient])</f>
        <v>0</v>
      </c>
      <c r="S2" s="43">
        <f>COUNTIF(Vertices[Clustering Coefficient], "&gt;= " &amp; R2) - COUNTIF(Vertices[Clustering Coefficient], "&gt;=" &amp; R3)</f>
        <v>12</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1.5272727272727273</v>
      </c>
      <c r="E3" s="3">
        <f>COUNTIF(Vertices[Degree], "&gt;= " &amp; D3) - COUNTIF(Vertices[Degree], "&gt;=" &amp; D4)</f>
        <v>5</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4.8835928545454541</v>
      </c>
      <c r="K3" s="40">
        <f>COUNTIF(Vertices[Betweenness Centrality], "&gt;= " &amp; J3) - COUNTIF(Vertices[Betweenness Centrality], "&gt;=" &amp; J4)</f>
        <v>1</v>
      </c>
      <c r="L3" s="39">
        <f t="shared" ref="L3:L26" si="5">L2+($L$57-$L$2)/BinDivisor</f>
        <v>5.7876727272727279E-3</v>
      </c>
      <c r="M3" s="40">
        <f>COUNTIF(Vertices[Closeness Centrality], "&gt;= " &amp; L3) - COUNTIF(Vertices[Closeness Centrality], "&gt;=" &amp; L4)</f>
        <v>0</v>
      </c>
      <c r="N3" s="39">
        <f t="shared" ref="N3:N26" si="6">N2+($N$57-$N$2)/BinDivisor</f>
        <v>1.6674909090909091E-3</v>
      </c>
      <c r="O3" s="40">
        <f>COUNTIF(Vertices[Eigenvector Centrality], "&gt;= " &amp; N3) - COUNTIF(Vertices[Eigenvector Centrality], "&gt;=" &amp; N4)</f>
        <v>8</v>
      </c>
      <c r="P3" s="39">
        <f t="shared" ref="P3:P26" si="7">P2+($P$57-$P$2)/BinDivisor</f>
        <v>0.28066147272727271</v>
      </c>
      <c r="Q3" s="40">
        <f>COUNTIF(Vertices[PageRank], "&gt;= " &amp; P3) - COUNTIF(Vertices[PageRank], "&gt;=" &amp; P4)</f>
        <v>5</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59</v>
      </c>
      <c r="D4" s="32">
        <f t="shared" si="1"/>
        <v>2.0545454545454547</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9.7671857090909082</v>
      </c>
      <c r="K4" s="38">
        <f>COUNTIF(Vertices[Betweenness Centrality], "&gt;= " &amp; J4) - COUNTIF(Vertices[Betweenness Centrality], "&gt;=" &amp; J5)</f>
        <v>3</v>
      </c>
      <c r="L4" s="37">
        <f t="shared" si="5"/>
        <v>5.8933454545454554E-3</v>
      </c>
      <c r="M4" s="38">
        <f>COUNTIF(Vertices[Closeness Centrality], "&gt;= " &amp; L4) - COUNTIF(Vertices[Closeness Centrality], "&gt;=" &amp; L5)</f>
        <v>0</v>
      </c>
      <c r="N4" s="37">
        <f t="shared" si="6"/>
        <v>2.4899818181818179E-3</v>
      </c>
      <c r="O4" s="38">
        <f>COUNTIF(Vertices[Eigenvector Centrality], "&gt;= " &amp; N4) - COUNTIF(Vertices[Eigenvector Centrality], "&gt;=" &amp; N5)</f>
        <v>4</v>
      </c>
      <c r="P4" s="37">
        <f t="shared" si="7"/>
        <v>0.32946594545454544</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2.581818181818182</v>
      </c>
      <c r="E5" s="3">
        <f>COUNTIF(Vertices[Degree], "&gt;= " &amp; D5) - COUNTIF(Vertices[Degree], "&gt;=" &amp; D6)</f>
        <v>5</v>
      </c>
      <c r="F5" s="39">
        <f t="shared" si="2"/>
        <v>0</v>
      </c>
      <c r="G5" s="40">
        <f>COUNTIF(Vertices[In-Degree], "&gt;= " &amp; F5) - COUNTIF(Vertices[In-Degree], "&gt;=" &amp; F6)</f>
        <v>0</v>
      </c>
      <c r="H5" s="39">
        <f t="shared" si="3"/>
        <v>0</v>
      </c>
      <c r="I5" s="40">
        <f>COUNTIF(Vertices[Out-Degree], "&gt;= " &amp; H5) - COUNTIF(Vertices[Out-Degree], "&gt;=" &amp; H6)</f>
        <v>0</v>
      </c>
      <c r="J5" s="39">
        <f t="shared" si="4"/>
        <v>14.650778563636361</v>
      </c>
      <c r="K5" s="40">
        <f>COUNTIF(Vertices[Betweenness Centrality], "&gt;= " &amp; J5) - COUNTIF(Vertices[Betweenness Centrality], "&gt;=" &amp; J6)</f>
        <v>0</v>
      </c>
      <c r="L5" s="39">
        <f t="shared" si="5"/>
        <v>5.999018181818183E-3</v>
      </c>
      <c r="M5" s="40">
        <f>COUNTIF(Vertices[Closeness Centrality], "&gt;= " &amp; L5) - COUNTIF(Vertices[Closeness Centrality], "&gt;=" &amp; L6)</f>
        <v>0</v>
      </c>
      <c r="N5" s="39">
        <f t="shared" si="6"/>
        <v>3.3124727272727267E-3</v>
      </c>
      <c r="O5" s="40">
        <f>COUNTIF(Vertices[Eigenvector Centrality], "&gt;= " &amp; N5) - COUNTIF(Vertices[Eigenvector Centrality], "&gt;=" &amp; N6)</f>
        <v>1</v>
      </c>
      <c r="P5" s="39">
        <f t="shared" si="7"/>
        <v>0.37827041818181817</v>
      </c>
      <c r="Q5" s="40">
        <f>COUNTIF(Vertices[PageRank], "&gt;= " &amp; P5) - COUNTIF(Vertices[PageRank], "&gt;=" &amp; P6)</f>
        <v>3</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288</v>
      </c>
      <c r="D6" s="32">
        <f t="shared" si="1"/>
        <v>3.1090909090909093</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19.534371418181816</v>
      </c>
      <c r="K6" s="38">
        <f>COUNTIF(Vertices[Betweenness Centrality], "&gt;= " &amp; J6) - COUNTIF(Vertices[Betweenness Centrality], "&gt;=" &amp; J7)</f>
        <v>2</v>
      </c>
      <c r="L6" s="37">
        <f t="shared" si="5"/>
        <v>6.1046909090909105E-3</v>
      </c>
      <c r="M6" s="38">
        <f>COUNTIF(Vertices[Closeness Centrality], "&gt;= " &amp; L6) - COUNTIF(Vertices[Closeness Centrality], "&gt;=" &amp; L7)</f>
        <v>0</v>
      </c>
      <c r="N6" s="37">
        <f t="shared" si="6"/>
        <v>4.1349636363636356E-3</v>
      </c>
      <c r="O6" s="38">
        <f>COUNTIF(Vertices[Eigenvector Centrality], "&gt;= " &amp; N6) - COUNTIF(Vertices[Eigenvector Centrality], "&gt;=" &amp; N7)</f>
        <v>4</v>
      </c>
      <c r="P6" s="37">
        <f t="shared" si="7"/>
        <v>0.4270748909090909</v>
      </c>
      <c r="Q6" s="38">
        <f>COUNTIF(Vertices[PageRank], "&gt;= " &amp; P6) - COUNTIF(Vertices[PageRank], "&gt;=" &amp; P7)</f>
        <v>3</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3.6363636363636367</v>
      </c>
      <c r="E7" s="3">
        <f>COUNTIF(Vertices[Degree], "&gt;= " &amp; D7) - COUNTIF(Vertices[Degree], "&gt;=" &amp; D8)</f>
        <v>3</v>
      </c>
      <c r="F7" s="39">
        <f t="shared" si="2"/>
        <v>0</v>
      </c>
      <c r="G7" s="40">
        <f>COUNTIF(Vertices[In-Degree], "&gt;= " &amp; F7) - COUNTIF(Vertices[In-Degree], "&gt;=" &amp; F8)</f>
        <v>0</v>
      </c>
      <c r="H7" s="39">
        <f t="shared" si="3"/>
        <v>0</v>
      </c>
      <c r="I7" s="40">
        <f>COUNTIF(Vertices[Out-Degree], "&gt;= " &amp; H7) - COUNTIF(Vertices[Out-Degree], "&gt;=" &amp; H8)</f>
        <v>0</v>
      </c>
      <c r="J7" s="39">
        <f t="shared" si="4"/>
        <v>24.417964272727271</v>
      </c>
      <c r="K7" s="40">
        <f>COUNTIF(Vertices[Betweenness Centrality], "&gt;= " &amp; J7) - COUNTIF(Vertices[Betweenness Centrality], "&gt;=" &amp; J8)</f>
        <v>2</v>
      </c>
      <c r="L7" s="39">
        <f t="shared" si="5"/>
        <v>6.210363636363638E-3</v>
      </c>
      <c r="M7" s="40">
        <f>COUNTIF(Vertices[Closeness Centrality], "&gt;= " &amp; L7) - COUNTIF(Vertices[Closeness Centrality], "&gt;=" &amp; L8)</f>
        <v>0</v>
      </c>
      <c r="N7" s="39">
        <f t="shared" si="6"/>
        <v>4.9574545454545444E-3</v>
      </c>
      <c r="O7" s="40">
        <f>COUNTIF(Vertices[Eigenvector Centrality], "&gt;= " &amp; N7) - COUNTIF(Vertices[Eigenvector Centrality], "&gt;=" &amp; N8)</f>
        <v>1</v>
      </c>
      <c r="P7" s="39">
        <f t="shared" si="7"/>
        <v>0.47587936363636363</v>
      </c>
      <c r="Q7" s="40">
        <f>COUNTIF(Vertices[PageRank], "&gt;= " &amp; P7) - COUNTIF(Vertices[PageRank], "&gt;=" &amp; P8)</f>
        <v>2</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288</v>
      </c>
      <c r="D8" s="32">
        <f t="shared" si="1"/>
        <v>4.163636363636364</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29.301557127272726</v>
      </c>
      <c r="K8" s="38">
        <f>COUNTIF(Vertices[Betweenness Centrality], "&gt;= " &amp; J8) - COUNTIF(Vertices[Betweenness Centrality], "&gt;=" &amp; J9)</f>
        <v>0</v>
      </c>
      <c r="L8" s="37">
        <f t="shared" si="5"/>
        <v>6.3160363636363655E-3</v>
      </c>
      <c r="M8" s="38">
        <f>COUNTIF(Vertices[Closeness Centrality], "&gt;= " &amp; L8) - COUNTIF(Vertices[Closeness Centrality], "&gt;=" &amp; L9)</f>
        <v>3</v>
      </c>
      <c r="N8" s="37">
        <f t="shared" si="6"/>
        <v>5.7799454545454532E-3</v>
      </c>
      <c r="O8" s="38">
        <f>COUNTIF(Vertices[Eigenvector Centrality], "&gt;= " &amp; N8) - COUNTIF(Vertices[Eigenvector Centrality], "&gt;=" &amp; N9)</f>
        <v>2</v>
      </c>
      <c r="P8" s="37">
        <f t="shared" si="7"/>
        <v>0.52468383636363636</v>
      </c>
      <c r="Q8" s="38">
        <f>COUNTIF(Vertices[PageRank], "&gt;= " &amp; P8) - COUNTIF(Vertices[PageRank], "&gt;=" &amp; P9)</f>
        <v>3</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4.6909090909090914</v>
      </c>
      <c r="E9" s="3">
        <f>COUNTIF(Vertices[Degree], "&gt;= " &amp; D9) - COUNTIF(Vertices[Degree], "&gt;=" &amp; D10)</f>
        <v>3</v>
      </c>
      <c r="F9" s="39">
        <f t="shared" si="2"/>
        <v>0</v>
      </c>
      <c r="G9" s="40">
        <f>COUNTIF(Vertices[In-Degree], "&gt;= " &amp; F9) - COUNTIF(Vertices[In-Degree], "&gt;=" &amp; F10)</f>
        <v>0</v>
      </c>
      <c r="H9" s="39">
        <f t="shared" si="3"/>
        <v>0</v>
      </c>
      <c r="I9" s="40">
        <f>COUNTIF(Vertices[Out-Degree], "&gt;= " &amp; H9) - COUNTIF(Vertices[Out-Degree], "&gt;=" &amp; H10)</f>
        <v>0</v>
      </c>
      <c r="J9" s="39">
        <f t="shared" si="4"/>
        <v>34.185149981818178</v>
      </c>
      <c r="K9" s="40">
        <f>COUNTIF(Vertices[Betweenness Centrality], "&gt;= " &amp; J9) - COUNTIF(Vertices[Betweenness Centrality], "&gt;=" &amp; J10)</f>
        <v>3</v>
      </c>
      <c r="L9" s="39">
        <f t="shared" si="5"/>
        <v>6.421709090909093E-3</v>
      </c>
      <c r="M9" s="40">
        <f>COUNTIF(Vertices[Closeness Centrality], "&gt;= " &amp; L9) - COUNTIF(Vertices[Closeness Centrality], "&gt;=" &amp; L10)</f>
        <v>1</v>
      </c>
      <c r="N9" s="39">
        <f t="shared" si="6"/>
        <v>6.6024363636363621E-3</v>
      </c>
      <c r="O9" s="40">
        <f>COUNTIF(Vertices[Eigenvector Centrality], "&gt;= " &amp; N9) - COUNTIF(Vertices[Eigenvector Centrality], "&gt;=" &amp; N10)</f>
        <v>1</v>
      </c>
      <c r="P9" s="39">
        <f t="shared" si="7"/>
        <v>0.57348830909090909</v>
      </c>
      <c r="Q9" s="40">
        <f>COUNTIF(Vertices[PageRank], "&gt;= " &amp; P9) - COUNTIF(Vertices[PageRank], "&gt;=" &amp; P10)</f>
        <v>0</v>
      </c>
      <c r="R9" s="39">
        <f t="shared" si="8"/>
        <v>0.12727272727272729</v>
      </c>
      <c r="S9" s="44">
        <f>COUNTIF(Vertices[Clustering Coefficient], "&gt;= " &amp; R9) - COUNTIF(Vertices[Clustering Coefficient], "&gt;=" &amp; R10)</f>
        <v>0</v>
      </c>
      <c r="T9" s="39" t="e">
        <f t="shared" ca="1" si="9"/>
        <v>#REF!</v>
      </c>
      <c r="U9" s="40" t="e">
        <f t="shared" ca="1" si="0"/>
        <v>#REF!</v>
      </c>
    </row>
    <row r="10" spans="1:24" x14ac:dyDescent="0.25">
      <c r="A10" s="34" t="s">
        <v>152</v>
      </c>
      <c r="B10" s="34">
        <v>0</v>
      </c>
      <c r="D10" s="32">
        <f t="shared" si="1"/>
        <v>5.2181818181818187</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39.068742836363633</v>
      </c>
      <c r="K10" s="38">
        <f>COUNTIF(Vertices[Betweenness Centrality], "&gt;= " &amp; J10) - COUNTIF(Vertices[Betweenness Centrality], "&gt;=" &amp; J11)</f>
        <v>1</v>
      </c>
      <c r="L10" s="37">
        <f t="shared" si="5"/>
        <v>6.5273818181818205E-3</v>
      </c>
      <c r="M10" s="38">
        <f>COUNTIF(Vertices[Closeness Centrality], "&gt;= " &amp; L10) - COUNTIF(Vertices[Closeness Centrality], "&gt;=" &amp; L11)</f>
        <v>3</v>
      </c>
      <c r="N10" s="37">
        <f t="shared" si="6"/>
        <v>7.4249272727272709E-3</v>
      </c>
      <c r="O10" s="38">
        <f>COUNTIF(Vertices[Eigenvector Centrality], "&gt;= " &amp; N10) - COUNTIF(Vertices[Eigenvector Centrality], "&gt;=" &amp; N11)</f>
        <v>1</v>
      </c>
      <c r="P10" s="37">
        <f t="shared" si="7"/>
        <v>0.62229278181818182</v>
      </c>
      <c r="Q10" s="38">
        <f>COUNTIF(Vertices[PageRank], "&gt;= " &amp; P10) - COUNTIF(Vertices[PageRank], "&gt;=" &amp; P11)</f>
        <v>0</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5.745454545454546</v>
      </c>
      <c r="E11" s="3">
        <f>COUNTIF(Vertices[Degree], "&gt;= " &amp; D11) - COUNTIF(Vertices[Degree], "&gt;=" &amp; D12)</f>
        <v>1</v>
      </c>
      <c r="F11" s="39">
        <f t="shared" si="2"/>
        <v>0</v>
      </c>
      <c r="G11" s="40">
        <f>COUNTIF(Vertices[In-Degree], "&gt;= " &amp; F11) - COUNTIF(Vertices[In-Degree], "&gt;=" &amp; F12)</f>
        <v>0</v>
      </c>
      <c r="H11" s="39">
        <f t="shared" si="3"/>
        <v>0</v>
      </c>
      <c r="I11" s="40">
        <f>COUNTIF(Vertices[Out-Degree], "&gt;= " &amp; H11) - COUNTIF(Vertices[Out-Degree], "&gt;=" &amp; H12)</f>
        <v>0</v>
      </c>
      <c r="J11" s="39">
        <f t="shared" si="4"/>
        <v>43.952335690909088</v>
      </c>
      <c r="K11" s="40">
        <f>COUNTIF(Vertices[Betweenness Centrality], "&gt;= " &amp; J11) - COUNTIF(Vertices[Betweenness Centrality], "&gt;=" &amp; J12)</f>
        <v>0</v>
      </c>
      <c r="L11" s="39">
        <f t="shared" si="5"/>
        <v>6.6330545454545481E-3</v>
      </c>
      <c r="M11" s="40">
        <f>COUNTIF(Vertices[Closeness Centrality], "&gt;= " &amp; L11) - COUNTIF(Vertices[Closeness Centrality], "&gt;=" &amp; L12)</f>
        <v>0</v>
      </c>
      <c r="N11" s="39">
        <f t="shared" si="6"/>
        <v>8.2474181818181797E-3</v>
      </c>
      <c r="O11" s="40">
        <f>COUNTIF(Vertices[Eigenvector Centrality], "&gt;= " &amp; N11) - COUNTIF(Vertices[Eigenvector Centrality], "&gt;=" &amp; N12)</f>
        <v>0</v>
      </c>
      <c r="P11" s="39">
        <f t="shared" si="7"/>
        <v>0.67109725454545455</v>
      </c>
      <c r="Q11" s="40">
        <f>COUNTIF(Vertices[PageRank], "&gt;= " &amp; P11) - COUNTIF(Vertices[PageRank], "&gt;=" &amp; P12)</f>
        <v>1</v>
      </c>
      <c r="R11" s="39">
        <f t="shared" si="8"/>
        <v>0.16363636363636366</v>
      </c>
      <c r="S11" s="44">
        <f>COUNTIF(Vertices[Clustering Coefficient], "&gt;= " &amp; R11) - COUNTIF(Vertices[Clustering Coefficient], "&gt;=" &amp; R12)</f>
        <v>0</v>
      </c>
      <c r="T11" s="39" t="e">
        <f t="shared" ca="1" si="9"/>
        <v>#REF!</v>
      </c>
      <c r="U11" s="40" t="e">
        <f t="shared" ca="1" si="0"/>
        <v>#REF!</v>
      </c>
    </row>
    <row r="12" spans="1:24" x14ac:dyDescent="0.25">
      <c r="A12" s="34" t="s">
        <v>171</v>
      </c>
      <c r="B12" s="34" t="s">
        <v>241</v>
      </c>
      <c r="D12" s="32">
        <f t="shared" si="1"/>
        <v>6.2727272727272734</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48.835928545454543</v>
      </c>
      <c r="K12" s="38">
        <f>COUNTIF(Vertices[Betweenness Centrality], "&gt;= " &amp; J12) - COUNTIF(Vertices[Betweenness Centrality], "&gt;=" &amp; J13)</f>
        <v>0</v>
      </c>
      <c r="L12" s="37">
        <f t="shared" si="5"/>
        <v>6.7387272727272756E-3</v>
      </c>
      <c r="M12" s="38">
        <f>COUNTIF(Vertices[Closeness Centrality], "&gt;= " &amp; L12) - COUNTIF(Vertices[Closeness Centrality], "&gt;=" &amp; L13)</f>
        <v>1</v>
      </c>
      <c r="N12" s="37">
        <f t="shared" si="6"/>
        <v>9.0699090909090885E-3</v>
      </c>
      <c r="O12" s="38">
        <f>COUNTIF(Vertices[Eigenvector Centrality], "&gt;= " &amp; N12) - COUNTIF(Vertices[Eigenvector Centrality], "&gt;=" &amp; N13)</f>
        <v>1</v>
      </c>
      <c r="P12" s="37">
        <f t="shared" si="7"/>
        <v>0.71990172727272728</v>
      </c>
      <c r="Q12" s="38">
        <f>COUNTIF(Vertices[PageRank], "&gt;= " &amp; P12) - COUNTIF(Vertices[PageRank], "&gt;=" &amp; P13)</f>
        <v>0</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241</v>
      </c>
      <c r="D13" s="32">
        <f t="shared" si="1"/>
        <v>6.8000000000000007</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53.719521399999998</v>
      </c>
      <c r="K13" s="40">
        <f>COUNTIF(Vertices[Betweenness Centrality], "&gt;= " &amp; J13) - COUNTIF(Vertices[Betweenness Centrality], "&gt;=" &amp; J14)</f>
        <v>0</v>
      </c>
      <c r="L13" s="39">
        <f t="shared" si="5"/>
        <v>6.8444000000000031E-3</v>
      </c>
      <c r="M13" s="40">
        <f>COUNTIF(Vertices[Closeness Centrality], "&gt;= " &amp; L13) - COUNTIF(Vertices[Closeness Centrality], "&gt;=" &amp; L14)</f>
        <v>5</v>
      </c>
      <c r="N13" s="39">
        <f t="shared" si="6"/>
        <v>9.8923999999999974E-3</v>
      </c>
      <c r="O13" s="40">
        <f>COUNTIF(Vertices[Eigenvector Centrality], "&gt;= " &amp; N13) - COUNTIF(Vertices[Eigenvector Centrality], "&gt;=" &amp; N14)</f>
        <v>2</v>
      </c>
      <c r="P13" s="39">
        <f t="shared" si="7"/>
        <v>0.76870620000000001</v>
      </c>
      <c r="Q13" s="40">
        <f>COUNTIF(Vertices[PageRank], "&gt;= " &amp; P13) - COUNTIF(Vertices[PageRank], "&gt;=" &amp; P14)</f>
        <v>1</v>
      </c>
      <c r="R13" s="39">
        <f t="shared" si="8"/>
        <v>0.20000000000000004</v>
      </c>
      <c r="S13" s="44">
        <f>COUNTIF(Vertices[Clustering Coefficient], "&gt;= " &amp; R13) - COUNTIF(Vertices[Clustering Coefficient], "&gt;=" &amp; R14)</f>
        <v>0</v>
      </c>
      <c r="T13" s="39" t="e">
        <f t="shared" ca="1" si="9"/>
        <v>#REF!</v>
      </c>
      <c r="U13" s="40" t="e">
        <f t="shared" ca="1" si="0"/>
        <v>#REF!</v>
      </c>
    </row>
    <row r="14" spans="1:24" x14ac:dyDescent="0.25">
      <c r="A14" s="85"/>
      <c r="B14" s="85"/>
      <c r="D14" s="32">
        <f t="shared" si="1"/>
        <v>7.327272727272728</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58.603114254545453</v>
      </c>
      <c r="K14" s="38">
        <f>COUNTIF(Vertices[Betweenness Centrality], "&gt;= " &amp; J14) - COUNTIF(Vertices[Betweenness Centrality], "&gt;=" &amp; J15)</f>
        <v>2</v>
      </c>
      <c r="L14" s="37">
        <f t="shared" si="5"/>
        <v>6.9500727272727306E-3</v>
      </c>
      <c r="M14" s="38">
        <f>COUNTIF(Vertices[Closeness Centrality], "&gt;= " &amp; L14) - COUNTIF(Vertices[Closeness Centrality], "&gt;=" &amp; L15)</f>
        <v>1</v>
      </c>
      <c r="N14" s="37">
        <f t="shared" si="6"/>
        <v>1.0714890909090906E-2</v>
      </c>
      <c r="O14" s="38">
        <f>COUNTIF(Vertices[Eigenvector Centrality], "&gt;= " &amp; N14) - COUNTIF(Vertices[Eigenvector Centrality], "&gt;=" &amp; N15)</f>
        <v>1</v>
      </c>
      <c r="P14" s="37">
        <f t="shared" si="7"/>
        <v>0.81751067272727274</v>
      </c>
      <c r="Q14" s="38">
        <f>COUNTIF(Vertices[PageRank], "&gt;= " &amp; P14) - COUNTIF(Vertices[PageRank], "&gt;=" &amp; P15)</f>
        <v>3</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1</v>
      </c>
      <c r="D15" s="32">
        <f t="shared" si="1"/>
        <v>7.8545454545454554</v>
      </c>
      <c r="E15" s="3">
        <f>COUNTIF(Vertices[Degree], "&gt;= " &amp; D15) - COUNTIF(Vertices[Degree], "&gt;=" &amp; D16)</f>
        <v>4</v>
      </c>
      <c r="F15" s="39">
        <f t="shared" si="2"/>
        <v>0</v>
      </c>
      <c r="G15" s="40">
        <f>COUNTIF(Vertices[In-Degree], "&gt;= " &amp; F15) - COUNTIF(Vertices[In-Degree], "&gt;=" &amp; F16)</f>
        <v>0</v>
      </c>
      <c r="H15" s="39">
        <f t="shared" si="3"/>
        <v>0</v>
      </c>
      <c r="I15" s="40">
        <f>COUNTIF(Vertices[Out-Degree], "&gt;= " &amp; H15) - COUNTIF(Vertices[Out-Degree], "&gt;=" &amp; H16)</f>
        <v>0</v>
      </c>
      <c r="J15" s="39">
        <f t="shared" si="4"/>
        <v>63.486707109090908</v>
      </c>
      <c r="K15" s="40">
        <f>COUNTIF(Vertices[Betweenness Centrality], "&gt;= " &amp; J15) - COUNTIF(Vertices[Betweenness Centrality], "&gt;=" &amp; J16)</f>
        <v>0</v>
      </c>
      <c r="L15" s="39">
        <f t="shared" si="5"/>
        <v>7.0557454545454581E-3</v>
      </c>
      <c r="M15" s="40">
        <f>COUNTIF(Vertices[Closeness Centrality], "&gt;= " &amp; L15) - COUNTIF(Vertices[Closeness Centrality], "&gt;=" &amp; L16)</f>
        <v>1</v>
      </c>
      <c r="N15" s="39">
        <f t="shared" si="6"/>
        <v>1.1537381818181815E-2</v>
      </c>
      <c r="O15" s="40">
        <f>COUNTIF(Vertices[Eigenvector Centrality], "&gt;= " &amp; N15) - COUNTIF(Vertices[Eigenvector Centrality], "&gt;=" &amp; N16)</f>
        <v>4</v>
      </c>
      <c r="P15" s="39">
        <f t="shared" si="7"/>
        <v>0.86631514545454547</v>
      </c>
      <c r="Q15" s="40">
        <f>COUNTIF(Vertices[PageRank], "&gt;= " &amp; P15) - COUNTIF(Vertices[PageRank], "&gt;=" &amp; P16)</f>
        <v>2</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8.3818181818181827</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68.370299963636356</v>
      </c>
      <c r="K16" s="38">
        <f>COUNTIF(Vertices[Betweenness Centrality], "&gt;= " &amp; J16) - COUNTIF(Vertices[Betweenness Centrality], "&gt;=" &amp; J17)</f>
        <v>0</v>
      </c>
      <c r="L16" s="37">
        <f t="shared" si="5"/>
        <v>7.1614181818181856E-3</v>
      </c>
      <c r="M16" s="38">
        <f>COUNTIF(Vertices[Closeness Centrality], "&gt;= " &amp; L16) - COUNTIF(Vertices[Closeness Centrality], "&gt;=" &amp; L17)</f>
        <v>0</v>
      </c>
      <c r="N16" s="37">
        <f t="shared" si="6"/>
        <v>1.2359872727272724E-2</v>
      </c>
      <c r="O16" s="38">
        <f>COUNTIF(Vertices[Eigenvector Centrality], "&gt;= " &amp; N16) - COUNTIF(Vertices[Eigenvector Centrality], "&gt;=" &amp; N17)</f>
        <v>0</v>
      </c>
      <c r="P16" s="37">
        <f t="shared" si="7"/>
        <v>0.9151196181818182</v>
      </c>
      <c r="Q16" s="38">
        <f>COUNTIF(Vertices[PageRank], "&gt;= " &amp; P16) - COUNTIF(Vertices[PageRank], "&gt;=" &amp; P17)</f>
        <v>1</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59</v>
      </c>
      <c r="D17" s="32">
        <f t="shared" si="1"/>
        <v>8.9090909090909101</v>
      </c>
      <c r="E17" s="3">
        <f>COUNTIF(Vertices[Degree], "&gt;= " &amp; D17) - COUNTIF(Vertices[Degree], "&gt;=" &amp; D18)</f>
        <v>3</v>
      </c>
      <c r="F17" s="39">
        <f t="shared" si="2"/>
        <v>0</v>
      </c>
      <c r="G17" s="40">
        <f>COUNTIF(Vertices[In-Degree], "&gt;= " &amp; F17) - COUNTIF(Vertices[In-Degree], "&gt;=" &amp; F18)</f>
        <v>0</v>
      </c>
      <c r="H17" s="39">
        <f t="shared" si="3"/>
        <v>0</v>
      </c>
      <c r="I17" s="40">
        <f>COUNTIF(Vertices[Out-Degree], "&gt;= " &amp; H17) - COUNTIF(Vertices[Out-Degree], "&gt;=" &amp; H18)</f>
        <v>0</v>
      </c>
      <c r="J17" s="39">
        <f t="shared" si="4"/>
        <v>73.253892818181811</v>
      </c>
      <c r="K17" s="40">
        <f>COUNTIF(Vertices[Betweenness Centrality], "&gt;= " &amp; J17) - COUNTIF(Vertices[Betweenness Centrality], "&gt;=" &amp; J18)</f>
        <v>1</v>
      </c>
      <c r="L17" s="39">
        <f t="shared" si="5"/>
        <v>7.2670909090909131E-3</v>
      </c>
      <c r="M17" s="40">
        <f>COUNTIF(Vertices[Closeness Centrality], "&gt;= " &amp; L17) - COUNTIF(Vertices[Closeness Centrality], "&gt;=" &amp; L18)</f>
        <v>1</v>
      </c>
      <c r="N17" s="39">
        <f t="shared" si="6"/>
        <v>1.3182363636363633E-2</v>
      </c>
      <c r="O17" s="40">
        <f>COUNTIF(Vertices[Eigenvector Centrality], "&gt;= " &amp; N17) - COUNTIF(Vertices[Eigenvector Centrality], "&gt;=" &amp; N18)</f>
        <v>0</v>
      </c>
      <c r="P17" s="39">
        <f t="shared" si="7"/>
        <v>0.96392409090909092</v>
      </c>
      <c r="Q17" s="40">
        <f>COUNTIF(Vertices[PageRank], "&gt;= " &amp; P17) - COUNTIF(Vertices[PageRank], "&gt;=" &amp; P18)</f>
        <v>0</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288</v>
      </c>
      <c r="D18" s="32">
        <f t="shared" si="1"/>
        <v>9.4363636363636374</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78.137485672727266</v>
      </c>
      <c r="K18" s="38">
        <f>COUNTIF(Vertices[Betweenness Centrality], "&gt;= " &amp; J18) - COUNTIF(Vertices[Betweenness Centrality], "&gt;=" &amp; J19)</f>
        <v>0</v>
      </c>
      <c r="L18" s="37">
        <f t="shared" si="5"/>
        <v>7.3727636363636407E-3</v>
      </c>
      <c r="M18" s="38">
        <f>COUNTIF(Vertices[Closeness Centrality], "&gt;= " &amp; L18) - COUNTIF(Vertices[Closeness Centrality], "&gt;=" &amp; L19)</f>
        <v>1</v>
      </c>
      <c r="N18" s="37">
        <f t="shared" si="6"/>
        <v>1.4004854545454542E-2</v>
      </c>
      <c r="O18" s="38">
        <f>COUNTIF(Vertices[Eigenvector Centrality], "&gt;= " &amp; N18) - COUNTIF(Vertices[Eigenvector Centrality], "&gt;=" &amp; N19)</f>
        <v>1</v>
      </c>
      <c r="P18" s="37">
        <f t="shared" si="7"/>
        <v>1.0127285636363637</v>
      </c>
      <c r="Q18" s="38">
        <f>COUNTIF(Vertices[PageRank], "&gt;= " &amp; P18) - COUNTIF(Vertices[PageRank], "&gt;=" &amp; P19)</f>
        <v>4</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9.9636363636363647</v>
      </c>
      <c r="E19" s="3">
        <f>COUNTIF(Vertices[Degree], "&gt;= " &amp; D19) - COUNTIF(Vertices[Degree], "&gt;=" &amp; D20)</f>
        <v>1</v>
      </c>
      <c r="F19" s="39">
        <f t="shared" si="2"/>
        <v>0</v>
      </c>
      <c r="G19" s="40">
        <f>COUNTIF(Vertices[In-Degree], "&gt;= " &amp; F19) - COUNTIF(Vertices[In-Degree], "&gt;=" &amp; F20)</f>
        <v>0</v>
      </c>
      <c r="H19" s="39">
        <f t="shared" si="3"/>
        <v>0</v>
      </c>
      <c r="I19" s="40">
        <f>COUNTIF(Vertices[Out-Degree], "&gt;= " &amp; H19) - COUNTIF(Vertices[Out-Degree], "&gt;=" &amp; H20)</f>
        <v>0</v>
      </c>
      <c r="J19" s="39">
        <f t="shared" si="4"/>
        <v>83.021078527272721</v>
      </c>
      <c r="K19" s="40">
        <f>COUNTIF(Vertices[Betweenness Centrality], "&gt;= " &amp; J19) - COUNTIF(Vertices[Betweenness Centrality], "&gt;=" &amp; J20)</f>
        <v>1</v>
      </c>
      <c r="L19" s="39">
        <f t="shared" si="5"/>
        <v>7.4784363636363682E-3</v>
      </c>
      <c r="M19" s="40">
        <f>COUNTIF(Vertices[Closeness Centrality], "&gt;= " &amp; L19) - COUNTIF(Vertices[Closeness Centrality], "&gt;=" &amp; L20)</f>
        <v>2</v>
      </c>
      <c r="N19" s="39">
        <f t="shared" si="6"/>
        <v>1.482734545454545E-2</v>
      </c>
      <c r="O19" s="40">
        <f>COUNTIF(Vertices[Eigenvector Centrality], "&gt;= " &amp; N19) - COUNTIF(Vertices[Eigenvector Centrality], "&gt;=" &amp; N20)</f>
        <v>1</v>
      </c>
      <c r="P19" s="39">
        <f t="shared" si="7"/>
        <v>1.0615330363636364</v>
      </c>
      <c r="Q19" s="40">
        <f>COUNTIF(Vertices[PageRank], "&gt;= " &amp; P19) - COUNTIF(Vertices[PageRank], "&gt;=" &amp; P20)</f>
        <v>1</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4</v>
      </c>
      <c r="D20" s="32">
        <f t="shared" si="1"/>
        <v>10.490909090909092</v>
      </c>
      <c r="E20" s="3">
        <f>COUNTIF(Vertices[Degree], "&gt;= " &amp; D20) - COUNTIF(Vertices[Degree], "&gt;=" &amp; D21)</f>
        <v>4</v>
      </c>
      <c r="F20" s="37">
        <f t="shared" si="2"/>
        <v>0</v>
      </c>
      <c r="G20" s="38">
        <f>COUNTIF(Vertices[In-Degree], "&gt;= " &amp; F20) - COUNTIF(Vertices[In-Degree], "&gt;=" &amp; F21)</f>
        <v>0</v>
      </c>
      <c r="H20" s="37">
        <f t="shared" si="3"/>
        <v>0</v>
      </c>
      <c r="I20" s="38">
        <f>COUNTIF(Vertices[Out-Degree], "&gt;= " &amp; H20) - COUNTIF(Vertices[Out-Degree], "&gt;=" &amp; H21)</f>
        <v>0</v>
      </c>
      <c r="J20" s="37">
        <f t="shared" si="4"/>
        <v>87.904671381818176</v>
      </c>
      <c r="K20" s="38">
        <f>COUNTIF(Vertices[Betweenness Centrality], "&gt;= " &amp; J20) - COUNTIF(Vertices[Betweenness Centrality], "&gt;=" &amp; J21)</f>
        <v>0</v>
      </c>
      <c r="L20" s="37">
        <f t="shared" si="5"/>
        <v>7.5841090909090957E-3</v>
      </c>
      <c r="M20" s="38">
        <f>COUNTIF(Vertices[Closeness Centrality], "&gt;= " &amp; L20) - COUNTIF(Vertices[Closeness Centrality], "&gt;=" &amp; L21)</f>
        <v>2</v>
      </c>
      <c r="N20" s="37">
        <f t="shared" si="6"/>
        <v>1.5649836363636361E-2</v>
      </c>
      <c r="O20" s="38">
        <f>COUNTIF(Vertices[Eigenvector Centrality], "&gt;= " &amp; N20) - COUNTIF(Vertices[Eigenvector Centrality], "&gt;=" &amp; N21)</f>
        <v>1</v>
      </c>
      <c r="P20" s="37">
        <f t="shared" si="7"/>
        <v>1.1103375090909091</v>
      </c>
      <c r="Q20" s="38">
        <f>COUNTIF(Vertices[PageRank], "&gt;= " &amp; P20) - COUNTIF(Vertices[PageRank], "&gt;=" &amp; P21)</f>
        <v>0</v>
      </c>
      <c r="R20" s="37">
        <f t="shared" si="8"/>
        <v>0.32727272727272733</v>
      </c>
      <c r="S20" s="43">
        <f>COUNTIF(Vertices[Clustering Coefficient], "&gt;= " &amp; R20) - COUNTIF(Vertices[Clustering Coefficient], "&gt;=" &amp; R21)</f>
        <v>2</v>
      </c>
      <c r="T20" s="37" t="e">
        <f t="shared" ca="1" si="9"/>
        <v>#REF!</v>
      </c>
      <c r="U20" s="38" t="e">
        <f t="shared" ca="1" si="0"/>
        <v>#REF!</v>
      </c>
    </row>
    <row r="21" spans="1:21" x14ac:dyDescent="0.25">
      <c r="A21" s="34" t="s">
        <v>158</v>
      </c>
      <c r="B21" s="34">
        <v>2.0890550000000001</v>
      </c>
      <c r="D21" s="32">
        <f t="shared" si="1"/>
        <v>11.018181818181819</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92.788264236363631</v>
      </c>
      <c r="K21" s="40">
        <f>COUNTIF(Vertices[Betweenness Centrality], "&gt;= " &amp; J21) - COUNTIF(Vertices[Betweenness Centrality], "&gt;=" &amp; J22)</f>
        <v>0</v>
      </c>
      <c r="L21" s="39">
        <f t="shared" si="5"/>
        <v>7.6897818181818232E-3</v>
      </c>
      <c r="M21" s="40">
        <f>COUNTIF(Vertices[Closeness Centrality], "&gt;= " &amp; L21) - COUNTIF(Vertices[Closeness Centrality], "&gt;=" &amp; L22)</f>
        <v>2</v>
      </c>
      <c r="N21" s="39">
        <f t="shared" si="6"/>
        <v>1.647232727272727E-2</v>
      </c>
      <c r="O21" s="40">
        <f>COUNTIF(Vertices[Eigenvector Centrality], "&gt;= " &amp; N21) - COUNTIF(Vertices[Eigenvector Centrality], "&gt;=" &amp; N22)</f>
        <v>0</v>
      </c>
      <c r="P21" s="39">
        <f t="shared" si="7"/>
        <v>1.1591419818181818</v>
      </c>
      <c r="Q21" s="40">
        <f>COUNTIF(Vertices[PageRank], "&gt;= " &amp; P21) - COUNTIF(Vertices[PageRank], "&gt;=" &amp; P22)</f>
        <v>1</v>
      </c>
      <c r="R21" s="39">
        <f t="shared" si="8"/>
        <v>0.34545454545454551</v>
      </c>
      <c r="S21" s="44">
        <f>COUNTIF(Vertices[Clustering Coefficient], "&gt;= " &amp; R21) - COUNTIF(Vertices[Clustering Coefficient], "&gt;=" &amp; R22)</f>
        <v>1</v>
      </c>
      <c r="T21" s="39" t="e">
        <f t="shared" ca="1" si="9"/>
        <v>#REF!</v>
      </c>
      <c r="U21" s="40" t="e">
        <f t="shared" ca="1" si="0"/>
        <v>#REF!</v>
      </c>
    </row>
    <row r="22" spans="1:21" x14ac:dyDescent="0.25">
      <c r="A22" s="85"/>
      <c r="B22" s="85"/>
      <c r="D22" s="32">
        <f t="shared" si="1"/>
        <v>11.545454545454547</v>
      </c>
      <c r="E22" s="3">
        <f>COUNTIF(Vertices[Degree], "&gt;= " &amp; D22) - COUNTIF(Vertices[Degree], "&gt;=" &amp; D23)</f>
        <v>2</v>
      </c>
      <c r="F22" s="37">
        <f t="shared" si="2"/>
        <v>0</v>
      </c>
      <c r="G22" s="38">
        <f>COUNTIF(Vertices[In-Degree], "&gt;= " &amp; F22) - COUNTIF(Vertices[In-Degree], "&gt;=" &amp; F23)</f>
        <v>0</v>
      </c>
      <c r="H22" s="37">
        <f t="shared" si="3"/>
        <v>0</v>
      </c>
      <c r="I22" s="38">
        <f>COUNTIF(Vertices[Out-Degree], "&gt;= " &amp; H22) - COUNTIF(Vertices[Out-Degree], "&gt;=" &amp; H23)</f>
        <v>0</v>
      </c>
      <c r="J22" s="37">
        <f t="shared" si="4"/>
        <v>97.671857090909086</v>
      </c>
      <c r="K22" s="38">
        <f>COUNTIF(Vertices[Betweenness Centrality], "&gt;= " &amp; J22) - COUNTIF(Vertices[Betweenness Centrality], "&gt;=" &amp; J23)</f>
        <v>0</v>
      </c>
      <c r="L22" s="37">
        <f t="shared" si="5"/>
        <v>7.7954545454545507E-3</v>
      </c>
      <c r="M22" s="38">
        <f>COUNTIF(Vertices[Closeness Centrality], "&gt;= " &amp; L22) - COUNTIF(Vertices[Closeness Centrality], "&gt;=" &amp; L23)</f>
        <v>5</v>
      </c>
      <c r="N22" s="37">
        <f t="shared" si="6"/>
        <v>1.7294818181818179E-2</v>
      </c>
      <c r="O22" s="38">
        <f>COUNTIF(Vertices[Eigenvector Centrality], "&gt;= " &amp; N22) - COUNTIF(Vertices[Eigenvector Centrality], "&gt;=" &amp; N23)</f>
        <v>1</v>
      </c>
      <c r="P22" s="37">
        <f t="shared" si="7"/>
        <v>1.2079464545454546</v>
      </c>
      <c r="Q22" s="38">
        <f>COUNTIF(Vertices[PageRank], "&gt;= " &amp; P22) - COUNTIF(Vertices[PageRank], "&gt;=" &amp; P23)</f>
        <v>1</v>
      </c>
      <c r="R22" s="37">
        <f t="shared" si="8"/>
        <v>0.3636363636363637</v>
      </c>
      <c r="S22" s="43">
        <f>COUNTIF(Vertices[Clustering Coefficient], "&gt;= " &amp; R22) - COUNTIF(Vertices[Clustering Coefficient], "&gt;=" &amp; R23)</f>
        <v>1</v>
      </c>
      <c r="T22" s="37" t="e">
        <f t="shared" ca="1" si="9"/>
        <v>#REF!</v>
      </c>
      <c r="U22" s="38" t="e">
        <f t="shared" ca="1" si="0"/>
        <v>#REF!</v>
      </c>
    </row>
    <row r="23" spans="1:21" x14ac:dyDescent="0.25">
      <c r="A23" s="34" t="s">
        <v>159</v>
      </c>
      <c r="B23" s="34">
        <v>0.16832261835184104</v>
      </c>
      <c r="D23" s="32">
        <f t="shared" si="1"/>
        <v>12.072727272727274</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102.55544994545454</v>
      </c>
      <c r="K23" s="40">
        <f>COUNTIF(Vertices[Betweenness Centrality], "&gt;= " &amp; J23) - COUNTIF(Vertices[Betweenness Centrality], "&gt;=" &amp; J24)</f>
        <v>1</v>
      </c>
      <c r="L23" s="39">
        <f t="shared" si="5"/>
        <v>7.9011272727272774E-3</v>
      </c>
      <c r="M23" s="40">
        <f>COUNTIF(Vertices[Closeness Centrality], "&gt;= " &amp; L23) - COUNTIF(Vertices[Closeness Centrality], "&gt;=" &amp; L24)</f>
        <v>0</v>
      </c>
      <c r="N23" s="39">
        <f t="shared" si="6"/>
        <v>1.8117309090909087E-2</v>
      </c>
      <c r="O23" s="40">
        <f>COUNTIF(Vertices[Eigenvector Centrality], "&gt;= " &amp; N23) - COUNTIF(Vertices[Eigenvector Centrality], "&gt;=" &amp; N24)</f>
        <v>2</v>
      </c>
      <c r="P23" s="39">
        <f t="shared" si="7"/>
        <v>1.2567509272727273</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239</v>
      </c>
      <c r="B24" s="34">
        <v>0</v>
      </c>
      <c r="D24" s="32">
        <f t="shared" si="1"/>
        <v>12.600000000000001</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107.4390428</v>
      </c>
      <c r="K24" s="38">
        <f>COUNTIF(Vertices[Betweenness Centrality], "&gt;= " &amp; J24) - COUNTIF(Vertices[Betweenness Centrality], "&gt;=" &amp; J25)</f>
        <v>0</v>
      </c>
      <c r="L24" s="37">
        <f t="shared" si="5"/>
        <v>8.0068000000000049E-3</v>
      </c>
      <c r="M24" s="38">
        <f>COUNTIF(Vertices[Closeness Centrality], "&gt;= " &amp; L24) - COUNTIF(Vertices[Closeness Centrality], "&gt;=" &amp; L25)</f>
        <v>0</v>
      </c>
      <c r="N24" s="37">
        <f t="shared" si="6"/>
        <v>1.8939799999999996E-2</v>
      </c>
      <c r="O24" s="38">
        <f>COUNTIF(Vertices[Eigenvector Centrality], "&gt;= " &amp; N24) - COUNTIF(Vertices[Eigenvector Centrality], "&gt;=" &amp; N25)</f>
        <v>1</v>
      </c>
      <c r="P24" s="37">
        <f t="shared" si="7"/>
        <v>1.3055554</v>
      </c>
      <c r="Q24" s="38">
        <f>COUNTIF(Vertices[PageRank], "&gt;= " &amp; P24) - COUNTIF(Vertices[PageRank], "&gt;=" &amp; P25)</f>
        <v>1</v>
      </c>
      <c r="R24" s="37">
        <f t="shared" si="8"/>
        <v>0.40000000000000008</v>
      </c>
      <c r="S24" s="43">
        <f>COUNTIF(Vertices[Clustering Coefficient], "&gt;= " &amp; R24) - COUNTIF(Vertices[Clustering Coefficient], "&gt;=" &amp; R25)</f>
        <v>0</v>
      </c>
      <c r="T24" s="37" t="e">
        <f t="shared" ca="1" si="9"/>
        <v>#REF!</v>
      </c>
      <c r="U24" s="38" t="e">
        <f t="shared" ca="1" si="0"/>
        <v>#REF!</v>
      </c>
    </row>
    <row r="25" spans="1:21" x14ac:dyDescent="0.25">
      <c r="A25" s="85"/>
      <c r="B25" s="85"/>
      <c r="D25" s="32">
        <f t="shared" si="1"/>
        <v>13.127272727272729</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112.32263565454545</v>
      </c>
      <c r="K25" s="40">
        <f>COUNTIF(Vertices[Betweenness Centrality], "&gt;= " &amp; J25) - COUNTIF(Vertices[Betweenness Centrality], "&gt;=" &amp; J26)</f>
        <v>0</v>
      </c>
      <c r="L25" s="39">
        <f t="shared" si="5"/>
        <v>8.1124727272727324E-3</v>
      </c>
      <c r="M25" s="40">
        <f>COUNTIF(Vertices[Closeness Centrality], "&gt;= " &amp; L25) - COUNTIF(Vertices[Closeness Centrality], "&gt;=" &amp; L26)</f>
        <v>2</v>
      </c>
      <c r="N25" s="39">
        <f t="shared" si="6"/>
        <v>1.9762290909090905E-2</v>
      </c>
      <c r="O25" s="40">
        <f>COUNTIF(Vertices[Eigenvector Centrality], "&gt;= " &amp; N25) - COUNTIF(Vertices[Eigenvector Centrality], "&gt;=" &amp; N26)</f>
        <v>0</v>
      </c>
      <c r="P25" s="39">
        <f t="shared" si="7"/>
        <v>1.3543598727272728</v>
      </c>
      <c r="Q25" s="40">
        <f>COUNTIF(Vertices[PageRank], "&gt;= " &amp; P25) - COUNTIF(Vertices[PageRank], "&gt;=" &amp; P26)</f>
        <v>0</v>
      </c>
      <c r="R25" s="39">
        <f t="shared" si="8"/>
        <v>0.41818181818181827</v>
      </c>
      <c r="S25" s="44">
        <f>COUNTIF(Vertices[Clustering Coefficient], "&gt;= " &amp; R25) - COUNTIF(Vertices[Clustering Coefficient], "&gt;=" &amp; R26)</f>
        <v>1</v>
      </c>
      <c r="T25" s="39" t="e">
        <f t="shared" ca="1" si="9"/>
        <v>#REF!</v>
      </c>
      <c r="U25" s="40" t="e">
        <f t="shared" ca="1" si="0"/>
        <v>#REF!</v>
      </c>
    </row>
    <row r="26" spans="1:21" x14ac:dyDescent="0.25">
      <c r="A26" s="34" t="s">
        <v>240</v>
      </c>
      <c r="B26" s="34" t="s">
        <v>242</v>
      </c>
      <c r="D26" s="32">
        <f t="shared" si="1"/>
        <v>13.654545454545456</v>
      </c>
      <c r="E26" s="3">
        <f>COUNTIF(Vertices[Degree], "&gt;= " &amp; D26) - COUNTIF(Vertices[Degree], "&gt;=" &amp; D28)</f>
        <v>1</v>
      </c>
      <c r="F26" s="37">
        <f t="shared" si="2"/>
        <v>0</v>
      </c>
      <c r="G26" s="38">
        <f>COUNTIF(Vertices[In-Degree], "&gt;= " &amp; F26) - COUNTIF(Vertices[In-Degree], "&gt;=" &amp; F28)</f>
        <v>0</v>
      </c>
      <c r="H26" s="37">
        <f t="shared" si="3"/>
        <v>0</v>
      </c>
      <c r="I26" s="38">
        <f>COUNTIF(Vertices[Out-Degree], "&gt;= " &amp; H26) - COUNTIF(Vertices[Out-Degree], "&gt;=" &amp; H28)</f>
        <v>0</v>
      </c>
      <c r="J26" s="37">
        <f t="shared" si="4"/>
        <v>117.20622850909091</v>
      </c>
      <c r="K26" s="38">
        <f>COUNTIF(Vertices[Betweenness Centrality], "&gt;= " &amp; J26) - COUNTIF(Vertices[Betweenness Centrality], "&gt;=" &amp; J28)</f>
        <v>0</v>
      </c>
      <c r="L26" s="37">
        <f t="shared" si="5"/>
        <v>8.2181454545454599E-3</v>
      </c>
      <c r="M26" s="38">
        <f>COUNTIF(Vertices[Closeness Centrality], "&gt;= " &amp; L26) - COUNTIF(Vertices[Closeness Centrality], "&gt;=" &amp; L28)</f>
        <v>1</v>
      </c>
      <c r="N26" s="37">
        <f t="shared" si="6"/>
        <v>2.0584781818181814E-2</v>
      </c>
      <c r="O26" s="38">
        <f>COUNTIF(Vertices[Eigenvector Centrality], "&gt;= " &amp; N26) - COUNTIF(Vertices[Eigenvector Centrality], "&gt;=" &amp; N28)</f>
        <v>1</v>
      </c>
      <c r="P26" s="37">
        <f t="shared" si="7"/>
        <v>1.4031643454545455</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-16</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-6</v>
      </c>
      <c r="L27" s="73"/>
      <c r="M27" s="74">
        <f>COUNTIF(Vertices[Closeness Centrality], "&gt;= " &amp; L27) - COUNTIF(Vertices[Closeness Centrality], "&gt;=" &amp; L28)</f>
        <v>-27</v>
      </c>
      <c r="N27" s="73"/>
      <c r="O27" s="74">
        <f>COUNTIF(Vertices[Eigenvector Centrality], "&gt;= " &amp; N27) - COUNTIF(Vertices[Eigenvector Centrality], "&gt;=" &amp; N28)</f>
        <v>-20</v>
      </c>
      <c r="P27" s="73"/>
      <c r="Q27" s="74">
        <f>COUNTIF(Vertices[Eigenvector Centrality], "&gt;= " &amp; P27) - COUNTIF(Vertices[Eigenvector Centrality], "&gt;=" &amp; P28)</f>
        <v>0</v>
      </c>
      <c r="R27" s="73"/>
      <c r="S27" s="75">
        <f>COUNTIF(Vertices[Clustering Coefficient], "&gt;= " &amp; R27) - COUNTIF(Vertices[Clustering Coefficient], "&gt;=" &amp; R28)</f>
        <v>-42</v>
      </c>
      <c r="T27" s="73"/>
      <c r="U27" s="74">
        <f ca="1">COUNTIF(Vertices[Clustering Coefficient], "&gt;= " &amp; T27) - COUNTIF(Vertices[Clustering Coefficient], "&gt;=" &amp; T28)</f>
        <v>0</v>
      </c>
    </row>
    <row r="28" spans="1:21" x14ac:dyDescent="0.25">
      <c r="D28" s="32">
        <f>D26+($D$57-$D$2)/BinDivisor</f>
        <v>14.181818181818183</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122.08982136363636</v>
      </c>
      <c r="K28" s="40">
        <f>COUNTIF(Vertices[Betweenness Centrality], "&gt;= " &amp; J28) - COUNTIF(Vertices[Betweenness Centrality], "&gt;=" &amp; J40)</f>
        <v>0</v>
      </c>
      <c r="L28" s="39">
        <f>L26+($L$57-$L$2)/BinDivisor</f>
        <v>8.3238181818181874E-3</v>
      </c>
      <c r="M28" s="40">
        <f>COUNTIF(Vertices[Closeness Centrality], "&gt;= " &amp; L28) - COUNTIF(Vertices[Closeness Centrality], "&gt;=" &amp; L40)</f>
        <v>3</v>
      </c>
      <c r="N28" s="39">
        <f>N26+($N$57-$N$2)/BinDivisor</f>
        <v>2.1407272727272723E-2</v>
      </c>
      <c r="O28" s="40">
        <f>COUNTIF(Vertices[Eigenvector Centrality], "&gt;= " &amp; N28) - COUNTIF(Vertices[Eigenvector Centrality], "&gt;=" &amp; N40)</f>
        <v>0</v>
      </c>
      <c r="P28" s="39">
        <f>P26+($P$57-$P$2)/BinDivisor</f>
        <v>1.4519688181818182</v>
      </c>
      <c r="Q28" s="40">
        <f>COUNTIF(Vertices[PageRank], "&gt;= " &amp; P28) - COUNTIF(Vertices[PageRank], "&gt;=" &amp; P40)</f>
        <v>1</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-16</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-6</v>
      </c>
      <c r="L38" s="73"/>
      <c r="M38" s="74">
        <f>COUNTIF(Vertices[Closeness Centrality], "&gt;= " &amp; L38) - COUNTIF(Vertices[Closeness Centrality], "&gt;=" &amp; L40)</f>
        <v>-24</v>
      </c>
      <c r="N38" s="73"/>
      <c r="O38" s="74">
        <f>COUNTIF(Vertices[Eigenvector Centrality], "&gt;= " &amp; N38) - COUNTIF(Vertices[Eigenvector Centrality], "&gt;=" &amp; N40)</f>
        <v>-20</v>
      </c>
      <c r="P38" s="73"/>
      <c r="Q38" s="74">
        <f>COUNTIF(Vertices[Eigenvector Centrality], "&gt;= " &amp; P38) - COUNTIF(Vertices[Eigenvector Centrality], "&gt;=" &amp; P40)</f>
        <v>0</v>
      </c>
      <c r="R38" s="73"/>
      <c r="S38" s="75">
        <f>COUNTIF(Vertices[Clustering Coefficient], "&gt;= " &amp; R38) - COUNTIF(Vertices[Clustering Coefficient], "&gt;=" &amp; R40)</f>
        <v>-41</v>
      </c>
      <c r="T38" s="73"/>
      <c r="U38" s="74">
        <f ca="1">COUNTIF(Vertices[Clustering Coefficient], "&gt;= " &amp; T38) - COUNTIF(Vertices[Clustering Coefficient], "&gt;=" &amp; T40)</f>
        <v>0</v>
      </c>
    </row>
    <row r="39" spans="1:21" x14ac:dyDescent="0.25">
      <c r="D39" s="32"/>
      <c r="E39" s="3">
        <f>COUNTIF(Vertices[Degree], "&gt;= " &amp; D39) - COUNTIF(Vertices[Degree], "&gt;=" &amp; D40)</f>
        <v>-16</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-6</v>
      </c>
      <c r="L39" s="73"/>
      <c r="M39" s="74">
        <f>COUNTIF(Vertices[Closeness Centrality], "&gt;= " &amp; L39) - COUNTIF(Vertices[Closeness Centrality], "&gt;=" &amp; L40)</f>
        <v>-24</v>
      </c>
      <c r="N39" s="73"/>
      <c r="O39" s="74">
        <f>COUNTIF(Vertices[Eigenvector Centrality], "&gt;= " &amp; N39) - COUNTIF(Vertices[Eigenvector Centrality], "&gt;=" &amp; N40)</f>
        <v>-20</v>
      </c>
      <c r="P39" s="73"/>
      <c r="Q39" s="74">
        <f>COUNTIF(Vertices[Eigenvector Centrality], "&gt;= " &amp; P39) - COUNTIF(Vertices[Eigenvector Centrality], "&gt;=" &amp; P40)</f>
        <v>0</v>
      </c>
      <c r="R39" s="73"/>
      <c r="S39" s="75">
        <f>COUNTIF(Vertices[Clustering Coefficient], "&gt;= " &amp; R39) - COUNTIF(Vertices[Clustering Coefficient], "&gt;=" &amp; R40)</f>
        <v>-41</v>
      </c>
      <c r="T39" s="73"/>
      <c r="U39" s="74">
        <f ca="1">COUNTIF(Vertices[Clustering Coefficient], "&gt;= " &amp; T39) - COUNTIF(Vertices[Clustering Coefficient], "&gt;=" &amp; T40)</f>
        <v>0</v>
      </c>
    </row>
    <row r="40" spans="1:21" x14ac:dyDescent="0.25">
      <c r="D40" s="32">
        <f>D28+($D$57-$D$2)/BinDivisor</f>
        <v>14.709090909090911</v>
      </c>
      <c r="E40" s="3">
        <f>COUNTIF(Vertices[Degree], "&gt;= " &amp; D40) - COUNTIF(Vertices[Degree], "&gt;=" &amp; D41)</f>
        <v>1</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126.97341421818182</v>
      </c>
      <c r="K40" s="38">
        <f>COUNTIF(Vertices[Betweenness Centrality], "&gt;= " &amp; J40) - COUNTIF(Vertices[Betweenness Centrality], "&gt;=" &amp; J41)</f>
        <v>0</v>
      </c>
      <c r="L40" s="37">
        <f>L28+($L$57-$L$2)/BinDivisor</f>
        <v>8.4294909090909149E-3</v>
      </c>
      <c r="M40" s="38">
        <f>COUNTIF(Vertices[Closeness Centrality], "&gt;= " &amp; L40) - COUNTIF(Vertices[Closeness Centrality], "&gt;=" &amp; L41)</f>
        <v>0</v>
      </c>
      <c r="N40" s="37">
        <f>N28+($N$57-$N$2)/BinDivisor</f>
        <v>2.2229763636363632E-2</v>
      </c>
      <c r="O40" s="38">
        <f>COUNTIF(Vertices[Eigenvector Centrality], "&gt;= " &amp; N40) - COUNTIF(Vertices[Eigenvector Centrality], "&gt;=" &amp; N41)</f>
        <v>0</v>
      </c>
      <c r="P40" s="37">
        <f>P28+($P$57-$P$2)/BinDivisor</f>
        <v>1.500773290909091</v>
      </c>
      <c r="Q40" s="38">
        <f>COUNTIF(Vertices[PageRank], "&gt;= " &amp; P40) - COUNTIF(Vertices[PageRank], "&gt;=" &amp; P41)</f>
        <v>1</v>
      </c>
      <c r="R40" s="37">
        <f>R28+($R$57-$R$2)/BinDivisor</f>
        <v>0.47272727272727283</v>
      </c>
      <c r="S40" s="43">
        <f>COUNTIF(Vertices[Clustering Coefficient], "&gt;= " &amp; R40) - COUNTIF(Vertices[Clustering Coefficient], "&gt;=" &amp; R41)</f>
        <v>1</v>
      </c>
      <c r="T40" s="37" t="e">
        <f ca="1">T28+($T$57-$T$2)/BinDivisor</f>
        <v>#REF!</v>
      </c>
      <c r="U40" s="38" t="e">
        <f t="shared" ca="1" si="0"/>
        <v>#REF!</v>
      </c>
    </row>
    <row r="41" spans="1:21" x14ac:dyDescent="0.25">
      <c r="A41" t="s">
        <v>164</v>
      </c>
      <c r="B41" t="s">
        <v>17</v>
      </c>
      <c r="D41" s="32">
        <f t="shared" ref="D41:D56" si="10">D40+($D$57-$D$2)/BinDivisor</f>
        <v>15.236363636363638</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131.85700707272727</v>
      </c>
      <c r="K41" s="40">
        <f>COUNTIF(Vertices[Betweenness Centrality], "&gt;= " &amp; J41) - COUNTIF(Vertices[Betweenness Centrality], "&gt;=" &amp; J42)</f>
        <v>0</v>
      </c>
      <c r="L41" s="39">
        <f t="shared" ref="L41:L56" si="14">L40+($L$57-$L$2)/BinDivisor</f>
        <v>8.5351636363636425E-3</v>
      </c>
      <c r="M41" s="40">
        <f>COUNTIF(Vertices[Closeness Centrality], "&gt;= " &amp; L41) - COUNTIF(Vertices[Closeness Centrality], "&gt;=" &amp; L42)</f>
        <v>1</v>
      </c>
      <c r="N41" s="39">
        <f t="shared" ref="N41:N56" si="15">N40+($N$57-$N$2)/BinDivisor</f>
        <v>2.305225454545454E-2</v>
      </c>
      <c r="O41" s="40">
        <f>COUNTIF(Vertices[Eigenvector Centrality], "&gt;= " &amp; N41) - COUNTIF(Vertices[Eigenvector Centrality], "&gt;=" &amp; N42)</f>
        <v>0</v>
      </c>
      <c r="P41" s="39">
        <f t="shared" ref="P41:P56" si="16">P40+($P$57-$P$2)/BinDivisor</f>
        <v>1.5495777636363637</v>
      </c>
      <c r="Q41" s="40">
        <f>COUNTIF(Vertices[PageRank], "&gt;= " &amp; P41) - COUNTIF(Vertices[PageRank], "&gt;=" &amp; P42)</f>
        <v>1</v>
      </c>
      <c r="R41" s="39">
        <f t="shared" ref="R41:R56" si="17">R40+($R$57-$R$2)/BinDivisor</f>
        <v>0.49090909090909102</v>
      </c>
      <c r="S41" s="44">
        <f>COUNTIF(Vertices[Clustering Coefficient], "&gt;= " &amp; R41) - COUNTIF(Vertices[Clustering Coefficient], "&gt;=" &amp; R42)</f>
        <v>4</v>
      </c>
      <c r="T41" s="39" t="e">
        <f t="shared" ref="T41:T56" ca="1" si="18">T40+($T$57-$T$2)/BinDivisor</f>
        <v>#REF!</v>
      </c>
      <c r="U41" s="40" t="e">
        <f t="shared" ca="1" si="0"/>
        <v>#REF!</v>
      </c>
    </row>
    <row r="42" spans="1:21" x14ac:dyDescent="0.25">
      <c r="A42" s="33"/>
      <c r="B42" s="33"/>
      <c r="D42" s="32">
        <f t="shared" si="10"/>
        <v>15.763636363636365</v>
      </c>
      <c r="E42" s="3">
        <f>COUNTIF(Vertices[Degree], "&gt;= " &amp; D42) - COUNTIF(Vertices[Degree], "&gt;=" &amp; D43)</f>
        <v>1</v>
      </c>
      <c r="F42" s="37">
        <f t="shared" si="11"/>
        <v>0</v>
      </c>
      <c r="G42" s="38">
        <f>COUNTIF(Vertices[In-Degree], "&gt;= " &amp; F42) - COUNTIF(Vertices[In-Degree], "&gt;=" &amp; F43)</f>
        <v>0</v>
      </c>
      <c r="H42" s="37">
        <f t="shared" si="12"/>
        <v>0</v>
      </c>
      <c r="I42" s="38">
        <f>COUNTIF(Vertices[Out-Degree], "&gt;= " &amp; H42) - COUNTIF(Vertices[Out-Degree], "&gt;=" &amp; H43)</f>
        <v>0</v>
      </c>
      <c r="J42" s="37">
        <f t="shared" si="13"/>
        <v>136.74059992727271</v>
      </c>
      <c r="K42" s="38">
        <f>COUNTIF(Vertices[Betweenness Centrality], "&gt;= " &amp; J42) - COUNTIF(Vertices[Betweenness Centrality], "&gt;=" &amp; J43)</f>
        <v>0</v>
      </c>
      <c r="L42" s="37">
        <f t="shared" si="14"/>
        <v>8.64083636363637E-3</v>
      </c>
      <c r="M42" s="38">
        <f>COUNTIF(Vertices[Closeness Centrality], "&gt;= " &amp; L42) - COUNTIF(Vertices[Closeness Centrality], "&gt;=" &amp; L43)</f>
        <v>1</v>
      </c>
      <c r="N42" s="37">
        <f t="shared" si="15"/>
        <v>2.3874745454545449E-2</v>
      </c>
      <c r="O42" s="38">
        <f>COUNTIF(Vertices[Eigenvector Centrality], "&gt;= " &amp; N42) - COUNTIF(Vertices[Eigenvector Centrality], "&gt;=" &amp; N43)</f>
        <v>4</v>
      </c>
      <c r="P42" s="37">
        <f t="shared" si="16"/>
        <v>1.5983822363636364</v>
      </c>
      <c r="Q42" s="38">
        <f>COUNTIF(Vertices[PageRank], "&gt;= " &amp; P42) - COUNTIF(Vertices[PageRank], "&gt;=" &amp; P43)</f>
        <v>0</v>
      </c>
      <c r="R42" s="37">
        <f t="shared" si="17"/>
        <v>0.50909090909090915</v>
      </c>
      <c r="S42" s="43">
        <f>COUNTIF(Vertices[Clustering Coefficient], "&gt;= " &amp; R42) - COUNTIF(Vertices[Clustering Coefficient], "&gt;=" &amp; R43)</f>
        <v>1</v>
      </c>
      <c r="T42" s="37" t="e">
        <f t="shared" ca="1" si="18"/>
        <v>#REF!</v>
      </c>
      <c r="U42" s="38" t="e">
        <f t="shared" ca="1" si="0"/>
        <v>#REF!</v>
      </c>
    </row>
    <row r="43" spans="1:21" x14ac:dyDescent="0.25">
      <c r="A43" s="33"/>
      <c r="B43" s="33"/>
      <c r="D43" s="32">
        <f t="shared" si="10"/>
        <v>16.290909090909093</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141.62419278181815</v>
      </c>
      <c r="K43" s="40">
        <f>COUNTIF(Vertices[Betweenness Centrality], "&gt;= " &amp; J43) - COUNTIF(Vertices[Betweenness Centrality], "&gt;=" &amp; J44)</f>
        <v>1</v>
      </c>
      <c r="L43" s="39">
        <f t="shared" si="14"/>
        <v>8.7465090909090975E-3</v>
      </c>
      <c r="M43" s="40">
        <f>COUNTIF(Vertices[Closeness Centrality], "&gt;= " &amp; L43) - COUNTIF(Vertices[Closeness Centrality], "&gt;=" &amp; L44)</f>
        <v>4</v>
      </c>
      <c r="N43" s="39">
        <f t="shared" si="15"/>
        <v>2.4697236363636358E-2</v>
      </c>
      <c r="O43" s="40">
        <f>COUNTIF(Vertices[Eigenvector Centrality], "&gt;= " &amp; N43) - COUNTIF(Vertices[Eigenvector Centrality], "&gt;=" &amp; N44)</f>
        <v>0</v>
      </c>
      <c r="P43" s="39">
        <f t="shared" si="16"/>
        <v>1.6471867090909091</v>
      </c>
      <c r="Q43" s="40">
        <f>COUNTIF(Vertices[PageRank], "&gt;= " &amp; P43) - COUNTIF(Vertices[PageRank], "&gt;=" &amp; P44)</f>
        <v>0</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16.81818181818182</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146.50778563636359</v>
      </c>
      <c r="K44" s="38">
        <f>COUNTIF(Vertices[Betweenness Centrality], "&gt;= " &amp; J44) - COUNTIF(Vertices[Betweenness Centrality], "&gt;=" &amp; J45)</f>
        <v>0</v>
      </c>
      <c r="L44" s="37">
        <f t="shared" si="14"/>
        <v>8.852181818181825E-3</v>
      </c>
      <c r="M44" s="38">
        <f>COUNTIF(Vertices[Closeness Centrality], "&gt;= " &amp; L44) - COUNTIF(Vertices[Closeness Centrality], "&gt;=" &amp; L45)</f>
        <v>0</v>
      </c>
      <c r="N44" s="37">
        <f t="shared" si="15"/>
        <v>2.5519727272727267E-2</v>
      </c>
      <c r="O44" s="38">
        <f>COUNTIF(Vertices[Eigenvector Centrality], "&gt;= " &amp; N44) - COUNTIF(Vertices[Eigenvector Centrality], "&gt;=" &amp; N45)</f>
        <v>1</v>
      </c>
      <c r="P44" s="37">
        <f t="shared" si="16"/>
        <v>1.6959911818181819</v>
      </c>
      <c r="Q44" s="38">
        <f>COUNTIF(Vertices[PageRank], "&gt;= " &amp; P44) - COUNTIF(Vertices[PageRank], "&gt;=" &amp; P45)</f>
        <v>0</v>
      </c>
      <c r="R44" s="37">
        <f t="shared" si="17"/>
        <v>0.54545454545454553</v>
      </c>
      <c r="S44" s="43">
        <f>COUNTIF(Vertices[Clustering Coefficient], "&gt;= " &amp; R44) - COUNTIF(Vertices[Clustering Coefficient], "&gt;=" &amp; R45)</f>
        <v>1</v>
      </c>
      <c r="T44" s="37" t="e">
        <f t="shared" ca="1" si="18"/>
        <v>#REF!</v>
      </c>
      <c r="U44" s="38" t="e">
        <f t="shared" ca="1" si="0"/>
        <v>#REF!</v>
      </c>
    </row>
    <row r="45" spans="1:21" x14ac:dyDescent="0.25">
      <c r="D45" s="32">
        <f t="shared" si="10"/>
        <v>17.345454545454547</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151.39137849090903</v>
      </c>
      <c r="K45" s="40">
        <f>COUNTIF(Vertices[Betweenness Centrality], "&gt;= " &amp; J45) - COUNTIF(Vertices[Betweenness Centrality], "&gt;=" &amp; J46)</f>
        <v>0</v>
      </c>
      <c r="L45" s="39">
        <f t="shared" si="14"/>
        <v>8.9578545454545525E-3</v>
      </c>
      <c r="M45" s="40">
        <f>COUNTIF(Vertices[Closeness Centrality], "&gt;= " &amp; L45) - COUNTIF(Vertices[Closeness Centrality], "&gt;=" &amp; L46)</f>
        <v>0</v>
      </c>
      <c r="N45" s="39">
        <f t="shared" si="15"/>
        <v>2.6342218181818176E-2</v>
      </c>
      <c r="O45" s="40">
        <f>COUNTIF(Vertices[Eigenvector Centrality], "&gt;= " &amp; N45) - COUNTIF(Vertices[Eigenvector Centrality], "&gt;=" &amp; N46)</f>
        <v>0</v>
      </c>
      <c r="P45" s="39">
        <f t="shared" si="16"/>
        <v>1.7447956545454546</v>
      </c>
      <c r="Q45" s="40">
        <f>COUNTIF(Vertices[PageRank], "&gt;= " &amp; P45) - COUNTIF(Vertices[PageRank], "&gt;=" &amp; P46)</f>
        <v>1</v>
      </c>
      <c r="R45" s="39">
        <f t="shared" si="17"/>
        <v>0.56363636363636371</v>
      </c>
      <c r="S45" s="44">
        <f>COUNTIF(Vertices[Clustering Coefficient], "&gt;= " &amp; R45) - COUNTIF(Vertices[Clustering Coefficient], "&gt;=" &amp; R46)</f>
        <v>1</v>
      </c>
      <c r="T45" s="39" t="e">
        <f t="shared" ca="1" si="18"/>
        <v>#REF!</v>
      </c>
      <c r="U45" s="40" t="e">
        <f t="shared" ca="1" si="0"/>
        <v>#REF!</v>
      </c>
    </row>
    <row r="46" spans="1:21" x14ac:dyDescent="0.25">
      <c r="D46" s="32">
        <f t="shared" si="10"/>
        <v>17.872727272727275</v>
      </c>
      <c r="E46" s="3">
        <f>COUNTIF(Vertices[Degree], "&gt;= " &amp; D46) - COUNTIF(Vertices[Degree], "&gt;=" &amp; D47)</f>
        <v>1</v>
      </c>
      <c r="F46" s="37">
        <f t="shared" si="11"/>
        <v>0</v>
      </c>
      <c r="G46" s="38">
        <f>COUNTIF(Vertices[In-Degree], "&gt;= " &amp; F46) - COUNTIF(Vertices[In-Degree], "&gt;=" &amp; F47)</f>
        <v>0</v>
      </c>
      <c r="H46" s="37">
        <f t="shared" si="12"/>
        <v>0</v>
      </c>
      <c r="I46" s="38">
        <f>COUNTIF(Vertices[Out-Degree], "&gt;= " &amp; H46) - COUNTIF(Vertices[Out-Degree], "&gt;=" &amp; H47)</f>
        <v>0</v>
      </c>
      <c r="J46" s="37">
        <f t="shared" si="13"/>
        <v>156.27497134545447</v>
      </c>
      <c r="K46" s="38">
        <f>COUNTIF(Vertices[Betweenness Centrality], "&gt;= " &amp; J46) - COUNTIF(Vertices[Betweenness Centrality], "&gt;=" &amp; J47)</f>
        <v>0</v>
      </c>
      <c r="L46" s="37">
        <f t="shared" si="14"/>
        <v>9.06352727272728E-3</v>
      </c>
      <c r="M46" s="38">
        <f>COUNTIF(Vertices[Closeness Centrality], "&gt;= " &amp; L46) - COUNTIF(Vertices[Closeness Centrality], "&gt;=" &amp; L47)</f>
        <v>1</v>
      </c>
      <c r="N46" s="37">
        <f t="shared" si="15"/>
        <v>2.7164709090909085E-2</v>
      </c>
      <c r="O46" s="38">
        <f>COUNTIF(Vertices[Eigenvector Centrality], "&gt;= " &amp; N46) - COUNTIF(Vertices[Eigenvector Centrality], "&gt;=" &amp; N47)</f>
        <v>0</v>
      </c>
      <c r="P46" s="37">
        <f t="shared" si="16"/>
        <v>1.7936001272727273</v>
      </c>
      <c r="Q46" s="38">
        <f>COUNTIF(Vertices[PageRank], "&gt;= " &amp; P46) - COUNTIF(Vertices[PageRank], "&gt;=" &amp; P47)</f>
        <v>0</v>
      </c>
      <c r="R46" s="37">
        <f t="shared" si="17"/>
        <v>0.5818181818181819</v>
      </c>
      <c r="S46" s="43">
        <f>COUNTIF(Vertices[Clustering Coefficient], "&gt;= " &amp; R46) - COUNTIF(Vertices[Clustering Coefficient], "&gt;=" &amp; R47)</f>
        <v>1</v>
      </c>
      <c r="T46" s="37" t="e">
        <f t="shared" ca="1" si="18"/>
        <v>#REF!</v>
      </c>
      <c r="U46" s="38" t="e">
        <f t="shared" ca="1" si="0"/>
        <v>#REF!</v>
      </c>
    </row>
    <row r="47" spans="1:21" x14ac:dyDescent="0.25">
      <c r="D47" s="32">
        <f t="shared" si="10"/>
        <v>18.400000000000002</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161.15856419999992</v>
      </c>
      <c r="K47" s="40">
        <f>COUNTIF(Vertices[Betweenness Centrality], "&gt;= " &amp; J47) - COUNTIF(Vertices[Betweenness Centrality], "&gt;=" &amp; J48)</f>
        <v>0</v>
      </c>
      <c r="L47" s="39">
        <f t="shared" si="14"/>
        <v>9.1692000000000076E-3</v>
      </c>
      <c r="M47" s="40">
        <f>COUNTIF(Vertices[Closeness Centrality], "&gt;= " &amp; L47) - COUNTIF(Vertices[Closeness Centrality], "&gt;=" &amp; L48)</f>
        <v>0</v>
      </c>
      <c r="N47" s="39">
        <f t="shared" si="15"/>
        <v>2.7987199999999993E-2</v>
      </c>
      <c r="O47" s="40">
        <f>COUNTIF(Vertices[Eigenvector Centrality], "&gt;= " &amp; N47) - COUNTIF(Vertices[Eigenvector Centrality], "&gt;=" &amp; N48)</f>
        <v>0</v>
      </c>
      <c r="P47" s="39">
        <f t="shared" si="16"/>
        <v>1.8424046000000001</v>
      </c>
      <c r="Q47" s="40">
        <f>COUNTIF(Vertices[PageRank], "&gt;= " &amp; P47) - COUNTIF(Vertices[PageRank], "&gt;=" &amp; P48)</f>
        <v>1</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18.927272727272729</v>
      </c>
      <c r="E48" s="3">
        <f>COUNTIF(Vertices[Degree], "&gt;= " &amp; D48) - COUNTIF(Vertices[Degree], "&gt;=" &amp; D49)</f>
        <v>2</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166.04215705454536</v>
      </c>
      <c r="K48" s="38">
        <f>COUNTIF(Vertices[Betweenness Centrality], "&gt;= " &amp; J48) - COUNTIF(Vertices[Betweenness Centrality], "&gt;=" &amp; J49)</f>
        <v>1</v>
      </c>
      <c r="L48" s="37">
        <f t="shared" si="14"/>
        <v>9.2748727272727351E-3</v>
      </c>
      <c r="M48" s="38">
        <f>COUNTIF(Vertices[Closeness Centrality], "&gt;= " &amp; L48) - COUNTIF(Vertices[Closeness Centrality], "&gt;=" &amp; L49)</f>
        <v>0</v>
      </c>
      <c r="N48" s="37">
        <f t="shared" si="15"/>
        <v>2.8809690909090902E-2</v>
      </c>
      <c r="O48" s="38">
        <f>COUNTIF(Vertices[Eigenvector Centrality], "&gt;= " &amp; N48) - COUNTIF(Vertices[Eigenvector Centrality], "&gt;=" &amp; N49)</f>
        <v>1</v>
      </c>
      <c r="P48" s="37">
        <f t="shared" si="16"/>
        <v>1.8912090727272728</v>
      </c>
      <c r="Q48" s="38">
        <f>COUNTIF(Vertices[PageRank], "&gt;= " &amp; P48) - COUNTIF(Vertices[PageRank], "&gt;=" &amp; P49)</f>
        <v>1</v>
      </c>
      <c r="R48" s="37">
        <f t="shared" si="17"/>
        <v>0.61818181818181828</v>
      </c>
      <c r="S48" s="43">
        <f>COUNTIF(Vertices[Clustering Coefficient], "&gt;= " &amp; R48) - COUNTIF(Vertices[Clustering Coefficient], "&gt;=" &amp; R49)</f>
        <v>1</v>
      </c>
      <c r="T48" s="37" t="e">
        <f t="shared" ca="1" si="18"/>
        <v>#REF!</v>
      </c>
      <c r="U48" s="38" t="e">
        <f t="shared" ca="1" si="0"/>
        <v>#REF!</v>
      </c>
    </row>
    <row r="49" spans="1:21" x14ac:dyDescent="0.25">
      <c r="D49" s="32">
        <f t="shared" si="10"/>
        <v>19.454545454545457</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170.9257499090908</v>
      </c>
      <c r="K49" s="40">
        <f>COUNTIF(Vertices[Betweenness Centrality], "&gt;= " &amp; J49) - COUNTIF(Vertices[Betweenness Centrality], "&gt;=" &amp; J50)</f>
        <v>0</v>
      </c>
      <c r="L49" s="39">
        <f t="shared" si="14"/>
        <v>9.3805454545454626E-3</v>
      </c>
      <c r="M49" s="40">
        <f>COUNTIF(Vertices[Closeness Centrality], "&gt;= " &amp; L49) - COUNTIF(Vertices[Closeness Centrality], "&gt;=" &amp; L50)</f>
        <v>2</v>
      </c>
      <c r="N49" s="39">
        <f t="shared" si="15"/>
        <v>2.9632181818181811E-2</v>
      </c>
      <c r="O49" s="40">
        <f>COUNTIF(Vertices[Eigenvector Centrality], "&gt;= " &amp; N49) - COUNTIF(Vertices[Eigenvector Centrality], "&gt;=" &amp; N50)</f>
        <v>0</v>
      </c>
      <c r="P49" s="39">
        <f t="shared" si="16"/>
        <v>1.9400135454545455</v>
      </c>
      <c r="Q49" s="40">
        <f>COUNTIF(Vertices[PageRank], "&gt;= " &amp; P49) - COUNTIF(Vertices[PageRank], "&gt;=" &amp; P50)</f>
        <v>2</v>
      </c>
      <c r="R49" s="39">
        <f t="shared" si="17"/>
        <v>0.63636363636363646</v>
      </c>
      <c r="S49" s="44">
        <f>COUNTIF(Vertices[Clustering Coefficient], "&gt;= " &amp; R49) - COUNTIF(Vertices[Clustering Coefficient], "&gt;=" &amp; R50)</f>
        <v>2</v>
      </c>
      <c r="T49" s="39" t="e">
        <f t="shared" ca="1" si="18"/>
        <v>#REF!</v>
      </c>
      <c r="U49" s="40" t="e">
        <f t="shared" ca="1" si="0"/>
        <v>#REF!</v>
      </c>
    </row>
    <row r="50" spans="1:21" x14ac:dyDescent="0.25">
      <c r="D50" s="32">
        <f t="shared" si="10"/>
        <v>19.981818181818184</v>
      </c>
      <c r="E50" s="3">
        <f>COUNTIF(Vertices[Degree], "&gt;= " &amp; D50) - COUNTIF(Vertices[Degree], "&gt;=" &amp; D51)</f>
        <v>1</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175.80934276363624</v>
      </c>
      <c r="K50" s="38">
        <f>COUNTIF(Vertices[Betweenness Centrality], "&gt;= " &amp; J50) - COUNTIF(Vertices[Betweenness Centrality], "&gt;=" &amp; J51)</f>
        <v>0</v>
      </c>
      <c r="L50" s="37">
        <f t="shared" si="14"/>
        <v>9.4862181818181901E-3</v>
      </c>
      <c r="M50" s="38">
        <f>COUNTIF(Vertices[Closeness Centrality], "&gt;= " &amp; L50) - COUNTIF(Vertices[Closeness Centrality], "&gt;=" &amp; L51)</f>
        <v>0</v>
      </c>
      <c r="N50" s="37">
        <f t="shared" si="15"/>
        <v>3.045467272727272E-2</v>
      </c>
      <c r="O50" s="38">
        <f>COUNTIF(Vertices[Eigenvector Centrality], "&gt;= " &amp; N50) - COUNTIF(Vertices[Eigenvector Centrality], "&gt;=" &amp; N51)</f>
        <v>0</v>
      </c>
      <c r="P50" s="37">
        <f t="shared" si="16"/>
        <v>1.9888180181818182</v>
      </c>
      <c r="Q50" s="38">
        <f>COUNTIF(Vertices[PageRank], "&gt;= " &amp; P50) - COUNTIF(Vertices[PageRank], "&gt;=" &amp; P51)</f>
        <v>1</v>
      </c>
      <c r="R50" s="37">
        <f t="shared" si="17"/>
        <v>0.65454545454545465</v>
      </c>
      <c r="S50" s="43">
        <f>COUNTIF(Vertices[Clustering Coefficient], "&gt;= " &amp; R50) - COUNTIF(Vertices[Clustering Coefficient], "&gt;=" &amp; R51)</f>
        <v>4</v>
      </c>
      <c r="T50" s="37" t="e">
        <f t="shared" ca="1" si="18"/>
        <v>#REF!</v>
      </c>
      <c r="U50" s="38" t="e">
        <f t="shared" ca="1" si="0"/>
        <v>#REF!</v>
      </c>
    </row>
    <row r="51" spans="1:21" x14ac:dyDescent="0.25">
      <c r="D51" s="32">
        <f t="shared" si="10"/>
        <v>20.509090909090911</v>
      </c>
      <c r="E51" s="3">
        <f>COUNTIF(Vertices[Degree], "&gt;= " &amp; D51) - COUNTIF(Vertices[Degree], "&gt;=" &amp; D52)</f>
        <v>2</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180.69293561818168</v>
      </c>
      <c r="K51" s="40">
        <f>COUNTIF(Vertices[Betweenness Centrality], "&gt;= " &amp; J51) - COUNTIF(Vertices[Betweenness Centrality], "&gt;=" &amp; J52)</f>
        <v>0</v>
      </c>
      <c r="L51" s="39">
        <f t="shared" si="14"/>
        <v>9.5918909090909176E-3</v>
      </c>
      <c r="M51" s="40">
        <f>COUNTIF(Vertices[Closeness Centrality], "&gt;= " &amp; L51) - COUNTIF(Vertices[Closeness Centrality], "&gt;=" &amp; L52)</f>
        <v>0</v>
      </c>
      <c r="N51" s="39">
        <f t="shared" si="15"/>
        <v>3.1277163636363632E-2</v>
      </c>
      <c r="O51" s="40">
        <f>COUNTIF(Vertices[Eigenvector Centrality], "&gt;= " &amp; N51) - COUNTIF(Vertices[Eigenvector Centrality], "&gt;=" &amp; N52)</f>
        <v>2</v>
      </c>
      <c r="P51" s="39">
        <f t="shared" si="16"/>
        <v>2.037622490909091</v>
      </c>
      <c r="Q51" s="40">
        <f>COUNTIF(Vertices[PageRank], "&gt;= " &amp; P51) - COUNTIF(Vertices[PageRank], "&gt;=" &amp; P52)</f>
        <v>1</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21.036363636363639</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185.57652847272712</v>
      </c>
      <c r="K52" s="38">
        <f>COUNTIF(Vertices[Betweenness Centrality], "&gt;= " &amp; J52) - COUNTIF(Vertices[Betweenness Centrality], "&gt;=" &amp; J53)</f>
        <v>0</v>
      </c>
      <c r="L52" s="37">
        <f t="shared" si="14"/>
        <v>9.6975636363636451E-3</v>
      </c>
      <c r="M52" s="38">
        <f>COUNTIF(Vertices[Closeness Centrality], "&gt;= " &amp; L52) - COUNTIF(Vertices[Closeness Centrality], "&gt;=" &amp; L53)</f>
        <v>1</v>
      </c>
      <c r="N52" s="37">
        <f t="shared" si="15"/>
        <v>3.2099654545454541E-2</v>
      </c>
      <c r="O52" s="38">
        <f>COUNTIF(Vertices[Eigenvector Centrality], "&gt;= " &amp; N52) - COUNTIF(Vertices[Eigenvector Centrality], "&gt;=" &amp; N53)</f>
        <v>0</v>
      </c>
      <c r="P52" s="37">
        <f t="shared" si="16"/>
        <v>2.0864269636363635</v>
      </c>
      <c r="Q52" s="38">
        <f>COUNTIF(Vertices[PageRank], "&gt;= " &amp; P52) - COUNTIF(Vertices[PageRank], "&gt;=" &amp; P53)</f>
        <v>1</v>
      </c>
      <c r="R52" s="37">
        <f t="shared" si="17"/>
        <v>0.69090909090909103</v>
      </c>
      <c r="S52" s="43">
        <f>COUNTIF(Vertices[Clustering Coefficient], "&gt;= " &amp; R52) - COUNTIF(Vertices[Clustering Coefficient], "&gt;=" &amp; R53)</f>
        <v>3</v>
      </c>
      <c r="T52" s="37" t="e">
        <f t="shared" ca="1" si="18"/>
        <v>#REF!</v>
      </c>
      <c r="U52" s="38" t="e">
        <f t="shared" ca="1" si="0"/>
        <v>#REF!</v>
      </c>
    </row>
    <row r="53" spans="1:21" x14ac:dyDescent="0.25">
      <c r="D53" s="32">
        <f t="shared" si="10"/>
        <v>21.563636363636366</v>
      </c>
      <c r="E53" s="3">
        <f>COUNTIF(Vertices[Degree], "&gt;= " &amp; D53) - COUNTIF(Vertices[Degree], "&gt;=" &amp; D54)</f>
        <v>1</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190.46012132727256</v>
      </c>
      <c r="K53" s="40">
        <f>COUNTIF(Vertices[Betweenness Centrality], "&gt;= " &amp; J53) - COUNTIF(Vertices[Betweenness Centrality], "&gt;=" &amp; J54)</f>
        <v>0</v>
      </c>
      <c r="L53" s="39">
        <f t="shared" si="14"/>
        <v>9.8032363636363726E-3</v>
      </c>
      <c r="M53" s="40">
        <f>COUNTIF(Vertices[Closeness Centrality], "&gt;= " &amp; L53) - COUNTIF(Vertices[Closeness Centrality], "&gt;=" &amp; L54)</f>
        <v>2</v>
      </c>
      <c r="N53" s="39">
        <f t="shared" si="15"/>
        <v>3.292214545454545E-2</v>
      </c>
      <c r="O53" s="40">
        <f>COUNTIF(Vertices[Eigenvector Centrality], "&gt;= " &amp; N53) - COUNTIF(Vertices[Eigenvector Centrality], "&gt;=" &amp; N54)</f>
        <v>0</v>
      </c>
      <c r="P53" s="39">
        <f t="shared" si="16"/>
        <v>2.135231436363636</v>
      </c>
      <c r="Q53" s="40">
        <f>COUNTIF(Vertices[PageRank], "&gt;= " &amp; P53) - COUNTIF(Vertices[PageRank], "&gt;=" &amp; P54)</f>
        <v>0</v>
      </c>
      <c r="R53" s="39">
        <f t="shared" si="17"/>
        <v>0.70909090909090922</v>
      </c>
      <c r="S53" s="44">
        <f>COUNTIF(Vertices[Clustering Coefficient], "&gt;= " &amp; R53) - COUNTIF(Vertices[Clustering Coefficient], "&gt;=" &amp; R54)</f>
        <v>2</v>
      </c>
      <c r="T53" s="39" t="e">
        <f t="shared" ca="1" si="18"/>
        <v>#REF!</v>
      </c>
      <c r="U53" s="40" t="e">
        <f t="shared" ca="1" si="0"/>
        <v>#REF!</v>
      </c>
    </row>
    <row r="54" spans="1:21" x14ac:dyDescent="0.25">
      <c r="D54" s="32">
        <f t="shared" si="10"/>
        <v>22.090909090909093</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195.343714181818</v>
      </c>
      <c r="K54" s="38">
        <f>COUNTIF(Vertices[Betweenness Centrality], "&gt;= " &amp; J54) - COUNTIF(Vertices[Betweenness Centrality], "&gt;=" &amp; J55)</f>
        <v>0</v>
      </c>
      <c r="L54" s="37">
        <f t="shared" si="14"/>
        <v>9.9089090909091002E-3</v>
      </c>
      <c r="M54" s="38">
        <f>COUNTIF(Vertices[Closeness Centrality], "&gt;= " &amp; L54) - COUNTIF(Vertices[Closeness Centrality], "&gt;=" &amp; L55)</f>
        <v>2</v>
      </c>
      <c r="N54" s="37">
        <f t="shared" si="15"/>
        <v>3.3744636363636359E-2</v>
      </c>
      <c r="O54" s="38">
        <f>COUNTIF(Vertices[Eigenvector Centrality], "&gt;= " &amp; N54) - COUNTIF(Vertices[Eigenvector Centrality], "&gt;=" &amp; N55)</f>
        <v>1</v>
      </c>
      <c r="P54" s="37">
        <f t="shared" si="16"/>
        <v>2.1840359090909085</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22.618181818181821</v>
      </c>
      <c r="E55" s="3">
        <f>COUNTIF(Vertices[Degree], "&gt;= " &amp; D55) - COUNTIF(Vertices[Degree], "&gt;=" &amp; D56)</f>
        <v>2</v>
      </c>
      <c r="F55" s="39">
        <f t="shared" si="11"/>
        <v>0</v>
      </c>
      <c r="G55" s="40">
        <f>COUNTIF(Vertices[In-Degree], "&gt;= " &amp; F55) - COUNTIF(Vertices[In-Degree], "&gt;=" &amp; F56)</f>
        <v>0</v>
      </c>
      <c r="H55" s="39">
        <f t="shared" si="12"/>
        <v>0</v>
      </c>
      <c r="I55" s="40">
        <f>COUNTIF(Vertices[Out-Degree], "&gt;= " &amp; H55) - COUNTIF(Vertices[Out-Degree], "&gt;=" &amp; H56)</f>
        <v>0</v>
      </c>
      <c r="J55" s="39">
        <f t="shared" si="13"/>
        <v>200.22730703636344</v>
      </c>
      <c r="K55" s="40">
        <f>COUNTIF(Vertices[Betweenness Centrality], "&gt;= " &amp; J55) - COUNTIF(Vertices[Betweenness Centrality], "&gt;=" &amp; J56)</f>
        <v>0</v>
      </c>
      <c r="L55" s="39">
        <f t="shared" si="14"/>
        <v>1.0014581818181828E-2</v>
      </c>
      <c r="M55" s="40">
        <f>COUNTIF(Vertices[Closeness Centrality], "&gt;= " &amp; L55) - COUNTIF(Vertices[Closeness Centrality], "&gt;=" &amp; L56)</f>
        <v>0</v>
      </c>
      <c r="N55" s="39">
        <f t="shared" si="15"/>
        <v>3.4567127272727267E-2</v>
      </c>
      <c r="O55" s="40">
        <f>COUNTIF(Vertices[Eigenvector Centrality], "&gt;= " &amp; N55) - COUNTIF(Vertices[Eigenvector Centrality], "&gt;=" &amp; N56)</f>
        <v>0</v>
      </c>
      <c r="P55" s="39">
        <f t="shared" si="16"/>
        <v>2.232840381818181</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30</v>
      </c>
      <c r="D56" s="32">
        <f t="shared" si="10"/>
        <v>23.145454545454548</v>
      </c>
      <c r="E56" s="3">
        <f>COUNTIF(Vertices[Degree], "&gt;= " &amp; D56) - COUNTIF(Vertices[Degree], "&gt;=" &amp; D57)</f>
        <v>4</v>
      </c>
      <c r="F56" s="37">
        <f t="shared" si="11"/>
        <v>0</v>
      </c>
      <c r="G56" s="38">
        <f>COUNTIF(Vertices[In-Degree], "&gt;= " &amp; F56) - COUNTIF(Vertices[In-Degree], "&gt;=" &amp; F57)</f>
        <v>0</v>
      </c>
      <c r="H56" s="37">
        <f t="shared" si="12"/>
        <v>0</v>
      </c>
      <c r="I56" s="38">
        <f>COUNTIF(Vertices[Out-Degree], "&gt;= " &amp; H56) - COUNTIF(Vertices[Out-Degree], "&gt;=" &amp; H57)</f>
        <v>0</v>
      </c>
      <c r="J56" s="37">
        <f t="shared" si="13"/>
        <v>205.11089989090888</v>
      </c>
      <c r="K56" s="38">
        <f>COUNTIF(Vertices[Betweenness Centrality], "&gt;= " &amp; J56) - COUNTIF(Vertices[Betweenness Centrality], "&gt;=" &amp; J57)</f>
        <v>3</v>
      </c>
      <c r="L56" s="37">
        <f t="shared" si="14"/>
        <v>1.0120254545454555E-2</v>
      </c>
      <c r="M56" s="38">
        <f>COUNTIF(Vertices[Closeness Centrality], "&gt;= " &amp; L56) - COUNTIF(Vertices[Closeness Centrality], "&gt;=" &amp; L57)</f>
        <v>9</v>
      </c>
      <c r="N56" s="37">
        <f t="shared" si="15"/>
        <v>3.5389618181818176E-2</v>
      </c>
      <c r="O56" s="38">
        <f>COUNTIF(Vertices[Eigenvector Centrality], "&gt;= " &amp; N56) - COUNTIF(Vertices[Eigenvector Centrality], "&gt;=" &amp; N57)</f>
        <v>10</v>
      </c>
      <c r="P56" s="37">
        <f t="shared" si="16"/>
        <v>2.2816448545454535</v>
      </c>
      <c r="Q56" s="38">
        <f>COUNTIF(Vertices[PageRank], "&gt;= " &amp; P56) - COUNTIF(Vertices[PageRank], "&gt;=" &amp; P57)</f>
        <v>4</v>
      </c>
      <c r="R56" s="37">
        <f t="shared" si="17"/>
        <v>0.76363636363636378</v>
      </c>
      <c r="S56" s="43">
        <f>COUNTIF(Vertices[Clustering Coefficient], "&gt;= " &amp; R56) - COUNTIF(Vertices[Clustering Coefficient], "&gt;=" &amp; R57)</f>
        <v>3</v>
      </c>
      <c r="T56" s="37" t="e">
        <f t="shared" ca="1" si="18"/>
        <v>#REF!</v>
      </c>
      <c r="U56" s="38" t="e">
        <f t="shared" ca="1" si="0"/>
        <v>#REF!</v>
      </c>
    </row>
    <row r="57" spans="1:21" x14ac:dyDescent="0.25">
      <c r="A57" s="33" t="s">
        <v>84</v>
      </c>
      <c r="B57" s="47">
        <f>IFERROR(AVERAGE(Vertices[Degree]),NoMetricMessage)</f>
        <v>9.7627118644067803</v>
      </c>
      <c r="D57" s="32">
        <f>MAX(Vertices[Degree])</f>
        <v>30</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268.59760699999998</v>
      </c>
      <c r="K57" s="42">
        <f>COUNTIF(Vertices[Betweenness Centrality], "&gt;= " &amp; J57) - COUNTIF(Vertices[Betweenness Centrality], "&gt;=" &amp; J58)</f>
        <v>1</v>
      </c>
      <c r="L57" s="41">
        <f>MAX(Vertices[Closeness Centrality])</f>
        <v>1.1494000000000001E-2</v>
      </c>
      <c r="M57" s="42">
        <f>COUNTIF(Vertices[Closeness Centrality], "&gt;= " &amp; L57) - COUNTIF(Vertices[Closeness Centrality], "&gt;=" &amp; L58)</f>
        <v>1</v>
      </c>
      <c r="N57" s="41">
        <f>MAX(Vertices[Eigenvector Centrality])</f>
        <v>4.6081999999999998E-2</v>
      </c>
      <c r="O57" s="42">
        <f>COUNTIF(Vertices[Eigenvector Centrality], "&gt;= " &amp; N57) - COUNTIF(Vertices[Eigenvector Centrality], "&gt;=" &amp; N58)</f>
        <v>1</v>
      </c>
      <c r="P57" s="41">
        <f>MAX(Vertices[PageRank])</f>
        <v>2.9161030000000001</v>
      </c>
      <c r="Q57" s="42">
        <f>COUNTIF(Vertices[PageRank], "&gt;= " &amp; P57) - COUNTIF(Vertices[PageRank], "&gt;=" &amp; P58)</f>
        <v>1</v>
      </c>
      <c r="R57" s="41">
        <f>MAX(Vertices[Clustering Coefficient])</f>
        <v>1</v>
      </c>
      <c r="S57" s="45">
        <f>COUNTIF(Vertices[Clustering Coefficient], "&gt;= " &amp; R57) - COUNTIF(Vertices[Clustering Coefficient], "&gt;=" &amp; R58)</f>
        <v>17</v>
      </c>
      <c r="T57" s="41" t="e">
        <f ca="1">MAX(INDIRECT(DynamicFilterSourceColumnRange))</f>
        <v>#REF!</v>
      </c>
      <c r="U57" s="42" t="e">
        <f t="shared" ca="1" si="0"/>
        <v>#REF!</v>
      </c>
    </row>
    <row r="58" spans="1:21" x14ac:dyDescent="0.25">
      <c r="A58" s="33" t="s">
        <v>85</v>
      </c>
      <c r="B58" s="47">
        <f>IFERROR(MEDIAN(Vertices[Degree]),NoMetricMessage)</f>
        <v>8</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268.59760699999998</v>
      </c>
    </row>
    <row r="99" spans="1:2" x14ac:dyDescent="0.25">
      <c r="A99" s="33" t="s">
        <v>103</v>
      </c>
      <c r="B99" s="47">
        <f>IFERROR(AVERAGE(Vertices[Betweenness Centrality]),NoMetricMessage)</f>
        <v>32.627118610169482</v>
      </c>
    </row>
    <row r="100" spans="1:2" x14ac:dyDescent="0.25">
      <c r="A100" s="33" t="s">
        <v>104</v>
      </c>
      <c r="B100" s="47">
        <f>IFERROR(MEDIAN(Vertices[Betweenness Centrality]),NoMetricMessage)</f>
        <v>0.29285699999999998</v>
      </c>
    </row>
    <row r="111" spans="1:2" x14ac:dyDescent="0.25">
      <c r="A111" s="33" t="s">
        <v>107</v>
      </c>
      <c r="B111" s="47">
        <f>IF(COUNT(Vertices[Closeness Centrality])&gt;0, L2, NoMetricMessage)</f>
        <v>5.6820000000000004E-3</v>
      </c>
    </row>
    <row r="112" spans="1:2" x14ac:dyDescent="0.25">
      <c r="A112" s="33" t="s">
        <v>108</v>
      </c>
      <c r="B112" s="47">
        <f>IF(COUNT(Vertices[Closeness Centrality])&gt;0, L57, NoMetricMessage)</f>
        <v>1.1494000000000001E-2</v>
      </c>
    </row>
    <row r="113" spans="1:2" x14ac:dyDescent="0.25">
      <c r="A113" s="33" t="s">
        <v>109</v>
      </c>
      <c r="B113" s="47">
        <f>IFERROR(AVERAGE(Vertices[Closeness Centrality]),NoMetricMessage)</f>
        <v>8.3685932203389837E-3</v>
      </c>
    </row>
    <row r="114" spans="1:2" x14ac:dyDescent="0.25">
      <c r="A114" s="33" t="s">
        <v>110</v>
      </c>
      <c r="B114" s="47">
        <f>IFERROR(MEDIAN(Vertices[Closeness Centrality]),NoMetricMessage)</f>
        <v>8.1300000000000001E-3</v>
      </c>
    </row>
    <row r="125" spans="1:2" x14ac:dyDescent="0.25">
      <c r="A125" s="33" t="s">
        <v>113</v>
      </c>
      <c r="B125" s="47">
        <f>IF(COUNT(Vertices[Eigenvector Centrality])&gt;0, N2, NoMetricMessage)</f>
        <v>8.4500000000000005E-4</v>
      </c>
    </row>
    <row r="126" spans="1:2" x14ac:dyDescent="0.25">
      <c r="A126" s="33" t="s">
        <v>114</v>
      </c>
      <c r="B126" s="47">
        <f>IF(COUNT(Vertices[Eigenvector Centrality])&gt;0, N57, NoMetricMessage)</f>
        <v>4.6081999999999998E-2</v>
      </c>
    </row>
    <row r="127" spans="1:2" x14ac:dyDescent="0.25">
      <c r="A127" s="33" t="s">
        <v>115</v>
      </c>
      <c r="B127" s="47">
        <f>IFERROR(AVERAGE(Vertices[Eigenvector Centrality]),NoMetricMessage)</f>
        <v>1.6949169491525418E-2</v>
      </c>
    </row>
    <row r="128" spans="1:2" x14ac:dyDescent="0.25">
      <c r="A128" s="33" t="s">
        <v>116</v>
      </c>
      <c r="B128" s="47">
        <f>IFERROR(MEDIAN(Vertices[Eigenvector Centrality]),NoMetricMessage)</f>
        <v>1.1782000000000001E-2</v>
      </c>
    </row>
    <row r="139" spans="1:2" x14ac:dyDescent="0.25">
      <c r="A139" s="33" t="s">
        <v>141</v>
      </c>
      <c r="B139" s="47">
        <f>IF(COUNT(Vertices[PageRank])&gt;0, P2, NoMetricMessage)</f>
        <v>0.23185700000000001</v>
      </c>
    </row>
    <row r="140" spans="1:2" x14ac:dyDescent="0.25">
      <c r="A140" s="33" t="s">
        <v>142</v>
      </c>
      <c r="B140" s="47">
        <f>IF(COUNT(Vertices[PageRank])&gt;0, P57, NoMetricMessage)</f>
        <v>2.9161030000000001</v>
      </c>
    </row>
    <row r="141" spans="1:2" x14ac:dyDescent="0.25">
      <c r="A141" s="33" t="s">
        <v>143</v>
      </c>
      <c r="B141" s="47">
        <f>IFERROR(AVERAGE(Vertices[PageRank]),NoMetricMessage)</f>
        <v>0.99999047457627122</v>
      </c>
    </row>
    <row r="142" spans="1:2" x14ac:dyDescent="0.25">
      <c r="A142" s="33" t="s">
        <v>144</v>
      </c>
      <c r="B142" s="47">
        <f>IFERROR(MEDIAN(Vertices[PageRank]),NoMetricMessage)</f>
        <v>0.81984999999999997</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0.58501306006977549</v>
      </c>
    </row>
    <row r="156" spans="1:2" x14ac:dyDescent="0.25">
      <c r="A156" s="33" t="s">
        <v>122</v>
      </c>
      <c r="B156" s="47">
        <f>IFERROR(MEDIAN(Vertices[Clustering Coefficient]),NoMetricMessage)</f>
        <v>0.63888888888888884</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248</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235</v>
      </c>
      <c r="K7" t="s">
        <v>254</v>
      </c>
    </row>
    <row r="8" spans="1:18" x14ac:dyDescent="0.25">
      <c r="A8"/>
      <c r="B8">
        <v>2</v>
      </c>
      <c r="C8">
        <v>2</v>
      </c>
      <c r="D8" t="s">
        <v>62</v>
      </c>
      <c r="E8" t="s">
        <v>62</v>
      </c>
      <c r="H8" t="s">
        <v>74</v>
      </c>
      <c r="J8" t="s">
        <v>236</v>
      </c>
      <c r="K8" t="s">
        <v>250</v>
      </c>
    </row>
    <row r="9" spans="1:18" ht="409.5" x14ac:dyDescent="0.25">
      <c r="A9"/>
      <c r="B9">
        <v>3</v>
      </c>
      <c r="C9">
        <v>4</v>
      </c>
      <c r="D9" t="s">
        <v>63</v>
      </c>
      <c r="E9" t="s">
        <v>63</v>
      </c>
      <c r="H9" t="s">
        <v>75</v>
      </c>
      <c r="J9" t="s">
        <v>237</v>
      </c>
      <c r="K9" s="103" t="s">
        <v>249</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251</v>
      </c>
      <c r="B2" s="115" t="s">
        <v>252</v>
      </c>
      <c r="C2" s="116" t="s">
        <v>253</v>
      </c>
    </row>
    <row r="3" spans="1:3" x14ac:dyDescent="0.25">
      <c r="A3" s="114" t="s">
        <v>243</v>
      </c>
      <c r="B3" s="114" t="s">
        <v>243</v>
      </c>
      <c r="C3" s="34">
        <v>288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2019-06-22T14:35:16Z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