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ANB~1\AppData\Local\Temp\Rar$DIa15740.43681\"/>
    </mc:Choice>
  </mc:AlternateContent>
  <xr:revisionPtr revIDLastSave="0" documentId="13_ncr:1_{E231DF65-E2EC-40CB-8660-6454123661A1}" xr6:coauthVersionLast="47" xr6:coauthVersionMax="47" xr10:uidLastSave="{00000000-0000-0000-0000-000000000000}"/>
  <bookViews>
    <workbookView xWindow="-25320" yWindow="285" windowWidth="25440" windowHeight="15540" activeTab="18" xr2:uid="{00000000-000D-0000-FFFF-FFFF00000000}"/>
  </bookViews>
  <sheets>
    <sheet name="10 mM" sheetId="1" r:id="rId1"/>
    <sheet name="25 mM" sheetId="2" r:id="rId2"/>
    <sheet name="50 mM" sheetId="3" r:id="rId3"/>
    <sheet name="ratio 0.1" sheetId="4" r:id="rId4"/>
    <sheet name="ratio 1 old" sheetId="5" r:id="rId5"/>
    <sheet name="ratio 1" sheetId="8" r:id="rId6"/>
    <sheet name="ratio 2" sheetId="6" r:id="rId7"/>
    <sheet name="ratio 12" sheetId="7" r:id="rId8"/>
    <sheet name="ratio 5, 10 mM" sheetId="9" r:id="rId9"/>
    <sheet name="NIPBLdN" sheetId="10" r:id="rId10"/>
    <sheet name="yCondensin" sheetId="11" r:id="rId11"/>
    <sheet name="SMC56" sheetId="12" r:id="rId12"/>
    <sheet name="SMC56_yeastPrep_lowNaCl" sheetId="28" r:id="rId13"/>
    <sheet name="SMC56_yeastPrep_highNaCl" sheetId="29" r:id="rId14"/>
    <sheet name="SMC56_yeastPrep2_lowNaCl" sheetId="31" r:id="rId15"/>
    <sheet name="SMC56_yeastPrep2_highNaCl" sheetId="32" r:id="rId16"/>
    <sheet name="NIPBLdN_dualLabel_25mM" sheetId="15" r:id="rId17"/>
    <sheet name="NIPBLdN_dualLabel_SA1" sheetId="23" r:id="rId18"/>
    <sheet name="NIPBLdN_dualLabel_r0p1" sheetId="27" r:id="rId19"/>
    <sheet name="SCC_STAG0" sheetId="24" r:id="rId20"/>
    <sheet name="STAG1" sheetId="17" r:id="rId21"/>
    <sheet name="STAG2" sheetId="18" r:id="rId22"/>
    <sheet name="STAG12" sheetId="14" r:id="rId23"/>
    <sheet name="sideflow" sheetId="20" r:id="rId24"/>
    <sheet name="sideflow_Dav2019" sheetId="25" r:id="rId25"/>
    <sheet name="20msExposure" sheetId="21" r:id="rId26"/>
    <sheet name="100msExposure" sheetId="22" r:id="rId27"/>
    <sheet name="kymograph_Figure2C_fromCTCF" sheetId="30" r:id="rId2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32" l="1"/>
  <c r="E56" i="32"/>
  <c r="I81" i="14"/>
  <c r="I14" i="14"/>
  <c r="I13" i="14"/>
  <c r="I4" i="14"/>
  <c r="I3" i="14"/>
  <c r="I16" i="14"/>
  <c r="I9" i="18"/>
  <c r="I13" i="24"/>
  <c r="I12" i="24"/>
  <c r="I11" i="24"/>
  <c r="I10" i="24"/>
  <c r="I3" i="24"/>
  <c r="I4" i="24"/>
  <c r="I6" i="24"/>
  <c r="I7" i="24"/>
  <c r="I8" i="24"/>
  <c r="I9" i="24"/>
  <c r="I14" i="24"/>
  <c r="I16" i="24"/>
  <c r="I19" i="24"/>
  <c r="I21" i="24"/>
  <c r="I22" i="24"/>
  <c r="I23" i="24"/>
  <c r="I25" i="24"/>
  <c r="I26" i="24"/>
  <c r="I27" i="24"/>
  <c r="I28" i="24"/>
  <c r="I29" i="24"/>
  <c r="I30" i="24"/>
  <c r="I31" i="24"/>
  <c r="I2" i="24"/>
  <c r="H5" i="24"/>
  <c r="I5" i="24" s="1"/>
  <c r="D284" i="21"/>
  <c r="E58" i="32" l="1"/>
  <c r="F56" i="32" s="1"/>
  <c r="I22" i="18"/>
  <c r="I21" i="18"/>
  <c r="I20" i="18"/>
  <c r="I19" i="18"/>
  <c r="I18" i="18"/>
  <c r="I15" i="18"/>
  <c r="I12" i="18"/>
  <c r="I7" i="18"/>
  <c r="I6" i="18"/>
  <c r="I5" i="18"/>
  <c r="I4" i="18"/>
  <c r="I19" i="17"/>
  <c r="I18" i="17"/>
  <c r="I17" i="17"/>
  <c r="I15" i="17"/>
  <c r="I14" i="17"/>
  <c r="I12" i="17"/>
  <c r="I11" i="17"/>
  <c r="I10" i="17"/>
  <c r="I9" i="17"/>
  <c r="I8" i="17"/>
  <c r="I7" i="17"/>
  <c r="I6" i="17"/>
  <c r="I5" i="17"/>
  <c r="I4" i="17"/>
  <c r="I3" i="17"/>
  <c r="I2" i="17"/>
  <c r="I31" i="9" l="1"/>
  <c r="I33" i="9"/>
  <c r="I21" i="9"/>
  <c r="I41" i="9"/>
  <c r="I22" i="9"/>
  <c r="I23" i="9"/>
  <c r="I11" i="9"/>
  <c r="I16" i="9"/>
  <c r="I5" i="9"/>
  <c r="I4" i="9"/>
  <c r="I8" i="9"/>
  <c r="I6" i="9"/>
  <c r="I20" i="9"/>
  <c r="I9" i="9"/>
  <c r="J19" i="9"/>
  <c r="I24" i="9"/>
  <c r="I28" i="9"/>
  <c r="I30" i="9"/>
  <c r="I39" i="9"/>
  <c r="I42" i="9"/>
  <c r="I26" i="9"/>
  <c r="I25" i="9"/>
  <c r="I34" i="9"/>
  <c r="I20" i="3"/>
  <c r="I3" i="3"/>
  <c r="I6" i="3"/>
  <c r="I7" i="3"/>
  <c r="I8" i="3"/>
  <c r="I9" i="3"/>
  <c r="I11" i="3"/>
  <c r="I13" i="3"/>
  <c r="I15" i="3"/>
  <c r="I17" i="3"/>
  <c r="I18" i="3"/>
  <c r="I16" i="3"/>
  <c r="I21" i="3"/>
  <c r="I24" i="3"/>
  <c r="I30" i="3"/>
  <c r="I6" i="2"/>
  <c r="I23" i="2"/>
  <c r="I27" i="2"/>
  <c r="I3" i="2"/>
  <c r="I18" i="2"/>
  <c r="I17" i="2"/>
  <c r="I21" i="2"/>
  <c r="I20" i="2"/>
  <c r="I26" i="2"/>
  <c r="I24" i="2"/>
  <c r="I15" i="2"/>
  <c r="I10" i="2"/>
  <c r="I31" i="2"/>
  <c r="I9" i="2"/>
  <c r="I16" i="2"/>
  <c r="I19" i="2"/>
  <c r="I34" i="2"/>
  <c r="I13" i="2"/>
  <c r="I33" i="2"/>
  <c r="I25" i="2"/>
  <c r="I7" i="2"/>
  <c r="I8" i="2"/>
  <c r="I30" i="2"/>
  <c r="I5" i="2"/>
  <c r="I4" i="2"/>
  <c r="I14" i="1"/>
  <c r="I13" i="1"/>
  <c r="I12" i="1"/>
  <c r="I11" i="1"/>
  <c r="I10" i="1"/>
  <c r="I9" i="1"/>
  <c r="I8" i="1"/>
  <c r="I7" i="1"/>
  <c r="I3" i="1"/>
  <c r="I4" i="1"/>
  <c r="I5" i="1"/>
  <c r="I6" i="1"/>
  <c r="I40" i="8"/>
  <c r="I39" i="8"/>
  <c r="I38" i="8"/>
  <c r="I37" i="8"/>
  <c r="I36" i="8"/>
  <c r="I35" i="8"/>
  <c r="I34" i="8"/>
  <c r="I33" i="8"/>
  <c r="I32" i="8"/>
  <c r="I31" i="8"/>
  <c r="I30" i="8"/>
  <c r="I28" i="8"/>
  <c r="I27" i="8"/>
  <c r="I26" i="8"/>
  <c r="I24" i="8"/>
  <c r="I23" i="8"/>
  <c r="I22" i="8"/>
  <c r="I21" i="8"/>
  <c r="I19" i="8"/>
  <c r="I18" i="8"/>
  <c r="I17" i="8"/>
  <c r="I16" i="8"/>
  <c r="I140" i="4"/>
  <c r="I139" i="4"/>
  <c r="I125" i="4"/>
  <c r="I124" i="4"/>
  <c r="I123" i="4"/>
  <c r="I116" i="4"/>
  <c r="I69" i="4"/>
  <c r="I67" i="4"/>
  <c r="I66" i="4"/>
  <c r="I58" i="4"/>
  <c r="I57" i="4"/>
  <c r="I56" i="4"/>
  <c r="I44" i="4"/>
  <c r="I43" i="4"/>
  <c r="I40" i="4"/>
  <c r="I39" i="4"/>
  <c r="I34" i="4"/>
  <c r="I31" i="4"/>
  <c r="I30" i="4"/>
  <c r="I27" i="4"/>
  <c r="I23" i="4"/>
  <c r="I16" i="4"/>
  <c r="I13" i="4"/>
  <c r="I12" i="4"/>
  <c r="I11" i="4"/>
  <c r="I3" i="4"/>
  <c r="I45" i="9" l="1"/>
  <c r="I15" i="8"/>
  <c r="I13" i="8"/>
  <c r="I11" i="8"/>
  <c r="I10" i="8"/>
  <c r="I6" i="8"/>
  <c r="I5" i="8"/>
  <c r="I4" i="8"/>
  <c r="I2" i="8"/>
  <c r="F57" i="7" l="1"/>
  <c r="F54" i="7"/>
  <c r="F55" i="7" s="1"/>
  <c r="F51" i="7"/>
  <c r="F52" i="7" s="1"/>
  <c r="F48" i="7"/>
  <c r="F47" i="7"/>
  <c r="I45" i="7"/>
  <c r="I41" i="7"/>
  <c r="I37" i="7"/>
  <c r="I34" i="7"/>
  <c r="I32" i="7"/>
  <c r="I31" i="7"/>
  <c r="I30" i="7"/>
  <c r="I28" i="7"/>
  <c r="I27" i="7"/>
  <c r="I26" i="7"/>
  <c r="I25" i="7"/>
  <c r="I18" i="7"/>
  <c r="I17" i="7"/>
  <c r="I14" i="7"/>
  <c r="I13" i="7"/>
  <c r="I7" i="7"/>
  <c r="I5" i="7"/>
  <c r="I4" i="7"/>
  <c r="I2" i="7"/>
  <c r="F51" i="6"/>
  <c r="F48" i="6"/>
  <c r="F49" i="6" s="1"/>
  <c r="F45" i="6"/>
  <c r="F46" i="6" s="1"/>
  <c r="F42" i="6"/>
  <c r="F41" i="6"/>
  <c r="I39" i="6"/>
  <c r="I32" i="6"/>
  <c r="I31" i="6"/>
  <c r="I30" i="6"/>
  <c r="I26" i="6"/>
  <c r="I25" i="6"/>
  <c r="I23" i="6"/>
  <c r="I18" i="6"/>
  <c r="I14" i="6"/>
  <c r="I11" i="6"/>
  <c r="I10" i="6"/>
  <c r="I9" i="6"/>
  <c r="I8" i="6"/>
  <c r="I6" i="6"/>
  <c r="I5" i="6"/>
  <c r="I2" i="6"/>
  <c r="F49" i="5"/>
  <c r="F46" i="5"/>
  <c r="F47" i="5" s="1"/>
  <c r="F43" i="5"/>
  <c r="F44" i="5" s="1"/>
  <c r="F40" i="5"/>
  <c r="F39" i="5"/>
  <c r="I35" i="5"/>
  <c r="I33" i="5"/>
  <c r="I31" i="5"/>
  <c r="I30" i="5"/>
  <c r="I29" i="5"/>
  <c r="I28" i="5"/>
  <c r="I27" i="5"/>
  <c r="I25" i="5"/>
  <c r="I24" i="5"/>
  <c r="I23" i="5"/>
  <c r="I21" i="5"/>
  <c r="I19" i="5"/>
  <c r="I17" i="5"/>
  <c r="I14" i="5"/>
  <c r="I13" i="5"/>
  <c r="I12" i="5"/>
  <c r="I11" i="5"/>
  <c r="I10" i="5"/>
  <c r="I9" i="5"/>
  <c r="I8" i="5"/>
  <c r="I7" i="5"/>
  <c r="I3" i="5"/>
  <c r="F49" i="7" l="1"/>
  <c r="F43" i="6"/>
  <c r="F41" i="5"/>
  <c r="F28" i="1"/>
  <c r="H27" i="1" s="1"/>
  <c r="F41" i="2"/>
  <c r="F34" i="3"/>
  <c r="H40" i="2" l="1"/>
  <c r="G40" i="2"/>
  <c r="F40" i="2"/>
  <c r="G27" i="1"/>
  <c r="G33" i="3"/>
  <c r="F33" i="3"/>
  <c r="H33" i="3"/>
  <c r="F27" i="1"/>
</calcChain>
</file>

<file path=xl/sharedStrings.xml><?xml version="1.0" encoding="utf-8"?>
<sst xmlns="http://schemas.openxmlformats.org/spreadsheetml/2006/main" count="7374" uniqueCount="2613">
  <si>
    <t>#</t>
  </si>
  <si>
    <t>Name</t>
  </si>
  <si>
    <t>StallingForce/pN</t>
  </si>
  <si>
    <t>end-to-end distance/px</t>
  </si>
  <si>
    <t>time range</t>
  </si>
  <si>
    <t>comments</t>
  </si>
  <si>
    <t>folderpath</t>
  </si>
  <si>
    <t>20210630_recombinantCohesin_lowSalt__20210630_0102_15pMcohesin_NIPBLratio3_10mMNaCl_2__Default_analysis__x103-y494-l25-w85-a0_roi.tif</t>
  </si>
  <si>
    <t>20210630_recombinantCohesin_lowSalt__20210630_0102_15pMcohesin_NIPBLratio3_10mMNaCl_2__Default_analysis__x119-y491-l32-w66-a0_roi.tif</t>
  </si>
  <si>
    <t>20210630_recombinantCohesin_lowSalt__20210630_0102_15pMcohesin_NIPBLratio3_10mMNaCl_1__Default_analysis__x496-y802-l27-w39-a0_roi.tif</t>
  </si>
  <si>
    <t>20210630_recombinantCohesin_lowSalt__20210630_0102_15pMcohesin_NIPBLratio3_10mMNaCl_2__Default_analysis__x67-y972-l27-w79-a0_roi.tif</t>
  </si>
  <si>
    <t>20210630_recombinantCohesin_lowSalt__20210630_0102_15pMcohesin_NIPBLratio3_10mMNaCl_2__Default_analysis__x763-y748-l50-w42-a0_roi.tif</t>
  </si>
  <si>
    <t>20210630_recombinantCohesin_lowSalt__20210630_0102_15pMcohesin_NIPBLratio3_10mMNaCl_1__Default_analysis__x98-y430-l33-w70-a0_roi.tif</t>
  </si>
  <si>
    <t>20210630_recombinantCohesin_lowSalt__20210630_0102_15pMcohesin_NIPBLratio3_10mMNaCl_1__Default_analysis__x735-y484-l29-w70-a0_roi.tif</t>
  </si>
  <si>
    <t>20210630_recombinantCohesin_lowSalt__20210630_0102_15pMcohesin_NIPBLratio3_10mMNaCl_1__Default_analysis__x112-y549-l33-w44-a0_roi.tif</t>
  </si>
  <si>
    <t>20210630_recombinantCohesin_lowSalt__20210630_0102_15pMcohesin_NIPBLratio3_10mMNaCl_1__Default_analysis__x417-y352-l29-w61-a0_roi.tif</t>
  </si>
  <si>
    <t>20210630_recombinantCohesin_lowSalt__20210630_0101_15pMcohesin_NIPBLratio3_25mMNaCl_1__Default_analysis__x407-y807-l30-w61-a0_roi.tif</t>
  </si>
  <si>
    <t>20210630_recombinantCohesin_lowSalt__20210630_0101_15pMcohesin_NIPBLratio3_25mMNaCl_2__Default_analysis__x619-y624-l34-w63-a0_roi.tif</t>
  </si>
  <si>
    <t>20210630_recombinantCohesin_lowSalt__20210630_0101_15pMcohesin_NIPBLratio3_25mMNaCl_1__Default_analysis__x300-y829-l23-w42-a0_roi.tif</t>
  </si>
  <si>
    <t>20210630_recombinantCohesin_lowSalt__20210630_0101_15pMcohesin_NIPBLratio3_25mMNaCl_1__Default_analysis__x675-y465-l30-w64-a0_roi.tif</t>
  </si>
  <si>
    <t>20210630_recombinantCohesin_lowSalt__20210630_0101_15pMcohesin_NIPBLratio3_25mMNaCl_2__Default_analysis__x730-y551-l21-w55-a0_roi.tif</t>
  </si>
  <si>
    <t>20210630_recombinantCohesin_lowSalt__20210630_0101_15pMcohesin_NIPBLratio3_25mMNaCl_2__Default_analysis__x760-y349-l25-w55-a0_roi.tif</t>
  </si>
  <si>
    <t>20210630_recombinantCohesin_lowSalt__20210630_0101_15pMcohesin_NIPBLratio3_25mMNaCl_2__Default_analysis__x406-y353-l27-w53-a0_roi.tif</t>
  </si>
  <si>
    <t>20210630_recombinantCohesin_lowSalt__20210630_0101_15pMcohesin_NIPBLratio3_25mMNaCl_2__Default_analysis__x349-y659-l34-w47-a0_roi.tif</t>
  </si>
  <si>
    <t>20210630_recombinantCohesin_lowSalt__20210630_0101_15pMcohesin_NIPBLratio3_25mMNaCl_1__Default_analysis__x342-y719-l23-w51-a0_roi.tif</t>
  </si>
  <si>
    <t>20210630_recombinantCohesin_lowSalt__20210630_0101_15pMcohesin_NIPBLratio3_25mMNaCl_1__Default_analysis__x412-y549-l33-w37-a0_roi.tif</t>
  </si>
  <si>
    <t>20210630_recombinantCohesin_lowSalt__20210630_0101_15pMcohesin_NIPBLratio3_25mMNaCl_2__Default_analysis__x531-y935-l36-w37-a0_roi.tif</t>
  </si>
  <si>
    <t>20210630_recombinantCohesin_lowSalt__20210630_0101_15pMcohesin_NIPBLratio3_25mMNaCl_2__Default_analysis__x197-y255-l44-w50-a0_roi.tif</t>
  </si>
  <si>
    <t>20210630_recombinantCohesin_lowSalt__20210630_0101_15pMcohesin_NIPBLratio3_25mMNaCl_2__Default_analysis__x185-y1093-l23-w70-a0_roi.tif</t>
  </si>
  <si>
    <t>20210630_recombinantCohesin_lowSalt__20210630_0101_15pMcohesin_NIPBLratio3_25mMNaCl_2__Default_analysis__x413-y589-l27-w59-a0_roi.tif</t>
  </si>
  <si>
    <t>20210630_recombinantCohesin_lowSalt__20210630_0101_15pMcohesin_NIPBLratio3_25mMNaCl_2__Default_analysis__x36-y985-l25-w49-a0_roi.tif</t>
  </si>
  <si>
    <t>20210630_recombinantCohesin_lowSalt__20210630_0101_15pMcohesin_NIPBLratio3_25mMNaCl_1__Default_analysis__x309-y378-l36-w60-a0_roi.tif</t>
  </si>
  <si>
    <t>20210630_recombinantCohesin_lowSalt__20210630_0101_15pMcohesin_NIPBLratio3_25mMNaCl_2__Default_analysis__x476-y479-l18-w73-a0_roi.tif</t>
  </si>
  <si>
    <t>20210630_recombinantCohesin_lowSalt__20210630_0101_15pMcohesin_NIPBLratio3_25mMNaCl_2__Default_analysis__x116-y618-l30-w79-a0_roi.tif</t>
  </si>
  <si>
    <t>20210630_recombinantCohesin_lowSalt__20210630_0101_15pMcohesin_NIPBLratio3_25mMNaCl_2__Default_analysis__x80-y412-l29-w41-a0_roi.tif</t>
  </si>
  <si>
    <t>20210630_recombinantCohesin_lowSalt__20210630_0101_15pMcohesin_NIPBLratio3_25mMNaCl_2__Default_analysis__x947-y972-l28-w67-a0_roi.tif</t>
  </si>
  <si>
    <t>20210630_recombinantCohesin_lowSalt__20210630_0101_15pMcohesin_NIPBLratio3_25mMNaCl_2__Default_analysis__x21-y689-l32-w77-a0_roi.tif</t>
  </si>
  <si>
    <t>20210630_recombinantCohesin_lowSalt__20210630_0101_15pMcohesin_NIPBLratio3_25mMNaCl_2__Default_analysis__x175-y982-l35-w63-a0_roi.tif</t>
  </si>
  <si>
    <t>20210630_recombinantCohesin_lowSalt__20210630_0101_15pMcohesin_NIPBLratio3_25mMNaCl_2__Default_analysis__x671-y16-l32-w74-a0_roi.tif</t>
  </si>
  <si>
    <t>20210630_recombinantCohesin_lowSalt__20210630_0101_15pMcohesin_NIPBLratio3_25mMNaCl_2__Default_analysis__x124-y903-l42-w60-a0_roi.tif</t>
  </si>
  <si>
    <t>20210630_recombinantCohesin_lowSalt__20210630_0101_15pMcohesin_NIPBLratio3_25mMNaCl_2__Default_analysis__x74-y1006-l37-w47-a0_roi.tif</t>
  </si>
  <si>
    <t>20210630_recombinantCohesin_lowSalt__20210630_0101_15pMcohesin_NIPBLratio3_25mMNaCl_2__Default_analysis__x730-y689-l25-w65-a0_roi.tif</t>
  </si>
  <si>
    <t>20210630_recombinantCohesin_lowSalt__20210630_0101_15pMcohesin_NIPBLratio3_25mMNaCl_2__Default_analysis__x441-y447-l24-w61-a0_roi.tif</t>
  </si>
  <si>
    <t>20210630_recombinantCohesin_lowSalt__20210630_0101_15pMcohesin_NIPBLratio3_25mMNaCl_2__Default_analysis__x782-y136-l24-w67-a0_roi.tif</t>
  </si>
  <si>
    <t>20210630_recombinantCohesin_lowSalt__20210630_0101_15pMcohesin_NIPBLratio3_25mMNaCl_2__Default_analysis__x403-y612-l26-w52-a0_roi.tif</t>
  </si>
  <si>
    <t>20210630_recombinantCohesin_lowSalt__20210630_0101_15pMcohesin_NIPBLratio3_25mMNaCl_1__Default_analysis__x156-y583-l26-w53-a0_roi.tif</t>
  </si>
  <si>
    <t>20210630_recombinantCohesin_lowSalt__20210630_0101_15pMcohesin_NIPBLratio3_25mMNaCl_2__Default_analysis__x590-y566-l23-w62-a0_roi.tif</t>
  </si>
  <si>
    <t>20210630_recombinantCohesin_lowSalt__20210630_0101_15pMcohesin_NIPBLratio3_25mMNaCl_2__Default_analysis__x485-y1065-l30-w38-a0_roi.tif</t>
  </si>
  <si>
    <t>20210630_recombinantCohesin_lowSalt__20210630_0101_15pMcohesin_NIPBLratio3_25mMNaCl_2__Default_analysis__x101-y261-l29-w44-a0_roi.tif</t>
  </si>
  <si>
    <t>20210630_recombinantCohesin_lowSalt__20210630_0101_15pMcohesin_NIPBLratio3_25mMNaCl_1__Default_analysis__x241-y664-l27-w62-a0_roi.tif</t>
  </si>
  <si>
    <t>1/2 sided</t>
  </si>
  <si>
    <t>ID DNA</t>
  </si>
  <si>
    <t>ID SMC</t>
  </si>
  <si>
    <t>1/2-sided</t>
  </si>
  <si>
    <t>NA</t>
  </si>
  <si>
    <t>BEAUTIFUL</t>
  </si>
  <si>
    <t>1,2,3</t>
  </si>
  <si>
    <t>20210502_recombinantHumanCohesin_LoopExtrusion__20210502_0101_10pM_NIPBLratio4_CohesinStock10nM_NIPBLStock50nM_V400ul_1__Default_analysis__x948-y748-l30-w68-a0_roi.tif</t>
  </si>
  <si>
    <t>20210502_recombinantHumanCohesin_LoopExtrusion__20210502_0101_10pM_NIPBLratio4_CohesinStock10nM_NIPBLStock50nM_V400ul_1__Default_analysis__x930-y408-l46-w46-a0_roi.tif</t>
  </si>
  <si>
    <t>20210502_recombinantHumanCohesin_LoopExtrusion__20210502_0101_10pM_NIPBLratio4_CohesinStock10nM_NIPBLStock50nM_V400ul_1__Default_analysis__x912-y896-l50-w56-a0_roi.tif</t>
  </si>
  <si>
    <t>20210502_recombinantHumanCohesin_LoopExtrusion__20210502_0101_10pM_NIPBLratio4_CohesinStock10nM_NIPBLStock50nM_V400ul_1__Default_analysis__x876-y480-l52-w90-a0_roi.tif</t>
  </si>
  <si>
    <t>20210502_recombinantHumanCohesin_LoopExtrusion__20210502_0101_10pM_NIPBLratio4_CohesinStock10nM_NIPBLStock50nM_V400ul_1__Default_analysis__x864-y434-l32-w70-a0_roi.tif</t>
  </si>
  <si>
    <t>20210502_recombinantHumanCohesin_LoopExtrusion__20210502_0101_10pM_NIPBLratio4_CohesinStock10nM_NIPBLStock50nM_V400ul_1__Default_analysis__x86-y986-l62-w64-a0_roi.tif</t>
  </si>
  <si>
    <t>20210502_recombinantHumanCohesin_LoopExtrusion__20210502_0101_10pM_NIPBLratio4_CohesinStock10nM_NIPBLStock50nM_V400ul_1__Default_analysis__x832-y660-l54-w62-a0_roi.tif</t>
  </si>
  <si>
    <t>20210502_recombinantHumanCohesin_LoopExtrusion__20210502_0101_10pM_NIPBLratio4_CohesinStock10nM_NIPBLStock50nM_V400ul_1__Default_analysis__x784-y538-l50-w64-a0_roi.tif</t>
  </si>
  <si>
    <t>20210502_recombinantHumanCohesin_LoopExtrusion__20210502_0101_10pM_NIPBLratio4_CohesinStock10nM_NIPBLStock50nM_V400ul_1__Default_analysis__x783-y1115-l37-w52-a0_roi.tif</t>
  </si>
  <si>
    <t>20210502_recombinantHumanCohesin_LoopExtrusion__20210502_0101_10pM_NIPBLratio4_CohesinStock10nM_NIPBLStock50nM_V400ul_1__Default_analysis__x740-y1129-l53-w59-a0_roi.tif</t>
  </si>
  <si>
    <t>20210502_recombinantHumanCohesin_LoopExtrusion__20210502_0101_10pM_NIPBLratio4_CohesinStock10nM_NIPBLStock50nM_V400ul_1__Default_analysis__x685-y349-l38-w57-a0_roi.tif</t>
  </si>
  <si>
    <t>20210502_recombinantHumanCohesin_LoopExtrusion__20210502_0101_10pM_NIPBLratio4_CohesinStock10nM_NIPBLStock50nM_V400ul_1__Default_analysis__x646-y1062-l58-w48-a0_roi.tif</t>
  </si>
  <si>
    <t>20210502_recombinantHumanCohesin_LoopExtrusion__20210502_0101_10pM_NIPBLratio4_CohesinStock10nM_NIPBLStock50nM_V400ul_1__Default_analysis__x514-y704-l36-w56-a0_roi.tif</t>
  </si>
  <si>
    <t>20210502_recombinantHumanCohesin_LoopExtrusion__20210502_0101_10pM_NIPBLratio4_CohesinStock10nM_NIPBLStock50nM_V400ul_1__Default_analysis__x443-y124-l26-w54-a0_roi.tif</t>
  </si>
  <si>
    <t>20210502_recombinantHumanCohesin_LoopExtrusion__20210502_0101_10pM_NIPBLratio4_CohesinStock10nM_NIPBLStock50nM_V400ul_1__Default_analysis__x429-y736-l45-w39-a0_roi.tif</t>
  </si>
  <si>
    <t>20210502_recombinantHumanCohesin_LoopExtrusion__20210502_0101_10pM_NIPBLratio4_CohesinStock10nM_NIPBLStock50nM_V400ul_1__Default_analysis__x376-y644-l42-w50-a0_roi.tif</t>
  </si>
  <si>
    <t>20210502_recombinantHumanCohesin_LoopExtrusion__20210502_0101_10pM_NIPBLratio4_CohesinStock10nM_NIPBLStock50nM_V400ul_1__Default_analysis__x256-y722-l40-w60-a0_roi.tif</t>
  </si>
  <si>
    <t>20210502_recombinantHumanCohesin_LoopExtrusion__20210502_0101_10pM_NIPBLratio4_CohesinStock10nM_NIPBLStock50nM_V400ul_1__Default_analysis__x256-y535-l54-w48-a0_roi.tif</t>
  </si>
  <si>
    <t>20210502_recombinantHumanCohesin_LoopExtrusion__20210502_0101_10pM_NIPBLratio4_CohesinStock10nM_NIPBLStock50nM_V400ul_1__Default_analysis__x256-y337-l48-w51-a0_roi.tif</t>
  </si>
  <si>
    <t>20210502_recombinantHumanCohesin_LoopExtrusion__20210502_0101_10pM_NIPBLratio4_CohesinStock10nM_NIPBLStock50nM_V400ul_1__Default_analysis__x244-y964-l44-w40-a0_roi.tif</t>
  </si>
  <si>
    <t>20210502_recombinantHumanCohesin_LoopExtrusion__20210502_0101_10pM_NIPBLratio4_CohesinStock10nM_NIPBLStock50nM_V400ul_1__Default_analysis__x227-y134-l54-w65-a0_roi.tif</t>
  </si>
  <si>
    <t>20210502_recombinantHumanCohesin_LoopExtrusion__20210502_0101_10pM_NIPBLratio4_CohesinStock10nM_NIPBLStock50nM_V400ul_1__Default_analysis__x180-y1102-l40-w54-a0_roi.tif</t>
  </si>
  <si>
    <t>20210502_recombinantHumanCohesin_LoopExtrusion__20210502_0101_10pM_NIPBLratio4_CohesinStock10nM_NIPBLStock50nM_V400ul_1__Default_analysis__x154-y798-l39-w54-a0_roi.tif</t>
  </si>
  <si>
    <t>20210502_recombinantHumanCohesin_LoopExtrusion__20210502_0101_10pM_NIPBLratio4_CohesinStock10nM_NIPBLStock50nM_V400ul_1__Default_analysis__x143-y284-l65-w65-a0_roi.tif</t>
  </si>
  <si>
    <t>20210502_recombinantHumanCohesin_LoopExtrusion__20210502_0101_10pM_NIPBLratio4_CohesinStock10nM_NIPBLStock50nM_V400ul_1__Default_analysis__x1088-y382-l32-w70-a0_roi.tif</t>
  </si>
  <si>
    <t>20210502_recombinantHumanCohesin_LoopExtrusion__20210502_0101_10pM_NIPBLratio4_CohesinStock10nM_NIPBLStock50nM_V400ul_1__Default_analysis__x1082-y410-l40-w88-a0_roi.tif</t>
  </si>
  <si>
    <t>20210502_recombinantHumanCohesin_LoopExtrusion__20210502_0101_10pM_NIPBLratio4_CohesinStock10nM_NIPBLStock50nM_V400ul_1__Default_analysis__x1030-y498-l54-w60-a0_roi.tif</t>
  </si>
  <si>
    <t>1,2,3,4,5,6,7</t>
  </si>
  <si>
    <t>1,4</t>
  </si>
  <si>
    <t>1,2</t>
  </si>
  <si>
    <t>diffusing?</t>
  </si>
  <si>
    <t>slipping?</t>
  </si>
  <si>
    <t>nice</t>
  </si>
  <si>
    <t>diffusing</t>
  </si>
  <si>
    <t>slipping</t>
  </si>
  <si>
    <t>beautiful</t>
  </si>
  <si>
    <t>one-sided</t>
  </si>
  <si>
    <t>N</t>
  </si>
  <si>
    <t>END</t>
  </si>
  <si>
    <t>Folderpath</t>
  </si>
  <si>
    <t>diffuses</t>
  </si>
  <si>
    <t>slips</t>
  </si>
  <si>
    <t>NIPBL stays upon loop dissociation?</t>
  </si>
  <si>
    <t>bleaching steps</t>
  </si>
  <si>
    <t>Comments</t>
  </si>
  <si>
    <t>O:\Analysis\NIPBL study\20210927_20211008_20211026_NIPBL-JF646_duringLoopExtrusion_varyingRatio\roi</t>
  </si>
  <si>
    <t>stitch_20211026_singleNIPBL-JF646_attempt__20211026_0101_200pMcphesin_ratio0p1_gloxy_1__Default_analysis__x0-y561-l21-w44-a0_roi.tif</t>
  </si>
  <si>
    <t>stitch_20211026_singleNIPBL-JF646_attempt__20211026_0101_200pMcphesin_ratio0p1_gloxy_1__Default_analysis__x1015-y336-l22-w63-a0_roi.tif</t>
  </si>
  <si>
    <t>stitch_20211026_singleNIPBL-JF646_attempt__20211026_0101_200pMcphesin_ratio0p1_gloxy_1__Default_analysis__x1016-y664-l32-w69-a0_roi.tif</t>
  </si>
  <si>
    <t>stitch_20211026_singleNIPBL-JF646_attempt__20211026_0101_200pMcphesin_ratio0p1_gloxy_1__Default_analysis__x1025-y1042-l28-w66-a0_roi.tif</t>
  </si>
  <si>
    <t>stitch_20211026_singleNIPBL-JF646_attempt__20211026_0101_200pMcphesin_ratio0p1_gloxy_1__Default_analysis__x1040-y408-l20-w69-a0_roi.tif</t>
  </si>
  <si>
    <t>stitch_20211026_singleNIPBL-JF646_attempt__20211026_0101_200pMcphesin_ratio0p1_gloxy_1__Default_analysis__x1088-y292-l23-w46-a0_roi.tif</t>
  </si>
  <si>
    <t>stitch_20211026_singleNIPBL-JF646_attempt__20211026_0101_200pMcphesin_ratio0p1_gloxy_1__Default_analysis__x1088-y97-l24-w55-a0_roi.tif</t>
  </si>
  <si>
    <t>stitch_20211026_singleNIPBL-JF646_attempt__20211026_0101_200pMcphesin_ratio0p1_gloxy_1__Default_analysis__x11-y1415-l20-w54-a0_roi.tif</t>
  </si>
  <si>
    <t>NIPBL signal increasing during LE</t>
  </si>
  <si>
    <t>stitch_20211026_singleNIPBL-JF646_attempt__20211026_0101_200pMcphesin_ratio0p1_gloxy_1__Default_analysis__x1102-y392-l32-w56-a0_roi.tif</t>
  </si>
  <si>
    <t>stitch_20211026_singleNIPBL-JF646_attempt__20211026_0101_200pMcphesin_ratio0p1_gloxy_1__Default_analysis__x1106-y1118-l21-w64-a0_roi.tif</t>
  </si>
  <si>
    <t>same NIPBL makes 2 loops, intensity of it doesn’t increase. Same direction as well</t>
  </si>
  <si>
    <t>stitch_20211026_singleNIPBL-JF646_attempt__20211026_0101_200pMcphesin_ratio0p1_gloxy_1__Default_analysis__x1119-y580-l27-w46-a0_roi.tif</t>
  </si>
  <si>
    <t>stitch_20211026_singleNIPBL-JF646_attempt__20211026_0101_200pMcphesin_ratio0p1_gloxy_1__Default_analysis__x112-y961-l23-w68-a0_roi.tif</t>
  </si>
  <si>
    <t>stitch_20211026_singleNIPBL-JF646_attempt__20211026_0101_200pMcphesin_ratio0p1_gloxy_1__Default_analysis__x1125-y788-l24-w63-a0_roi.tif</t>
  </si>
  <si>
    <t>stitch_20211026_singleNIPBL-JF646_attempt__20211026_0101_200pMcphesin_ratio0p1_gloxy_1__Default_analysis__x114-y1090-l28-w74-a0_roi.tif</t>
  </si>
  <si>
    <t>&gt;9</t>
  </si>
  <si>
    <t>stitch_20211026_singleNIPBL-JF646_attempt__20211026_0101_200pMcphesin_ratio0p1_gloxy_1__Default_analysis__x1140-y444-l21-w62-a0_roi.tif</t>
  </si>
  <si>
    <t>stitch_20211026_singleNIPBL-JF646_attempt__20211026_0101_200pMcphesin_ratio0p1_gloxy_1__Default_analysis__x1182-y646-l16-w61-a0_roi.tif</t>
  </si>
  <si>
    <t>stitch_20211026_singleNIPBL-JF646_attempt__20211026_0101_200pMcphesin_ratio0p1_gloxy_1__Default_analysis__x1189-y424-l33-w55-a0_roi.tif</t>
  </si>
  <si>
    <t>stitch_20211026_singleNIPBL-JF646_attempt__20211026_0101_200pMcphesin_ratio0p1_gloxy_1__Default_analysis__x1213-y1378-l24-w63-a0_roi.tif</t>
  </si>
  <si>
    <t>stitch_20211026_singleNIPBL-JF646_attempt__20211026_0101_200pMcphesin_ratio0p1_gloxy_1__Default_analysis__x1236-y960-l20-w65-a0_roi.tif</t>
  </si>
  <si>
    <t>stitch_20211026_singleNIPBL-JF646_attempt__20211026_0101_200pMcphesin_ratio0p1_gloxy_1__Default_analysis__x1239-y659-l21-w52-a0_roi.tif</t>
  </si>
  <si>
    <t>stitch_20211026_singleNIPBL-JF646_attempt__20211026_0101_200pMcphesin_ratio0p1_gloxy_1__Default_analysis__x1284-y113-l26-w57-a0_roi.tif</t>
  </si>
  <si>
    <t>stitch_20211026_singleNIPBL-JF646_attempt__20211026_0101_200pMcphesin_ratio0p1_gloxy_1__Default_analysis__x1293-y849-l22-w55-a0_roi.tif</t>
  </si>
  <si>
    <t>and end of DNA, no NIPBL, not clear</t>
  </si>
  <si>
    <t>stitch_20211026_singleNIPBL-JF646_attempt__20211026_0101_200pMcphesin_ratio0p1_gloxy_1__Default_analysis__x1305-y380-l17-w58-a0_roi.tif</t>
  </si>
  <si>
    <t>stitch_20211026_singleNIPBL-JF646_attempt__20211026_0101_200pMcphesin_ratio0p1_gloxy_1__Default_analysis__x1313-y1156-l19-w82-a0_roi.tif</t>
  </si>
  <si>
    <t>stitch_20211026_singleNIPBL-JF646_attempt__20211026_0101_200pMcphesin_ratio0p1_gloxy_1__Default_analysis__x1342-y194-l37-w56-a0_roi.tif</t>
  </si>
  <si>
    <t>stitch_20211026_singleNIPBL-JF646_attempt__20211026_0101_200pMcphesin_ratio0p1_gloxy_1__Default_analysis__x1347-y916-l17-w62-a0_roi.tif</t>
  </si>
  <si>
    <t>stitch_20211026_singleNIPBL-JF646_attempt__20211026_0101_200pMcphesin_ratio0p1_gloxy_1__Default_analysis__x1348-y1003-l15-w50-a0_roi.tif</t>
  </si>
  <si>
    <t>stitch_20211026_singleNIPBL-JF646_attempt__20211026_0101_200pMcphesin_ratio0p1_gloxy_1__Default_analysis__x1367-y888-l13-w74-a0_roi.tif</t>
  </si>
  <si>
    <t>stitch_20211026_singleNIPBL-JF646_attempt__20211026_0101_200pMcphesin_ratio0p1_gloxy_1__Default_analysis__x1387-y1124-l24-w57-a0_roi.tif</t>
  </si>
  <si>
    <t>stitch_20211026_singleNIPBL-JF646_attempt__20211026_0101_200pMcphesin_ratio0p1_gloxy_1__Default_analysis__x139-y553-l31-w72-a0_roi.tif</t>
  </si>
  <si>
    <t>stitch_20211026_singleNIPBL-JF646_attempt__20211026_0101_200pMcphesin_ratio0p1_gloxy_1__Default_analysis__x1398-y1057-l19-w37-a0_roi.tif</t>
  </si>
  <si>
    <t>stitch_20211026_singleNIPBL-JF646_attempt__20211026_0101_200pMcphesin_ratio0p1_gloxy_1__Default_analysis__x1402-y860-l14-w50-a0_roi.tif</t>
  </si>
  <si>
    <t>stitch_20211026_singleNIPBL-JF646_attempt__20211026_0101_200pMcphesin_ratio0p1_gloxy_1__Default_analysis__x1404-y647-l16-w41-a0_roi.tif</t>
  </si>
  <si>
    <t>stitch_20211026_singleNIPBL-JF646_attempt__20211026_0101_200pMcphesin_ratio0p1_gloxy_1__Default_analysis__x1408-y224-l35-w41-a0_roi.tif</t>
  </si>
  <si>
    <t>okay but 2 loops and hard to analyze</t>
  </si>
  <si>
    <t>stitch_20211026_singleNIPBL-JF646_attempt__20211026_0101_200pMcphesin_ratio0p1_gloxy_1__Default_analysis__x1446-y1198-l22-w39-a0_roi.tif</t>
  </si>
  <si>
    <t>stitch_20211026_singleNIPBL-JF646_attempt__20211026_0101_200pMcphesin_ratio0p1_gloxy_1__Default_analysis__x173-y698-l18-w63-a0_roi.tif</t>
  </si>
  <si>
    <t>stitch_20211026_singleNIPBL-JF646_attempt__20211026_0101_200pMcphesin_ratio0p1_gloxy_1__Default_analysis__x184-y1079-l29-w51-a0_roi.tif</t>
  </si>
  <si>
    <t>stitch_20211026_singleNIPBL-JF646_attempt__20211026_0101_200pMcphesin_ratio0p1_gloxy_1__Default_analysis__x187-y253-l23-w68-a0_roi.tif</t>
  </si>
  <si>
    <t>stitch_20211026_singleNIPBL-JF646_attempt__20211026_0101_200pMcphesin_ratio0p1_gloxy_1__Default_analysis__x195-y736-l26-w60-a0_roi.tif</t>
  </si>
  <si>
    <t>stitch_20211026_singleNIPBL-JF646_attempt__20211026_0101_200pMcphesin_ratio0p1_gloxy_1__Default_analysis__x20-y1454-l48-w19-a0_roi.tif</t>
  </si>
  <si>
    <t>stitch_20211026_singleNIPBL-JF646_attempt__20211026_0101_200pMcphesin_ratio0p1_gloxy_1__Default_analysis__x214-y847-l26-w59-a0_roi.tif</t>
  </si>
  <si>
    <t>stitch_20211026_singleNIPBL-JF646_attempt__20211026_0101_200pMcphesin_ratio0p1_gloxy_1__Default_analysis__x215-y235-l27-w59-a0_roi.tif</t>
  </si>
  <si>
    <t>stitch_20211026_singleNIPBL-JF646_attempt__20211026_0101_200pMcphesin_ratio0p1_gloxy_1__Default_analysis__x220-y757-l33-w42-a0_roi.tif</t>
  </si>
  <si>
    <t>stitch_20211026_singleNIPBL-JF646_attempt__20211026_0101_200pMcphesin_ratio0p1_gloxy_1__Default_analysis__x229-y1370-l16-w72-a0_roi.tif</t>
  </si>
  <si>
    <t>stitch_20211026_singleNIPBL-JF646_attempt__20211026_0101_200pMcphesin_ratio0p1_gloxy_1__Default_analysis__x244-y285-l28-w32-a0_roi.tif</t>
  </si>
  <si>
    <t>stitch_20211026_singleNIPBL-JF646_attempt__20211026_0101_200pMcphesin_ratio0p1_gloxy_1__Default_analysis__x245-y684-l21-w54-a0_roi.tif</t>
  </si>
  <si>
    <t>stitch_20211026_singleNIPBL-JF646_attempt__20211026_0101_200pMcphesin_ratio0p1_gloxy_1__Default_analysis__x255-y709-l23-w80-a0_roi.tif</t>
  </si>
  <si>
    <t>stitch_20211026_singleNIPBL-JF646_attempt__20211026_0101_200pMcphesin_ratio0p1_gloxy_1__Default_analysis__x259-y744-l18-w53-a0_roi.tif</t>
  </si>
  <si>
    <t>stitch_20211026_singleNIPBL-JF646_attempt__20211026_0101_200pMcphesin_ratio0p1_gloxy_1__Default_analysis__x266-y845-l22-w78-a0_roi.tif</t>
  </si>
  <si>
    <t>stitch_20211026_singleNIPBL-JF646_attempt__20211026_0101_200pMcphesin_ratio0p1_gloxy_1__Default_analysis__x270-y865-l21-w58-a0_roi.tif</t>
  </si>
  <si>
    <t>stitch_20211026_singleNIPBL-JF646_attempt__20211026_0101_200pMcphesin_ratio0p1_gloxy_1__Default_analysis__x279-y958-l22-w58-a0_roi.tif</t>
  </si>
  <si>
    <t>1,2,4</t>
  </si>
  <si>
    <t>stitch_20211026_singleNIPBL-JF646_attempt__20211026_0101_200pMcphesin_ratio0p1_gloxy_1__Default_analysis__x288-y1062-l27-w64-a0_roi.tif</t>
  </si>
  <si>
    <t>stitch_20211026_singleNIPBL-JF646_attempt__20211026_0101_200pMcphesin_ratio0p1_gloxy_1__Default_analysis__x299-y1233-l29-w73-a0_roi.tif</t>
  </si>
  <si>
    <t>stitch_20211026_singleNIPBL-JF646_attempt__20211026_0101_200pMcphesin_ratio0p1_gloxy_1__Default_analysis__x312-y171-l18-w74-a0_roi.tif</t>
  </si>
  <si>
    <t>stitch_20211026_singleNIPBL-JF646_attempt__20211026_0101_200pMcphesin_ratio0p1_gloxy_1__Default_analysis__x322-y1403-l20-w41-a0_roi.tif</t>
  </si>
  <si>
    <t>stitch_20211026_singleNIPBL-JF646_attempt__20211026_0101_200pMcphesin_ratio0p1_gloxy_1__Default_analysis__x332-y73-l18-w46-a0_roi.tif</t>
  </si>
  <si>
    <t>stitch_20211026_singleNIPBL-JF646_attempt__20211026_0101_200pMcphesin_ratio0p1_gloxy_1__Default_analysis__x356-y1043-l37-w32-a0_roi.tif</t>
  </si>
  <si>
    <t>another NIPBL joins the party and stays on the cohesin</t>
  </si>
  <si>
    <t>stitch_20211026_singleNIPBL-JF646_attempt__20211026_0101_200pMcphesin_ratio0p1_gloxy_1__Default_analysis__x360-y425-l29-w54-a0_roi.tif</t>
  </si>
  <si>
    <t>stitch_20211026_singleNIPBL-JF646_attempt__20211026_0101_200pMcphesin_ratio0p1_gloxy_1__Default_analysis__x400-y1216-l21-w79-a0_roi.tif</t>
  </si>
  <si>
    <t>stitch_20211026_singleNIPBL-JF646_attempt__20211026_0101_200pMcphesin_ratio0p1_gloxy_1__Default_analysis__x410-y247-l27-w27-a0_roi.tif</t>
  </si>
  <si>
    <t>stitch_20211026_singleNIPBL-JF646_attempt__20211026_0101_200pMcphesin_ratio0p1_gloxy_1__Default_analysis__x415-y716-l19-w68-a0_roi.tif</t>
  </si>
  <si>
    <t>stitch_20211026_singleNIPBL-JF646_attempt__20211026_0101_200pMcphesin_ratio0p1_gloxy_1__Default_analysis__x424-y203-l34-w78-a0_roi.tif</t>
  </si>
  <si>
    <t>stitch_20211026_singleNIPBL-JF646_attempt__20211026_0101_200pMcphesin_ratio0p1_gloxy_1__Default_analysis__x43-y967-l24-w59-a0_roi.tif</t>
  </si>
  <si>
    <t>stitch_20211026_singleNIPBL-JF646_attempt__20211026_0101_200pMcphesin_ratio0p1_gloxy_1__Default_analysis__x433-y261-l30-w68-a0_roi.tif</t>
  </si>
  <si>
    <t>stitch_20211026_singleNIPBL-JF646_attempt__20211026_0101_200pMcphesin_ratio0p1_gloxy_1__Default_analysis__x436-y565-l31-w61-a0_roi.tif</t>
  </si>
  <si>
    <t>stitch_20211026_singleNIPBL-JF646_attempt__20211026_0101_200pMcphesin_ratio0p1_gloxy_1__Default_analysis__x451-y745-l30-w68-a0_roi.tif</t>
  </si>
  <si>
    <t>stitch_20211026_singleNIPBL-JF646_attempt__20211026_0101_200pMcphesin_ratio0p1_gloxy_1__Default_analysis__x455-y598-l24-w78-a0_roi.tif</t>
  </si>
  <si>
    <t>stitch_20211026_singleNIPBL-JF646_attempt__20211026_0101_200pMcphesin_ratio0p1_gloxy_1__Default_analysis__x467-y1096-l18-w69-a0_roi.tif</t>
  </si>
  <si>
    <t>stitch_20211026_singleNIPBL-JF646_attempt__20211026_0101_200pMcphesin_ratio0p1_gloxy_1__Default_analysis__x468-y956-l18-w64-a0_roi.tif</t>
  </si>
  <si>
    <t>stitch_20211026_singleNIPBL-JF646_attempt__20211026_0101_200pMcphesin_ratio0p1_gloxy_1__Default_analysis__x479-y17-l24-w64-a0_roi.tif</t>
  </si>
  <si>
    <t>stitch_20211026_singleNIPBL-JF646_attempt__20211026_0101_200pMcphesin_ratio0p1_gloxy_1__Default_analysis__x480-y191-l24-w50-a0_roi.tif</t>
  </si>
  <si>
    <t>stitch_20211026_singleNIPBL-JF646_attempt__20211026_0101_200pMcphesin_ratio0p1_gloxy_1__Default_analysis__x49-y800-l25-w45-a0_roi.tif</t>
  </si>
  <si>
    <t>stitch_20211026_singleNIPBL-JF646_attempt__20211026_0101_200pMcphesin_ratio0p1_gloxy_1__Default_analysis__x491-y705-l24-w68-a0_roi.tif</t>
  </si>
  <si>
    <t>stitch_20211026_singleNIPBL-JF646_attempt__20211026_0101_200pMcphesin_ratio0p1_gloxy_1__Default_analysis__x5-y707-l27-w40-a0_roi.tif</t>
  </si>
  <si>
    <t>stitch_20211026_singleNIPBL-JF646_attempt__20211026_0101_200pMcphesin_ratio0p1_gloxy_1__Default_analysis__x50-y633-l23-w68-a0_roi.tif</t>
  </si>
  <si>
    <t>stitch_20211026_singleNIPBL-JF646_attempt__20211026_0101_200pMcphesin_ratio0p1_gloxy_1__Default_analysis__x515-y659-l19-w60-a0_roi.tif</t>
  </si>
  <si>
    <t>stitch_20211026_singleNIPBL-JF646_attempt__20211026_0101_200pMcphesin_ratio0p1_gloxy_1__Default_analysis__x532-y1490-l27-w52-a0_roi.tif</t>
  </si>
  <si>
    <t>stitch_20211026_singleNIPBL-JF646_attempt__20211026_0101_200pMcphesin_ratio0p1_gloxy_1__Default_analysis__x541-y214-l31-w68-a0_roi.tif</t>
  </si>
  <si>
    <t>stitch_20211026_singleNIPBL-JF646_attempt__20211026_0101_200pMcphesin_ratio0p1_gloxy_1__Default_analysis__x546-y181-l38-w63-a0_roi.tif</t>
  </si>
  <si>
    <t>stitch_20211026_singleNIPBL-JF646_attempt__20211026_0101_200pMcphesin_ratio0p1_gloxy_1__Default_analysis__x547-y21-l27-w72-a0_roi.tif</t>
  </si>
  <si>
    <t>stitch_20211026_singleNIPBL-JF646_attempt__20211026_0101_200pMcphesin_ratio0p1_gloxy_1__Default_analysis__x558-y958-l27-w56-a0_roi.tif</t>
  </si>
  <si>
    <t>stitch_20211026_singleNIPBL-JF646_attempt__20211026_0101_200pMcphesin_ratio0p1_gloxy_1__Default_analysis__x584-y747-l38-w61-a0_roi.tif</t>
  </si>
  <si>
    <t>stitch_20211026_singleNIPBL-JF646_attempt__20211026_0101_200pMcphesin_ratio0p1_gloxy_1__Default_analysis__x60-y281-l17-w73-a0_roi.tif</t>
  </si>
  <si>
    <t>stitch_20211026_singleNIPBL-JF646_attempt__20211026_0101_200pMcphesin_ratio0p1_gloxy_1__Default_analysis__x606-y483-l21-w67-a0_roi.tif</t>
  </si>
  <si>
    <t>stitch_20211026_singleNIPBL-JF646_attempt__20211026_0101_200pMcphesin_ratio0p1_gloxy_1__Default_analysis__x61-y1074-l26-w59-a0_roi.tif</t>
  </si>
  <si>
    <t>stitch_20211026_singleNIPBL-JF646_attempt__20211026_0101_200pMcphesin_ratio0p1_gloxy_1__Default_analysis__x61-y756-l18-w59-a0_roi.tif</t>
  </si>
  <si>
    <t>stitch_20211026_singleNIPBL-JF646_attempt__20211026_0101_200pMcphesin_ratio0p1_gloxy_1__Default_analysis__x610-y1392-l34-w64-a0_roi.tif</t>
  </si>
  <si>
    <t>stitch_20211026_singleNIPBL-JF646_attempt__20211026_0101_200pMcphesin_ratio0p1_gloxy_1__Default_analysis__x614-y633-l23-w68-a0_roi.tif</t>
  </si>
  <si>
    <t>stitch_20211026_singleNIPBL-JF646_attempt__20211026_0101_200pMcphesin_ratio0p1_gloxy_1__Default_analysis__x623-y146-l31-w52-a0_roi.tif</t>
  </si>
  <si>
    <t>stitch_20211026_singleNIPBL-JF646_attempt__20211026_0101_200pMcphesin_ratio0p1_gloxy_1__Default_analysis__x627-y353-l24-w75-a0_roi.tif</t>
  </si>
  <si>
    <t>stitch_20211026_singleNIPBL-JF646_attempt__20211026_0101_200pMcphesin_ratio0p1_gloxy_1__Default_analysis__x636-y117-l22-w69-a0_roi.tif</t>
  </si>
  <si>
    <t>stitch_20211026_singleNIPBL-JF646_attempt__20211026_0101_200pMcphesin_ratio0p1_gloxy_1__Default_analysis__x637-y540-l26-w53-a0_roi.tif</t>
  </si>
  <si>
    <t>stitch_20211026_singleNIPBL-JF646_attempt__20211026_0101_200pMcphesin_ratio0p1_gloxy_1__Default_analysis__x648-y1152-l36-w60-a0_roi.tif</t>
  </si>
  <si>
    <t>stitch_20211026_singleNIPBL-JF646_attempt__20211026_0101_200pMcphesin_ratio0p1_gloxy_1__Default_analysis__x655-y751-l21-w62-a0_roi.tif</t>
  </si>
  <si>
    <t>stitch_20211026_singleNIPBL-JF646_attempt__20211026_0101_200pMcphesin_ratio0p1_gloxy_1__Default_analysis__x658-y246-l30-w42-a0_roi.tif</t>
  </si>
  <si>
    <t>stitch_20211026_singleNIPBL-JF646_attempt__20211026_0101_200pMcphesin_ratio0p1_gloxy_1__Default_analysis__x688-y799-l33-w67-a0_roi.tif</t>
  </si>
  <si>
    <t>stitch_20211026_singleNIPBL-JF646_attempt__20211026_0101_200pMcphesin_ratio0p1_gloxy_1__Default_analysis__x69-y1334-l28-w17-a0_roi.tif</t>
  </si>
  <si>
    <t>stitch_20211026_singleNIPBL-JF646_attempt__20211026_0101_200pMcphesin_ratio0p1_gloxy_1__Default_analysis__x710-y930-l18-w49-a0_roi.tif</t>
  </si>
  <si>
    <t>stitch_20211026_singleNIPBL-JF646_attempt__20211026_0101_200pMcphesin_ratio0p1_gloxy_1__Default_analysis__x722-y543-l33-w60-a0_roi.tif</t>
  </si>
  <si>
    <t>stitch_20211026_singleNIPBL-JF646_attempt__20211026_0101_200pMcphesin_ratio0p1_gloxy_1__Default_analysis__x726-y987-l22-w66-a0_roi.tif</t>
  </si>
  <si>
    <t>stitch_20211026_singleNIPBL-JF646_attempt__20211026_0101_200pMcphesin_ratio0p1_gloxy_1__Default_analysis__x73-y332-l25-w67-a0_roi.tif</t>
  </si>
  <si>
    <t>stitch_20211026_singleNIPBL-JF646_attempt__20211026_0101_200pMcphesin_ratio0p1_gloxy_1__Default_analysis__x740-y972-l24-w66-a0_roi.tif</t>
  </si>
  <si>
    <t>stitch_20211026_singleNIPBL-JF646_attempt__20211026_0101_200pMcphesin_ratio0p1_gloxy_1__Default_analysis__x757-y273-l25-w50-a0_roi.tif</t>
  </si>
  <si>
    <t>stitch_20211026_singleNIPBL-JF646_attempt__20211026_0101_200pMcphesin_ratio0p1_gloxy_1__Default_analysis__x776-y1134-l25-w59-a0_roi.tif</t>
  </si>
  <si>
    <t>stitch_20211026_singleNIPBL-JF646_attempt__20211026_0101_200pMcphesin_ratio0p1_gloxy_1__Default_analysis__x783-y532-l22-w62-a0_roi.tif</t>
  </si>
  <si>
    <t>stitch_20211026_singleNIPBL-JF646_attempt__20211026_0101_200pMcphesin_ratio0p1_gloxy_1__Default_analysis__x784-y720-l20-w64-a0_roi.tif</t>
  </si>
  <si>
    <t>stitch_20211026_singleNIPBL-JF646_attempt__20211026_0101_200pMcphesin_ratio0p1_gloxy_1__Default_analysis__x799-y90-l15-w53-a0_roi.tif</t>
  </si>
  <si>
    <t>stitch_20211026_singleNIPBL-JF646_attempt__20211026_0101_200pMcphesin_ratio0p1_gloxy_1__Default_analysis__x807-y371-l24-w50-a0_roi.tif</t>
  </si>
  <si>
    <t>stitch_20211026_singleNIPBL-JF646_attempt__20211026_0101_200pMcphesin_ratio0p1_gloxy_1__Default_analysis__x810-y430-l25-w24-a0_roi.tif</t>
  </si>
  <si>
    <t>stitch_20211026_singleNIPBL-JF646_attempt__20211026_0101_200pMcphesin_ratio0p1_gloxy_1__Default_analysis__x813-y1093-l23-w60-a0_roi.tif</t>
  </si>
  <si>
    <t>stitch_20211026_singleNIPBL-JF646_attempt__20211026_0101_200pMcphesin_ratio0p1_gloxy_1__Default_analysis__x816-y951-l26-w41-a0_roi.tif</t>
  </si>
  <si>
    <t>stitch_20211026_singleNIPBL-JF646_attempt__20211026_0101_200pMcphesin_ratio0p1_gloxy_1__Default_analysis__x84-y1268-l30-w54-a0_roi.tif</t>
  </si>
  <si>
    <t>stitch_20211026_singleNIPBL-JF646_attempt__20211026_0101_200pMcphesin_ratio0p1_gloxy_1__Default_analysis__x846-y470-l18-w59-a0_roi.tif</t>
  </si>
  <si>
    <t>stitch_20211026_singleNIPBL-JF646_attempt__20211026_0101_200pMcphesin_ratio0p1_gloxy_1__Default_analysis__x849-y887-l21-w59-a0_roi.tif</t>
  </si>
  <si>
    <t>stitch_20211026_singleNIPBL-JF646_attempt__20211026_0101_200pMcphesin_ratio0p1_gloxy_1__Default_analysis__x85-y842-l34-w89-a0_roi.tif</t>
  </si>
  <si>
    <t>stitch_20211026_singleNIPBL-JF646_attempt__20211026_0101_200pMcphesin_ratio0p1_gloxy_1__Default_analysis__x877-y125-l14-w44-a0_roi.tif</t>
  </si>
  <si>
    <t>stitch_20211026_singleNIPBL-JF646_attempt__20211026_0101_200pMcphesin_ratio0p1_gloxy_1__Default_analysis__x880-y405-l18-w24-a0_roi.tif</t>
  </si>
  <si>
    <t>stitch_20211026_singleNIPBL-JF646_attempt__20211026_0101_200pMcphesin_ratio0p1_gloxy_1__Default_analysis__x891-y480-l23-w72-a0_roi.tif</t>
  </si>
  <si>
    <t>stitch_20211026_singleNIPBL-JF646_attempt__20211026_0101_200pMcphesin_ratio0p1_gloxy_1__Default_analysis__x895-y1159-l23-w63-a0_roi.tif</t>
  </si>
  <si>
    <t>stitch_20211026_singleNIPBL-JF646_attempt__20211026_0101_200pMcphesin_ratio0p1_gloxy_1__Default_analysis__x900-y1329-l13-w21-a0_roi.tif</t>
  </si>
  <si>
    <t>stitch_20211026_singleNIPBL-JF646_attempt__20211026_0101_200pMcphesin_ratio0p1_gloxy_1__Default_analysis__x909-y240-l19-w56-a0_roi.tif</t>
  </si>
  <si>
    <t>stitch_20211026_singleNIPBL-JF646_attempt__20211026_0101_200pMcphesin_ratio0p1_gloxy_1__Default_analysis__x912-y1000-l30-w83-a0_roi.tif</t>
  </si>
  <si>
    <t>stitch_20211026_singleNIPBL-JF646_attempt__20211026_0101_200pMcphesin_ratio0p1_gloxy_1__Default_analysis__x914-y957-l25-w76-a0_roi.tif</t>
  </si>
  <si>
    <t>stitch_20211026_singleNIPBL-JF646_attempt__20211026_0101_200pMcphesin_ratio0p1_gloxy_1__Default_analysis__x919-y821-l23-w88-a0_roi.tif</t>
  </si>
  <si>
    <t>stitch_20211026_singleNIPBL-JF646_attempt__20211026_0101_200pMcphesin_ratio0p1_gloxy_1__Default_analysis__x923-y658-l29-w89-a0_roi.tif</t>
  </si>
  <si>
    <t>stitch_20211026_singleNIPBL-JF646_attempt__20211026_0101_200pMcphesin_ratio0p1_gloxy_1__Default_analysis__x927-y838-l22-w72-a0_roi.tif</t>
  </si>
  <si>
    <t>stitch_20211026_singleNIPBL-JF646_attempt__20211026_0101_200pMcphesin_ratio0p1_gloxy_1__Default_analysis__x94-y122-l28-w32-a0_roi.tif</t>
  </si>
  <si>
    <t>stitch_20211026_singleNIPBL-JF646_attempt__20211026_0101_200pMcphesin_ratio0p1_gloxy_1__Default_analysis__x948-y1321-l21-w56-a0_roi.tif</t>
  </si>
  <si>
    <t>stitch_20211026_singleNIPBL-JF646_attempt__20211026_0101_200pMcphesin_ratio0p1_gloxy_1__Default_analysis__x95-y177-l41-w72-a0_roi.tif</t>
  </si>
  <si>
    <t>stitch_20211026_singleNIPBL-JF646_attempt__20211026_0101_200pMcphesin_ratio0p1_gloxy_1__Default_analysis__x950-y1115-l23-w44-a0_roi.tif</t>
  </si>
  <si>
    <t>stitch_20211026_singleNIPBL-JF646_attempt__20211026_0101_200pMcphesin_ratio0p1_gloxy_1__Default_analysis__x953-y1236-l23-w61-a0_roi.tif</t>
  </si>
  <si>
    <t>stitch_20211026_singleNIPBL-JF646_attempt__20211026_0101_200pMcphesin_ratio0p1_gloxy_1__Default_analysis__x978-y610-l32-w44-a0_roi.tif</t>
  </si>
  <si>
    <t>lifetime [s]</t>
  </si>
  <si>
    <t>stitch_20210927_NIPBL_JF646_recCohesin_varyingRatio__20210927_0104_30pMcohesin_ratio1_1__Default_analysis__x1029-y744-l40-w83-a0_roi</t>
  </si>
  <si>
    <t>no signal</t>
  </si>
  <si>
    <t>short loop disrupts, NIPBL stays a little longer, but hard to say since 2x NIPBL present</t>
  </si>
  <si>
    <t>stitch_20210927_NIPBL_JF646_recCohesin_varyingRatio__20210927_0104_30pMcohesin_ratio1_1__Default_analysis__x230-y1206-l34-w66-a0_roi</t>
  </si>
  <si>
    <t>probably 1, doesn’t bleach</t>
  </si>
  <si>
    <t>loop forms, disrupts 3 times until it manages to extrude longer</t>
  </si>
  <si>
    <t>stitch_20210927_NIPBL_JF646_recCohesin_varyingRatio__20210927_0104_30pMcohesin_ratio1_1__Default_analysis__x271-y383-l39-w86-a0_roi</t>
  </si>
  <si>
    <t>no loop</t>
  </si>
  <si>
    <t>stitch_20210927_NIPBL_JF646_recCohesin_varyingRatio__20210927_0104_30pMcohesin_ratio1_1__Default_analysis__x408-y508-l51-w73-a0_roi</t>
  </si>
  <si>
    <t>stitch_20210927_NIPBL_JF646_recCohesin_varyingRatio__20210927_0104_30pMcohesin_ratio1_1__Default_analysis__x424-y85-l38-w68-a0_roi</t>
  </si>
  <si>
    <t>3+</t>
  </si>
  <si>
    <t>not super clear but something is happening</t>
  </si>
  <si>
    <t>stitch_20210927_NIPBL_JF646_recCohesin_varyingRatio__20210927_0104_30pMcohesin_ratio1_1__Default_analysis__x440-y412-l41-w86-a0_roi</t>
  </si>
  <si>
    <t>stitch_20210927_NIPBL_JF646_recCohesin_varyingRatio__20210927_0104_30pMcohesin_ratio1_1__Default_analysis__x45-y1336-l42-w100-a0_roi</t>
  </si>
  <si>
    <t>3 attempts visible</t>
  </si>
  <si>
    <t>stitch_20210927_NIPBL_JF646_recCohesin_varyingRatio__20210927_0104_30pMcohesin_ratio1_1__Default_analysis__x459-y1442-l27-w84-a0_roi</t>
  </si>
  <si>
    <t>2?</t>
  </si>
  <si>
    <t>slips in the very end</t>
  </si>
  <si>
    <t>stitch_20210927_NIPBL_JF646_recCohesin_varyingRatio__20210927_0104_30pMcohesin_ratio1_1__Default_analysis__x492-y128-l39-w56-a0_roi</t>
  </si>
  <si>
    <t>looks like one spot but there is a residual intensity and the intensity decreases gradually, not stepwise</t>
  </si>
  <si>
    <t>stitch_20210927_NIPBL_JF646_recCohesin_varyingRatio__20210927_0104_30pMcohesin_ratio1_1__Default_analysis__x519-y895-l48-w60-a0_roi</t>
  </si>
  <si>
    <t>stitch_20210927_NIPBL_JF646_recCohesin_varyingRatio__20210927_0104_30pMcohesin_ratio1_1__Default_analysis__x543-y298-l35-w90-a0_roi</t>
  </si>
  <si>
    <t>no NIPBL signal</t>
  </si>
  <si>
    <t>stitch_20210927_NIPBL_JF646_recCohesin_varyingRatio__20210927_0104_30pMcohesin_ratio1_1__Default_analysis__x558-y1073-l48-w70-a0_roi</t>
  </si>
  <si>
    <t>stitch_20210927_NIPBL_JF646_recCohesin_varyingRatio__20210927_0104_30pMcohesin_ratio1_1__Default_analysis__x59-y228-l49-w62-a0_roi</t>
  </si>
  <si>
    <t>short loop</t>
  </si>
  <si>
    <t>stitch_20210927_NIPBL_JF646_recCohesin_varyingRatio__20210927_0104_30pMcohesin_ratio1_1__Default_analysis__x597-y291-l36-w47-a0_roi</t>
  </si>
  <si>
    <t>stitch_20210927_NIPBL_JF646_recCohesin_varyingRatio__20210927_0104_30pMcohesin_ratio1_1__Default_analysis__x73-y87-l37-w94-a0_roi</t>
  </si>
  <si>
    <t xml:space="preserve"> loop growth pauses, then resumes</t>
  </si>
  <si>
    <t>stitch_20210927_NIPBL_JF646_recCohesin_varyingRatio__20210927_0104_30pMcohesin_ratio1_1__Default_analysis__x76-y688-l42-w80-a0_roi</t>
  </si>
  <si>
    <t>stitch_20210927_NIPBL_JF646_recCohesin_varyingRatio__20210927_0104_30pMcohesin_ratio1_1__Default_analysis__x90-y1439-l44-w102-a0_roi</t>
  </si>
  <si>
    <t>many</t>
  </si>
  <si>
    <t>MOST BEAUTIFUL!! beautiful, 2 attempts, loop doesn’t dissolve entirely in between</t>
  </si>
  <si>
    <t>stitch_20210927_NIPBL_JF646_recCohesin_varyingRatio__20210927_0106_30pMcohesin_ratio1_1__Default_analysis__x758-y228-l51-w79-a0_roi</t>
  </si>
  <si>
    <t>stitch_20211008_recCohesin_NIPBL-JF646_lowRatio__20211008_0102_20pMcohesin_ratio1_preincubated_50nM_1__Default_analysis__x1152-y1481-l47-w64-a0_roi.tif</t>
  </si>
  <si>
    <t>stitch_20211008_recCohesin_NIPBL-JF646_lowRatio__20211008_0102_20pMcohesin_ratio1_preincubated_50nM_1__Default_analysis__x1244-y894-l64-w108-a0_roi.tif</t>
  </si>
  <si>
    <t>stitch_20211008_recCohesin_NIPBL-JF646_lowRatio__20211008_0102_20pMcohesin_ratio1_preincubated_50nM_1__Default_analysis__x1265-y318-l38-w86-a0_roi.tif</t>
  </si>
  <si>
    <t>stitch_20211008_recCohesin_NIPBL-JF646_lowRatio__20211008_0102_20pMcohesin_ratio1_preincubated_50nM_1__Default_analysis__x1295-y555-l30-w88-a0_roi.tif</t>
  </si>
  <si>
    <t>stitch_20211008_recCohesin_NIPBL-JF646_lowRatio__20211008_0102_20pMcohesin_ratio1_preincubated_50nM_1__Default_analysis__x1335-y373-l41-w83-a0_roi.tif</t>
  </si>
  <si>
    <t>stitch_20211008_recCohesin_NIPBL-JF646_lowRatio__20211008_0102_20pMcohesin_ratio1_preincubated_50nM_1__Default_analysis__x232-y984-l44-w110-a0_roi.tif</t>
  </si>
  <si>
    <t>stitch_20211008_recCohesin_NIPBL-JF646_lowRatio__20211008_0102_20pMcohesin_ratio1_preincubated_50nM_1__Default_analysis__x418-y1152-l55-w85-a0_roi.tif</t>
  </si>
  <si>
    <t>&gt;60.4</t>
  </si>
  <si>
    <t>stitch_20211008_recCohesin_NIPBL-JF646_lowRatio__20211008_0102_20pMcohesin_ratio1_preincubated_50nM_1__Default_analysis__x519-y950-l40-w98-a0_roi.tif</t>
  </si>
  <si>
    <t>stitch_20211008_recCohesin_NIPBL-JF646_lowRatio__20211008_0102_20pMcohesin_ratio1_preincubated_50nM_1__Default_analysis__x576-y1446-l30-w88-a0_roi.tif</t>
  </si>
  <si>
    <t>stitch_20211008_recCohesin_NIPBL-JF646_lowRatio__20211008_0102_20pMcohesin_ratio1_preincubated_50nM_1__Default_analysis__x906-y496-l40-w74-a0_roi.tif</t>
  </si>
  <si>
    <t>notes: noticed sometimes that loop growth pauses, then resumes</t>
  </si>
  <si>
    <t>1-sided</t>
  </si>
  <si>
    <t>2-sided</t>
  </si>
  <si>
    <t>1-sided %</t>
  </si>
  <si>
    <t>diffuses %</t>
  </si>
  <si>
    <t>slips %</t>
  </si>
  <si>
    <t>N=</t>
  </si>
  <si>
    <t>("&lt;&gt;"&amp;"*") means without any text</t>
  </si>
  <si>
    <t>stitch_20210927_NIPBL_JF646_recCohesin_varyingRatio__20210927_0102_20pMcohesin_ratio2_1__Default_analysis__x1113-y1201-l38-w61-a0_roi</t>
  </si>
  <si>
    <t>multiple</t>
  </si>
  <si>
    <t>stitch_20210927_NIPBL_JF646_recCohesin_varyingRatio__20210927_0102_20pMcohesin_ratio2_1__Default_analysis__x1144-y1366-l29-w82-a0_roi</t>
  </si>
  <si>
    <t>stitch_20210927_NIPBL_JF646_recCohesin_varyingRatio__20210927_0102_20pMcohesin_ratio2_1__Default_analysis__x1202-y1105-l31-w62-a0_roi</t>
  </si>
  <si>
    <t>stitch_20210927_NIPBL_JF646_recCohesin_varyingRatio__20210927_0102_20pMcohesin_ratio2_1__Default_analysis__x1236-y555-l37-w69-a0_roi</t>
  </si>
  <si>
    <t>stitch_20210927_NIPBL_JF646_recCohesin_varyingRatio__20210927_0102_20pMcohesin_ratio2_1__Default_analysis__x127-y508-l35-w57-a0_roi</t>
  </si>
  <si>
    <t>stitch_20210927_NIPBL_JF646_recCohesin_varyingRatio__20210927_0102_20pMcohesin_ratio2_1__Default_analysis__x1270-y1090-l39-w55-a0_roi</t>
  </si>
  <si>
    <t>&gt;370</t>
  </si>
  <si>
    <t>NIPBL and loop separate??? See _all plot</t>
  </si>
  <si>
    <t>stitch_20210927_NIPBL_JF646_recCohesin_varyingRatio__20210927_0102_20pMcohesin_ratio2_1__Default_analysis__x1310-y412-l48-w79-a0_roi</t>
  </si>
  <si>
    <t>stitch_20210927_NIPBL_JF646_recCohesin_varyingRatio__20210927_0102_20pMcohesin_ratio2_1__Default_analysis__x138-y603-l37-w56-a0_roi</t>
  </si>
  <si>
    <t>stitch_20210927_NIPBL_JF646_recCohesin_varyingRatio__20210927_0102_20pMcohesin_ratio2_1__Default_analysis__x1393-y731-l28-w64-a0_roi</t>
  </si>
  <si>
    <t>stitch_20210927_NIPBL_JF646_recCohesin_varyingRatio__20210927_0102_20pMcohesin_ratio2_1__Default_analysis__x1437-y1291-l31-w48-a0_roi</t>
  </si>
  <si>
    <t>reaches the end of the loop, yet keeps growing</t>
  </si>
  <si>
    <t>stitch_20210927_NIPBL_JF646_recCohesin_varyingRatio__20210927_0102_20pMcohesin_ratio2_1__Default_analysis__x177-y608-l38-w71-a0_roi</t>
  </si>
  <si>
    <t>stitch_20210927_NIPBL_JF646_recCohesin_varyingRatio__20210927_0102_20pMcohesin_ratio2_1__Default_analysis__x177-y679-l47-w66-a0_roi</t>
  </si>
  <si>
    <t>stitch_20210927_NIPBL_JF646_recCohesin_varyingRatio__20210927_0102_20pMcohesin_ratio2_1__Default_analysis__x2-y1110-l45-w76-a0_roi</t>
  </si>
  <si>
    <t>stitch_20210927_NIPBL_JF646_recCohesin_varyingRatio__20210927_0102_20pMcohesin_ratio2_1__Default_analysis__x217-y383-l37-w50-a0_roi</t>
  </si>
  <si>
    <t>use for presi</t>
  </si>
  <si>
    <t>stitch_20210927_NIPBL_JF646_recCohesin_varyingRatio__20210927_0102_20pMcohesin_ratio2_1__Default_analysis__x281-y1239-l48-w72-a0_roi</t>
  </si>
  <si>
    <t>stitch_20210927_NIPBL_JF646_recCohesin_varyingRatio__20210927_0102_20pMcohesin_ratio2_1__Default_analysis__x332-y631-l25-w65-a0_roi</t>
  </si>
  <si>
    <t>stitch_20210927_NIPBL_JF646_recCohesin_varyingRatio__20210927_0102_20pMcohesin_ratio2_1__Default_analysis__x381-y414-l45-w72-a0_roi</t>
  </si>
  <si>
    <t>stitch_20210927_NIPBL_JF646_recCohesin_varyingRatio__20210927_0102_20pMcohesin_ratio2_1__Default_analysis__x412-y71-l48-w78-a0_roi</t>
  </si>
  <si>
    <t>stitch_20210927_NIPBL_JF646_recCohesin_varyingRatio__20210927_0102_20pMcohesin_ratio2_1__Default_analysis__x453-y1519-l8-w63-a0_roi</t>
  </si>
  <si>
    <t>stitch_20210927_NIPBL_JF646_recCohesin_varyingRatio__20210927_0102_20pMcohesin_ratio2_1__Default_analysis__x453-y419-l41-w60-a0_roi</t>
  </si>
  <si>
    <t>stitch_20210927_NIPBL_JF646_recCohesin_varyingRatio__20210927_0102_20pMcohesin_ratio2_1__Default_analysis__x491-y1444-l29-w65-a0_roi</t>
  </si>
  <si>
    <t>stitch_20210927_NIPBL_JF646_recCohesin_varyingRatio__20210927_0102_20pMcohesin_ratio2_1__Default_analysis__x516-y1086-l42-w64-a0_roi</t>
  </si>
  <si>
    <t>&gt;174</t>
  </si>
  <si>
    <t>stitch_20210927_NIPBL_JF646_recCohesin_varyingRatio__20210927_0102_20pMcohesin_ratio2_1__Default_analysis__x557-y1467-l37-w71-a0_roi</t>
  </si>
  <si>
    <t>stitch_20210927_NIPBL_JF646_recCohesin_varyingRatio__20210927_0102_20pMcohesin_ratio2_1__Default_analysis__x581-y1189-l41-w49-a0_roi</t>
  </si>
  <si>
    <t>&gt;330</t>
  </si>
  <si>
    <t>stitch_20210927_NIPBL_JF646_recCohesin_varyingRatio__20210927_0102_20pMcohesin_ratio2_1__Default_analysis__x637-y758-l42-w69-a0_roi</t>
  </si>
  <si>
    <t>foking beautiful!</t>
  </si>
  <si>
    <t>stitch_20210927_NIPBL_JF646_recCohesin_varyingRatio__20210927_0102_20pMcohesin_ratio2_1__Default_analysis__x727-y291-l39-w62-a0_roi</t>
  </si>
  <si>
    <t>stitch_20210927_NIPBL_JF646_recCohesin_varyingRatio__20210927_0102_20pMcohesin_ratio2_1__Default_analysis__x795-y341-l39-w76-a0_roi</t>
  </si>
  <si>
    <t>formed during flush</t>
  </si>
  <si>
    <t>stitch_20210927_NIPBL_JF646_recCohesin_varyingRatio__20210927_0102_20pMcohesin_ratio2_1__Default_analysis__x842-y838-l38-w52-a0_roi</t>
  </si>
  <si>
    <t>&gt;560</t>
  </si>
  <si>
    <t>clear 2-sided</t>
  </si>
  <si>
    <t>stitch_20210927_NIPBL_JF646_recCohesin_varyingRatio__20210927_0102_20pMcohesin_ratio2_1__Default_analysis__x860-y470-l48-w64-a0_roi</t>
  </si>
  <si>
    <t>stitch_20210927_NIPBL_JF646_recCohesin_varyingRatio__20210927_0102_20pMcohesin_ratio2_1__Default_analysis__x926-y1129-l35-w65-a0_roi</t>
  </si>
  <si>
    <t>stitch_20210927_NIPBL_JF646_recCohesin_varyingRatio__20210927_0102_20pMcohesin_ratio2_1__Default_analysis__x932-y1364-l33-w83-a0_roi</t>
  </si>
  <si>
    <t>cant track</t>
  </si>
  <si>
    <t>stitch_20210927_NIPBL_JF646_recCohesin_varyingRatio__20210927_0102_20pMcohesin_ratio2_1__Default_analysis__x941-y450-l35-w51-a0_roi</t>
  </si>
  <si>
    <t>stitch_20210927_NIPBL_JF646_recCohesin_varyingRatio__20210927_0102_20pMcohesin_ratio2_1__Default_analysis__x946-y1248-l45-w62-a0_roi</t>
  </si>
  <si>
    <t>stitch_20210927_NIPBL_JF646_recCohesin_varyingRatio__20210927_0107_8pMcohesin_ratio12_1__Default_analysis__x1057-y776-l35-w86-a0_roi</t>
  </si>
  <si>
    <t>beautiful, stepwise growth, see saved image</t>
  </si>
  <si>
    <t>slight growth</t>
  </si>
  <si>
    <t>stitch_20210927_NIPBL_JF646_recCohesin_varyingRatio__20210927_0107_8pMcohesin_ratio12_1__Default_analysis__x1076-y1363-l40-w77-a0_roi</t>
  </si>
  <si>
    <t>5+</t>
  </si>
  <si>
    <t>stitch_20210927_NIPBL_JF646_recCohesin_varyingRatio__20210927_0107_8pMcohesin_ratio12_1__Default_analysis__x1199-y1044-l33-w72-a0_roi</t>
  </si>
  <si>
    <t>stitch_20210927_NIPBL_JF646_recCohesin_varyingRatio__20210927_0107_8pMcohesin_ratio12_1__Default_analysis__x1223-y378-l47-w79-a0_roi</t>
  </si>
  <si>
    <t>multiple, doesn’t bleach completely</t>
  </si>
  <si>
    <t>stitch_20210927_NIPBL_JF646_recCohesin_varyingRatio__20210927_0107_8pMcohesin_ratio12_1__Default_analysis__x129-y1282-l36-w85-a0_roi</t>
  </si>
  <si>
    <t>stitch_20210927_NIPBL_JF646_recCohesin_varyingRatio__20210927_0107_8pMcohesin_ratio12_1__Default_analysis__x1299-y886-l37-w75-a0_roi</t>
  </si>
  <si>
    <t>stitch_20210927_NIPBL_JF646_recCohesin_varyingRatio__20210927_0107_8pMcohesin_ratio12_1__Default_analysis__x1307-y309-l37-w70-a0_roi</t>
  </si>
  <si>
    <t>Inf</t>
  </si>
  <si>
    <t>beautiful, does a couple of loops, changing direction in the meantime</t>
  </si>
  <si>
    <t>stitch_20210927_NIPBL_JF646_recCohesin_varyingRatio__20210927_0107_8pMcohesin_ratio12_1__Default_analysis__x1324-y1175-l46-w30-a0_roi</t>
  </si>
  <si>
    <t>not clear</t>
  </si>
  <si>
    <t>stitch_20210927_NIPBL_JF646_recCohesin_varyingRatio__20210927_0107_8pMcohesin_ratio12_1__Default_analysis__x1361-y621-l35-w61-a0_roi</t>
  </si>
  <si>
    <t>&gt;800</t>
  </si>
  <si>
    <t>see loop size vs pos, beautiful here</t>
  </si>
  <si>
    <t>stitch_20210927_NIPBL_JF646_recCohesin_varyingRatio__20210927_0107_8pMcohesin_ratio12_1__Default_analysis__x1381-y975-l44-w99-a0_roi</t>
  </si>
  <si>
    <t>nice size vs pos</t>
  </si>
  <si>
    <t>stitch_20210927_NIPBL_JF646_recCohesin_varyingRatio__20210927_0107_8pMcohesin_ratio12_1__Default_analysis__x1384-y572-l43-w75-a0_roi</t>
  </si>
  <si>
    <t>stitch_20210927_NIPBL_JF646_recCohesin_varyingRatio__20210927_0107_8pMcohesin_ratio12_1__Default_analysis__x1398-y1242-l46-w65-a0_roi</t>
  </si>
  <si>
    <t>&gt;936</t>
  </si>
  <si>
    <t>stitch_20210927_NIPBL_JF646_recCohesin_varyingRatio__20210927_0107_8pMcohesin_ratio12_1__Default_analysis__x148-y1009-l31-w63-a0_roi</t>
  </si>
  <si>
    <t>&gt;876</t>
  </si>
  <si>
    <t>beautiful size vs pos</t>
  </si>
  <si>
    <t>stitch_20210927_NIPBL_JF646_recCohesin_varyingRatio__20210927_0107_8pMcohesin_ratio12_1__Default_analysis__x178-y1177-l37-w50-a0_roi</t>
  </si>
  <si>
    <t>stitch_20210927_NIPBL_JF646_recCohesin_varyingRatio__20210927_0107_8pMcohesin_ratio12_1__Default_analysis__x216-y1151-l38-w77-a0_roi</t>
  </si>
  <si>
    <t>&gt;976</t>
  </si>
  <si>
    <t>stitch_20210927_NIPBL_JF646_recCohesin_varyingRatio__20210927_0107_8pMcohesin_ratio12_1__Default_analysis__x35-y602-l39-w71-a0_roi</t>
  </si>
  <si>
    <t>stitch_20210927_NIPBL_JF646_recCohesin_varyingRatio__20210927_0107_8pMcohesin_ratio12_1__Default_analysis__x353-y1347-l36-w65-a0_roi</t>
  </si>
  <si>
    <t>&gt;972</t>
  </si>
  <si>
    <t>stitch_20210927_NIPBL_JF646_recCohesin_varyingRatio__20210927_0107_8pMcohesin_ratio12_1__Default_analysis__x360-y688-l34-w99-a0_roi</t>
  </si>
  <si>
    <t>DNA breaks</t>
  </si>
  <si>
    <t>stitch_20210927_NIPBL_JF646_recCohesin_varyingRatio__20210927_0107_8pMcohesin_ratio12_1__Default_analysis__x363-y828-l30-w65-a0_roi</t>
  </si>
  <si>
    <t>&gt;960</t>
  </si>
  <si>
    <t>stitch_20210927_NIPBL_JF646_recCohesin_varyingRatio__20210927_0107_8pMcohesin_ratio12_1__Default_analysis__x372-y1234-l47-w70-a0_roi</t>
  </si>
  <si>
    <t>loop visible but other DNA around, so hard to say</t>
  </si>
  <si>
    <t>stitch_20210927_NIPBL_JF646_recCohesin_varyingRatio__20210927_0107_8pMcohesin_ratio12_1__Default_analysis__x476-y488-l48-w104-a0_roi</t>
  </si>
  <si>
    <t>coupld of very short attemps</t>
  </si>
  <si>
    <t>stitch_20210927_NIPBL_JF646_recCohesin_varyingRatio__20210927_0107_8pMcohesin_ratio12_1__Default_analysis__x497-y685-l33-w68-a0_roi</t>
  </si>
  <si>
    <t>stitch_20210927_NIPBL_JF646_recCohesin_varyingRatio__20210927_0107_8pMcohesin_ratio12_1__Default_analysis__x500-y1326-l58-w68-a0_roi</t>
  </si>
  <si>
    <t>stitch_20210927_NIPBL_JF646_recCohesin_varyingRatio__20210927_0107_8pMcohesin_ratio12_1__Default_analysis__x513-y873-l45-w79-a0_roi</t>
  </si>
  <si>
    <t>&gt;260</t>
  </si>
  <si>
    <t>stitch_20210927_NIPBL_JF646_recCohesin_varyingRatio__20210927_0107_8pMcohesin_ratio12_1__Default_analysis__x581-y597-l45-w64-a0_roi</t>
  </si>
  <si>
    <t>stitch_20210927_NIPBL_JF646_recCohesin_varyingRatio__20210927_0107_8pMcohesin_ratio12_1__Default_analysis__x59-y962-l31-w86-a0_roi</t>
  </si>
  <si>
    <t>&gt;114</t>
  </si>
  <si>
    <t>stitch_20210927_NIPBL_JF646_recCohesin_varyingRatio__20210927_0107_8pMcohesin_ratio12_1__Default_analysis__x601-y169-l37-w95-a0_roi</t>
  </si>
  <si>
    <t>&gt;579</t>
  </si>
  <si>
    <t>stitch_20210927_NIPBL_JF646_recCohesin_varyingRatio__20210927_0107_8pMcohesin_ratio12_1__Default_analysis__x631-y341-l30-w62-a0_roi</t>
  </si>
  <si>
    <t>&gt;953</t>
  </si>
  <si>
    <t>stitch_20210927_NIPBL_JF646_recCohesin_varyingRatio__20210927_0107_8pMcohesin_ratio12_1__Default_analysis__x807-y1391-l43-w82-a0_roi</t>
  </si>
  <si>
    <t>&gt;450</t>
  </si>
  <si>
    <t>lets go the other side compare to where it extruded</t>
  </si>
  <si>
    <t>stitch_20210927_NIPBL_JF646_recCohesin_varyingRatio__20210927_0107_8pMcohesin_ratio12_1__Default_analysis__x826-y884-l45-w64-a0_roi</t>
  </si>
  <si>
    <t>&gt;966</t>
  </si>
  <si>
    <t>stitch_20210927_NIPBL_JF646_recCohesin_varyingRatio__20210927_0107_8pMcohesin_ratio12_1__Default_analysis__x887-y273-l37-w77-a0_roi</t>
  </si>
  <si>
    <t>&gt;846</t>
  </si>
  <si>
    <t>stitch_20210927_NIPBL_JF646_recCohesin_varyingRatio__20210927_0107_8pMcohesin_ratio12_1__Default_analysis__x907-y25-l30-w85-a0_roi</t>
  </si>
  <si>
    <t>stitch_20210927_NIPBL_JF646_recCohesin_varyingRatio__20210927_0107_8pMcohesin_ratio12_1__Default_analysis__x91-y1318-l43-w39-a0_roi</t>
  </si>
  <si>
    <t>very short</t>
  </si>
  <si>
    <t>stitch_20210927_NIPBL_JF646_recCohesin_varyingRatio__20210927_0107_8pMcohesin_ratio12_1__Default_analysis__x930-y597-l34-w101-a0_roi</t>
  </si>
  <si>
    <t>&gt;867</t>
  </si>
  <si>
    <t>stitch_20210927_NIPBL_JF646_recCohesin_varyingRatio__20210927_0107_8pMcohesin_ratio12_1__Default_analysis__x94-y1370-l48-w48-a0_roi</t>
  </si>
  <si>
    <t>&gt;970</t>
  </si>
  <si>
    <t>stitch_20210927_NIPBL_JF646_recCohesin_varyingRatio__20210927_0107_8pMcohesin_ratio12_1__Default_analysis__x986-y329-l57-w68-a0_roi</t>
  </si>
  <si>
    <t>O:/Analysis/NIPBL study/20221124_ratio1/roi</t>
  </si>
  <si>
    <t>20221124_ratio1__202211124_0101_50pcohesin_ratio1_1__Default_analysis__x1010-y229-l40-w35-a0_roi.tif</t>
  </si>
  <si>
    <t>20221124_ratio1__202211124_0101_50pcohesin_ratio1_1__Default_analysis__x1025-y1270-l33-w78-a0_roi.tif</t>
  </si>
  <si>
    <t>20221124_ratio1__202211124_0101_50pcohesin_ratio1_1__Default_analysis__x1065-y630-l39-w44-a0_roi.tif</t>
  </si>
  <si>
    <t>20221124_ratio1__202211124_0101_50pcohesin_ratio1_1__Default_analysis__x1073-y407-l36-w33-a0_roi.tif</t>
  </si>
  <si>
    <t>20221124_ratio1__202211124_0101_50pcohesin_ratio1_1__Default_analysis__x1117-y624-l27-w38-a0_roi.tif</t>
  </si>
  <si>
    <t>20221124_ratio1__202211124_0101_50pcohesin_ratio1_1__Default_analysis__x126-y606-l45-w76-a0_roi.tif</t>
  </si>
  <si>
    <t>20221124_ratio1__202211124_0101_50pcohesin_ratio1_1__Default_analysis__x134-y556-l56-w64-a0_roi.tif</t>
  </si>
  <si>
    <t>20221124_ratio1__202211124_0101_50pcohesin_ratio1_1__Default_analysis__x149-y234-l49-w83-a0_roi.tif</t>
  </si>
  <si>
    <t>20221124_ratio1__202211124_0101_50pcohesin_ratio1_1__Default_analysis__x178-y10-l41-w75-a0_roi.tif</t>
  </si>
  <si>
    <t>20221124_ratio1__202211124_0101_50pcohesin_ratio1_1__Default_analysis__x185-y755-l36-w85-a0_roi.tif</t>
  </si>
  <si>
    <t>20221124_ratio1__202211124_0101_50pcohesin_ratio1_1__Default_analysis__x215-y452-l27-w74-a0_roi.tif</t>
  </si>
  <si>
    <t>20221124_ratio1__202211124_0101_50pcohesin_ratio1_1__Default_analysis__x305-y293-l27-w68-a0_roi.tif</t>
  </si>
  <si>
    <t>20221124_ratio1__202211124_0101_50pcohesin_ratio1_1__Default_analysis__x309-y196-l32-w55-a0_roi.tif</t>
  </si>
  <si>
    <t>20221124_ratio1__202211124_0101_50pcohesin_ratio1_1__Default_analysis__x355-y51-l39-w40-a0_roi.tif</t>
  </si>
  <si>
    <t>20221124_ratio1__202211124_0101_50pcohesin_ratio1_1__Default_analysis__x459-y145-l42-w57-a0_roi.tif</t>
  </si>
  <si>
    <t>20221124_ratio1__202211124_0101_50pcohesin_ratio1_1__Default_analysis__x484-y447-l41-w43-a0_roi.tif</t>
  </si>
  <si>
    <t>20221124_ratio1__202211124_0101_50pcohesin_ratio1_1__Default_analysis__x495-y147-l65-w44-a0_roi.tif</t>
  </si>
  <si>
    <t>20221124_ratio1__202211124_0101_50pcohesin_ratio1_1__Default_analysis__x511-y455-l35-w74-a0_roi.tif</t>
  </si>
  <si>
    <t>20221124_ratio1__202211124_0101_50pcohesin_ratio1_1__Default_analysis__x525-y180-l39-w51-a0_roi.tif</t>
  </si>
  <si>
    <t>20221124_ratio1__202211124_0101_50pcohesin_ratio1_1__Default_analysis__x589-y1209-l30-w72-a0_roi.tif</t>
  </si>
  <si>
    <t>20221124_ratio1__202211124_0101_50pcohesin_ratio1_1__Default_analysis__x596-y1220-l43-w50-a0_roi.tif</t>
  </si>
  <si>
    <t>20221124_ratio1__202211124_0101_50pcohesin_ratio1_1__Default_analysis__x654-y373-l28-w75-a0_roi.tif</t>
  </si>
  <si>
    <t>20221124_ratio1__202211124_0101_50pcohesin_ratio1_1__Default_analysis__x750-y632-l36-w67-a0_roi.tif</t>
  </si>
  <si>
    <t>20221124_ratio1__202211124_0101_50pcohesin_ratio1_1__Default_analysis__x763-y482-l40-w50-a0_roi.tif</t>
  </si>
  <si>
    <t>20221124_ratio1__202211124_0101_50pcohesin_ratio1_1__Default_analysis__x781-y311-l36-w49-a0_roi.tif</t>
  </si>
  <si>
    <t>20221124_ratio1__202211124_0101_50pcohesin_ratio1_1__Default_analysis__x848-y1034-l39-w50-a0_roi.tif</t>
  </si>
  <si>
    <t>20221124_ratio1__202211124_0101_50pcohesin_ratio1_1__Default_analysis__x867-y421-l27-w48-a0_roi.tif</t>
  </si>
  <si>
    <t>20221124_ratio1__202211124_0101_50pcohesin_ratio1_1__Default_analysis__x871-y390-l38-w41-a0_roi.tif</t>
  </si>
  <si>
    <t>20221124_ratio1__202211124_0101_50pcohesin_ratio1_1__Default_analysis__x876-y466-l25-w62-a0_roi.tif</t>
  </si>
  <si>
    <t>20221124_ratio1__202211124_0101_50pcohesin_ratio1_1__Default_analysis__x917-y720-l45-w36-a0_roi.tif</t>
  </si>
  <si>
    <t>20221124_ratio1__202211124_0101_50pcohesin_ratio1_1__Default_analysis__x985-y376-l25-w71-a0_roi.tif</t>
  </si>
  <si>
    <t>20221124_ratio1__202211124_0101_50pcohesin_ratio1_1__Default_analysis__x998-y193-l33-w65-a0_roi.tif</t>
  </si>
  <si>
    <t>20221124_ratio1__202211124_0102_20pcohesin_ratio1_1__Default_analysis__x1052-y675-l27-w44-a0_roi.tif</t>
  </si>
  <si>
    <t>20221124_ratio1__202211124_0102_20pcohesin_ratio1_1__Default_analysis__x1055-y242-l26-w51-a0_roi.tif</t>
  </si>
  <si>
    <t>20221124_ratio1__202211124_0102_20pcohesin_ratio1_1__Default_analysis__x1082-y669-l28-w54-a0_roi.tif</t>
  </si>
  <si>
    <t>20221124_ratio1__202211124_0102_20pcohesin_ratio1_1__Default_analysis__x1088-y933-l56-w62-a0_roi.tif</t>
  </si>
  <si>
    <t>20221124_ratio1__202211124_0102_20pcohesin_ratio1_1__Default_analysis__x1123-y1216-l60-w93-a0_roi.tif</t>
  </si>
  <si>
    <t>20221124_ratio1__202211124_0102_20pcohesin_ratio1_1__Default_analysis__x184-y686-l55-w44-a0_roi.tif</t>
  </si>
  <si>
    <t>20221124_ratio1__202211124_0102_20pcohesin_ratio1_1__Default_analysis__x239-y681-l37-w50-a0_roi.tif</t>
  </si>
  <si>
    <t>20221124_ratio1__202211124_0102_20pcohesin_ratio1_1__Default_analysis__x32-y143-l47-w71-a0_roi.tif</t>
  </si>
  <si>
    <t>20221124_ratio1__202211124_0102_20pcohesin_ratio1_1__Default_analysis__x471-y786-l32-w113-a0_roi.tif</t>
  </si>
  <si>
    <t>20221124_ratio1__202211124_0102_20pcohesin_ratio1_1__Default_analysis__x538-y845-l30-w91-a0_roi.tif</t>
  </si>
  <si>
    <t>20221124_ratio1__202211124_0102_20pcohesin_ratio1_1__Default_analysis__x632-y1207-l41-w46-a0_roi.tif</t>
  </si>
  <si>
    <t>20221124_ratio1__202211124_0102_20pcohesin_ratio1_1__Default_analysis__x684-y405-l40-w81-a0_roi.tif</t>
  </si>
  <si>
    <t>20221124_ratio1__202211124_0102_20pcohesin_ratio1_1__Default_analysis__x760-y1043-l42-w49-a0_roi.tif</t>
  </si>
  <si>
    <t>20221124_ratio1__202211124_0102_20pcohesin_ratio1_1__Default_analysis__x832-y1317-l61-w45-a0_roi.tif</t>
  </si>
  <si>
    <t>20221124_ratio1__202211124_0102_20pcohesin_ratio1_1__Default_analysis__x94-y917-l32-w58-a0_roi.tif</t>
  </si>
  <si>
    <t>20221124_ratio1__202211124_0102_20pcohesin_ratio1_1__Default_analysis__x980-y500-l47-w61-a0_roi.tif</t>
  </si>
  <si>
    <t>O:/Analysis/NIPBL study/crops/20221124_ratio5_10mMNaCl/roi</t>
  </si>
  <si>
    <t>20221124_ratio5_10mMNaCl__202211124_0101_5pcohesin_ratio5_10mMNaCl_31kb_1__Default_analysis__x1019-y1089-l32-w42-a0_roi.tif</t>
  </si>
  <si>
    <t>20221124_ratio5_10mMNaCl__202211124_0101_5pcohesin_ratio5_10mMNaCl_31kb_1__Default_analysis__x151-y816-l23-w55-a0_roi.tif</t>
  </si>
  <si>
    <t>20221124_ratio5_10mMNaCl__202211124_0101_5pcohesin_ratio5_10mMNaCl_31kb_1__Default_analysis__x189-y586-l22-w36-a0_roi.tif</t>
  </si>
  <si>
    <t>20221124_ratio5_10mMNaCl__202211124_0101_5pcohesin_ratio5_10mMNaCl_31kb_1__Default_analysis__x200-y360-l17-w56-a0_roi.tif</t>
  </si>
  <si>
    <t>20221124_ratio5_10mMNaCl__202211124_0101_5pcohesin_ratio5_10mMNaCl_31kb_1__Default_analysis__x305-y495-l19-w47-a0_roi.tif</t>
  </si>
  <si>
    <t>20221124_ratio5_10mMNaCl__202211124_0101_5pcohesin_ratio5_10mMNaCl_31kb_1__Default_analysis__x398-y266-l15-w30-a0_roi.tif</t>
  </si>
  <si>
    <t>20221124_ratio5_10mMNaCl__202211124_0101_5pcohesin_ratio5_10mMNaCl_31kb_1__Default_analysis__x45-y1072-l24-w43-a0_roi.tif</t>
  </si>
  <si>
    <t>20221124_ratio5_10mMNaCl__202211124_0101_5pcohesin_ratio5_10mMNaCl_31kb_1__Default_analysis__x522-y1255-l24-w74-a0_roi.tif</t>
  </si>
  <si>
    <t>20221124_ratio5_10mMNaCl__202211124_0101_5pcohesin_ratio5_10mMNaCl_31kb_1__Default_analysis__x544-y502-l20-w41-a0_roi.tif</t>
  </si>
  <si>
    <t>20221124_ratio5_10mMNaCl__202211124_0101_5pcohesin_ratio5_10mMNaCl_31kb_1__Default_analysis__x569-y699-l20-w54-a0_roi.tif</t>
  </si>
  <si>
    <t>20221124_ratio5_10mMNaCl__202211124_0101_5pcohesin_ratio5_10mMNaCl_31kb_1__Default_analysis__x570-y603-l20-w33-a0_roi.tif</t>
  </si>
  <si>
    <t>20221124_ratio5_10mMNaCl__202211124_0101_5pcohesin_ratio5_10mMNaCl_31kb_1__Default_analysis__x6-y1017-l27-w59-a0_roi.tif</t>
  </si>
  <si>
    <t>20221124_ratio5_10mMNaCl__202211124_0101_5pcohesin_ratio5_10mMNaCl_31kb_1__Default_analysis__x629-y544-l24-w73-a0_roi.tif</t>
  </si>
  <si>
    <t>20221124_ratio5_10mMNaCl__202211124_0101_5pcohesin_ratio5_10mMNaCl_31kb_1__Default_analysis__x796-y777-l43-w59-a0_roi.tif</t>
  </si>
  <si>
    <t>20221124_ratio5_10mMNaCl__202211124_0101_5pcohesin_ratio5_10mMNaCl_31kb_1__Default_analysis__x876-y1089-l23-w69-a0_roi.tif</t>
  </si>
  <si>
    <t>20221124_ratio5_10mMNaCl__202211124_0101_5pcohesin_ratio5_10mMNaCl_31kb_1__Default_analysis__x878-y1122-l22-w51-a0_roi.tif</t>
  </si>
  <si>
    <t>20221124_ratio5_10mMNaCl__202211124_0101_5pcohesin_ratio5_10mMNaCl_31kb_1__Default_analysis__x883-y1382-l24-w36-a0_roi.tif</t>
  </si>
  <si>
    <t>20221124_ratio5_10mMNaCl__202211124_0101_5pcohesin_ratio5_10mMNaCl_31kb_1__Default_analysis__x953-y1294-l20-w64-a0_roi.tif</t>
  </si>
  <si>
    <t>20221124_ratio5_10mMNaCl__202211124_0101_5pcohesin_ratio5_10mMNaCl_31kb_1__Default_analysis__x976-y1088-l24-w59-a0_roi.tif</t>
  </si>
  <si>
    <t>20221124_ratio5_10mMNaCl__202211124_0102_5pcohesin_ratio5_10mMNaCl_31kb_1__Default_analysis__x1053-y337-l27-w54-a0_roi.tif</t>
  </si>
  <si>
    <t>20221124_ratio5_10mMNaCl__202211124_0102_5pcohesin_ratio5_10mMNaCl_31kb_1__Default_analysis__x108-y506-l29-w44-a0_roi.tif</t>
  </si>
  <si>
    <t>20221124_ratio5_10mMNaCl__202211124_0102_5pcohesin_ratio5_10mMNaCl_31kb_1__Default_analysis__x110-y546-l25-w35-a0_roi.tif</t>
  </si>
  <si>
    <t>20221124_ratio5_10mMNaCl__202211124_0102_5pcohesin_ratio5_10mMNaCl_31kb_1__Default_analysis__x149-y1245-l40-w51-a0_roi.tif</t>
  </si>
  <si>
    <t>20221124_ratio5_10mMNaCl__202211124_0102_5pcohesin_ratio5_10mMNaCl_31kb_1__Default_analysis__x177-y1197-l28-w47-a0_roi.tif</t>
  </si>
  <si>
    <t>20221124_ratio5_10mMNaCl__202211124_0102_5pcohesin_ratio5_10mMNaCl_31kb_1__Default_analysis__x179-y392-l27-w65-a0_roi.tif</t>
  </si>
  <si>
    <t>20221124_ratio5_10mMNaCl__202211124_0102_5pcohesin_ratio5_10mMNaCl_31kb_1__Default_analysis__x211-y578-l28-w79-a0_roi.tif</t>
  </si>
  <si>
    <t>20221124_ratio5_10mMNaCl__202211124_0102_5pcohesin_ratio5_10mMNaCl_31kb_1__Default_analysis__x428-y890-l42-w19-a0_roi.tif</t>
  </si>
  <si>
    <t>20221124_ratio5_10mMNaCl__202211124_0102_5pcohesin_ratio5_10mMNaCl_31kb_1__Default_analysis__x443-y1253-l22-w64-a0_roi.tif</t>
  </si>
  <si>
    <t>20221124_ratio5_10mMNaCl__202211124_0102_5pcohesin_ratio5_10mMNaCl_31kb_1__Default_analysis__x494-y492-l25-w52-a0_roi.tif</t>
  </si>
  <si>
    <t>20221124_ratio5_10mMNaCl__202211124_0102_5pcohesin_ratio5_10mMNaCl_31kb_1__Default_analysis__x569-y173-l29-w56-a0_roi.tif</t>
  </si>
  <si>
    <t>20221124_ratio5_10mMNaCl__202211124_0102_5pcohesin_ratio5_10mMNaCl_31kb_1__Default_analysis__x57-y853-l43-w46-a0_roi.tif</t>
  </si>
  <si>
    <t>20221124_ratio5_10mMNaCl__202211124_0102_5pcohesin_ratio5_10mMNaCl_31kb_1__Default_analysis__x614-y815-l34-w58-a0_roi.tif</t>
  </si>
  <si>
    <t>20221124_ratio5_10mMNaCl__202211124_0102_5pcohesin_ratio5_10mMNaCl_31kb_1__Default_analysis__x623-y719-l18-w49-a0_roi.tif</t>
  </si>
  <si>
    <t>20221124_ratio5_10mMNaCl__202211124_0102_5pcohesin_ratio5_10mMNaCl_31kb_1__Default_analysis__x668-y489-l18-w61-a0_roi.tif</t>
  </si>
  <si>
    <t>20221124_ratio5_10mMNaCl__202211124_0102_5pcohesin_ratio5_10mMNaCl_31kb_1__Default_analysis__x690-y440-l24-w83-a0_roi.tif</t>
  </si>
  <si>
    <t>20221124_ratio5_10mMNaCl__202211124_0102_5pcohesin_ratio5_10mMNaCl_31kb_1__Default_analysis__x757-y636-l36-w61-a0_roi.tif</t>
  </si>
  <si>
    <t>20221124_ratio5_10mMNaCl__202211124_0102_5pcohesin_ratio5_10mMNaCl_31kb_1__Default_analysis__x797-y715-l24-w46-a0_roi.tif</t>
  </si>
  <si>
    <t>20221124_ratio5_10mMNaCl__202211124_0102_5pcohesin_ratio5_10mMNaCl_31kb_1__Default_analysis__x937-y343-l28-w57-a0_roi.tif</t>
  </si>
  <si>
    <t>20221124_ratio5_10mMNaCl__202211124_0102_5pcohesin_ratio5_10mMNaCl_31kb_1__Default_analysis__x94-y713-l25-w52-a0_roi.tif</t>
  </si>
  <si>
    <t>20221124_ratio5_10mMNaCl__202211124_0102_5pcohesin_ratio5_10mMNaCl_31kb_1__Default_analysis__x943-y631-l27-w71-a0_roi.tif</t>
  </si>
  <si>
    <t>20221124_ratio5_10mMNaCl__202211124_0102_5pcohesin_ratio5_10mMNaCl_31kb_1__Default_analysis__x960-y1006-l28-w49-a0_roi.tif</t>
  </si>
  <si>
    <t>maybe</t>
  </si>
  <si>
    <t>&gt;324</t>
  </si>
  <si>
    <t>&gt;45.4</t>
  </si>
  <si>
    <t>&gt;270</t>
  </si>
  <si>
    <t>&gt;296</t>
  </si>
  <si>
    <t>&gt;128</t>
  </si>
  <si>
    <t>&gt;41</t>
  </si>
  <si>
    <t>&gt;118</t>
  </si>
  <si>
    <t>&gt;304</t>
  </si>
  <si>
    <t>&gt;320</t>
  </si>
  <si>
    <t>&gt;101.4</t>
  </si>
  <si>
    <t>&gt;146.2</t>
  </si>
  <si>
    <t>&gt;340</t>
  </si>
  <si>
    <t>&gt;339.4</t>
  </si>
  <si>
    <t>&gt;119.8</t>
  </si>
  <si>
    <t>20230117_NIPBL-dN_HeLaCohesin__20230117_0105_25nMSxO_2nMcohesin_ratio0p1_50mMKGlut_1__Default_analysis__x975-y1220-l31-w39-a0_roi.tif</t>
  </si>
  <si>
    <t>O:/Analysis/NIPBL study/crops/20230117_NIPBL-dN_HeLaCohesin/roi</t>
  </si>
  <si>
    <t>20230117_NIPBL-dN_HeLaCohesin__20230117_0105_25nMSxO_2nMcohesin_ratio0p1_50mMKGlut_1__Default_analysis__x968-y223-l20-w69-a0_roi.tif</t>
  </si>
  <si>
    <t>20230117_NIPBL-dN_HeLaCohesin__20230117_0105_25nMSxO_2nMcohesin_ratio0p1_50mMKGlut_1__Default_analysis__x96-y737-l48-w39-a0_roi.tif</t>
  </si>
  <si>
    <t>20230117_NIPBL-dN_HeLaCohesin__20230117_0105_25nMSxO_2nMcohesin_ratio0p1_50mMKGlut_1__Default_analysis__x959-y790-l32-w62-a0_roi.tif</t>
  </si>
  <si>
    <t>20230117_NIPBL-dN_HeLaCohesin__20230117_0105_25nMSxO_2nMcohesin_ratio0p1_50mMKGlut_1__Default_analysis__x949-y630-l30-w81-a0_roi.tif</t>
  </si>
  <si>
    <t>20230117_NIPBL-dN_HeLaCohesin__20230117_0105_25nMSxO_2nMcohesin_ratio0p1_50mMKGlut_1__Default_analysis__x926-y594-l33-w72-a0_roi.tif</t>
  </si>
  <si>
    <t>20230117_NIPBL-dN_HeLaCohesin__20230117_0105_25nMSxO_2nMcohesin_ratio0p1_50mMKGlut_1__Default_analysis__x898-y172-l30-w103-a0_roi.tif</t>
  </si>
  <si>
    <t>20230117_NIPBL-dN_HeLaCohesin__20230117_0105_25nMSxO_2nMcohesin_ratio0p1_50mMKGlut_1__Default_analysis__x87-y321-l38-w101-a0_roi.tif</t>
  </si>
  <si>
    <t>20230117_NIPBL-dN_HeLaCohesin__20230117_0105_25nMSxO_2nMcohesin_ratio0p1_50mMKGlut_1__Default_analysis__x845-y93-l37-w79-a0_roi.tif</t>
  </si>
  <si>
    <t>20230117_NIPBL-dN_HeLaCohesin__20230117_0105_25nMSxO_2nMcohesin_ratio0p1_50mMKGlut_1__Default_analysis__x798-y1040-l24-w61-a0_roi.tif</t>
  </si>
  <si>
    <t>20230117_NIPBL-dN_HeLaCohesin__20230117_0105_25nMSxO_2nMcohesin_ratio0p1_50mMKGlut_1__Default_analysis__x782-y1111-l43-w86-a0_roi.tif</t>
  </si>
  <si>
    <t>20230117_NIPBL-dN_HeLaCohesin__20230117_0105_25nMSxO_2nMcohesin_ratio0p1_50mMKGlut_1__Default_analysis__x747-y1317-l32-w61-a0_roi.tif</t>
  </si>
  <si>
    <t>20230117_NIPBL-dN_HeLaCohesin__20230117_0105_25nMSxO_2nMcohesin_ratio0p1_50mMKGlut_1__Default_analysis__x703-y606-l31-w75-a0_roi.tif</t>
  </si>
  <si>
    <t>20230117_NIPBL-dN_HeLaCohesin__20230117_0105_25nMSxO_2nMcohesin_ratio0p1_50mMKGlut_1__Default_analysis__x653-y221-l22-w57-a0_roi.tif</t>
  </si>
  <si>
    <t>20230117_NIPBL-dN_HeLaCohesin__20230117_0105_25nMSxO_2nMcohesin_ratio0p1_50mMKGlut_1__Default_analysis__x646-y1150-l37-w54-a0_roi.tif</t>
  </si>
  <si>
    <t>20230117_NIPBL-dN_HeLaCohesin__20230117_0105_25nMSxO_2nMcohesin_ratio0p1_50mMKGlut_1__Default_analysis__x619-y183-l35-w77-a0_roi.tif</t>
  </si>
  <si>
    <t>20230117_NIPBL-dN_HeLaCohesin__20230117_0105_25nMSxO_2nMcohesin_ratio0p1_50mMKGlut_1__Default_analysis__x534-y723-l27-w85-a0_roi.tif</t>
  </si>
  <si>
    <t>20230117_NIPBL-dN_HeLaCohesin__20230117_0105_25nMSxO_2nMcohesin_ratio0p1_50mMKGlut_1__Default_analysis__x514-y1015-l32-w59-a0_roi.tif</t>
  </si>
  <si>
    <t>20230117_NIPBL-dN_HeLaCohesin__20230117_0105_25nMSxO_2nMcohesin_ratio0p1_50mMKGlut_1__Default_analysis__x505-y528-l33-w88-a0_roi.tif</t>
  </si>
  <si>
    <t>20230117_NIPBL-dN_HeLaCohesin__20230117_0105_25nMSxO_2nMcohesin_ratio0p1_50mMKGlut_1__Default_analysis__x478-y750-l32-w45-a0_roi.tif</t>
  </si>
  <si>
    <t>20230117_NIPBL-dN_HeLaCohesin__20230117_0105_25nMSxO_2nMcohesin_ratio0p1_50mMKGlut_1__Default_analysis__x448-y1349-l26-w45-a0_roi.tif</t>
  </si>
  <si>
    <t>20230117_NIPBL-dN_HeLaCohesin__20230117_0105_25nMSxO_2nMcohesin_ratio0p1_50mMKGlut_1__Default_analysis__x368-y1273-l31-w56-a0_roi.tif</t>
  </si>
  <si>
    <t>20230117_NIPBL-dN_HeLaCohesin__20230117_0105_25nMSxO_2nMcohesin_ratio0p1_50mMKGlut_1__Default_analysis__x355-y183-l29-w36-a0_roi.tif</t>
  </si>
  <si>
    <t>20230117_NIPBL-dN_HeLaCohesin__20230117_0105_25nMSxO_2nMcohesin_ratio0p1_50mMKGlut_1__Default_analysis__x26-y498-l52-w47-a0_roi.tif</t>
  </si>
  <si>
    <t>20230117_NIPBL-dN_HeLaCohesin__20230117_0105_25nMSxO_2nMcohesin_ratio0p1_50mMKGlut_1__Default_analysis__x229-y1380-l49-w59-a0_roi.tif</t>
  </si>
  <si>
    <t>20230117_NIPBL-dN_HeLaCohesin__20230117_0105_25nMSxO_2nMcohesin_ratio0p1_50mMKGlut_1__Default_analysis__x185-y146-l36-w83-a0_roi.tif</t>
  </si>
  <si>
    <t>20230117_NIPBL-dN_HeLaCohesin__20230117_0105_25nMSxO_2nMcohesin_ratio0p1_50mMKGlut_1__Default_analysis__x137-y1377-l28-w78-a0_roi.tif</t>
  </si>
  <si>
    <t>20230117_NIPBL-dN_HeLaCohesin__20230117_0105_25nMSxO_2nMcohesin_ratio0p1_50mMKGlut_1__Default_analysis__x129-y1306-l41-w67-a0_roi.tif</t>
  </si>
  <si>
    <t>20230117_NIPBL-dN_HeLaCohesin__20230117_0105_25nMSxO_2nMcohesin_ratio0p1_50mMKGlut_1__Default_analysis__x1231-y766-l44-w72-a0_roi.tif</t>
  </si>
  <si>
    <t>20230117_NIPBL-dN_HeLaCohesin__20230117_0105_25nMSxO_2nMcohesin_ratio0p1_50mMKGlut_1__Default_analysis__x1223-y939-l45-w66-a0_roi.tif</t>
  </si>
  <si>
    <t>20230117_NIPBL-dN_HeLaCohesin__20230117_0105_25nMSxO_2nMcohesin_ratio0p1_50mMKGlut_1__Default_analysis__x1194-y571-l23-w79-a0_roi.tif</t>
  </si>
  <si>
    <t>20230117_NIPBL-dN_HeLaCohesin__20230117_0105_25nMSxO_2nMcohesin_ratio0p1_50mMKGlut_1__Default_analysis__x1163-y1077-l28-w74-a0_roi.tif</t>
  </si>
  <si>
    <t>20230117_NIPBL-dN_HeLaCohesin__20230117_0105_25nMSxO_2nMcohesin_ratio0p1_50mMKGlut_1__Default_analysis__x1117-y510-l34-w77-a0_roi.tif</t>
  </si>
  <si>
    <t>20230117_NIPBL-dN_HeLaCohesin__20230117_0105_25nMSxO_2nMcohesin_ratio0p1_50mMKGlut_1__Default_analysis__x1110-y448-l35-w68-a0_roi.tif</t>
  </si>
  <si>
    <t>20230117_NIPBL-dN_HeLaCohesin__20230117_0105_25nMSxO_2nMcohesin_ratio0p1_50mMKGlut_1__Default_analysis__x1025-y1443-l28-w82-a0_roi.tif</t>
  </si>
  <si>
    <t>20230117_NIPBL-dN_HeLaCohesin__20230117_0105_25nMSxO_2nMcohesin_ratio0p1_50mMKGlut_1__Default_analysis__x0-y845-l27-w49-a0_roi.tif</t>
  </si>
  <si>
    <t>20230117_NIPBL-dN_HeLaCohesin__20230117_0105_25nMSxO_2nMcohesin_ratio0p1_50mMKGlut_1__Default_analysis__x0-y739-l46-w62-a0_roi.tif</t>
  </si>
  <si>
    <t>20230117_NIPBL-dN_HeLaCohesin__20230117_0103_25nMSxO_5nMcohesin_ratio0p1_50mMKGlut_bleach_1__Default_analysis__x971-y440-l37-w74-a0_roi.tif</t>
  </si>
  <si>
    <t>20230117_NIPBL-dN_HeLaCohesin__20230117_0103_25nMSxO_5nMcohesin_ratio0p1_50mMKGlut_bleach_1__Default_analysis__x828-y772-l26-w41-a0_roi.tif</t>
  </si>
  <si>
    <t>20230117_NIPBL-dN_HeLaCohesin__20230117_0103_25nMSxO_5nMcohesin_ratio0p1_50mMKGlut_bleach_1__Default_analysis__x723-y368-l31-w69-a0_roi.tif</t>
  </si>
  <si>
    <t>20230117_NIPBL-dN_HeLaCohesin__20230117_0103_25nMSxO_5nMcohesin_ratio0p1_50mMKGlut_bleach_1__Default_analysis__x717-y460-l45-w55-a0_roi.tif</t>
  </si>
  <si>
    <t>20230117_NIPBL-dN_HeLaCohesin__20230117_0103_25nMSxO_5nMcohesin_ratio0p1_50mMKGlut_bleach_1__Default_analysis__x633-y959-l25-w67-a0_roi.tif</t>
  </si>
  <si>
    <t>20230117_NIPBL-dN_HeLaCohesin__20230117_0103_25nMSxO_5nMcohesin_ratio0p1_50mMKGlut_bleach_1__Default_analysis__x538-y1197-l30-w89-a0_roi.tif</t>
  </si>
  <si>
    <t>20230117_NIPBL-dN_HeLaCohesin__20230117_0103_25nMSxO_5nMcohesin_ratio0p1_50mMKGlut_bleach_1__Default_analysis__x537-y1337-l38-w70-a0_roi.tif</t>
  </si>
  <si>
    <t>20230117_NIPBL-dN_HeLaCohesin__20230117_0103_25nMSxO_5nMcohesin_ratio0p1_50mMKGlut_bleach_1__Default_analysis__x493-y312-l47-w55-a0_roi.tif</t>
  </si>
  <si>
    <t>20230117_NIPBL-dN_HeLaCohesin__20230117_0103_25nMSxO_5nMcohesin_ratio0p1_50mMKGlut_bleach_1__Default_analysis__x440-y454-l50-w64-a0_roi.tif</t>
  </si>
  <si>
    <t>20230117_NIPBL-dN_HeLaCohesin__20230117_0103_25nMSxO_5nMcohesin_ratio0p1_50mMKGlut_bleach_1__Default_analysis__x37-y604-l23-w58-a0_roi.tif</t>
  </si>
  <si>
    <t>20230117_NIPBL-dN_HeLaCohesin__20230117_0103_25nMSxO_5nMcohesin_ratio0p1_50mMKGlut_bleach_1__Default_analysis__x352-y979-l35-w58-a0_roi.tif</t>
  </si>
  <si>
    <t>20230117_NIPBL-dN_HeLaCohesin__20230117_0103_25nMSxO_5nMcohesin_ratio0p1_50mMKGlut_bleach_1__Default_analysis__x284-y1007-l27-w51-a0_roi.tif</t>
  </si>
  <si>
    <t>20230117_NIPBL-dN_HeLaCohesin__20230117_0103_25nMSxO_5nMcohesin_ratio0p1_50mMKGlut_bleach_1__Default_analysis__x190-y1161-l40-w65-a0_roi.tif</t>
  </si>
  <si>
    <t>20230117_NIPBL-dN_HeLaCohesin__20230117_0103_25nMSxO_5nMcohesin_ratio0p1_50mMKGlut_bleach_1__Default_analysis__x178-y358-l31-w81-a0_roi.tif</t>
  </si>
  <si>
    <t>20230117_NIPBL-dN_HeLaCohesin__20230117_0103_25nMSxO_5nMcohesin_ratio0p1_50mMKGlut_bleach_1__Default_analysis__x162-y252-l44-w50-a0_roi.tif</t>
  </si>
  <si>
    <t>20230117_NIPBL-dN_HeLaCohesin__20230117_0103_25nMSxO_5nMcohesin_ratio0p1_50mMKGlut_bleach_1__Default_analysis__x1188-y967-l42-w55-a0_roi.tif</t>
  </si>
  <si>
    <t>20230117_NIPBL-dN_HeLaCohesin__20230117_0103_25nMSxO_5nMcohesin_ratio0p1_50mMKGlut_bleach_1__Default_analysis__x1114-y648-l31-w83-a0_roi.tif</t>
  </si>
  <si>
    <t>20230117_NIPBL-dN_HeLaCohesin__20230117_0103_25nMSxO_5nMcohesin_ratio0p1_50mMKGlut_bleach_1__Default_analysis__x1064-y520-l44-w43-a0_roi.tif</t>
  </si>
  <si>
    <t>20230117_NIPBL-dN_HeLaCohesin__20230117_0103_25nMSxO_5nMcohesin_ratio0p1_50mMKGlut_bleach_1__Default_analysis__x1048-y574-l27-w76-a0_roi.tif</t>
  </si>
  <si>
    <t>20230117_NIPBL-dN_HeLaCohesin__20230117_0103_25nMSxO_5nMcohesin_ratio0p1_50mMKGlut_bleach_1__Default_analysis__x1032-y375-l27-w79-a0_roi.tif</t>
  </si>
  <si>
    <t>20230117_NIPBL-dN_HeLaCohesin__20230117_0102_25nMSxO_5nMcohesin_ratio0p1_50mMKGlut_1__Default_analysis__x971-y440-l37-w74-a0_roi.tif</t>
  </si>
  <si>
    <t>20230117_NIPBL-dN_HeLaCohesin__20230117_0102_25nMSxO_5nMcohesin_ratio0p1_50mMKGlut_1__Default_analysis__x828-y772-l26-w41-a0_roi.tif</t>
  </si>
  <si>
    <t>20230117_NIPBL-dN_HeLaCohesin__20230117_0102_25nMSxO_5nMcohesin_ratio0p1_50mMKGlut_1__Default_analysis__x723-y368-l31-w69-a0_roi.tif</t>
  </si>
  <si>
    <t>20230117_NIPBL-dN_HeLaCohesin__20230117_0102_25nMSxO_5nMcohesin_ratio0p1_50mMKGlut_1__Default_analysis__x717-y460-l45-w55-a0_roi.tif</t>
  </si>
  <si>
    <t>20230117_NIPBL-dN_HeLaCohesin__20230117_0102_25nMSxO_5nMcohesin_ratio0p1_50mMKGlut_1__Default_analysis__x633-y959-l25-w67-a0_roi.tif</t>
  </si>
  <si>
    <t>20230117_NIPBL-dN_HeLaCohesin__20230117_0102_25nMSxO_5nMcohesin_ratio0p1_50mMKGlut_1__Default_analysis__x538-y1197-l30-w89-a0_roi.tif</t>
  </si>
  <si>
    <t>20230117_NIPBL-dN_HeLaCohesin__20230117_0102_25nMSxO_5nMcohesin_ratio0p1_50mMKGlut_1__Default_analysis__x537-y1337-l38-w70-a0_roi.tif</t>
  </si>
  <si>
    <t>20230117_NIPBL-dN_HeLaCohesin__20230117_0102_25nMSxO_5nMcohesin_ratio0p1_50mMKGlut_1__Default_analysis__x493-y312-l47-w55-a0_roi.tif</t>
  </si>
  <si>
    <t>20230117_NIPBL-dN_HeLaCohesin__20230117_0102_25nMSxO_5nMcohesin_ratio0p1_50mMKGlut_1__Default_analysis__x440-y454-l50-w64-a0_roi.tif</t>
  </si>
  <si>
    <t>20230117_NIPBL-dN_HeLaCohesin__20230117_0102_25nMSxO_5nMcohesin_ratio0p1_50mMKGlut_1__Default_analysis__x37-y604-l23-w58-a0_roi.tif</t>
  </si>
  <si>
    <t>20230117_NIPBL-dN_HeLaCohesin__20230117_0102_25nMSxO_5nMcohesin_ratio0p1_50mMKGlut_1__Default_analysis__x352-y979-l35-w58-a0_roi.tif</t>
  </si>
  <si>
    <t>20230117_NIPBL-dN_HeLaCohesin__20230117_0102_25nMSxO_5nMcohesin_ratio0p1_50mMKGlut_1__Default_analysis__x284-y1007-l27-w51-a0_roi.tif</t>
  </si>
  <si>
    <t>20230117_NIPBL-dN_HeLaCohesin__20230117_0102_25nMSxO_5nMcohesin_ratio0p1_50mMKGlut_1__Default_analysis__x190-y1161-l40-w65-a0_roi.tif</t>
  </si>
  <si>
    <t>20230117_NIPBL-dN_HeLaCohesin__20230117_0102_25nMSxO_5nMcohesin_ratio0p1_50mMKGlut_1__Default_analysis__x178-y358-l31-w81-a0_roi.tif</t>
  </si>
  <si>
    <t>20230117_NIPBL-dN_HeLaCohesin__20230117_0102_25nMSxO_5nMcohesin_ratio0p1_50mMKGlut_1__Default_analysis__x162-y252-l44-w50-a0_roi.tif</t>
  </si>
  <si>
    <t>20230117_NIPBL-dN_HeLaCohesin__20230117_0102_25nMSxO_5nMcohesin_ratio0p1_50mMKGlut_1__Default_analysis__x1188-y967-l42-w55-a0_roi.tif</t>
  </si>
  <si>
    <t>20230117_NIPBL-dN_HeLaCohesin__20230117_0102_25nMSxO_5nMcohesin_ratio0p1_50mMKGlut_1__Default_analysis__x1114-y648-l31-w83-a0_roi.tif</t>
  </si>
  <si>
    <t>20230117_NIPBL-dN_HeLaCohesin__20230117_0102_25nMSxO_5nMcohesin_ratio0p1_50mMKGlut_1__Default_analysis__x1064-y520-l44-w43-a0_roi.tif</t>
  </si>
  <si>
    <t>20230117_NIPBL-dN_HeLaCohesin__20230117_0102_25nMSxO_5nMcohesin_ratio0p1_50mMKGlut_1__Default_analysis__x1048-y574-l27-w76-a0_roi.tif</t>
  </si>
  <si>
    <t>20230117_NIPBL-dN_HeLaCohesin__20230117_0102_25nMSxO_5nMcohesin_ratio0p1_50mMKGlut_1__Default_analysis__x1032-y375-l27-w79-a0_roi.tif</t>
  </si>
  <si>
    <t>20230117_NIPBL-dN_HeLaCohesin__20230117_0101_50nMSxO_1nMcohesin_ratio1_50mMKGlut_1__Default_analysis__x982-y341-l30-w73-a0_roi.tif</t>
  </si>
  <si>
    <t>20230117_NIPBL-dN_HeLaCohesin__20230117_0101_50nMSxO_1nMcohesin_ratio1_50mMKGlut_1__Default_analysis__x960-y506-l33-w63-a0_roi.tif</t>
  </si>
  <si>
    <t>20230117_NIPBL-dN_HeLaCohesin__20230117_0101_50nMSxO_1nMcohesin_ratio1_50mMKGlut_1__Default_analysis__x908-y843-l35-w76-a0_roi.tif</t>
  </si>
  <si>
    <t>20230117_NIPBL-dN_HeLaCohesin__20230117_0101_50nMSxO_1nMcohesin_ratio1_50mMKGlut_1__Default_analysis__x806-y523-l47-w77-a0_roi.tif</t>
  </si>
  <si>
    <t>20230117_NIPBL-dN_HeLaCohesin__20230117_0101_50nMSxO_1nMcohesin_ratio1_50mMKGlut_1__Default_analysis__x752-y684-l36-w86-a0_roi.tif</t>
  </si>
  <si>
    <t>20230117_NIPBL-dN_HeLaCohesin__20230117_0101_50nMSxO_1nMcohesin_ratio1_50mMKGlut_1__Default_analysis__x67-y792-l43-w68-a0_roi.tif</t>
  </si>
  <si>
    <t>20230117_NIPBL-dN_HeLaCohesin__20230117_0101_50nMSxO_1nMcohesin_ratio1_50mMKGlut_1__Default_analysis__x653-y421-l40-w63-a0_roi.tif</t>
  </si>
  <si>
    <t>20230117_NIPBL-dN_HeLaCohesin__20230117_0101_50nMSxO_1nMcohesin_ratio1_50mMKGlut_1__Default_analysis__x63-y624-l35-w69-a0_roi.tif</t>
  </si>
  <si>
    <t>20230117_NIPBL-dN_HeLaCohesin__20230117_0101_50nMSxO_1nMcohesin_ratio1_50mMKGlut_1__Default_analysis__x571-y188-l37-w65-a0_roi.tif</t>
  </si>
  <si>
    <t>20230117_NIPBL-dN_HeLaCohesin__20230117_0101_50nMSxO_1nMcohesin_ratio1_50mMKGlut_1__Default_analysis__x544-y908-l38-w80-a0_roi.tif</t>
  </si>
  <si>
    <t>20230117_NIPBL-dN_HeLaCohesin__20230117_0101_50nMSxO_1nMcohesin_ratio1_50mMKGlut_1__Default_analysis__x342-y483-l37-w62-a0_roi.tif</t>
  </si>
  <si>
    <t>20230117_NIPBL-dN_HeLaCohesin__20230117_0101_50nMSxO_1nMcohesin_ratio1_50mMKGlut_1__Default_analysis__x332-y833-l26-w67-a0_roi.tif</t>
  </si>
  <si>
    <t>20230117_NIPBL-dN_HeLaCohesin__20230117_0101_50nMSxO_1nMcohesin_ratio1_50mMKGlut_1__Default_analysis__x305-y570-l33-w56-a0_roi.tif</t>
  </si>
  <si>
    <t>20230117_NIPBL-dN_HeLaCohesin__20230117_0101_50nMSxO_1nMcohesin_ratio1_50mMKGlut_1__Default_analysis__x305-y1261-l21-w60-a0_roi.tif</t>
  </si>
  <si>
    <t>20230117_NIPBL-dN_HeLaCohesin__20230117_0101_50nMSxO_1nMcohesin_ratio1_50mMKGlut_1__Default_analysis__x219-y1062-l36-w93-a0_roi.tif</t>
  </si>
  <si>
    <t>20230117_NIPBL-dN_HeLaCohesin__20230117_0101_50nMSxO_1nMcohesin_ratio1_50mMKGlut_1__Default_analysis__x176-y659-l25-w72-a0_roi.tif</t>
  </si>
  <si>
    <t>20230117_NIPBL-dN_HeLaCohesin__20230117_0101_50nMSxO_1nMcohesin_ratio1_50mMKGlut_1__Default_analysis__x162-y945-l30-w89-a0_roi.tif</t>
  </si>
  <si>
    <t>20230117_NIPBL-dN_HeLaCohesin__20230117_0101_50nMSxO_1nMcohesin_ratio1_50mMKGlut_1__Default_analysis__x145-y1375-l31-w71-a0_roi.tif</t>
  </si>
  <si>
    <t>20230117_NIPBL-dN_HeLaCohesin__20230117_0101_50nMSxO_1nMcohesin_ratio1_50mMKGlut_1__Default_analysis__x137-y378-l44-w79-a0_roi.tif</t>
  </si>
  <si>
    <t>20230117_NIPBL-dN_HeLaCohesin__20230117_0101_50nMSxO_1nMcohesin_ratio1_50mMKGlut_1__Default_analysis__x137-y1327-l28-w68-a0_roi.tif</t>
  </si>
  <si>
    <t>20230117_NIPBL-dN_HeLaCohesin__20230117_0101_50nMSxO_1nMcohesin_ratio1_50mMKGlut_1__Default_analysis__x1310-y868-l40-w60-a0_roi.tif</t>
  </si>
  <si>
    <t>20230117_NIPBL-dN_HeLaCohesin__20230117_0101_50nMSxO_1nMcohesin_ratio1_50mMKGlut_1__Default_analysis__x1227-y1095-l46-w63-a0_roi.tif</t>
  </si>
  <si>
    <t>20230117_NIPBL-dN_HeLaCohesin__20230117_0101_50nMSxO_1nMcohesin_ratio1_50mMKGlut_1__Default_analysis__x1201-y550-l39-w50-a0_roi.tif</t>
  </si>
  <si>
    <t>20230117_NIPBL-dN_HeLaCohesin__20230117_0101_50nMSxO_1nMcohesin_ratio1_50mMKGlut_1__Default_analysis__x1196-y593-l44-w63-a0_roi.tif</t>
  </si>
  <si>
    <t>20230117_NIPBL-dN_HeLaCohesin__20230117_0101_50nMSxO_1nMcohesin_ratio1_50mMKGlut_1__Default_analysis__x116-y259-l40-w107-a0_roi.tif</t>
  </si>
  <si>
    <t>20230117_NIPBL-dN_HeLaCohesin__20230117_0101_50nMSxO_1nMcohesin_ratio1_50mMKGlut_1__Default_analysis__x1114-y613-l33-w56-a0_roi.tif</t>
  </si>
  <si>
    <t>20230117_NIPBL-dN_HeLaCohesin__20230117_0101_50nMSxO_1nMcohesin_ratio1_50mMKGlut_1__Default_analysis__x1107-y760-l38-w67-a0_roi.tif</t>
  </si>
  <si>
    <t>20230117_NIPBL-dN_HeLaCohesin__20230117_0101_50nMSxO_1nMcohesin_ratio1_50mMKGlut_1__Default_analysis__x11-y928-l37-w105-a0_roi.tif</t>
  </si>
  <si>
    <t>20230117_NIPBL-dN_HeLaCohesin__20230117_0101_50nMSxO_1nMcohesin_ratio1_50mMKGlut_1__Default_analysis__x1098-y1445-l37-w63-a0_roi.tif</t>
  </si>
  <si>
    <t>20230117_NIPBL-dN_HeLaCohesin__20230117_0101_50nMSxO_1nMcohesin_ratio1_50mMKGlut_1__Default_analysis__x105-y682-l50-w65-a0_roi.tif</t>
  </si>
  <si>
    <t>20230117_NIPBL-dN_HeLaCohesin__20230117_0101_50nMSxO_1nMcohesin_ratio1_50mMKGlut_1__Default_analysis__x1044-y905-l37-w61-a0_roi.tif</t>
  </si>
  <si>
    <t>20230117_NIPBL-dN_HeLaCohesin__20230117_0101_50nMSxO_1nMcohesin_ratio1_50mMKGlut_1__Default_analysis__x1022-y1150-l33-w83-a0_roi.tif</t>
  </si>
  <si>
    <t>20230117_NIPBL-dN_HeLaCohesin__20230117_0101_50nMSxO_1nMcohesin_ratio1_50mMKGlut_1__Default_analysis__x102-y838-l35-w88-a0_roi.tif</t>
  </si>
  <si>
    <t>20230117_NIPBL-dN_HeLaCohesin__20230117_0101_50nMSxO_1nMcohesin_ratio1_50mMKGlut_1__Default_analysis__x1002-y1084-l37-w70-a0_roi.tif</t>
  </si>
  <si>
    <t>Comment</t>
  </si>
  <si>
    <t>NIPBL visible</t>
  </si>
  <si>
    <t>loop</t>
  </si>
  <si>
    <t>NIPBL on/off</t>
  </si>
  <si>
    <t>at DNA end</t>
  </si>
  <si>
    <t>only one direction</t>
  </si>
  <si>
    <t>promising but there is some background NIPBL</t>
  </si>
  <si>
    <t>at beginnig shortly one, then aggregate</t>
  </si>
  <si>
    <t>seems like only one N</t>
  </si>
  <si>
    <t>not really a loop?</t>
  </si>
  <si>
    <t>one sided? Or sticky to surface?</t>
  </si>
  <si>
    <t>worth analyzing</t>
  </si>
  <si>
    <t>worth analysis</t>
  </si>
  <si>
    <t>weird loop</t>
  </si>
  <si>
    <t>sits at DNA end</t>
  </si>
  <si>
    <t>promising but surface-boud one is in foreground</t>
  </si>
  <si>
    <t>promising but one-sided</t>
  </si>
  <si>
    <t>aggregate</t>
  </si>
  <si>
    <t>static</t>
  </si>
  <si>
    <t>static/one-sided and prob aggregate</t>
  </si>
  <si>
    <t>one-sided?</t>
  </si>
  <si>
    <t>going up in the end could have be done with new N</t>
  </si>
  <si>
    <t>occlusion on background N</t>
  </si>
  <si>
    <t>could be…</t>
  </si>
  <si>
    <t>occlusion</t>
  </si>
  <si>
    <t>stuck</t>
  </si>
  <si>
    <t>could be very nice if it wasn’t for the occlusion - not sure if exchange happened due to background</t>
  </si>
  <si>
    <t>IDDNA</t>
  </si>
  <si>
    <t>one-sided, no change in N; occlusion</t>
  </si>
  <si>
    <t>O:/Analysis/NIPBL study/crops/20230112_NIPBL-dN_HeLaCohesin/roi</t>
  </si>
  <si>
    <t>20230112_NIPBL-dN_HeLaCohesin__good__20230112_0401_SxO_1nMcohesin_ratio3_25mMNaCl_directly-in-imaging-buffer_1__Default_analysis__x0-y774-l39-w63-a0_roi.tif</t>
  </si>
  <si>
    <t>20230112_NIPBL-dN_HeLaCohesin__good__20230112_0401_SxO_1nMcohesin_ratio3_25mMNaCl_directly-in-imaging-buffer_1__Default_analysis__x1013-y171-l48-w65-a0_roi.tif</t>
  </si>
  <si>
    <t>20230112_NIPBL-dN_HeLaCohesin__good__20230112_0401_SxO_1nMcohesin_ratio3_25mMNaCl_directly-in-imaging-buffer_1__Default_analysis__x1026-y948-l52-w59-a0_roi.tif</t>
  </si>
  <si>
    <t>20230112_NIPBL-dN_HeLaCohesin__good__20230112_0401_SxO_1nMcohesin_ratio3_25mMNaCl_directly-in-imaging-buffer_1__Default_analysis__x1049-y272-l37-w57-a0_roi.tif</t>
  </si>
  <si>
    <t>20230112_NIPBL-dN_HeLaCohesin__good__20230112_0401_SxO_1nMcohesin_ratio3_25mMNaCl_directly-in-imaging-buffer_1__Default_analysis__x1050-y655-l49-w43-a0_roi.tif</t>
  </si>
  <si>
    <t>20230112_NIPBL-dN_HeLaCohesin__good__20230112_0401_SxO_1nMcohesin_ratio3_25mMNaCl_directly-in-imaging-buffer_1__Default_analysis__x1066-y235-l29-w67-a0_roi.tif</t>
  </si>
  <si>
    <t>20230112_NIPBL-dN_HeLaCohesin__good__20230112_0401_SxO_1nMcohesin_ratio3_25mMNaCl_directly-in-imaging-buffer_1__Default_analysis__x1085-y647-l48-w54-a0_roi.tif</t>
  </si>
  <si>
    <t>20230112_NIPBL-dN_HeLaCohesin__good__20230112_0401_SxO_1nMcohesin_ratio3_25mMNaCl_directly-in-imaging-buffer_1__Default_analysis__x1086-y973-l34-w53-a0_roi.tif</t>
  </si>
  <si>
    <t>20230112_NIPBL-dN_HeLaCohesin__good__20230112_0401_SxO_1nMcohesin_ratio3_25mMNaCl_directly-in-imaging-buffer_1__Default_analysis__x1090-y412-l40-w64-a0_roi.tif</t>
  </si>
  <si>
    <t>20230112_NIPBL-dN_HeLaCohesin__good__20230112_0401_SxO_1nMcohesin_ratio3_25mMNaCl_directly-in-imaging-buffer_1__Default_analysis__x1119-y319-l56-w51-a0_roi.tif</t>
  </si>
  <si>
    <t>20230112_NIPBL-dN_HeLaCohesin__good__20230112_0401_SxO_1nMcohesin_ratio3_25mMNaCl_directly-in-imaging-buffer_1__Default_analysis__x1125-y539-l41-w65-a0_roi.tif</t>
  </si>
  <si>
    <t>20230112_NIPBL-dN_HeLaCohesin__good__20230112_0401_SxO_1nMcohesin_ratio3_25mMNaCl_directly-in-imaging-buffer_1__Default_analysis__x1145-y856-l36-w44-a0_roi.tif</t>
  </si>
  <si>
    <t>20230112_NIPBL-dN_HeLaCohesin__good__20230112_0401_SxO_1nMcohesin_ratio3_25mMNaCl_directly-in-imaging-buffer_1__Default_analysis__x1166-y864-l60-w43-a0_roi.tif</t>
  </si>
  <si>
    <t>20230112_NIPBL-dN_HeLaCohesin__good__20230112_0401_SxO_1nMcohesin_ratio3_25mMNaCl_directly-in-imaging-buffer_1__Default_analysis__x129-y418-l28-w90-a0_roi.tif</t>
  </si>
  <si>
    <t>20230112_NIPBL-dN_HeLaCohesin__good__20230112_0401_SxO_1nMcohesin_ratio3_25mMNaCl_directly-in-imaging-buffer_1__Default_analysis__x145-y278-l46-w44-a0_roi.tif</t>
  </si>
  <si>
    <t>20230112_NIPBL-dN_HeLaCohesin__good__20230112_0401_SxO_1nMcohesin_ratio3_25mMNaCl_directly-in-imaging-buffer_1__Default_analysis__x167-y1023-l38-w72-a0_roi.tif</t>
  </si>
  <si>
    <t>20230112_NIPBL-dN_HeLaCohesin__good__20230112_0401_SxO_1nMcohesin_ratio3_25mMNaCl_directly-in-imaging-buffer_1__Default_analysis__x189-y1110-l29-w87-a0_roi.tif</t>
  </si>
  <si>
    <t>20230112_NIPBL-dN_HeLaCohesin__good__20230112_0401_SxO_1nMcohesin_ratio3_25mMNaCl_directly-in-imaging-buffer_1__Default_analysis__x215-y796-l48-w110-a0_roi.tif</t>
  </si>
  <si>
    <t>20230112_NIPBL-dN_HeLaCohesin__good__20230112_0401_SxO_1nMcohesin_ratio3_25mMNaCl_directly-in-imaging-buffer_1__Default_analysis__x220-y727-l27-w80-a0_roi.tif</t>
  </si>
  <si>
    <t>20230112_NIPBL-dN_HeLaCohesin__good__20230112_0401_SxO_1nMcohesin_ratio3_25mMNaCl_directly-in-imaging-buffer_1__Default_analysis__x224-y356-l42-w75-a0_roi.tif</t>
  </si>
  <si>
    <t>20230112_NIPBL-dN_HeLaCohesin__good__20230112_0401_SxO_1nMcohesin_ratio3_25mMNaCl_directly-in-imaging-buffer_1__Default_analysis__x23-y710-l43-w53-a0_roi.tif</t>
  </si>
  <si>
    <t>20230112_NIPBL-dN_HeLaCohesin__good__20230112_0401_SxO_1nMcohesin_ratio3_25mMNaCl_directly-in-imaging-buffer_1__Default_analysis__x255-y995-l39-w73-a0_roi.tif</t>
  </si>
  <si>
    <t>20230112_NIPBL-dN_HeLaCohesin__good__20230112_0401_SxO_1nMcohesin_ratio3_25mMNaCl_directly-in-imaging-buffer_1__Default_analysis__x275-y161-l51-w49-a0_roi.tif</t>
  </si>
  <si>
    <t>20230112_NIPBL-dN_HeLaCohesin__good__20230112_0401_SxO_1nMcohesin_ratio3_25mMNaCl_directly-in-imaging-buffer_1__Default_analysis__x291-y550-l35-w65-a0_roi.tif</t>
  </si>
  <si>
    <t>20230112_NIPBL-dN_HeLaCohesin__good__20230112_0401_SxO_1nMcohesin_ratio3_25mMNaCl_directly-in-imaging-buffer_1__Default_analysis__x297-y156-l34-w48-a0_roi.tif</t>
  </si>
  <si>
    <t>20230112_NIPBL-dN_HeLaCohesin__good__20230112_0401_SxO_1nMcohesin_ratio3_25mMNaCl_directly-in-imaging-buffer_1__Default_analysis__x331-y675-l32-w74-a0_roi.tif</t>
  </si>
  <si>
    <t>20230112_NIPBL-dN_HeLaCohesin__good__20230112_0401_SxO_1nMcohesin_ratio3_25mMNaCl_directly-in-imaging-buffer_1__Default_analysis__x433-y612-l38-w68-a0_roi.tif</t>
  </si>
  <si>
    <t>20230112_NIPBL-dN_HeLaCohesin__good__20230112_0401_SxO_1nMcohesin_ratio3_25mMNaCl_directly-in-imaging-buffer_1__Default_analysis__x437-y642-l35-w52-a0_roi.tif</t>
  </si>
  <si>
    <t>20230112_NIPBL-dN_HeLaCohesin__good__20230112_0401_SxO_1nMcohesin_ratio3_25mMNaCl_directly-in-imaging-buffer_1__Default_analysis__x449-y1022-l48-w46-a0_roi.tif</t>
  </si>
  <si>
    <t>20230112_NIPBL-dN_HeLaCohesin__good__20230112_0401_SxO_1nMcohesin_ratio3_25mMNaCl_directly-in-imaging-buffer_1__Default_analysis__x449-y355-l31-w64-a0_roi.tif</t>
  </si>
  <si>
    <t>20230112_NIPBL-dN_HeLaCohesin__good__20230112_0401_SxO_1nMcohesin_ratio3_25mMNaCl_directly-in-imaging-buffer_1__Default_analysis__x497-y881-l33-w75-a0_roi.tif</t>
  </si>
  <si>
    <t>20230112_NIPBL-dN_HeLaCohesin__good__20230112_0401_SxO_1nMcohesin_ratio3_25mMNaCl_directly-in-imaging-buffer_1__Default_analysis__x532-y278-l40-w43-a0_roi.tif</t>
  </si>
  <si>
    <t>20230112_NIPBL-dN_HeLaCohesin__good__20230112_0401_SxO_1nMcohesin_ratio3_25mMNaCl_directly-in-imaging-buffer_1__Default_analysis__x545-y441-l37-w74-a0_roi.tif</t>
  </si>
  <si>
    <t>20230112_NIPBL-dN_HeLaCohesin__good__20230112_0401_SxO_1nMcohesin_ratio3_25mMNaCl_directly-in-imaging-buffer_1__Default_analysis__x548-y908-l26-w76-a0_roi.tif</t>
  </si>
  <si>
    <t>20230112_NIPBL-dN_HeLaCohesin__good__20230112_0401_SxO_1nMcohesin_ratio3_25mMNaCl_directly-in-imaging-buffer_1__Default_analysis__x567-y626-l35-w77-a0_roi.tif</t>
  </si>
  <si>
    <t>20230112_NIPBL-dN_HeLaCohesin__good__20230112_0401_SxO_1nMcohesin_ratio3_25mMNaCl_directly-in-imaging-buffer_1__Default_analysis__x575-y806-l38-w72-a0_roi.tif</t>
  </si>
  <si>
    <t>20230112_NIPBL-dN_HeLaCohesin__good__20230112_0401_SxO_1nMcohesin_ratio3_25mMNaCl_directly-in-imaging-buffer_1__Default_analysis__x577-y1038-l29-w80-a0_roi.tif</t>
  </si>
  <si>
    <t>20230112_NIPBL-dN_HeLaCohesin__good__20230112_0401_SxO_1nMcohesin_ratio3_25mMNaCl_directly-in-imaging-buffer_1__Default_analysis__x669-y750-l41-w30-a0_roi.tif</t>
  </si>
  <si>
    <t>20230112_NIPBL-dN_HeLaCohesin__good__20230112_0401_SxO_1nMcohesin_ratio3_25mMNaCl_directly-in-imaging-buffer_1__Default_analysis__x683-y625-l43-w32-a0_roi.tif</t>
  </si>
  <si>
    <t>20230112_NIPBL-dN_HeLaCohesin__good__20230112_0401_SxO_1nMcohesin_ratio3_25mMNaCl_directly-in-imaging-buffer_1__Default_analysis__x699-y491-l36-w49-a0_roi.tif</t>
  </si>
  <si>
    <t>20230112_NIPBL-dN_HeLaCohesin__good__20230112_0401_SxO_1nMcohesin_ratio3_25mMNaCl_directly-in-imaging-buffer_1__Default_analysis__x723-y754-l40-w57-a0_roi.tif</t>
  </si>
  <si>
    <t>20230112_NIPBL-dN_HeLaCohesin__good__20230112_0401_SxO_1nMcohesin_ratio3_25mMNaCl_directly-in-imaging-buffer_1__Default_analysis__x728-y990-l27-w60-a0_roi.tif</t>
  </si>
  <si>
    <t>20230112_NIPBL-dN_HeLaCohesin__good__20230112_0401_SxO_1nMcohesin_ratio3_25mMNaCl_directly-in-imaging-buffer_1__Default_analysis__x729-y840-l29-w78-a0_roi.tif</t>
  </si>
  <si>
    <t>20230112_NIPBL-dN_HeLaCohesin__good__20230112_0401_SxO_1nMcohesin_ratio3_25mMNaCl_directly-in-imaging-buffer_1__Default_analysis__x736-y534-l44-w37-a0_roi.tif</t>
  </si>
  <si>
    <t>20230112_NIPBL-dN_HeLaCohesin__good__20230112_0401_SxO_1nMcohesin_ratio3_25mMNaCl_directly-in-imaging-buffer_1__Default_analysis__x744-y276-l26-w55-a0_roi.tif</t>
  </si>
  <si>
    <t>20230112_NIPBL-dN_HeLaCohesin__good__20230112_0401_SxO_1nMcohesin_ratio3_25mMNaCl_directly-in-imaging-buffer_1__Default_analysis__x775-y295-l29-w57-a0_roi.tif</t>
  </si>
  <si>
    <t>20230112_NIPBL-dN_HeLaCohesin__good__20230112_0401_SxO_1nMcohesin_ratio3_25mMNaCl_directly-in-imaging-buffer_1__Default_analysis__x779-y476-l33-w76-a0_roi.tif</t>
  </si>
  <si>
    <t>20230112_NIPBL-dN_HeLaCohesin__good__20230112_0401_SxO_1nMcohesin_ratio3_25mMNaCl_directly-in-imaging-buffer_1__Default_analysis__x789-y372-l33-w55-a0_roi.tif</t>
  </si>
  <si>
    <t>20230112_NIPBL-dN_HeLaCohesin__good__20230112_0401_SxO_1nMcohesin_ratio3_25mMNaCl_directly-in-imaging-buffer_1__Default_analysis__x801-y449-l43-w64-a0_roi.tif</t>
  </si>
  <si>
    <t>20230112_NIPBL-dN_HeLaCohesin__good__20230112_0401_SxO_1nMcohesin_ratio3_25mMNaCl_directly-in-imaging-buffer_1__Default_analysis__x81-y941-l56-w56-a0_roi.tif</t>
  </si>
  <si>
    <t>20230112_NIPBL-dN_HeLaCohesin__good__20230112_0401_SxO_1nMcohesin_ratio3_25mMNaCl_directly-in-imaging-buffer_1__Default_analysis__x829-y88-l35-w73-a0_roi.tif</t>
  </si>
  <si>
    <t>20230112_NIPBL-dN_HeLaCohesin__good__20230112_0401_SxO_1nMcohesin_ratio3_25mMNaCl_directly-in-imaging-buffer_1__Default_analysis__x85-y694-l28-w59-a0_roi.tif</t>
  </si>
  <si>
    <t>20230112_NIPBL-dN_HeLaCohesin__good__20230112_0401_SxO_1nMcohesin_ratio3_25mMNaCl_directly-in-imaging-buffer_1__Default_analysis__x871-y1052-l39-w48-a0_roi.tif</t>
  </si>
  <si>
    <t>20230112_NIPBL-dN_HeLaCohesin__good__20230112_0401_SxO_1nMcohesin_ratio3_25mMNaCl_directly-in-imaging-buffer_1__Default_analysis__x887-y928-l47-w52-a0_roi.tif</t>
  </si>
  <si>
    <t>20230112_NIPBL-dN_HeLaCohesin__good__20230112_0401_SxO_1nMcohesin_ratio3_25mMNaCl_directly-in-imaging-buffer_1__Default_analysis__x898-y1130-l28-w68-a0_roi.tif</t>
  </si>
  <si>
    <t>20230112_NIPBL-dN_HeLaCohesin__good__20230112_0401_SxO_1nMcohesin_ratio3_25mMNaCl_directly-in-imaging-buffer_1__Default_analysis__x898-y597-l36-w61-a0_roi.tif</t>
  </si>
  <si>
    <t>20230112_NIPBL-dN_HeLaCohesin__good__20230112_0401_SxO_1nMcohesin_ratio3_25mMNaCl_directly-in-imaging-buffer_1__Default_analysis__x9-y437-l47-w62-a0_roi.tif</t>
  </si>
  <si>
    <t>20230112_NIPBL-dN_HeLaCohesin__good__20230112_0401_SxO_1nMcohesin_ratio3_25mMNaCl_directly-in-imaging-buffer_1__Default_analysis__x909-y925-l42-w69-a0_roi.tif</t>
  </si>
  <si>
    <t>20230112_NIPBL-dN_HeLaCohesin__good__20230112_0401_SxO_1nMcohesin_ratio3_25mMNaCl_directly-in-imaging-buffer_1__Default_analysis__x910-y976-l29-w77-a0_roi.tif</t>
  </si>
  <si>
    <t>20230112_NIPBL-dN_HeLaCohesin__good__20230112_0401_SxO_1nMcohesin_ratio3_25mMNaCl_directly-in-imaging-buffer_1__Default_analysis__x925-y697-l35-w66-a0_roi.tif</t>
  </si>
  <si>
    <t>20230112_NIPBL-dN_HeLaCohesin__good__20230112_0401_SxO_1nMcohesin_ratio3_25mMNaCl_directly-in-imaging-buffer_1__Default_analysis__x941-y445-l38-w64-a0_roi.tif</t>
  </si>
  <si>
    <t>20230112_NIPBL-dN_HeLaCohesin__good__20230112_0401_SxO_1nMcohesin_ratio3_25mMNaCl_directly-in-imaging-buffer_1__Default_analysis__x961-y1003-l34-w64-a0_roi.tif</t>
  </si>
  <si>
    <t>20230112_NIPBL-dN_HeLaCohesin__good__20230112_0401_SxO_1nMcohesin_ratio3_25mMNaCl_directly-in-imaging-buffer_1__Default_analysis__x962-y368-l35-w80-a0_roi.tif</t>
  </si>
  <si>
    <t>20230112_NIPBL-dN_HeLaCohesin__good__20230112_0402_SxO_1nMcohesin_ratio3_25mMNaCl_directly-in-imaging-buffer_bleach_1__Default_analysis__x0-y774-l39-w63-a0_roi.tif</t>
  </si>
  <si>
    <t>20230112_NIPBL-dN_HeLaCohesin__good__20230112_0402_SxO_1nMcohesin_ratio3_25mMNaCl_directly-in-imaging-buffer_bleach_1__Default_analysis__x1013-y171-l48-w65-a0_roi.tif</t>
  </si>
  <si>
    <t>20230112_NIPBL-dN_HeLaCohesin__good__20230112_0402_SxO_1nMcohesin_ratio3_25mMNaCl_directly-in-imaging-buffer_bleach_1__Default_analysis__x1026-y948-l52-w59-a0_roi.tif</t>
  </si>
  <si>
    <t>20230112_NIPBL-dN_HeLaCohesin__good__20230112_0402_SxO_1nMcohesin_ratio3_25mMNaCl_directly-in-imaging-buffer_bleach_1__Default_analysis__x1049-y272-l37-w57-a0_roi.tif</t>
  </si>
  <si>
    <t>20230112_NIPBL-dN_HeLaCohesin__good__20230112_0402_SxO_1nMcohesin_ratio3_25mMNaCl_directly-in-imaging-buffer_bleach_1__Default_analysis__x1050-y655-l49-w43-a0_roi.tif</t>
  </si>
  <si>
    <t>20230112_NIPBL-dN_HeLaCohesin__good__20230112_0402_SxO_1nMcohesin_ratio3_25mMNaCl_directly-in-imaging-buffer_bleach_1__Default_analysis__x1066-y235-l29-w67-a0_roi.tif</t>
  </si>
  <si>
    <t>20230112_NIPBL-dN_HeLaCohesin__good__20230112_0402_SxO_1nMcohesin_ratio3_25mMNaCl_directly-in-imaging-buffer_bleach_1__Default_analysis__x1085-y647-l48-w54-a0_roi.tif</t>
  </si>
  <si>
    <t>20230112_NIPBL-dN_HeLaCohesin__good__20230112_0402_SxO_1nMcohesin_ratio3_25mMNaCl_directly-in-imaging-buffer_bleach_1__Default_analysis__x1086-y973-l34-w53-a0_roi.tif</t>
  </si>
  <si>
    <t>20230112_NIPBL-dN_HeLaCohesin__good__20230112_0402_SxO_1nMcohesin_ratio3_25mMNaCl_directly-in-imaging-buffer_bleach_1__Default_analysis__x1090-y412-l40-w64-a0_roi.tif</t>
  </si>
  <si>
    <t>20230112_NIPBL-dN_HeLaCohesin__good__20230112_0402_SxO_1nMcohesin_ratio3_25mMNaCl_directly-in-imaging-buffer_bleach_1__Default_analysis__x1119-y319-l56-w51-a0_roi.tif</t>
  </si>
  <si>
    <t>20230112_NIPBL-dN_HeLaCohesin__good__20230112_0402_SxO_1nMcohesin_ratio3_25mMNaCl_directly-in-imaging-buffer_bleach_1__Default_analysis__x1125-y539-l41-w65-a0_roi.tif</t>
  </si>
  <si>
    <t>20230112_NIPBL-dN_HeLaCohesin__good__20230112_0402_SxO_1nMcohesin_ratio3_25mMNaCl_directly-in-imaging-buffer_bleach_1__Default_analysis__x1145-y856-l36-w44-a0_roi.tif</t>
  </si>
  <si>
    <t>20230112_NIPBL-dN_HeLaCohesin__good__20230112_0402_SxO_1nMcohesin_ratio3_25mMNaCl_directly-in-imaging-buffer_bleach_1__Default_analysis__x1166-y864-l60-w43-a0_roi.tif</t>
  </si>
  <si>
    <t>20230112_NIPBL-dN_HeLaCohesin__good__20230112_0402_SxO_1nMcohesin_ratio3_25mMNaCl_directly-in-imaging-buffer_bleach_1__Default_analysis__x129-y418-l28-w90-a0_roi.tif</t>
  </si>
  <si>
    <t>20230112_NIPBL-dN_HeLaCohesin__good__20230112_0402_SxO_1nMcohesin_ratio3_25mMNaCl_directly-in-imaging-buffer_bleach_1__Default_analysis__x145-y278-l46-w44-a0_roi.tif</t>
  </si>
  <si>
    <t>20230112_NIPBL-dN_HeLaCohesin__good__20230112_0402_SxO_1nMcohesin_ratio3_25mMNaCl_directly-in-imaging-buffer_bleach_1__Default_analysis__x167-y1023-l38-w72-a0_roi.tif</t>
  </si>
  <si>
    <t>20230112_NIPBL-dN_HeLaCohesin__good__20230112_0402_SxO_1nMcohesin_ratio3_25mMNaCl_directly-in-imaging-buffer_bleach_1__Default_analysis__x189-y1110-l29-w87-a0_roi.tif</t>
  </si>
  <si>
    <t>20230112_NIPBL-dN_HeLaCohesin__good__20230112_0402_SxO_1nMcohesin_ratio3_25mMNaCl_directly-in-imaging-buffer_bleach_1__Default_analysis__x215-y796-l48-w110-a0_roi.tif</t>
  </si>
  <si>
    <t>20230112_NIPBL-dN_HeLaCohesin__good__20230112_0402_SxO_1nMcohesin_ratio3_25mMNaCl_directly-in-imaging-buffer_bleach_1__Default_analysis__x220-y727-l27-w80-a0_roi.tif</t>
  </si>
  <si>
    <t>20230112_NIPBL-dN_HeLaCohesin__good__20230112_0402_SxO_1nMcohesin_ratio3_25mMNaCl_directly-in-imaging-buffer_bleach_1__Default_analysis__x224-y356-l42-w75-a0_roi.tif</t>
  </si>
  <si>
    <t>20230112_NIPBL-dN_HeLaCohesin__good__20230112_0402_SxO_1nMcohesin_ratio3_25mMNaCl_directly-in-imaging-buffer_bleach_1__Default_analysis__x23-y710-l43-w53-a0_roi.tif</t>
  </si>
  <si>
    <t>20230112_NIPBL-dN_HeLaCohesin__good__20230112_0402_SxO_1nMcohesin_ratio3_25mMNaCl_directly-in-imaging-buffer_bleach_1__Default_analysis__x255-y995-l39-w73-a0_roi.tif</t>
  </si>
  <si>
    <t>20230112_NIPBL-dN_HeLaCohesin__good__20230112_0402_SxO_1nMcohesin_ratio3_25mMNaCl_directly-in-imaging-buffer_bleach_1__Default_analysis__x275-y161-l51-w49-a0_roi.tif</t>
  </si>
  <si>
    <t>20230112_NIPBL-dN_HeLaCohesin__good__20230112_0402_SxO_1nMcohesin_ratio3_25mMNaCl_directly-in-imaging-buffer_bleach_1__Default_analysis__x291-y550-l35-w65-a0_roi.tif</t>
  </si>
  <si>
    <t>20230112_NIPBL-dN_HeLaCohesin__good__20230112_0402_SxO_1nMcohesin_ratio3_25mMNaCl_directly-in-imaging-buffer_bleach_1__Default_analysis__x297-y156-l34-w48-a0_roi.tif</t>
  </si>
  <si>
    <t>20230112_NIPBL-dN_HeLaCohesin__good__20230112_0402_SxO_1nMcohesin_ratio3_25mMNaCl_directly-in-imaging-buffer_bleach_1__Default_analysis__x331-y675-l32-w74-a0_roi.tif</t>
  </si>
  <si>
    <t>20230112_NIPBL-dN_HeLaCohesin__good__20230112_0402_SxO_1nMcohesin_ratio3_25mMNaCl_directly-in-imaging-buffer_bleach_1__Default_analysis__x433-y612-l38-w68-a0_roi.tif</t>
  </si>
  <si>
    <t>20230112_NIPBL-dN_HeLaCohesin__good__20230112_0402_SxO_1nMcohesin_ratio3_25mMNaCl_directly-in-imaging-buffer_bleach_1__Default_analysis__x437-y642-l35-w52-a0_roi.tif</t>
  </si>
  <si>
    <t>20230112_NIPBL-dN_HeLaCohesin__good__20230112_0402_SxO_1nMcohesin_ratio3_25mMNaCl_directly-in-imaging-buffer_bleach_1__Default_analysis__x449-y1022-l48-w46-a0_roi.tif</t>
  </si>
  <si>
    <t>20230112_NIPBL-dN_HeLaCohesin__good__20230112_0402_SxO_1nMcohesin_ratio3_25mMNaCl_directly-in-imaging-buffer_bleach_1__Default_analysis__x449-y355-l31-w64-a0_roi.tif</t>
  </si>
  <si>
    <t>20230112_NIPBL-dN_HeLaCohesin__good__20230112_0402_SxO_1nMcohesin_ratio3_25mMNaCl_directly-in-imaging-buffer_bleach_1__Default_analysis__x497-y881-l33-w75-a0_roi.tif</t>
  </si>
  <si>
    <t>20230112_NIPBL-dN_HeLaCohesin__good__20230112_0402_SxO_1nMcohesin_ratio3_25mMNaCl_directly-in-imaging-buffer_bleach_1__Default_analysis__x532-y278-l40-w43-a0_roi.tif</t>
  </si>
  <si>
    <t>20230112_NIPBL-dN_HeLaCohesin__good__20230112_0402_SxO_1nMcohesin_ratio3_25mMNaCl_directly-in-imaging-buffer_bleach_1__Default_analysis__x545-y441-l37-w74-a0_roi.tif</t>
  </si>
  <si>
    <t>20230112_NIPBL-dN_HeLaCohesin__good__20230112_0402_SxO_1nMcohesin_ratio3_25mMNaCl_directly-in-imaging-buffer_bleach_1__Default_analysis__x548-y908-l26-w76-a0_roi.tif</t>
  </si>
  <si>
    <t>20230112_NIPBL-dN_HeLaCohesin__good__20230112_0402_SxO_1nMcohesin_ratio3_25mMNaCl_directly-in-imaging-buffer_bleach_1__Default_analysis__x567-y626-l35-w77-a0_roi.tif</t>
  </si>
  <si>
    <t>20230112_NIPBL-dN_HeLaCohesin__good__20230112_0402_SxO_1nMcohesin_ratio3_25mMNaCl_directly-in-imaging-buffer_bleach_1__Default_analysis__x575-y806-l38-w72-a0_roi.tif</t>
  </si>
  <si>
    <t>20230112_NIPBL-dN_HeLaCohesin__good__20230112_0402_SxO_1nMcohesin_ratio3_25mMNaCl_directly-in-imaging-buffer_bleach_1__Default_analysis__x577-y1038-l29-w80-a0_roi.tif</t>
  </si>
  <si>
    <t>20230112_NIPBL-dN_HeLaCohesin__good__20230112_0402_SxO_1nMcohesin_ratio3_25mMNaCl_directly-in-imaging-buffer_bleach_1__Default_analysis__x669-y750-l41-w30-a0_roi.tif</t>
  </si>
  <si>
    <t>20230112_NIPBL-dN_HeLaCohesin__good__20230112_0402_SxO_1nMcohesin_ratio3_25mMNaCl_directly-in-imaging-buffer_bleach_1__Default_analysis__x683-y625-l43-w32-a0_roi.tif</t>
  </si>
  <si>
    <t>20230112_NIPBL-dN_HeLaCohesin__good__20230112_0402_SxO_1nMcohesin_ratio3_25mMNaCl_directly-in-imaging-buffer_bleach_1__Default_analysis__x699-y491-l36-w49-a0_roi.tif</t>
  </si>
  <si>
    <t>20230112_NIPBL-dN_HeLaCohesin__good__20230112_0402_SxO_1nMcohesin_ratio3_25mMNaCl_directly-in-imaging-buffer_bleach_1__Default_analysis__x723-y754-l40-w57-a0_roi.tif</t>
  </si>
  <si>
    <t>20230112_NIPBL-dN_HeLaCohesin__good__20230112_0402_SxO_1nMcohesin_ratio3_25mMNaCl_directly-in-imaging-buffer_bleach_1__Default_analysis__x728-y990-l27-w60-a0_roi.tif</t>
  </si>
  <si>
    <t>20230112_NIPBL-dN_HeLaCohesin__good__20230112_0402_SxO_1nMcohesin_ratio3_25mMNaCl_directly-in-imaging-buffer_bleach_1__Default_analysis__x729-y840-l29-w78-a0_roi.tif</t>
  </si>
  <si>
    <t>20230112_NIPBL-dN_HeLaCohesin__good__20230112_0402_SxO_1nMcohesin_ratio3_25mMNaCl_directly-in-imaging-buffer_bleach_1__Default_analysis__x736-y534-l44-w37-a0_roi.tif</t>
  </si>
  <si>
    <t>20230112_NIPBL-dN_HeLaCohesin__good__20230112_0402_SxO_1nMcohesin_ratio3_25mMNaCl_directly-in-imaging-buffer_bleach_1__Default_analysis__x744-y276-l26-w55-a0_roi.tif</t>
  </si>
  <si>
    <t>20230112_NIPBL-dN_HeLaCohesin__good__20230112_0402_SxO_1nMcohesin_ratio3_25mMNaCl_directly-in-imaging-buffer_bleach_1__Default_analysis__x775-y295-l29-w57-a0_roi.tif</t>
  </si>
  <si>
    <t>20230112_NIPBL-dN_HeLaCohesin__good__20230112_0402_SxO_1nMcohesin_ratio3_25mMNaCl_directly-in-imaging-buffer_bleach_1__Default_analysis__x779-y476-l33-w76-a0_roi.tif</t>
  </si>
  <si>
    <t>20230112_NIPBL-dN_HeLaCohesin__good__20230112_0402_SxO_1nMcohesin_ratio3_25mMNaCl_directly-in-imaging-buffer_bleach_1__Default_analysis__x789-y372-l33-w55-a0_roi.tif</t>
  </si>
  <si>
    <t>20230112_NIPBL-dN_HeLaCohesin__good__20230112_0402_SxO_1nMcohesin_ratio3_25mMNaCl_directly-in-imaging-buffer_bleach_1__Default_analysis__x801-y449-l43-w64-a0_roi.tif</t>
  </si>
  <si>
    <t>20230112_NIPBL-dN_HeLaCohesin__good__20230112_0402_SxO_1nMcohesin_ratio3_25mMNaCl_directly-in-imaging-buffer_bleach_1__Default_analysis__x81-y941-l56-w56-a0_roi.tif</t>
  </si>
  <si>
    <t>20230112_NIPBL-dN_HeLaCohesin__good__20230112_0402_SxO_1nMcohesin_ratio3_25mMNaCl_directly-in-imaging-buffer_bleach_1__Default_analysis__x829-y88-l35-w73-a0_roi.tif</t>
  </si>
  <si>
    <t>20230112_NIPBL-dN_HeLaCohesin__good__20230112_0402_SxO_1nMcohesin_ratio3_25mMNaCl_directly-in-imaging-buffer_bleach_1__Default_analysis__x85-y694-l28-w59-a0_roi.tif</t>
  </si>
  <si>
    <t>20230112_NIPBL-dN_HeLaCohesin__good__20230112_0402_SxO_1nMcohesin_ratio3_25mMNaCl_directly-in-imaging-buffer_bleach_1__Default_analysis__x871-y1052-l39-w48-a0_roi.tif</t>
  </si>
  <si>
    <t>20230112_NIPBL-dN_HeLaCohesin__good__20230112_0402_SxO_1nMcohesin_ratio3_25mMNaCl_directly-in-imaging-buffer_bleach_1__Default_analysis__x887-y928-l47-w52-a0_roi.tif</t>
  </si>
  <si>
    <t>20230112_NIPBL-dN_HeLaCohesin__good__20230112_0402_SxO_1nMcohesin_ratio3_25mMNaCl_directly-in-imaging-buffer_bleach_1__Default_analysis__x898-y1130-l28-w68-a0_roi.tif</t>
  </si>
  <si>
    <t>20230112_NIPBL-dN_HeLaCohesin__good__20230112_0402_SxO_1nMcohesin_ratio3_25mMNaCl_directly-in-imaging-buffer_bleach_1__Default_analysis__x898-y597-l36-w61-a0_roi.tif</t>
  </si>
  <si>
    <t>20230112_NIPBL-dN_HeLaCohesin__good__20230112_0402_SxO_1nMcohesin_ratio3_25mMNaCl_directly-in-imaging-buffer_bleach_1__Default_analysis__x9-y437-l47-w62-a0_roi.tif</t>
  </si>
  <si>
    <t>20230112_NIPBL-dN_HeLaCohesin__good__20230112_0402_SxO_1nMcohesin_ratio3_25mMNaCl_directly-in-imaging-buffer_bleach_1__Default_analysis__x909-y925-l42-w69-a0_roi.tif</t>
  </si>
  <si>
    <t>20230112_NIPBL-dN_HeLaCohesin__good__20230112_0402_SxO_1nMcohesin_ratio3_25mMNaCl_directly-in-imaging-buffer_bleach_1__Default_analysis__x910-y976-l29-w77-a0_roi.tif</t>
  </si>
  <si>
    <t>20230112_NIPBL-dN_HeLaCohesin__good__20230112_0402_SxO_1nMcohesin_ratio3_25mMNaCl_directly-in-imaging-buffer_bleach_1__Default_analysis__x925-y697-l35-w66-a0_roi.tif</t>
  </si>
  <si>
    <t>20230112_NIPBL-dN_HeLaCohesin__good__20230112_0402_SxO_1nMcohesin_ratio3_25mMNaCl_directly-in-imaging-buffer_bleach_1__Default_analysis__x941-y445-l38-w64-a0_roi.tif</t>
  </si>
  <si>
    <t>20230112_NIPBL-dN_HeLaCohesin__good__20230112_0402_SxO_1nMcohesin_ratio3_25mMNaCl_directly-in-imaging-buffer_bleach_1__Default_analysis__x961-y1003-l34-w64-a0_roi.tif</t>
  </si>
  <si>
    <t>20230112_NIPBL-dN_HeLaCohesin__good__20230112_0402_SxO_1nMcohesin_ratio3_25mMNaCl_directly-in-imaging-buffer_bleach_1__Default_analysis__x962-y368-l35-w80-a0_roi.tif</t>
  </si>
  <si>
    <t>20230112_NIPBL-dN_HeLaCohesin__good__20230112_0403_SxO_1nMcohesin_ratio0p5_25mMNaCl_directly-in-imaging-buffer_1__Default_analysis__x1093-y413-l24-w48-a0_roi.tif</t>
  </si>
  <si>
    <t>20230112_NIPBL-dN_HeLaCohesin__good__20230112_0403_SxO_1nMcohesin_ratio0p5_25mMNaCl_directly-in-imaging-buffer_1__Default_analysis__x1110-y219-l53-w60-a0_roi.tif</t>
  </si>
  <si>
    <t>20230112_NIPBL-dN_HeLaCohesin__good__20230112_0403_SxO_1nMcohesin_ratio0p5_25mMNaCl_directly-in-imaging-buffer_1__Default_analysis__x199-y759-l32-w45-a0_roi.tif</t>
  </si>
  <si>
    <t>20230112_NIPBL-dN_HeLaCohesin__good__20230112_0403_SxO_1nMcohesin_ratio0p5_25mMNaCl_directly-in-imaging-buffer_1__Default_analysis__x281-y659-l33-w51-a0_roi.tif</t>
  </si>
  <si>
    <t>20230112_NIPBL-dN_HeLaCohesin__good__20230112_0403_SxO_1nMcohesin_ratio0p5_25mMNaCl_directly-in-imaging-buffer_1__Default_analysis__x434-y130-l29-w43-a0_roi.tif</t>
  </si>
  <si>
    <t>20230112_NIPBL-dN_HeLaCohesin__good__20230112_0403_SxO_1nMcohesin_ratio0p5_25mMNaCl_directly-in-imaging-buffer_1__Default_analysis__x437-y643-l27-w46-a0_roi.tif</t>
  </si>
  <si>
    <t>20230112_NIPBL-dN_HeLaCohesin__good__20230112_0403_SxO_1nMcohesin_ratio0p5_25mMNaCl_directly-in-imaging-buffer_1__Default_analysis__x547-y1133-l25-w48-a0_roi.tif</t>
  </si>
  <si>
    <t>20230112_NIPBL-dN_HeLaCohesin__good__20230112_0403_SxO_1nMcohesin_ratio0p5_25mMNaCl_directly-in-imaging-buffer_1__Default_analysis__x554-y36-l31-w57-a0_roi.tif</t>
  </si>
  <si>
    <t>20230112_NIPBL-dN_HeLaCohesin__good__20230112_0403_SxO_1nMcohesin_ratio0p5_25mMNaCl_directly-in-imaging-buffer_1__Default_analysis__x66-y489-l27-w46-a0_roi.tif</t>
  </si>
  <si>
    <t>20230112_NIPBL-dN_HeLaCohesin__good__20230112_0403_SxO_1nMcohesin_ratio0p5_25mMNaCl_directly-in-imaging-buffer_1__Default_analysis__x704-y484-l41-w36-a0_roi.tif</t>
  </si>
  <si>
    <t>20230112_NIPBL-dN_HeLaCohesin__good__20230112_0403_SxO_1nMcohesin_ratio0p5_25mMNaCl_directly-in-imaging-buffer_1__Default_analysis__x76-y389-l54-w32-a0_roi.tif</t>
  </si>
  <si>
    <t>20230112_NIPBL-dN_HeLaCohesin__good__20230112_0403_SxO_1nMcohesin_ratio0p5_25mMNaCl_directly-in-imaging-buffer_1__Default_analysis__x872-y29-l35-w41-a0_roi.tif</t>
  </si>
  <si>
    <t>20230112_NIPBL-dN_HeLaCohesin__good__20230112_0403_SxO_1nMcohesin_ratio0p5_25mMNaCl_directly-in-imaging-buffer_1__Default_analysis__x961-y583-l23-w52-a0_roi.tif</t>
  </si>
  <si>
    <t>20230112_NIPBL-dN_HeLaCohesin__good__20230112_0404_SxO_1nMcohesin_ratio0p5_25mMNaCl_directly-in-imaging-buffer_bleach_1__Default_analysis__x1093-y413-l24-w48-a0_roi.tif</t>
  </si>
  <si>
    <t>20230112_NIPBL-dN_HeLaCohesin__good__20230112_0404_SxO_1nMcohesin_ratio0p5_25mMNaCl_directly-in-imaging-buffer_bleach_1__Default_analysis__x1110-y219-l53-w60-a0_roi.tif</t>
  </si>
  <si>
    <t>20230112_NIPBL-dN_HeLaCohesin__good__20230112_0404_SxO_1nMcohesin_ratio0p5_25mMNaCl_directly-in-imaging-buffer_bleach_1__Default_analysis__x199-y759-l32-w45-a0_roi.tif</t>
  </si>
  <si>
    <t>20230112_NIPBL-dN_HeLaCohesin__good__20230112_0404_SxO_1nMcohesin_ratio0p5_25mMNaCl_directly-in-imaging-buffer_bleach_1__Default_analysis__x281-y659-l33-w51-a0_roi.tif</t>
  </si>
  <si>
    <t>20230112_NIPBL-dN_HeLaCohesin__good__20230112_0404_SxO_1nMcohesin_ratio0p5_25mMNaCl_directly-in-imaging-buffer_bleach_1__Default_analysis__x434-y130-l29-w43-a0_roi.tif</t>
  </si>
  <si>
    <t>20230112_NIPBL-dN_HeLaCohesin__good__20230112_0404_SxO_1nMcohesin_ratio0p5_25mMNaCl_directly-in-imaging-buffer_bleach_1__Default_analysis__x437-y643-l27-w46-a0_roi.tif</t>
  </si>
  <si>
    <t>20230112_NIPBL-dN_HeLaCohesin__good__20230112_0404_SxO_1nMcohesin_ratio0p5_25mMNaCl_directly-in-imaging-buffer_bleach_1__Default_analysis__x547-y1133-l25-w48-a0_roi.tif</t>
  </si>
  <si>
    <t>20230112_NIPBL-dN_HeLaCohesin__good__20230112_0404_SxO_1nMcohesin_ratio0p5_25mMNaCl_directly-in-imaging-buffer_bleach_1__Default_analysis__x554-y36-l31-w57-a0_roi.tif</t>
  </si>
  <si>
    <t>20230112_NIPBL-dN_HeLaCohesin__good__20230112_0404_SxO_1nMcohesin_ratio0p5_25mMNaCl_directly-in-imaging-buffer_bleach_1__Default_analysis__x66-y489-l27-w46-a0_roi.tif</t>
  </si>
  <si>
    <t>20230112_NIPBL-dN_HeLaCohesin__good__20230112_0404_SxO_1nMcohesin_ratio0p5_25mMNaCl_directly-in-imaging-buffer_bleach_1__Default_analysis__x704-y484-l41-w36-a0_roi.tif</t>
  </si>
  <si>
    <t>20230112_NIPBL-dN_HeLaCohesin__good__20230112_0404_SxO_1nMcohesin_ratio0p5_25mMNaCl_directly-in-imaging-buffer_bleach_1__Default_analysis__x76-y389-l54-w32-a0_roi.tif</t>
  </si>
  <si>
    <t>20230112_NIPBL-dN_HeLaCohesin__good__20230112_0404_SxO_1nMcohesin_ratio0p5_25mMNaCl_directly-in-imaging-buffer_bleach_1__Default_analysis__x872-y29-l35-w41-a0_roi.tif</t>
  </si>
  <si>
    <t>20230112_NIPBL-dN_HeLaCohesin__good__20230112_0404_SxO_1nMcohesin_ratio0p5_25mMNaCl_directly-in-imaging-buffer_bleach_1__Default_analysis__x961-y583-l23-w52-a0_roi.tif</t>
  </si>
  <si>
    <t>one sided</t>
  </si>
  <si>
    <t>nice but one-sided!</t>
  </si>
  <si>
    <t>nice but one-sided</t>
  </si>
  <si>
    <t>the most beautiful one-sided</t>
  </si>
  <si>
    <t>beautiful one-sided</t>
  </si>
  <si>
    <t>nice one-sided</t>
  </si>
  <si>
    <t>ZLOOP</t>
  </si>
  <si>
    <t>same N?</t>
  </si>
  <si>
    <t>O:/Analysis/NIPBL study/crops/20230125_NIPBL-dN_HeLaCohesin/roi</t>
  </si>
  <si>
    <t>20230125_NIPBL-dN_HeLaCohesin__20230125_0101_2nMHeLa_ratio0p1_35mMNaCl_1__Default_analysis__x0-y774-l28-w58-a0_roi.tif</t>
  </si>
  <si>
    <t>20230125_NIPBL-dN_HeLaCohesin__20230125_0101_2nMHeLa_ratio0p1_35mMNaCl_1__Default_analysis__x103-y847-l22-w42-a0_roi.tif</t>
  </si>
  <si>
    <t>20230125_NIPBL-dN_HeLaCohesin__20230125_0101_2nMHeLa_ratio0p1_35mMNaCl_1__Default_analysis__x1033-y672-l44-w66-a0_roi.tif</t>
  </si>
  <si>
    <t>20230125_NIPBL-dN_HeLaCohesin__20230125_0101_2nMHeLa_ratio0p1_35mMNaCl_1__Default_analysis__x1054-y1213-l33-w40-a0_roi.tif</t>
  </si>
  <si>
    <t>20230125_NIPBL-dN_HeLaCohesin__20230125_0101_2nMHeLa_ratio0p1_35mMNaCl_1__Default_analysis__x1063-y408-l42-w34-a0_roi.tif</t>
  </si>
  <si>
    <t>20230125_NIPBL-dN_HeLaCohesin__20230125_0101_2nMHeLa_ratio0p1_35mMNaCl_1__Default_analysis__x129-y465-l33-w50-a0_roi.tif</t>
  </si>
  <si>
    <t>20230125_NIPBL-dN_HeLaCohesin__20230125_0101_2nMHeLa_ratio0p1_35mMNaCl_1__Default_analysis__x132-y637-l25-w39-a0_roi.tif</t>
  </si>
  <si>
    <t>20230125_NIPBL-dN_HeLaCohesin__20230125_0101_2nMHeLa_ratio0p1_35mMNaCl_1__Default_analysis__x152-y616-l30-w62-a0_roi.tif</t>
  </si>
  <si>
    <t>20230125_NIPBL-dN_HeLaCohesin__20230125_0101_2nMHeLa_ratio0p1_35mMNaCl_1__Default_analysis__x186-y755-l30-w58-a0_roi.tif</t>
  </si>
  <si>
    <t>20230125_NIPBL-dN_HeLaCohesin__20230125_0101_2nMHeLa_ratio0p1_35mMNaCl_1__Default_analysis__x187-y1117-l41-w51-a0_roi.tif</t>
  </si>
  <si>
    <t>20230125_NIPBL-dN_HeLaCohesin__20230125_0101_2nMHeLa_ratio0p1_35mMNaCl_1__Default_analysis__x2-y808-l39-w46-a0_roi.tif</t>
  </si>
  <si>
    <t>20230125_NIPBL-dN_HeLaCohesin__20230125_0101_2nMHeLa_ratio0p1_35mMNaCl_1__Default_analysis__x313-y978-l18-w58-a0_roi.tif</t>
  </si>
  <si>
    <t>20230125_NIPBL-dN_HeLaCohesin__20230125_0101_2nMHeLa_ratio0p1_35mMNaCl_1__Default_analysis__x351-y1163-l31-w51-a0_roi.tif</t>
  </si>
  <si>
    <t>20230125_NIPBL-dN_HeLaCohesin__20230125_0101_2nMHeLa_ratio0p1_35mMNaCl_1__Default_analysis__x361-y933-l35-w51-a0_roi.tif</t>
  </si>
  <si>
    <t>20230125_NIPBL-dN_HeLaCohesin__20230125_0101_2nMHeLa_ratio0p1_35mMNaCl_1__Default_analysis__x396-y762-l23-w66-a0_roi.tif</t>
  </si>
  <si>
    <t>20230125_NIPBL-dN_HeLaCohesin__20230125_0101_2nMHeLa_ratio0p1_35mMNaCl_1__Default_analysis__x445-y897-l26-w74-a0_roi.tif</t>
  </si>
  <si>
    <t>20230125_NIPBL-dN_HeLaCohesin__20230125_0101_2nMHeLa_ratio0p1_35mMNaCl_1__Default_analysis__x502-y384-l28-w47-a0_roi.tif</t>
  </si>
  <si>
    <t>20230125_NIPBL-dN_HeLaCohesin__20230125_0101_2nMHeLa_ratio0p1_35mMNaCl_1__Default_analysis__x581-y325-l24-w49-a0_roi.tif</t>
  </si>
  <si>
    <t>20230125_NIPBL-dN_HeLaCohesin__20230125_0101_2nMHeLa_ratio0p1_35mMNaCl_1__Default_analysis__x648-y1162-l21-w50-a0_roi.tif</t>
  </si>
  <si>
    <t>20230125_NIPBL-dN_HeLaCohesin__20230125_0101_2nMHeLa_ratio0p1_35mMNaCl_1__Default_analysis__x674-y411-l23-w66-a0_roi.tif</t>
  </si>
  <si>
    <t>20230125_NIPBL-dN_HeLaCohesin__20230125_0101_2nMHeLa_ratio0p1_35mMNaCl_1__Default_analysis__x684-y686-l37-w46-a0_roi.tif</t>
  </si>
  <si>
    <t>20230125_NIPBL-dN_HeLaCohesin__20230125_0101_2nMHeLa_ratio0p1_35mMNaCl_1__Default_analysis__x704-y800-l28-w71-a0_roi.tif</t>
  </si>
  <si>
    <t>20230125_NIPBL-dN_HeLaCohesin__20230125_0101_2nMHeLa_ratio0p1_35mMNaCl_1__Default_analysis__x713-y598-l27-w58-a0_roi.tif</t>
  </si>
  <si>
    <t>20230125_NIPBL-dN_HeLaCohesin__20230125_0101_2nMHeLa_ratio0p1_35mMNaCl_1__Default_analysis__x780-y1187-l39-w69-a0_roi.tif</t>
  </si>
  <si>
    <t>20230125_NIPBL-dN_HeLaCohesin__20230125_0101_2nMHeLa_ratio0p1_35mMNaCl_1__Default_analysis__x844-y554-l23-w37-a0_roi.tif</t>
  </si>
  <si>
    <t>20230125_NIPBL-dN_HeLaCohesin__20230125_0101_2nMHeLa_ratio0p1_35mMNaCl_1__Default_analysis__x845-y1085-l32-w63-a0_roi.tif</t>
  </si>
  <si>
    <t>20230125_NIPBL-dN_HeLaCohesin__20230125_0101_2nMHeLa_ratio0p1_35mMNaCl_1__Default_analysis__x85-y1327-l33-w58-a0_roi.tif</t>
  </si>
  <si>
    <t>20230125_NIPBL-dN_HeLaCohesin__20230125_0101_2nMHeLa_ratio0p1_35mMNaCl_1__Default_analysis__x941-y755-l33-w78-a0_roi.tif</t>
  </si>
  <si>
    <t>20230125_NIPBL-dN_HeLaCohesin__20230125_0102_2nMHeLa_ratio0p1_35mMNaCl_bleach_1__Default_analysis__x0-y774-l28-w58-a0_roi.tif</t>
  </si>
  <si>
    <t>20230125_NIPBL-dN_HeLaCohesin__20230125_0102_2nMHeLa_ratio0p1_35mMNaCl_bleach_1__Default_analysis__x103-y847-l22-w42-a0_roi.tif</t>
  </si>
  <si>
    <t>20230125_NIPBL-dN_HeLaCohesin__20230125_0102_2nMHeLa_ratio0p1_35mMNaCl_bleach_1__Default_analysis__x1033-y672-l44-w66-a0_roi.tif</t>
  </si>
  <si>
    <t>20230125_NIPBL-dN_HeLaCohesin__20230125_0102_2nMHeLa_ratio0p1_35mMNaCl_bleach_1__Default_analysis__x1054-y1213-l33-w40-a0_roi.tif</t>
  </si>
  <si>
    <t>20230125_NIPBL-dN_HeLaCohesin__20230125_0102_2nMHeLa_ratio0p1_35mMNaCl_bleach_1__Default_analysis__x1063-y408-l42-w34-a0_roi.tif</t>
  </si>
  <si>
    <t>20230125_NIPBL-dN_HeLaCohesin__20230125_0102_2nMHeLa_ratio0p1_35mMNaCl_bleach_1__Default_analysis__x129-y465-l33-w50-a0_roi.tif</t>
  </si>
  <si>
    <t>20230125_NIPBL-dN_HeLaCohesin__20230125_0102_2nMHeLa_ratio0p1_35mMNaCl_bleach_1__Default_analysis__x132-y637-l25-w39-a0_roi.tif</t>
  </si>
  <si>
    <t>20230125_NIPBL-dN_HeLaCohesin__20230125_0102_2nMHeLa_ratio0p1_35mMNaCl_bleach_1__Default_analysis__x152-y616-l30-w62-a0_roi.tif</t>
  </si>
  <si>
    <t>20230125_NIPBL-dN_HeLaCohesin__20230125_0102_2nMHeLa_ratio0p1_35mMNaCl_bleach_1__Default_analysis__x186-y755-l30-w58-a0_roi.tif</t>
  </si>
  <si>
    <t>20230125_NIPBL-dN_HeLaCohesin__20230125_0102_2nMHeLa_ratio0p1_35mMNaCl_bleach_1__Default_analysis__x187-y1117-l41-w51-a0_roi.tif</t>
  </si>
  <si>
    <t>20230125_NIPBL-dN_HeLaCohesin__20230125_0102_2nMHeLa_ratio0p1_35mMNaCl_bleach_1__Default_analysis__x2-y808-l39-w46-a0_roi.tif</t>
  </si>
  <si>
    <t>20230125_NIPBL-dN_HeLaCohesin__20230125_0102_2nMHeLa_ratio0p1_35mMNaCl_bleach_1__Default_analysis__x313-y978-l18-w58-a0_roi.tif</t>
  </si>
  <si>
    <t>20230125_NIPBL-dN_HeLaCohesin__20230125_0102_2nMHeLa_ratio0p1_35mMNaCl_bleach_1__Default_analysis__x351-y1163-l31-w51-a0_roi.tif</t>
  </si>
  <si>
    <t>20230125_NIPBL-dN_HeLaCohesin__20230125_0102_2nMHeLa_ratio0p1_35mMNaCl_bleach_1__Default_analysis__x361-y933-l35-w51-a0_roi.tif</t>
  </si>
  <si>
    <t>20230125_NIPBL-dN_HeLaCohesin__20230125_0102_2nMHeLa_ratio0p1_35mMNaCl_bleach_1__Default_analysis__x396-y762-l23-w66-a0_roi.tif</t>
  </si>
  <si>
    <t>20230125_NIPBL-dN_HeLaCohesin__20230125_0102_2nMHeLa_ratio0p1_35mMNaCl_bleach_1__Default_analysis__x445-y897-l26-w74-a0_roi.tif</t>
  </si>
  <si>
    <t>20230125_NIPBL-dN_HeLaCohesin__20230125_0102_2nMHeLa_ratio0p1_35mMNaCl_bleach_1__Default_analysis__x502-y384-l28-w47-a0_roi.tif</t>
  </si>
  <si>
    <t>20230125_NIPBL-dN_HeLaCohesin__20230125_0102_2nMHeLa_ratio0p1_35mMNaCl_bleach_1__Default_analysis__x581-y325-l24-w49-a0_roi.tif</t>
  </si>
  <si>
    <t>20230125_NIPBL-dN_HeLaCohesin__20230125_0102_2nMHeLa_ratio0p1_35mMNaCl_bleach_1__Default_analysis__x648-y1162-l21-w50-a0_roi.tif</t>
  </si>
  <si>
    <t>20230125_NIPBL-dN_HeLaCohesin__20230125_0102_2nMHeLa_ratio0p1_35mMNaCl_bleach_1__Default_analysis__x674-y411-l23-w66-a0_roi.tif</t>
  </si>
  <si>
    <t>20230125_NIPBL-dN_HeLaCohesin__20230125_0102_2nMHeLa_ratio0p1_35mMNaCl_bleach_1__Default_analysis__x684-y686-l37-w46-a0_roi.tif</t>
  </si>
  <si>
    <t>20230125_NIPBL-dN_HeLaCohesin__20230125_0102_2nMHeLa_ratio0p1_35mMNaCl_bleach_1__Default_analysis__x704-y800-l28-w71-a0_roi.tif</t>
  </si>
  <si>
    <t>20230125_NIPBL-dN_HeLaCohesin__20230125_0102_2nMHeLa_ratio0p1_35mMNaCl_bleach_1__Default_analysis__x713-y598-l27-w58-a0_roi.tif</t>
  </si>
  <si>
    <t>20230125_NIPBL-dN_HeLaCohesin__20230125_0102_2nMHeLa_ratio0p1_35mMNaCl_bleach_1__Default_analysis__x780-y1187-l39-w69-a0_roi.tif</t>
  </si>
  <si>
    <t>20230125_NIPBL-dN_HeLaCohesin__20230125_0102_2nMHeLa_ratio0p1_35mMNaCl_bleach_1__Default_analysis__x844-y554-l23-w37-a0_roi.tif</t>
  </si>
  <si>
    <t>20230125_NIPBL-dN_HeLaCohesin__20230125_0102_2nMHeLa_ratio0p1_35mMNaCl_bleach_1__Default_analysis__x845-y1085-l32-w63-a0_roi.tif</t>
  </si>
  <si>
    <t>20230125_NIPBL-dN_HeLaCohesin__20230125_0102_2nMHeLa_ratio0p1_35mMNaCl_bleach_1__Default_analysis__x85-y1327-l33-w58-a0_roi.tif</t>
  </si>
  <si>
    <t>20230125_NIPBL-dN_HeLaCohesin__20230125_0102_2nMHeLa_ratio0p1_35mMNaCl_bleach_1__Default_analysis__x941-y755-l33-w78-a0_roi.tif</t>
  </si>
  <si>
    <t>20230125_NIPBL-dN_HeLaCohesin__20230125_0103_1nMHeLa_ratio1_40mMNaCl_3__Default_analysis__x1049-y570-l60-w56-a0_roi.tif</t>
  </si>
  <si>
    <t>20230125_NIPBL-dN_HeLaCohesin__20230125_0103_1nMHeLa_ratio1_40mMNaCl_3__Default_analysis__x109-y301-l61-w82-a0_roi.tif</t>
  </si>
  <si>
    <t>20230125_NIPBL-dN_HeLaCohesin__20230125_0103_1nMHeLa_ratio1_40mMNaCl_3__Default_analysis__x130-y615-l52-w51-a0_roi.tif</t>
  </si>
  <si>
    <t>20230125_NIPBL-dN_HeLaCohesin__20230125_0103_1nMHeLa_ratio1_40mMNaCl_3__Default_analysis__x135-y521-l48-w58-a0_roi.tif</t>
  </si>
  <si>
    <t>20230125_NIPBL-dN_HeLaCohesin__20230125_0103_1nMHeLa_ratio1_40mMNaCl_3__Default_analysis__x139-y469-l54-w55-a0_roi.tif</t>
  </si>
  <si>
    <t>20230125_NIPBL-dN_HeLaCohesin__20230125_0103_1nMHeLa_ratio1_40mMNaCl_3__Default_analysis__x144-y416-l54-w57-a0_roi.tif</t>
  </si>
  <si>
    <t>20230125_NIPBL-dN_HeLaCohesin__20230125_0103_1nMHeLa_ratio1_40mMNaCl_3__Default_analysis__x150-y861-l39-w57-a0_roi.tif</t>
  </si>
  <si>
    <t>20230125_NIPBL-dN_HeLaCohesin__20230125_0103_1nMHeLa_ratio1_40mMNaCl_3__Default_analysis__x2-y791-l61-w49-a0_roi.tif</t>
  </si>
  <si>
    <t>20230125_NIPBL-dN_HeLaCohesin__20230125_0103_1nMHeLa_ratio1_40mMNaCl_3__Default_analysis__x222-y143-l58-w74-a0_roi.tif</t>
  </si>
  <si>
    <t>20230125_NIPBL-dN_HeLaCohesin__20230125_0103_1nMHeLa_ratio1_40mMNaCl_3__Default_analysis__x24-y1175-l78-w89-a0_roi.tif</t>
  </si>
  <si>
    <t>20230125_NIPBL-dN_HeLaCohesin__20230125_0103_1nMHeLa_ratio1_40mMNaCl_3__Default_analysis__x335-y1032-l51-w64-a0_roi.tif</t>
  </si>
  <si>
    <t>20230125_NIPBL-dN_HeLaCohesin__20230125_0103_1nMHeLa_ratio1_40mMNaCl_3__Default_analysis__x345-y1159-l25-w63-a0_roi.tif</t>
  </si>
  <si>
    <t>20230125_NIPBL-dN_HeLaCohesin__20230125_0103_1nMHeLa_ratio1_40mMNaCl_3__Default_analysis__x364-y916-l45-w49-a0_roi.tif</t>
  </si>
  <si>
    <t>20230125_NIPBL-dN_HeLaCohesin__20230125_0103_1nMHeLa_ratio1_40mMNaCl_3__Default_analysis__x384-y866-l67-w66-a0_roi.tif</t>
  </si>
  <si>
    <t>20230125_NIPBL-dN_HeLaCohesin__20230125_0103_1nMHeLa_ratio1_40mMNaCl_3__Default_analysis__x391-y1205-l57-w63-a0_roi.tif</t>
  </si>
  <si>
    <t>20230125_NIPBL-dN_HeLaCohesin__20230125_0103_1nMHeLa_ratio1_40mMNaCl_3__Default_analysis__x408-y249-l63-w59-a0_roi.tif</t>
  </si>
  <si>
    <t>20230125_NIPBL-dN_HeLaCohesin__20230125_0103_1nMHeLa_ratio1_40mMNaCl_3__Default_analysis__x453-y961-l62-w65-a0_roi.tif</t>
  </si>
  <si>
    <t>20230125_NIPBL-dN_HeLaCohesin__20230125_0103_1nMHeLa_ratio1_40mMNaCl_3__Default_analysis__x457-y1131-l75-w44-a0_roi.tif</t>
  </si>
  <si>
    <t>20230125_NIPBL-dN_HeLaCohesin__20230125_0103_1nMHeLa_ratio1_40mMNaCl_3__Default_analysis__x698-y794-l44-w95-a0_roi.tif</t>
  </si>
  <si>
    <t>20230125_NIPBL-dN_HeLaCohesin__20230125_0103_1nMHeLa_ratio1_40mMNaCl_3__Default_analysis__x744-y837-l75-w58-a0_roi.tif</t>
  </si>
  <si>
    <t>20230125_NIPBL-dN_HeLaCohesin__20230125_0103_1nMHeLa_ratio1_40mMNaCl_3__Default_analysis__x805-y1107-l59-w65-a0_roi.tif</t>
  </si>
  <si>
    <t>20230125_NIPBL-dN_HeLaCohesin__20230125_0103_1nMHeLa_ratio1_40mMNaCl_3__Default_analysis__x995-y935-l65-w66-a0_roi.tif</t>
  </si>
  <si>
    <t>20230125_NIPBL-dN_HeLaCohesin__20230125_0104_1nMHeLa_ratio1_40mMNaCl_bleach_1__Default_analysis__x1049-y570-l60-w56-a0_roi.tif</t>
  </si>
  <si>
    <t>20230125_NIPBL-dN_HeLaCohesin__20230125_0104_1nMHeLa_ratio1_40mMNaCl_bleach_1__Default_analysis__x109-y301-l61-w82-a0_roi.tif</t>
  </si>
  <si>
    <t>20230125_NIPBL-dN_HeLaCohesin__20230125_0104_1nMHeLa_ratio1_40mMNaCl_bleach_1__Default_analysis__x130-y615-l52-w51-a0_roi.tif</t>
  </si>
  <si>
    <t>20230125_NIPBL-dN_HeLaCohesin__20230125_0104_1nMHeLa_ratio1_40mMNaCl_bleach_1__Default_analysis__x135-y521-l48-w58-a0_roi.tif</t>
  </si>
  <si>
    <t>20230125_NIPBL-dN_HeLaCohesin__20230125_0104_1nMHeLa_ratio1_40mMNaCl_bleach_1__Default_analysis__x139-y469-l54-w55-a0_roi.tif</t>
  </si>
  <si>
    <t>20230125_NIPBL-dN_HeLaCohesin__20230125_0104_1nMHeLa_ratio1_40mMNaCl_bleach_1__Default_analysis__x144-y416-l54-w57-a0_roi.tif</t>
  </si>
  <si>
    <t>20230125_NIPBL-dN_HeLaCohesin__20230125_0104_1nMHeLa_ratio1_40mMNaCl_bleach_1__Default_analysis__x150-y861-l39-w57-a0_roi.tif</t>
  </si>
  <si>
    <t>20230125_NIPBL-dN_HeLaCohesin__20230125_0104_1nMHeLa_ratio1_40mMNaCl_bleach_1__Default_analysis__x2-y791-l61-w49-a0_roi.tif</t>
  </si>
  <si>
    <t>20230125_NIPBL-dN_HeLaCohesin__20230125_0104_1nMHeLa_ratio1_40mMNaCl_bleach_1__Default_analysis__x222-y143-l58-w74-a0_roi.tif</t>
  </si>
  <si>
    <t>20230125_NIPBL-dN_HeLaCohesin__20230125_0104_1nMHeLa_ratio1_40mMNaCl_bleach_1__Default_analysis__x24-y1175-l78-w89-a0_roi.tif</t>
  </si>
  <si>
    <t>20230125_NIPBL-dN_HeLaCohesin__20230125_0104_1nMHeLa_ratio1_40mMNaCl_bleach_1__Default_analysis__x335-y1032-l51-w64-a0_roi.tif</t>
  </si>
  <si>
    <t>20230125_NIPBL-dN_HeLaCohesin__20230125_0104_1nMHeLa_ratio1_40mMNaCl_bleach_1__Default_analysis__x345-y1159-l25-w63-a0_roi.tif</t>
  </si>
  <si>
    <t>20230125_NIPBL-dN_HeLaCohesin__20230125_0104_1nMHeLa_ratio1_40mMNaCl_bleach_1__Default_analysis__x364-y916-l45-w49-a0_roi.tif</t>
  </si>
  <si>
    <t>20230125_NIPBL-dN_HeLaCohesin__20230125_0104_1nMHeLa_ratio1_40mMNaCl_bleach_1__Default_analysis__x384-y866-l67-w66-a0_roi.tif</t>
  </si>
  <si>
    <t>20230125_NIPBL-dN_HeLaCohesin__20230125_0104_1nMHeLa_ratio1_40mMNaCl_bleach_1__Default_analysis__x391-y1205-l57-w63-a0_roi.tif</t>
  </si>
  <si>
    <t>20230125_NIPBL-dN_HeLaCohesin__20230125_0104_1nMHeLa_ratio1_40mMNaCl_bleach_1__Default_analysis__x408-y249-l63-w59-a0_roi.tif</t>
  </si>
  <si>
    <t>20230125_NIPBL-dN_HeLaCohesin__20230125_0104_1nMHeLa_ratio1_40mMNaCl_bleach_1__Default_analysis__x453-y961-l62-w65-a0_roi.tif</t>
  </si>
  <si>
    <t>20230125_NIPBL-dN_HeLaCohesin__20230125_0104_1nMHeLa_ratio1_40mMNaCl_bleach_1__Default_analysis__x457-y1131-l75-w44-a0_roi.tif</t>
  </si>
  <si>
    <t>20230125_NIPBL-dN_HeLaCohesin__20230125_0104_1nMHeLa_ratio1_40mMNaCl_bleach_1__Default_analysis__x698-y794-l44-w95-a0_roi.tif</t>
  </si>
  <si>
    <t>20230125_NIPBL-dN_HeLaCohesin__20230125_0104_1nMHeLa_ratio1_40mMNaCl_bleach_1__Default_analysis__x744-y837-l75-w58-a0_roi.tif</t>
  </si>
  <si>
    <t>20230125_NIPBL-dN_HeLaCohesin__20230125_0104_1nMHeLa_ratio1_40mMNaCl_bleach_1__Default_analysis__x805-y1107-l59-w65-a0_roi.tif</t>
  </si>
  <si>
    <t>20230125_NIPBL-dN_HeLaCohesin__20230125_0104_1nMHeLa_ratio1_40mMNaCl_bleach_1__Default_analysis__x995-y935-l65-w66-a0_roi.tif</t>
  </si>
  <si>
    <t>20230125_NIPBL-dN_HeLaCohesin__20230125_0105_3nMHeLa_ratio3_50mMNaCl_1__Default_analysis__x1040-y565-l55-w57-a0_roi.tif</t>
  </si>
  <si>
    <t>20230125_NIPBL-dN_HeLaCohesin__20230125_0105_3nMHeLa_ratio3_50mMNaCl_1__Default_analysis__x1062-y1173-l35-w75-a0_roi.tif</t>
  </si>
  <si>
    <t>20230125_NIPBL-dN_HeLaCohesin__20230125_0105_3nMHeLa_ratio3_50mMNaCl_1__Default_analysis__x110-y250-l41-w85-a0_roi.tif</t>
  </si>
  <si>
    <t>20230125_NIPBL-dN_HeLaCohesin__20230125_0105_3nMHeLa_ratio3_50mMNaCl_1__Default_analysis__x124-y207-l50-w68-a0_roi.tif</t>
  </si>
  <si>
    <t>20230125_NIPBL-dN_HeLaCohesin__20230125_0105_3nMHeLa_ratio3_50mMNaCl_1__Default_analysis__x1287-y948-l31-w56-a0_roi.tif</t>
  </si>
  <si>
    <t>20230125_NIPBL-dN_HeLaCohesin__20230125_0105_3nMHeLa_ratio3_50mMNaCl_1__Default_analysis__x134-y594-l60-w50-a0_roi.tif</t>
  </si>
  <si>
    <t>20230125_NIPBL-dN_HeLaCohesin__20230125_0105_3nMHeLa_ratio3_50mMNaCl_1__Default_analysis__x143-y419-l33-w84-a0_roi.tif</t>
  </si>
  <si>
    <t>20230125_NIPBL-dN_HeLaCohesin__20230125_0105_3nMHeLa_ratio3_50mMNaCl_1__Default_analysis__x143-y510-l50-w57-a0_roi.tif</t>
  </si>
  <si>
    <t>20230125_NIPBL-dN_HeLaCohesin__20230125_0105_3nMHeLa_ratio3_50mMNaCl_1__Default_analysis__x152-y847-l33-w57-a0_roi.tif</t>
  </si>
  <si>
    <t>20230125_NIPBL-dN_HeLaCohesin__20230125_0105_3nMHeLa_ratio3_50mMNaCl_1__Default_analysis__x199-y860-l37-w49-a0_roi.tif</t>
  </si>
  <si>
    <t>20230125_NIPBL-dN_HeLaCohesin__20230125_0105_3nMHeLa_ratio3_50mMNaCl_1__Default_analysis__x250-y446-l38-w57-a0_roi.tif</t>
  </si>
  <si>
    <t>20230125_NIPBL-dN_HeLaCohesin__20230125_0105_3nMHeLa_ratio3_50mMNaCl_1__Default_analysis__x309-y683-l51-w81-a0_roi.tif</t>
  </si>
  <si>
    <t>20230125_NIPBL-dN_HeLaCohesin__20230125_0105_3nMHeLa_ratio3_50mMNaCl_1__Default_analysis__x363-y908-l38-w62-a0_roi.tif</t>
  </si>
  <si>
    <t>20230125_NIPBL-dN_HeLaCohesin__20230125_0105_3nMHeLa_ratio3_50mMNaCl_1__Default_analysis__x382-y1001-l45-w64-a0_roi.tif</t>
  </si>
  <si>
    <t>20230125_NIPBL-dN_HeLaCohesin__20230125_0105_3nMHeLa_ratio3_50mMNaCl_1__Default_analysis__x392-y864-l44-w74-a0_roi.tif</t>
  </si>
  <si>
    <t>20230125_NIPBL-dN_HeLaCohesin__20230125_0105_3nMHeLa_ratio3_50mMNaCl_1__Default_analysis__x4-y781-l43-w51-a0_roi.tif</t>
  </si>
  <si>
    <t>20230125_NIPBL-dN_HeLaCohesin__20230125_0105_3nMHeLa_ratio3_50mMNaCl_1__Default_analysis__x430-y103-l75-w81-a0_roi.tif</t>
  </si>
  <si>
    <t>20230125_NIPBL-dN_HeLaCohesin__20230125_0105_3nMHeLa_ratio3_50mMNaCl_1__Default_analysis__x484-y1045-l28-w61-a0_roi.tif</t>
  </si>
  <si>
    <t>20230125_NIPBL-dN_HeLaCohesin__20230125_0105_3nMHeLa_ratio3_50mMNaCl_1__Default_analysis__x49-y1296-l50-w76-a0_roi.tif</t>
  </si>
  <si>
    <t>20230125_NIPBL-dN_HeLaCohesin__20230125_0105_3nMHeLa_ratio3_50mMNaCl_1__Default_analysis__x552-y1308-l32-w63-a0_roi.tif</t>
  </si>
  <si>
    <t>20230125_NIPBL-dN_HeLaCohesin__20230125_0105_3nMHeLa_ratio3_50mMNaCl_1__Default_analysis__x610-y217-l32-w70-a0_roi.tif</t>
  </si>
  <si>
    <t>20230125_NIPBL-dN_HeLaCohesin__20230125_0105_3nMHeLa_ratio3_50mMNaCl_1__Default_analysis__x648-y463-l47-w75-a0_roi.tif</t>
  </si>
  <si>
    <t>20230125_NIPBL-dN_HeLaCohesin__20230125_0105_3nMHeLa_ratio3_50mMNaCl_1__Default_analysis__x694-y183-l40-w65-a0_roi.tif</t>
  </si>
  <si>
    <t>20230125_NIPBL-dN_HeLaCohesin__20230125_0105_3nMHeLa_ratio3_50mMNaCl_1__Default_analysis__x740-y836-l48-w76-a0_roi.tif</t>
  </si>
  <si>
    <t>20230125_NIPBL-dN_HeLaCohesin__20230125_0105_3nMHeLa_ratio3_50mMNaCl_1__Default_analysis__x807-y552-l50-w70-a0_roi.tif</t>
  </si>
  <si>
    <t>20230125_NIPBL-dN_HeLaCohesin__20230125_0105_3nMHeLa_ratio3_50mMNaCl_1__Default_analysis__x833-y350-l44-w59-a0_roi.tif</t>
  </si>
  <si>
    <t>20230125_NIPBL-dN_HeLaCohesin__20230125_0105_3nMHeLa_ratio3_50mMNaCl_1__Default_analysis__x871-y998-l35-w55-a0_roi.tif</t>
  </si>
  <si>
    <t>20230125_NIPBL-dN_HeLaCohesin__20230125_0105_3nMHeLa_ratio3_50mMNaCl_1__Default_analysis__x899-y851-l44-w64-a0_roi.tif</t>
  </si>
  <si>
    <t>20230125_NIPBL-dN_HeLaCohesin__20230125_0105_3nMHeLa_ratio3_50mMNaCl_1__Default_analysis__x92-y810-l50-w65-a0_roi.tif</t>
  </si>
  <si>
    <t>20230125_NIPBL-dN_HeLaCohesin__20230125_0105_3nMHeLa_ratio3_50mMNaCl_1__Default_analysis__x96-y474-l71-w56-a0_roi.tif</t>
  </si>
  <si>
    <t>20230125_NIPBL-dN_HeLaCohesin__20230125_0105_3nMHeLa_ratio3_50mMNaCl_1__Default_analysis__x963-y347-l57-w87-a0_roi.tif</t>
  </si>
  <si>
    <t>20230125_NIPBL-dN_HeLaCohesin__20230125_0105_3nMHeLa_ratio3_50mMNaCl_1__Default_analysis__x992-y117-l68-w80-a0_roi.tif</t>
  </si>
  <si>
    <t>20230125_NIPBL-dN_HeLaCohesin__20230125_0106_3nMHeLa_ratio3_50mMNaCl_bleach_1__Default_analysis__x1040-y565-l55-w57-a0_roi.tif</t>
  </si>
  <si>
    <t>20230125_NIPBL-dN_HeLaCohesin__20230125_0106_3nMHeLa_ratio3_50mMNaCl_bleach_1__Default_analysis__x1062-y1173-l35-w75-a0_roi.tif</t>
  </si>
  <si>
    <t>20230125_NIPBL-dN_HeLaCohesin__20230125_0106_3nMHeLa_ratio3_50mMNaCl_bleach_1__Default_analysis__x110-y250-l41-w85-a0_roi.tif</t>
  </si>
  <si>
    <t>20230125_NIPBL-dN_HeLaCohesin__20230125_0106_3nMHeLa_ratio3_50mMNaCl_bleach_1__Default_analysis__x124-y207-l50-w68-a0_roi.tif</t>
  </si>
  <si>
    <t>20230125_NIPBL-dN_HeLaCohesin__20230125_0106_3nMHeLa_ratio3_50mMNaCl_bleach_1__Default_analysis__x1287-y948-l31-w56-a0_roi.tif</t>
  </si>
  <si>
    <t>20230125_NIPBL-dN_HeLaCohesin__20230125_0106_3nMHeLa_ratio3_50mMNaCl_bleach_1__Default_analysis__x134-y594-l60-w50-a0_roi.tif</t>
  </si>
  <si>
    <t>20230125_NIPBL-dN_HeLaCohesin__20230125_0106_3nMHeLa_ratio3_50mMNaCl_bleach_1__Default_analysis__x143-y419-l33-w84-a0_roi.tif</t>
  </si>
  <si>
    <t>20230125_NIPBL-dN_HeLaCohesin__20230125_0106_3nMHeLa_ratio3_50mMNaCl_bleach_1__Default_analysis__x143-y510-l50-w57-a0_roi.tif</t>
  </si>
  <si>
    <t>20230125_NIPBL-dN_HeLaCohesin__20230125_0106_3nMHeLa_ratio3_50mMNaCl_bleach_1__Default_analysis__x152-y847-l33-w57-a0_roi.tif</t>
  </si>
  <si>
    <t>20230125_NIPBL-dN_HeLaCohesin__20230125_0106_3nMHeLa_ratio3_50mMNaCl_bleach_1__Default_analysis__x199-y860-l37-w49-a0_roi.tif</t>
  </si>
  <si>
    <t>20230125_NIPBL-dN_HeLaCohesin__20230125_0106_3nMHeLa_ratio3_50mMNaCl_bleach_1__Default_analysis__x250-y446-l38-w57-a0_roi.tif</t>
  </si>
  <si>
    <t>20230125_NIPBL-dN_HeLaCohesin__20230125_0106_3nMHeLa_ratio3_50mMNaCl_bleach_1__Default_analysis__x309-y683-l51-w81-a0_roi.tif</t>
  </si>
  <si>
    <t>20230125_NIPBL-dN_HeLaCohesin__20230125_0106_3nMHeLa_ratio3_50mMNaCl_bleach_1__Default_analysis__x363-y908-l38-w62-a0_roi.tif</t>
  </si>
  <si>
    <t>20230125_NIPBL-dN_HeLaCohesin__20230125_0106_3nMHeLa_ratio3_50mMNaCl_bleach_1__Default_analysis__x382-y1001-l45-w64-a0_roi.tif</t>
  </si>
  <si>
    <t>20230125_NIPBL-dN_HeLaCohesin__20230125_0106_3nMHeLa_ratio3_50mMNaCl_bleach_1__Default_analysis__x392-y864-l44-w74-a0_roi.tif</t>
  </si>
  <si>
    <t>20230125_NIPBL-dN_HeLaCohesin__20230125_0106_3nMHeLa_ratio3_50mMNaCl_bleach_1__Default_analysis__x4-y781-l43-w51-a0_roi.tif</t>
  </si>
  <si>
    <t>20230125_NIPBL-dN_HeLaCohesin__20230125_0106_3nMHeLa_ratio3_50mMNaCl_bleach_1__Default_analysis__x430-y103-l75-w81-a0_roi.tif</t>
  </si>
  <si>
    <t>20230125_NIPBL-dN_HeLaCohesin__20230125_0106_3nMHeLa_ratio3_50mMNaCl_bleach_1__Default_analysis__x484-y1045-l28-w61-a0_roi.tif</t>
  </si>
  <si>
    <t>20230125_NIPBL-dN_HeLaCohesin__20230125_0106_3nMHeLa_ratio3_50mMNaCl_bleach_1__Default_analysis__x49-y1296-l50-w76-a0_roi.tif</t>
  </si>
  <si>
    <t>20230125_NIPBL-dN_HeLaCohesin__20230125_0106_3nMHeLa_ratio3_50mMNaCl_bleach_1__Default_analysis__x552-y1308-l32-w63-a0_roi.tif</t>
  </si>
  <si>
    <t>20230125_NIPBL-dN_HeLaCohesin__20230125_0106_3nMHeLa_ratio3_50mMNaCl_bleach_1__Default_analysis__x610-y217-l32-w70-a0_roi.tif</t>
  </si>
  <si>
    <t>20230125_NIPBL-dN_HeLaCohesin__20230125_0106_3nMHeLa_ratio3_50mMNaCl_bleach_1__Default_analysis__x648-y463-l47-w75-a0_roi.tif</t>
  </si>
  <si>
    <t>20230125_NIPBL-dN_HeLaCohesin__20230125_0106_3nMHeLa_ratio3_50mMNaCl_bleach_1__Default_analysis__x694-y183-l40-w65-a0_roi.tif</t>
  </si>
  <si>
    <t>20230125_NIPBL-dN_HeLaCohesin__20230125_0106_3nMHeLa_ratio3_50mMNaCl_bleach_1__Default_analysis__x740-y836-l48-w76-a0_roi.tif</t>
  </si>
  <si>
    <t>20230125_NIPBL-dN_HeLaCohesin__20230125_0106_3nMHeLa_ratio3_50mMNaCl_bleach_1__Default_analysis__x807-y552-l50-w70-a0_roi.tif</t>
  </si>
  <si>
    <t>20230125_NIPBL-dN_HeLaCohesin__20230125_0106_3nMHeLa_ratio3_50mMNaCl_bleach_1__Default_analysis__x833-y350-l44-w59-a0_roi.tif</t>
  </si>
  <si>
    <t>20230125_NIPBL-dN_HeLaCohesin__20230125_0106_3nMHeLa_ratio3_50mMNaCl_bleach_1__Default_analysis__x871-y998-l35-w55-a0_roi.tif</t>
  </si>
  <si>
    <t>20230125_NIPBL-dN_HeLaCohesin__20230125_0106_3nMHeLa_ratio3_50mMNaCl_bleach_1__Default_analysis__x899-y851-l44-w64-a0_roi.tif</t>
  </si>
  <si>
    <t>20230125_NIPBL-dN_HeLaCohesin__20230125_0106_3nMHeLa_ratio3_50mMNaCl_bleach_1__Default_analysis__x92-y810-l50-w65-a0_roi.tif</t>
  </si>
  <si>
    <t>20230125_NIPBL-dN_HeLaCohesin__20230125_0106_3nMHeLa_ratio3_50mMNaCl_bleach_1__Default_analysis__x96-y474-l71-w56-a0_roi.tif</t>
  </si>
  <si>
    <t>20230125_NIPBL-dN_HeLaCohesin__20230125_0106_3nMHeLa_ratio3_50mMNaCl_bleach_1__Default_analysis__x963-y347-l57-w87-a0_roi.tif</t>
  </si>
  <si>
    <t>20230125_NIPBL-dN_HeLaCohesin__20230125_0106_3nMHeLa_ratio3_50mMNaCl_bleach_1__Default_analysis__x992-y117-l68-w80-a0_roi.tif</t>
  </si>
  <si>
    <t>20230125_NIPBL-dN_HeLaCohesin__20230125_0201_1nMHeLa_ratio6_50mMKCl_1__Default_analysis__x1029-y619-l30-w39-a0_roi.tif</t>
  </si>
  <si>
    <t>20230125_NIPBL-dN_HeLaCohesin__20230125_0201_1nMHeLa_ratio6_50mMKCl_1__Default_analysis__x1052-y295-l27-w64-a0_roi.tif</t>
  </si>
  <si>
    <t>20230125_NIPBL-dN_HeLaCohesin__20230125_0201_1nMHeLa_ratio6_50mMKCl_1__Default_analysis__x1060-y599-l31-w69-a0_roi.tif</t>
  </si>
  <si>
    <t>20230125_NIPBL-dN_HeLaCohesin__20230125_0201_1nMHeLa_ratio6_50mMKCl_1__Default_analysis__x1141-y141-l40-w90-a0_roi.tif</t>
  </si>
  <si>
    <t>20230125_NIPBL-dN_HeLaCohesin__20230125_0201_1nMHeLa_ratio6_50mMKCl_1__Default_analysis__x1142-y862-l36-w55-a0_roi.tif</t>
  </si>
  <si>
    <t>20230125_NIPBL-dN_HeLaCohesin__20230125_0201_1nMHeLa_ratio6_50mMKCl_1__Default_analysis__x1184-y568-l31-w102-a0_roi.tif</t>
  </si>
  <si>
    <t>20230125_NIPBL-dN_HeLaCohesin__20230125_0201_1nMHeLa_ratio6_50mMKCl_1__Default_analysis__x1193-y1316-l34-w80-a0_roi.tif</t>
  </si>
  <si>
    <t>20230125_NIPBL-dN_HeLaCohesin__20230125_0201_1nMHeLa_ratio6_50mMKCl_1__Default_analysis__x1203-y433-l37-w52-a0_roi.tif</t>
  </si>
  <si>
    <t>20230125_NIPBL-dN_HeLaCohesin__20230125_0201_1nMHeLa_ratio6_50mMKCl_1__Default_analysis__x139-y231-l53-w60-a0_roi.tif</t>
  </si>
  <si>
    <t>20230125_NIPBL-dN_HeLaCohesin__20230125_0201_1nMHeLa_ratio6_50mMKCl_1__Default_analysis__x15-y783-l37-w63-a0_roi.tif</t>
  </si>
  <si>
    <t>20230125_NIPBL-dN_HeLaCohesin__20230125_0201_1nMHeLa_ratio6_50mMKCl_1__Default_analysis__x164-y888-l52-w59-a0_roi.tif</t>
  </si>
  <si>
    <t>20230125_NIPBL-dN_HeLaCohesin__20230125_0201_1nMHeLa_ratio6_50mMKCl_1__Default_analysis__x182-y436-l37-w64-a0_roi.tif</t>
  </si>
  <si>
    <t>20230125_NIPBL-dN_HeLaCohesin__20230125_0201_1nMHeLa_ratio6_50mMKCl_1__Default_analysis__x187-y791-l34-w75-a0_roi.tif</t>
  </si>
  <si>
    <t>20230125_NIPBL-dN_HeLaCohesin__20230125_0201_1nMHeLa_ratio6_50mMKCl_1__Default_analysis__x228-y441-l39-w45-a0_roi.tif</t>
  </si>
  <si>
    <t>20230125_NIPBL-dN_HeLaCohesin__20230125_0201_1nMHeLa_ratio6_50mMKCl_1__Default_analysis__x264-y190-l37-w39-a0_roi.tif</t>
  </si>
  <si>
    <t>20230125_NIPBL-dN_HeLaCohesin__20230125_0201_1nMHeLa_ratio6_50mMKCl_1__Default_analysis__x273-y350-l31-w68-a0_roi.tif</t>
  </si>
  <si>
    <t>20230125_NIPBL-dN_HeLaCohesin__20230125_0201_1nMHeLa_ratio6_50mMKCl_1__Default_analysis__x302-y1040-l47-w66-a0_roi.tif</t>
  </si>
  <si>
    <t>20230125_NIPBL-dN_HeLaCohesin__20230125_0201_1nMHeLa_ratio6_50mMKCl_1__Default_analysis__x310-y873-l47-w52-a0_roi.tif</t>
  </si>
  <si>
    <t>20230125_NIPBL-dN_HeLaCohesin__20230125_0201_1nMHeLa_ratio6_50mMKCl_1__Default_analysis__x325-y674-l38-w54-a0_roi.tif</t>
  </si>
  <si>
    <t>20230125_NIPBL-dN_HeLaCohesin__20230125_0201_1nMHeLa_ratio6_50mMKCl_1__Default_analysis__x327-y0-l31-w51-a0_roi.tif</t>
  </si>
  <si>
    <t>20230125_NIPBL-dN_HeLaCohesin__20230125_0201_1nMHeLa_ratio6_50mMKCl_1__Default_analysis__x354-y460-l41-w53-a0_roi.tif</t>
  </si>
  <si>
    <t>20230125_NIPBL-dN_HeLaCohesin__20230125_0201_1nMHeLa_ratio6_50mMKCl_1__Default_analysis__x364-y681-l48-w47-a0_roi.tif</t>
  </si>
  <si>
    <t>20230125_NIPBL-dN_HeLaCohesin__20230125_0201_1nMHeLa_ratio6_50mMKCl_1__Default_analysis__x403-y401-l28-w51-a0_roi.tif</t>
  </si>
  <si>
    <t>20230125_NIPBL-dN_HeLaCohesin__20230125_0201_1nMHeLa_ratio6_50mMKCl_1__Default_analysis__x41-y999-l47-w59-a0_roi.tif</t>
  </si>
  <si>
    <t>20230125_NIPBL-dN_HeLaCohesin__20230125_0201_1nMHeLa_ratio6_50mMKCl_1__Default_analysis__x429-y875-l47-w58-a0_roi.tif</t>
  </si>
  <si>
    <t>20230125_NIPBL-dN_HeLaCohesin__20230125_0201_1nMHeLa_ratio6_50mMKCl_1__Default_analysis__x435-y250-l22-w49-a0_roi.tif</t>
  </si>
  <si>
    <t>20230125_NIPBL-dN_HeLaCohesin__20230125_0201_1nMHeLa_ratio6_50mMKCl_1__Default_analysis__x45-y703-l39-w75-a0_roi.tif</t>
  </si>
  <si>
    <t>20230125_NIPBL-dN_HeLaCohesin__20230125_0201_1nMHeLa_ratio6_50mMKCl_1__Default_analysis__x469-y651-l37-w60-a0_roi.tif</t>
  </si>
  <si>
    <t>20230125_NIPBL-dN_HeLaCohesin__20230125_0201_1nMHeLa_ratio6_50mMKCl_1__Default_analysis__x476-y811-l21-w51-a0_roi.tif</t>
  </si>
  <si>
    <t>20230125_NIPBL-dN_HeLaCohesin__20230125_0201_1nMHeLa_ratio6_50mMKCl_1__Default_analysis__x507-y806-l56-w48-a0_roi.tif</t>
  </si>
  <si>
    <t>20230125_NIPBL-dN_HeLaCohesin__20230125_0201_1nMHeLa_ratio6_50mMKCl_1__Default_analysis__x511-y414-l54-w68-a0_roi.tif</t>
  </si>
  <si>
    <t>20230125_NIPBL-dN_HeLaCohesin__20230125_0201_1nMHeLa_ratio6_50mMKCl_1__Default_analysis__x514-y1212-l42-w30-a0_roi.tif</t>
  </si>
  <si>
    <t>20230125_NIPBL-dN_HeLaCohesin__20230125_0201_1nMHeLa_ratio6_50mMKCl_1__Default_analysis__x52-y1182-l30-w60-a0_roi.tif</t>
  </si>
  <si>
    <t>20230125_NIPBL-dN_HeLaCohesin__20230125_0201_1nMHeLa_ratio6_50mMKCl_1__Default_analysis__x525-y755-l59-w42-a0_roi.tif</t>
  </si>
  <si>
    <t>20230125_NIPBL-dN_HeLaCohesin__20230125_0201_1nMHeLa_ratio6_50mMKCl_1__Default_analysis__x530-y1258-l52-w65-a0_roi.tif</t>
  </si>
  <si>
    <t>20230125_NIPBL-dN_HeLaCohesin__20230125_0201_1nMHeLa_ratio6_50mMKCl_1__Default_analysis__x538-y1057-l31-w54-a0_roi.tif</t>
  </si>
  <si>
    <t>20230125_NIPBL-dN_HeLaCohesin__20230125_0201_1nMHeLa_ratio6_50mMKCl_1__Default_analysis__x547-y730-l43-w64-a0_roi.tif</t>
  </si>
  <si>
    <t>20230125_NIPBL-dN_HeLaCohesin__20230125_0201_1nMHeLa_ratio6_50mMKCl_1__Default_analysis__x657-y142-l22-w63-a0_roi.tif</t>
  </si>
  <si>
    <t>20230125_NIPBL-dN_HeLaCohesin__20230125_0201_1nMHeLa_ratio6_50mMKCl_1__Default_analysis__x688-y339-l27-w62-a0_roi.tif</t>
  </si>
  <si>
    <t>20230125_NIPBL-dN_HeLaCohesin__20230125_0201_1nMHeLa_ratio6_50mMKCl_1__Default_analysis__x69-y1311-l32-w77-a0_roi.tif</t>
  </si>
  <si>
    <t>20230125_NIPBL-dN_HeLaCohesin__20230125_0201_1nMHeLa_ratio6_50mMKCl_1__Default_analysis__x717-y292-l59-w64-a0_roi.tif</t>
  </si>
  <si>
    <t>20230125_NIPBL-dN_HeLaCohesin__20230125_0201_1nMHeLa_ratio6_50mMKCl_1__Default_analysis__x718-y1224-l34-w45-a0_roi.tif</t>
  </si>
  <si>
    <t>20230125_NIPBL-dN_HeLaCohesin__20230125_0201_1nMHeLa_ratio6_50mMKCl_1__Default_analysis__x748-y621-l47-w93-a0_roi.tif</t>
  </si>
  <si>
    <t>20230125_NIPBL-dN_HeLaCohesin__20230125_0201_1nMHeLa_ratio6_50mMKCl_1__Default_analysis__x753-y894-l37-w37-a0_roi.tif</t>
  </si>
  <si>
    <t>20230125_NIPBL-dN_HeLaCohesin__20230125_0201_1nMHeLa_ratio6_50mMKCl_1__Default_analysis__x773-y1159-l40-w37-a0_roi.tif</t>
  </si>
  <si>
    <t>20230125_NIPBL-dN_HeLaCohesin__20230125_0201_1nMHeLa_ratio6_50mMKCl_1__Default_analysis__x862-y1285-l58-w62-a0_roi.tif</t>
  </si>
  <si>
    <t>20230125_NIPBL-dN_HeLaCohesin__20230125_0201_1nMHeLa_ratio6_50mMKCl_1__Default_analysis__x893-y823-l55-w50-a0_roi.tif</t>
  </si>
  <si>
    <t>20230125_NIPBL-dN_HeLaCohesin__20230125_0201_1nMHeLa_ratio6_50mMKCl_1__Default_analysis__x93-y184-l62-w43-a0_roi.tif</t>
  </si>
  <si>
    <t>20230125_NIPBL-dN_HeLaCohesin__20230125_0201_1nMHeLa_ratio6_50mMKCl_1__Default_analysis__x959-y400-l36-w47-a0_roi.tif</t>
  </si>
  <si>
    <t>20230125_NIPBL-dN_HeLaCohesin__20230125_0202_1nMHeLa_ratio6_50mMKCl_bleach_1__Default_analysis__x1029-y619-l30-w39-a0_roi.tif</t>
  </si>
  <si>
    <t>20230125_NIPBL-dN_HeLaCohesin__20230125_0202_1nMHeLa_ratio6_50mMKCl_bleach_1__Default_analysis__x1052-y295-l27-w64-a0_roi.tif</t>
  </si>
  <si>
    <t>20230125_NIPBL-dN_HeLaCohesin__20230125_0202_1nMHeLa_ratio6_50mMKCl_bleach_1__Default_analysis__x1060-y599-l31-w69-a0_roi.tif</t>
  </si>
  <si>
    <t>20230125_NIPBL-dN_HeLaCohesin__20230125_0202_1nMHeLa_ratio6_50mMKCl_bleach_1__Default_analysis__x1141-y141-l40-w90-a0_roi.tif</t>
  </si>
  <si>
    <t>20230125_NIPBL-dN_HeLaCohesin__20230125_0202_1nMHeLa_ratio6_50mMKCl_bleach_1__Default_analysis__x1142-y862-l36-w55-a0_roi.tif</t>
  </si>
  <si>
    <t>20230125_NIPBL-dN_HeLaCohesin__20230125_0202_1nMHeLa_ratio6_50mMKCl_bleach_1__Default_analysis__x1184-y568-l31-w102-a0_roi.tif</t>
  </si>
  <si>
    <t>20230125_NIPBL-dN_HeLaCohesin__20230125_0202_1nMHeLa_ratio6_50mMKCl_bleach_1__Default_analysis__x1193-y1316-l34-w80-a0_roi.tif</t>
  </si>
  <si>
    <t>20230125_NIPBL-dN_HeLaCohesin__20230125_0202_1nMHeLa_ratio6_50mMKCl_bleach_1__Default_analysis__x1203-y433-l37-w52-a0_roi.tif</t>
  </si>
  <si>
    <t>20230125_NIPBL-dN_HeLaCohesin__20230125_0202_1nMHeLa_ratio6_50mMKCl_bleach_1__Default_analysis__x139-y231-l53-w60-a0_roi.tif</t>
  </si>
  <si>
    <t>20230125_NIPBL-dN_HeLaCohesin__20230125_0202_1nMHeLa_ratio6_50mMKCl_bleach_1__Default_analysis__x15-y783-l37-w63-a0_roi.tif</t>
  </si>
  <si>
    <t>20230125_NIPBL-dN_HeLaCohesin__20230125_0202_1nMHeLa_ratio6_50mMKCl_bleach_1__Default_analysis__x164-y888-l52-w59-a0_roi.tif</t>
  </si>
  <si>
    <t>20230125_NIPBL-dN_HeLaCohesin__20230125_0202_1nMHeLa_ratio6_50mMKCl_bleach_1__Default_analysis__x182-y436-l37-w64-a0_roi.tif</t>
  </si>
  <si>
    <t>20230125_NIPBL-dN_HeLaCohesin__20230125_0202_1nMHeLa_ratio6_50mMKCl_bleach_1__Default_analysis__x187-y791-l34-w75-a0_roi.tif</t>
  </si>
  <si>
    <t>20230125_NIPBL-dN_HeLaCohesin__20230125_0202_1nMHeLa_ratio6_50mMKCl_bleach_1__Default_analysis__x228-y441-l39-w45-a0_roi.tif</t>
  </si>
  <si>
    <t>20230125_NIPBL-dN_HeLaCohesin__20230125_0202_1nMHeLa_ratio6_50mMKCl_bleach_1__Default_analysis__x264-y190-l37-w39-a0_roi.tif</t>
  </si>
  <si>
    <t>20230125_NIPBL-dN_HeLaCohesin__20230125_0202_1nMHeLa_ratio6_50mMKCl_bleach_1__Default_analysis__x273-y350-l31-w68-a0_roi.tif</t>
  </si>
  <si>
    <t>20230125_NIPBL-dN_HeLaCohesin__20230125_0202_1nMHeLa_ratio6_50mMKCl_bleach_1__Default_analysis__x302-y1040-l47-w66-a0_roi.tif</t>
  </si>
  <si>
    <t>20230125_NIPBL-dN_HeLaCohesin__20230125_0202_1nMHeLa_ratio6_50mMKCl_bleach_1__Default_analysis__x310-y873-l47-w52-a0_roi.tif</t>
  </si>
  <si>
    <t>20230125_NIPBL-dN_HeLaCohesin__20230125_0202_1nMHeLa_ratio6_50mMKCl_bleach_1__Default_analysis__x325-y674-l38-w54-a0_roi.tif</t>
  </si>
  <si>
    <t>20230125_NIPBL-dN_HeLaCohesin__20230125_0202_1nMHeLa_ratio6_50mMKCl_bleach_1__Default_analysis__x327-y0-l31-w51-a0_roi.tif</t>
  </si>
  <si>
    <t>20230125_NIPBL-dN_HeLaCohesin__20230125_0202_1nMHeLa_ratio6_50mMKCl_bleach_1__Default_analysis__x354-y460-l41-w53-a0_roi.tif</t>
  </si>
  <si>
    <t>20230125_NIPBL-dN_HeLaCohesin__20230125_0202_1nMHeLa_ratio6_50mMKCl_bleach_1__Default_analysis__x364-y681-l48-w47-a0_roi.tif</t>
  </si>
  <si>
    <t>20230125_NIPBL-dN_HeLaCohesin__20230125_0202_1nMHeLa_ratio6_50mMKCl_bleach_1__Default_analysis__x403-y401-l28-w51-a0_roi.tif</t>
  </si>
  <si>
    <t>20230125_NIPBL-dN_HeLaCohesin__20230125_0202_1nMHeLa_ratio6_50mMKCl_bleach_1__Default_analysis__x41-y999-l47-w59-a0_roi.tif</t>
  </si>
  <si>
    <t>20230125_NIPBL-dN_HeLaCohesin__20230125_0202_1nMHeLa_ratio6_50mMKCl_bleach_1__Default_analysis__x429-y875-l47-w58-a0_roi.tif</t>
  </si>
  <si>
    <t>20230125_NIPBL-dN_HeLaCohesin__20230125_0202_1nMHeLa_ratio6_50mMKCl_bleach_1__Default_analysis__x435-y250-l22-w49-a0_roi.tif</t>
  </si>
  <si>
    <t>20230125_NIPBL-dN_HeLaCohesin__20230125_0202_1nMHeLa_ratio6_50mMKCl_bleach_1__Default_analysis__x45-y703-l39-w75-a0_roi.tif</t>
  </si>
  <si>
    <t>20230125_NIPBL-dN_HeLaCohesin__20230125_0202_1nMHeLa_ratio6_50mMKCl_bleach_1__Default_analysis__x469-y651-l37-w60-a0_roi.tif</t>
  </si>
  <si>
    <t>20230125_NIPBL-dN_HeLaCohesin__20230125_0202_1nMHeLa_ratio6_50mMKCl_bleach_1__Default_analysis__x476-y811-l21-w51-a0_roi.tif</t>
  </si>
  <si>
    <t>20230125_NIPBL-dN_HeLaCohesin__20230125_0202_1nMHeLa_ratio6_50mMKCl_bleach_1__Default_analysis__x507-y806-l56-w48-a0_roi.tif</t>
  </si>
  <si>
    <t>20230125_NIPBL-dN_HeLaCohesin__20230125_0202_1nMHeLa_ratio6_50mMKCl_bleach_1__Default_analysis__x511-y414-l54-w68-a0_roi.tif</t>
  </si>
  <si>
    <t>20230125_NIPBL-dN_HeLaCohesin__20230125_0202_1nMHeLa_ratio6_50mMKCl_bleach_1__Default_analysis__x514-y1212-l42-w30-a0_roi.tif</t>
  </si>
  <si>
    <t>20230125_NIPBL-dN_HeLaCohesin__20230125_0202_1nMHeLa_ratio6_50mMKCl_bleach_1__Default_analysis__x52-y1182-l30-w60-a0_roi.tif</t>
  </si>
  <si>
    <t>20230125_NIPBL-dN_HeLaCohesin__20230125_0202_1nMHeLa_ratio6_50mMKCl_bleach_1__Default_analysis__x525-y755-l59-w42-a0_roi.tif</t>
  </si>
  <si>
    <t>20230125_NIPBL-dN_HeLaCohesin__20230125_0202_1nMHeLa_ratio6_50mMKCl_bleach_1__Default_analysis__x530-y1258-l52-w65-a0_roi.tif</t>
  </si>
  <si>
    <t>20230125_NIPBL-dN_HeLaCohesin__20230125_0202_1nMHeLa_ratio6_50mMKCl_bleach_1__Default_analysis__x538-y1057-l31-w54-a0_roi.tif</t>
  </si>
  <si>
    <t>20230125_NIPBL-dN_HeLaCohesin__20230125_0202_1nMHeLa_ratio6_50mMKCl_bleach_1__Default_analysis__x547-y730-l43-w64-a0_roi.tif</t>
  </si>
  <si>
    <t>20230125_NIPBL-dN_HeLaCohesin__20230125_0202_1nMHeLa_ratio6_50mMKCl_bleach_1__Default_analysis__x657-y142-l22-w63-a0_roi.tif</t>
  </si>
  <si>
    <t>20230125_NIPBL-dN_HeLaCohesin__20230125_0202_1nMHeLa_ratio6_50mMKCl_bleach_1__Default_analysis__x688-y339-l27-w62-a0_roi.tif</t>
  </si>
  <si>
    <t>20230125_NIPBL-dN_HeLaCohesin__20230125_0202_1nMHeLa_ratio6_50mMKCl_bleach_1__Default_analysis__x69-y1311-l32-w77-a0_roi.tif</t>
  </si>
  <si>
    <t>20230125_NIPBL-dN_HeLaCohesin__20230125_0202_1nMHeLa_ratio6_50mMKCl_bleach_1__Default_analysis__x717-y292-l59-w64-a0_roi.tif</t>
  </si>
  <si>
    <t>20230125_NIPBL-dN_HeLaCohesin__20230125_0202_1nMHeLa_ratio6_50mMKCl_bleach_1__Default_analysis__x718-y1224-l34-w45-a0_roi.tif</t>
  </si>
  <si>
    <t>20230125_NIPBL-dN_HeLaCohesin__20230125_0202_1nMHeLa_ratio6_50mMKCl_bleach_1__Default_analysis__x748-y621-l47-w93-a0_roi.tif</t>
  </si>
  <si>
    <t>20230125_NIPBL-dN_HeLaCohesin__20230125_0202_1nMHeLa_ratio6_50mMKCl_bleach_1__Default_analysis__x753-y894-l37-w37-a0_roi.tif</t>
  </si>
  <si>
    <t>20230125_NIPBL-dN_HeLaCohesin__20230125_0202_1nMHeLa_ratio6_50mMKCl_bleach_1__Default_analysis__x773-y1159-l40-w37-a0_roi.tif</t>
  </si>
  <si>
    <t>20230125_NIPBL-dN_HeLaCohesin__20230125_0202_1nMHeLa_ratio6_50mMKCl_bleach_1__Default_analysis__x862-y1285-l58-w62-a0_roi.tif</t>
  </si>
  <si>
    <t>20230125_NIPBL-dN_HeLaCohesin__20230125_0202_1nMHeLa_ratio6_50mMKCl_bleach_1__Default_analysis__x893-y823-l55-w50-a0_roi.tif</t>
  </si>
  <si>
    <t>20230125_NIPBL-dN_HeLaCohesin__20230125_0202_1nMHeLa_ratio6_50mMKCl_bleach_1__Default_analysis__x93-y184-l62-w43-a0_roi.tif</t>
  </si>
  <si>
    <t>20230125_NIPBL-dN_HeLaCohesin__20230125_0202_1nMHeLa_ratio6_50mMKCl_bleach_1__Default_analysis__x959-y400-l36-w47-a0_roi.tif</t>
  </si>
  <si>
    <t>20230125_NIPBL-dN_HeLaCohesin__20230125_0301_1nMHeLa_ratio0.1_25mMKCl_1__Default_analysis__x1072-y828-l40-w47-a0_roi.tif</t>
  </si>
  <si>
    <t>20230125_NIPBL-dN_HeLaCohesin__20230125_0301_1nMHeLa_ratio0.1_25mMKCl_1__Default_analysis__x1101-y193-l51-w82-a0_roi.tif</t>
  </si>
  <si>
    <t>20230125_NIPBL-dN_HeLaCohesin__20230125_0301_1nMHeLa_ratio0.1_25mMKCl_1__Default_analysis__x1139-y994-l31-w61-a0_roi.tif</t>
  </si>
  <si>
    <t>20230125_NIPBL-dN_HeLaCohesin__20230125_0301_1nMHeLa_ratio0.1_25mMKCl_1__Default_analysis__x151-y477-l45-w89-a0_roi.tif</t>
  </si>
  <si>
    <t>20230125_NIPBL-dN_HeLaCohesin__20230125_0301_1nMHeLa_ratio0.1_25mMKCl_1__Default_analysis__x174-y596-l33-w57-a0_roi.tif</t>
  </si>
  <si>
    <t>20230125_NIPBL-dN_HeLaCohesin__20230125_0301_1nMHeLa_ratio0.1_25mMKCl_1__Default_analysis__x233-y264-l56-w59-a0_roi.tif</t>
  </si>
  <si>
    <t>20230125_NIPBL-dN_HeLaCohesin__20230125_0301_1nMHeLa_ratio0.1_25mMKCl_1__Default_analysis__x234-y834-l52-w82-a0_roi.tif</t>
  </si>
  <si>
    <t>20230125_NIPBL-dN_HeLaCohesin__20230125_0301_1nMHeLa_ratio0.1_25mMKCl_1__Default_analysis__x254-y800-l48-w47-a0_roi.tif</t>
  </si>
  <si>
    <t>20230125_NIPBL-dN_HeLaCohesin__20230125_0301_1nMHeLa_ratio0.1_25mMKCl_1__Default_analysis__x255-y1173-l61-w91-a0_roi.tif</t>
  </si>
  <si>
    <t>20230125_NIPBL-dN_HeLaCohesin__20230125_0301_1nMHeLa_ratio0.1_25mMKCl_1__Default_analysis__x354-y1047-l36-w62-a0_roi.tif</t>
  </si>
  <si>
    <t>20230125_NIPBL-dN_HeLaCohesin__20230125_0301_1nMHeLa_ratio0.1_25mMKCl_1__Default_analysis__x456-y425-l58-w85-a0_roi.tif</t>
  </si>
  <si>
    <t>20230125_NIPBL-dN_HeLaCohesin__20230125_0301_1nMHeLa_ratio0.1_25mMKCl_1__Default_analysis__x463-y941-l60-w45-a0_roi.tif</t>
  </si>
  <si>
    <t>20230125_NIPBL-dN_HeLaCohesin__20230125_0301_1nMHeLa_ratio0.1_25mMKCl_1__Default_analysis__x614-y1293-l41-w58-a0_roi.tif</t>
  </si>
  <si>
    <t>20230125_NIPBL-dN_HeLaCohesin__20230125_0301_1nMHeLa_ratio0.1_25mMKCl_1__Default_analysis__x621-y518-l49-w107-a0_roi.tif</t>
  </si>
  <si>
    <t>20230125_NIPBL-dN_HeLaCohesin__20230125_0301_1nMHeLa_ratio0.1_25mMKCl_1__Default_analysis__x66-y591-l33-w57-a0_roi.tif</t>
  </si>
  <si>
    <t>20230125_NIPBL-dN_HeLaCohesin__20230125_0301_1nMHeLa_ratio0.1_25mMKCl_1__Default_analysis__x841-y1167-l33-w69-a0_roi.tif</t>
  </si>
  <si>
    <t>20230125_NIPBL-dN_HeLaCohesin__20230125_0301_1nMHeLa_ratio0.1_25mMKCl_1__Default_analysis__x947-y936-l32-w92-a0_roi.tif</t>
  </si>
  <si>
    <t>20230125_NIPBL-dN_HeLaCohesin__20230125_0301_1nMHeLa_ratio0.1_25mMKCl_1__Default_analysis__x97-y977-l46-w65-a0_roi.tif</t>
  </si>
  <si>
    <t>20230125_NIPBL-dN_HeLaCohesin__20230125_0302_1nMHeLa_ratio0.1_25mMKCl_bleach_1__Default_analysis__x1072-y828-l40-w47-a0_roi.tif</t>
  </si>
  <si>
    <t>20230125_NIPBL-dN_HeLaCohesin__20230125_0302_1nMHeLa_ratio0.1_25mMKCl_bleach_1__Default_analysis__x1101-y193-l51-w82-a0_roi.tif</t>
  </si>
  <si>
    <t>20230125_NIPBL-dN_HeLaCohesin__20230125_0302_1nMHeLa_ratio0.1_25mMKCl_bleach_1__Default_analysis__x1139-y994-l31-w61-a0_roi.tif</t>
  </si>
  <si>
    <t>20230125_NIPBL-dN_HeLaCohesin__20230125_0302_1nMHeLa_ratio0.1_25mMKCl_bleach_1__Default_analysis__x151-y477-l45-w89-a0_roi.tif</t>
  </si>
  <si>
    <t>20230125_NIPBL-dN_HeLaCohesin__20230125_0302_1nMHeLa_ratio0.1_25mMKCl_bleach_1__Default_analysis__x174-y596-l33-w57-a0_roi.tif</t>
  </si>
  <si>
    <t>20230125_NIPBL-dN_HeLaCohesin__20230125_0302_1nMHeLa_ratio0.1_25mMKCl_bleach_1__Default_analysis__x233-y264-l56-w59-a0_roi.tif</t>
  </si>
  <si>
    <t>20230125_NIPBL-dN_HeLaCohesin__20230125_0302_1nMHeLa_ratio0.1_25mMKCl_bleach_1__Default_analysis__x234-y834-l52-w82-a0_roi.tif</t>
  </si>
  <si>
    <t>20230125_NIPBL-dN_HeLaCohesin__20230125_0302_1nMHeLa_ratio0.1_25mMKCl_bleach_1__Default_analysis__x254-y800-l48-w47-a0_roi.tif</t>
  </si>
  <si>
    <t>20230125_NIPBL-dN_HeLaCohesin__20230125_0302_1nMHeLa_ratio0.1_25mMKCl_bleach_1__Default_analysis__x255-y1173-l61-w91-a0_roi.tif</t>
  </si>
  <si>
    <t>20230125_NIPBL-dN_HeLaCohesin__20230125_0302_1nMHeLa_ratio0.1_25mMKCl_bleach_1__Default_analysis__x354-y1047-l36-w62-a0_roi.tif</t>
  </si>
  <si>
    <t>20230125_NIPBL-dN_HeLaCohesin__20230125_0302_1nMHeLa_ratio0.1_25mMKCl_bleach_1__Default_analysis__x456-y425-l58-w85-a0_roi.tif</t>
  </si>
  <si>
    <t>20230125_NIPBL-dN_HeLaCohesin__20230125_0302_1nMHeLa_ratio0.1_25mMKCl_bleach_1__Default_analysis__x463-y941-l60-w45-a0_roi.tif</t>
  </si>
  <si>
    <t>20230125_NIPBL-dN_HeLaCohesin__20230125_0302_1nMHeLa_ratio0.1_25mMKCl_bleach_1__Default_analysis__x614-y1293-l41-w58-a0_roi.tif</t>
  </si>
  <si>
    <t>20230125_NIPBL-dN_HeLaCohesin__20230125_0302_1nMHeLa_ratio0.1_25mMKCl_bleach_1__Default_analysis__x621-y518-l49-w107-a0_roi.tif</t>
  </si>
  <si>
    <t>20230125_NIPBL-dN_HeLaCohesin__20230125_0302_1nMHeLa_ratio0.1_25mMKCl_bleach_1__Default_analysis__x66-y591-l33-w57-a0_roi.tif</t>
  </si>
  <si>
    <t>20230125_NIPBL-dN_HeLaCohesin__20230125_0302_1nMHeLa_ratio0.1_25mMKCl_bleach_1__Default_analysis__x841-y1167-l33-w69-a0_roi.tif</t>
  </si>
  <si>
    <t>20230125_NIPBL-dN_HeLaCohesin__20230125_0302_1nMHeLa_ratio0.1_25mMKCl_bleach_1__Default_analysis__x947-y936-l32-w92-a0_roi.tif</t>
  </si>
  <si>
    <t>20230125_NIPBL-dN_HeLaCohesin__20230125_0302_1nMHeLa_ratio0.1_25mMKCl_bleach_1__Default_analysis__x97-y977-l46-w65-a0_roi.tif</t>
  </si>
  <si>
    <t>20230125_NIPBL-dN_HeLaCohesin__20230125_0303_3nMHeLa_ratio0.1_25mMKCl_1__Default_analysis__x109-y970-l49-w55-a0_roi.tif</t>
  </si>
  <si>
    <t>20230125_NIPBL-dN_HeLaCohesin__20230125_0303_3nMHeLa_ratio0.1_25mMKCl_1__Default_analysis__x1146-y988-l34-w76-a0_roi.tif</t>
  </si>
  <si>
    <t>20230125_NIPBL-dN_HeLaCohesin__20230125_0303_3nMHeLa_ratio0.1_25mMKCl_1__Default_analysis__x137-y603-l43-w75-a0_roi.tif</t>
  </si>
  <si>
    <t>20230125_NIPBL-dN_HeLaCohesin__20230125_0303_3nMHeLa_ratio0.1_25mMKCl_1__Default_analysis__x141-y464-l51-w100-a0_roi.tif</t>
  </si>
  <si>
    <t>20230125_NIPBL-dN_HeLaCohesin__20230125_0303_3nMHeLa_ratio0.1_25mMKCl_1__Default_analysis__x186-y868-l55-w79-a0_roi.tif</t>
  </si>
  <si>
    <t>20230125_NIPBL-dN_HeLaCohesin__20230125_0303_3nMHeLa_ratio0.1_25mMKCl_1__Default_analysis__x206-y782-l46-w59-a0_roi.tif</t>
  </si>
  <si>
    <t>20230125_NIPBL-dN_HeLaCohesin__20230125_0303_3nMHeLa_ratio0.1_25mMKCl_1__Default_analysis__x244-y960-l28-w75-a0_roi.tif</t>
  </si>
  <si>
    <t>20230125_NIPBL-dN_HeLaCohesin__20230125_0303_3nMHeLa_ratio0.1_25mMKCl_1__Default_analysis__x278-y500-l46-w78-a0_roi.tif</t>
  </si>
  <si>
    <t>20230125_NIPBL-dN_HeLaCohesin__20230125_0303_3nMHeLa_ratio0.1_25mMKCl_1__Default_analysis__x310-y1164-l45-w110-a0_roi.tif</t>
  </si>
  <si>
    <t>20230125_NIPBL-dN_HeLaCohesin__20230125_0303_3nMHeLa_ratio0.1_25mMKCl_1__Default_analysis__x349-y1015-l52-w57-a0_roi.tif</t>
  </si>
  <si>
    <t>20230125_NIPBL-dN_HeLaCohesin__20230125_0303_3nMHeLa_ratio0.1_25mMKCl_1__Default_analysis__x363-y610-l56-w58-a0_roi.tif</t>
  </si>
  <si>
    <t>20230125_NIPBL-dN_HeLaCohesin__20230125_0303_3nMHeLa_ratio0.1_25mMKCl_1__Default_analysis__x366-y264-l45-w62-a0_roi.tif</t>
  </si>
  <si>
    <t>20230125_NIPBL-dN_HeLaCohesin__20230125_0303_3nMHeLa_ratio0.1_25mMKCl_1__Default_analysis__x397-y1105-l71-w65-a0_roi.tif</t>
  </si>
  <si>
    <t>20230125_NIPBL-dN_HeLaCohesin__20230125_0303_3nMHeLa_ratio0.1_25mMKCl_1__Default_analysis__x41-y1032-l48-w79-a0_roi.tif</t>
  </si>
  <si>
    <t>20230125_NIPBL-dN_HeLaCohesin__20230125_0303_3nMHeLa_ratio0.1_25mMKCl_1__Default_analysis__x446-y1066-l72-w47-a0_roi.tif</t>
  </si>
  <si>
    <t>20230125_NIPBL-dN_HeLaCohesin__20230125_0303_3nMHeLa_ratio0.1_25mMKCl_1__Default_analysis__x466-y450-l55-w49-a0_roi.tif</t>
  </si>
  <si>
    <t>20230125_NIPBL-dN_HeLaCohesin__20230125_0303_3nMHeLa_ratio0.1_25mMKCl_1__Default_analysis__x479-y172-l40-w42-a0_roi.tif</t>
  </si>
  <si>
    <t>20230125_NIPBL-dN_HeLaCohesin__20230125_0303_3nMHeLa_ratio0.1_25mMKCl_1__Default_analysis__x494-y166-l32-w34-a0_roi.tif</t>
  </si>
  <si>
    <t>20230125_NIPBL-dN_HeLaCohesin__20230125_0303_3nMHeLa_ratio0.1_25mMKCl_1__Default_analysis__x515-y693-l32-w86-a0_roi.tif</t>
  </si>
  <si>
    <t>20230125_NIPBL-dN_HeLaCohesin__20230125_0303_3nMHeLa_ratio0.1_25mMKCl_1__Default_analysis__x519-y782-l55-w57-a0_roi.tif</t>
  </si>
  <si>
    <t>20230125_NIPBL-dN_HeLaCohesin__20230125_0303_3nMHeLa_ratio0.1_25mMKCl_1__Default_analysis__x521-y968-l30-w124-a0_roi.tif</t>
  </si>
  <si>
    <t>20230125_NIPBL-dN_HeLaCohesin__20230125_0303_3nMHeLa_ratio0.1_25mMKCl_1__Default_analysis__x545-y502-l67-w68-a0_roi.tif</t>
  </si>
  <si>
    <t>20230125_NIPBL-dN_HeLaCohesin__20230125_0303_3nMHeLa_ratio0.1_25mMKCl_1__Default_analysis__x550-y1255-l60-w63-a0_roi.tif</t>
  </si>
  <si>
    <t>20230125_NIPBL-dN_HeLaCohesin__20230125_0303_3nMHeLa_ratio0.1_25mMKCl_1__Default_analysis__x661-y711-l48-w48-a0_roi.tif</t>
  </si>
  <si>
    <t>20230125_NIPBL-dN_HeLaCohesin__20230125_0303_3nMHeLa_ratio0.1_25mMKCl_1__Default_analysis__x701-y411-l45-w74-a0_roi.tif</t>
  </si>
  <si>
    <t>20230125_NIPBL-dN_HeLaCohesin__20230125_0303_3nMHeLa_ratio0.1_25mMKCl_1__Default_analysis__x758-y1081-l37-w82-a0_roi.tif</t>
  </si>
  <si>
    <t>20230125_NIPBL-dN_HeLaCohesin__20230125_0303_3nMHeLa_ratio0.1_25mMKCl_1__Default_analysis__x817-y497-l31-w81-a0_roi.tif</t>
  </si>
  <si>
    <t>20230125_NIPBL-dN_HeLaCohesin__20230125_0303_3nMHeLa_ratio0.1_25mMKCl_1__Default_analysis__x992-y285-l54-w58-a0_roi.tif</t>
  </si>
  <si>
    <t>20230125_NIPBL-dN_HeLaCohesin__20230125_0304_2nMHeLa_ratio1_25mMKCl_0.1percentTween20_1__Default_analysis__x1042-y360-l56-w66-a0_roi.tif</t>
  </si>
  <si>
    <t>20230125_NIPBL-dN_HeLaCohesin__20230125_0304_2nMHeLa_ratio1_25mMKCl_0.1percentTween20_1__Default_analysis__x161-y1116-l67-w48-a0_roi.tif</t>
  </si>
  <si>
    <t>20230125_NIPBL-dN_HeLaCohesin__20230125_0304_2nMHeLa_ratio1_25mMKCl_0.1percentTween20_1__Default_analysis__x183-y865-l55-w91-a0_roi.tif</t>
  </si>
  <si>
    <t>20230125_NIPBL-dN_HeLaCohesin__20230125_0304_2nMHeLa_ratio1_25mMKCl_0.1percentTween20_1__Default_analysis__x268-y453-l52-w85-a0_roi.tif</t>
  </si>
  <si>
    <t>20230125_NIPBL-dN_HeLaCohesin__20230125_0304_2nMHeLa_ratio1_25mMKCl_0.1percentTween20_1__Default_analysis__x35-y1228-l45-w69-a0_roi.tif</t>
  </si>
  <si>
    <t>20230125_NIPBL-dN_HeLaCohesin__20230125_0304_2nMHeLa_ratio1_25mMKCl_0.1percentTween20_1__Default_analysis__x597-y620-l43-w52-a0_roi.tif</t>
  </si>
  <si>
    <t>20230125_NIPBL-dN_HeLaCohesin__20230125_0304_2nMHeLa_ratio1_25mMKCl_0.1percentTween20_1__Default_analysis__x991-y1253-l43-w86-a0_roi.tif</t>
  </si>
  <si>
    <t>beautiful, direction change with NIPBL on</t>
  </si>
  <si>
    <t>one-dreictional</t>
  </si>
  <si>
    <t>NIPBLs merge, difficilt</t>
  </si>
  <si>
    <t>beautiful continuous NIPBL trace, only unidirectional</t>
  </si>
  <si>
    <t>loop dissolves but NIPBL stays</t>
  </si>
  <si>
    <t>difficult to track</t>
  </si>
  <si>
    <t>maybe…dedrift</t>
  </si>
  <si>
    <t>change without N change</t>
  </si>
  <si>
    <t>nice one directional</t>
  </si>
  <si>
    <t>beautiful one sided</t>
  </si>
  <si>
    <t>hard to track DNA</t>
  </si>
  <si>
    <t>nice but occlusion</t>
  </si>
  <si>
    <t>nic eone sided</t>
  </si>
  <si>
    <t>lots of changes, NIPBL stays</t>
  </si>
  <si>
    <t>not bad but dirty</t>
  </si>
  <si>
    <t>very weak N signal</t>
  </si>
  <si>
    <t>beautifuk!</t>
  </si>
  <si>
    <t>one sided?</t>
  </si>
  <si>
    <t>one sided with long interruptions, N stays</t>
  </si>
  <si>
    <t>might be very weak</t>
  </si>
  <si>
    <t>dirty</t>
  </si>
  <si>
    <t>lots happening but never with a N</t>
  </si>
  <si>
    <t>beautiful but no N</t>
  </si>
  <si>
    <t>wow…not even a trace of a loop</t>
  </si>
  <si>
    <t>occlsuion</t>
  </si>
  <si>
    <t>yeastCondensin_SxO_concentration__SxO_60nM__20210317_condensinHighSaltwash__S159d16Mar21-CH6_A4_BBB2dna_0.2nMCond_10mW637nm_AMPPNPremoved_60nMSxO_1__Default_analysis__x485-y692-l35-w111-a0_roi.tif</t>
  </si>
  <si>
    <t>O:/Analysis/yeastCondensin_SxOconcentration/roi</t>
  </si>
  <si>
    <t>yeastCondensin_SxO_concentration__SxO_60nM__20210317_condensinHighSaltwash__S159d16Mar21-CH6_A4_BBB2dna_0.2nMCond_10mW637nm_AMPPNPremoved_60nMSxO_1__Default_analysis__x467-y684-l17-w106-a0_roi.tif</t>
  </si>
  <si>
    <t>yeastCondensin_SxO_concentration__SxO_60nM__20210317_condensinHighSaltwash__S159d16Mar21-CH6_A4_BBB2dna_0.2nMCond_10mW637nm_AMPPNPremoved_60nMSxO_1__Default_analysis__x334-y987-l32-w107-a0_roi.tif</t>
  </si>
  <si>
    <t>yeastCondensin_SxO_concentration__SxO_60nM__20210317_condensinHighSaltwash__S159d16Mar21-CH6_A4_BBB2dna_0.2nMCond_10mW637nm_AMPPNPremoved_60nMSxO_1__Default_analysis__x238-y492-l38-w101-a0_roi.tif</t>
  </si>
  <si>
    <t>yeastCondensin_SxO_concentration__SxO_60nM__20210317_condensinHighSaltwash__S159d16Mar21-CH6_A3_BBB2dna_0.2nMCond_10mW637nm_AMPPNPremoved_60nMSxO_1__Default_analysis__x901-y447-l23-w112-a0_roi.tif</t>
  </si>
  <si>
    <t>yeastCondensin_SxO_concentration__SxO_60nM__20210317_condensinHighSaltwash__S159d16Mar21-CH6_A3_BBB2dna_0.2nMCond_10mW637nm_AMPPNPremoved_60nMSxO_1__Default_analysis__x863-y767-l17-w108-a0_roi.tif</t>
  </si>
  <si>
    <t>yeastCondensin_SxO_concentration__SxO_60nM__20210317_condensinHighSaltwash__S159d16Mar21-CH6_A3_BBB2dna_0.2nMCond_10mW637nm_AMPPNPremoved_60nMSxO_1__Default_analysis__x859-y746-l23-w104-a0_roi.tif</t>
  </si>
  <si>
    <t>yeastCondensin_SxO_concentration__SxO_60nM__20210317_condensinHighSaltwash__S159d16Mar21-CH6_A3_BBB2dna_0.2nMCond_10mW637nm_AMPPNPremoved_60nMSxO_1__Default_analysis__x852-y829-l26-w109-a0_roi.tif</t>
  </si>
  <si>
    <t>yeastCondensin_SxO_concentration__SxO_60nM__20210317_condensinHighSaltwash__S159d16Mar21-CH6_A3_BBB2dna_0.2nMCond_10mW637nm_AMPPNPremoved_60nMSxO_1__Default_analysis__x842-y686-l14-w122-a0_roi.tif</t>
  </si>
  <si>
    <t>yeastCondensin_SxO_concentration__SxO_60nM__20210317_condensinHighSaltwash__S159d16Mar21-CH6_A3_BBB2dna_0.2nMCond_10mW637nm_AMPPNPremoved_60nMSxO_1__Default_analysis__x83-y758-l18-w99-a0_roi.tif</t>
  </si>
  <si>
    <t>yeastCondensin_SxO_concentration__SxO_60nM__20210317_condensinHighSaltwash__S159d16Mar21-CH6_A3_BBB2dna_0.2nMCond_10mW637nm_AMPPNPremoved_60nMSxO_1__Default_analysis__x799-y855-l25-w85-a0_roi.tif</t>
  </si>
  <si>
    <t>yeastCondensin_SxO_concentration__SxO_60nM__20210317_condensinHighSaltwash__S159d16Mar21-CH6_A3_BBB2dna_0.2nMCond_10mW637nm_AMPPNPremoved_60nMSxO_1__Default_analysis__x689-y240-l17-w78-a0_roi.tif</t>
  </si>
  <si>
    <t>yeastCondensin_SxO_concentration__SxO_60nM__20210317_condensinHighSaltwash__S159d16Mar21-CH6_A3_BBB2dna_0.2nMCond_10mW637nm_AMPPNPremoved_60nMSxO_1__Default_analysis__x679-y601-l23-w99-a0_roi.tif</t>
  </si>
  <si>
    <t>yeastCondensin_SxO_concentration__SxO_60nM__20210317_condensinHighSaltwash__S159d16Mar21-CH6_A3_BBB2dna_0.2nMCond_10mW637nm_AMPPNPremoved_60nMSxO_1__Default_analysis__x667-y267-l19-w85-a0_roi.tif</t>
  </si>
  <si>
    <t>yeastCondensin_SxO_concentration__SxO_60nM__20210317_condensinHighSaltwash__S159d16Mar21-CH6_A3_BBB2dna_0.2nMCond_10mW637nm_AMPPNPremoved_60nMSxO_1__Default_analysis__x663-y520-l36-w67-a0_roi.tif</t>
  </si>
  <si>
    <t>yeastCondensin_SxO_concentration__SxO_60nM__20210317_condensinHighSaltwash__S159d16Mar21-CH6_A3_BBB2dna_0.2nMCond_10mW637nm_AMPPNPremoved_60nMSxO_1__Default_analysis__x625-y892-l16-w86-a0_roi.tif</t>
  </si>
  <si>
    <t>yeastCondensin_SxO_concentration__SxO_60nM__20210317_condensinHighSaltwash__S159d16Mar21-CH6_A3_BBB2dna_0.2nMCond_10mW637nm_AMPPNPremoved_60nMSxO_1__Default_analysis__x592-y586-l32-w89-a0_roi.tif</t>
  </si>
  <si>
    <t>yeastCondensin_SxO_concentration__SxO_60nM__20210317_condensinHighSaltwash__S159d16Mar21-CH6_A3_BBB2dna_0.2nMCond_10mW637nm_AMPPNPremoved_60nMSxO_1__Default_analysis__x53-y246-l41-w98-a0_roi.tif</t>
  </si>
  <si>
    <t>yeastCondensin_SxO_concentration__SxO_60nM__20210317_condensinHighSaltwash__S159d16Mar21-CH6_A3_BBB2dna_0.2nMCond_10mW637nm_AMPPNPremoved_60nMSxO_1__Default_analysis__x528-y325-l32-w104-a0_roi.tif</t>
  </si>
  <si>
    <t>yeastCondensin_SxO_concentration__SxO_60nM__20210317_condensinHighSaltwash__S159d16Mar21-CH6_A3_BBB2dna_0.2nMCond_10mW637nm_AMPPNPremoved_60nMSxO_1__Default_analysis__x528-y291-l24-w101-a0_roi.tif</t>
  </si>
  <si>
    <t>yeastCondensin_SxO_concentration__SxO_60nM__20210317_condensinHighSaltwash__S159d16Mar21-CH6_A3_BBB2dna_0.2nMCond_10mW637nm_AMPPNPremoved_60nMSxO_1__Default_analysis__x522-y279-l23-w115-a0_roi.tif</t>
  </si>
  <si>
    <t>yeastCondensin_SxO_concentration__SxO_60nM__20210317_condensinHighSaltwash__S159d16Mar21-CH6_A3_BBB2dna_0.2nMCond_10mW637nm_AMPPNPremoved_60nMSxO_1__Default_analysis__x517-y716-l30-w101-a0_roi.tif</t>
  </si>
  <si>
    <t>yeastCondensin_SxO_concentration__SxO_60nM__20210317_condensinHighSaltwash__S159d16Mar21-CH6_A3_BBB2dna_0.2nMCond_10mW637nm_AMPPNPremoved_60nMSxO_1__Default_analysis__x48-y556-l27-w81-a0_roi.tif</t>
  </si>
  <si>
    <t>yeastCondensin_SxO_concentration__SxO_60nM__20210317_condensinHighSaltwash__S159d16Mar21-CH6_A3_BBB2dna_0.2nMCond_10mW637nm_AMPPNPremoved_60nMSxO_1__Default_analysis__x468-y644-l27-w116-a0_roi.tif</t>
  </si>
  <si>
    <t>yeastCondensin_SxO_concentration__SxO_60nM__20210317_condensinHighSaltwash__S159d16Mar21-CH6_A3_BBB2dna_0.2nMCond_10mW637nm_AMPPNPremoved_60nMSxO_1__Default_analysis__x421-y470-l23-w62-a0_roi.tif</t>
  </si>
  <si>
    <t>yeastCondensin_SxO_concentration__SxO_60nM__20210317_condensinHighSaltwash__S159d16Mar21-CH6_A3_BBB2dna_0.2nMCond_10mW637nm_AMPPNPremoved_60nMSxO_1__Default_analysis__x411-y778-l21-w94-a0_roi.tif</t>
  </si>
  <si>
    <t>yeastCondensin_SxO_concentration__SxO_60nM__20210317_condensinHighSaltwash__S159d16Mar21-CH6_A3_BBB2dna_0.2nMCond_10mW637nm_AMPPNPremoved_60nMSxO_1__Default_analysis__x391-y370-l29-w109-a0_roi.tif</t>
  </si>
  <si>
    <t>yeastCondensin_SxO_concentration__SxO_60nM__20210317_condensinHighSaltwash__S159d16Mar21-CH6_A3_BBB2dna_0.2nMCond_10mW637nm_AMPPNPremoved_60nMSxO_1__Default_analysis__x37-y566-l24-w128-a0_roi.tif</t>
  </si>
  <si>
    <t>yeastCondensin_SxO_concentration__SxO_60nM__20210317_condensinHighSaltwash__S159d16Mar21-CH6_A3_BBB2dna_0.2nMCond_10mW637nm_AMPPNPremoved_60nMSxO_1__Default_analysis__x368-y387-l13-w84-a0_roi.tif</t>
  </si>
  <si>
    <t>yeastCondensin_SxO_concentration__SxO_60nM__20210317_condensinHighSaltwash__S159d16Mar21-CH6_A3_BBB2dna_0.2nMCond_10mW637nm_AMPPNPremoved_60nMSxO_1__Default_analysis__x357-y760-l24-w116-a0_roi.tif</t>
  </si>
  <si>
    <t>yeastCondensin_SxO_concentration__SxO_60nM__20210317_condensinHighSaltwash__S159d16Mar21-CH6_A3_BBB2dna_0.2nMCond_10mW637nm_AMPPNPremoved_60nMSxO_1__Default_analysis__x351-y283-l17-w92-a0_roi.tif</t>
  </si>
  <si>
    <t>yeastCondensin_SxO_concentration__SxO_60nM__20210317_condensinHighSaltwash__S159d16Mar21-CH6_A3_BBB2dna_0.2nMCond_10mW637nm_AMPPNPremoved_60nMSxO_1__Default_analysis__x320-y935-l32-w109-a0_roi.tif</t>
  </si>
  <si>
    <t>yeastCondensin_SxO_concentration__SxO_60nM__20210317_condensinHighSaltwash__S159d16Mar21-CH6_A3_BBB2dna_0.2nMCond_10mW637nm_AMPPNPremoved_60nMSxO_1__Default_analysis__x308-y158-l31-w110-a0_roi.tif</t>
  </si>
  <si>
    <t>yeastCondensin_SxO_concentration__SxO_60nM__20210317_condensinHighSaltwash__S159d16Mar21-CH6_A3_BBB2dna_0.2nMCond_10mW637nm_AMPPNPremoved_60nMSxO_1__Default_analysis__x301-y602-l23-w122-a0_roi.tif</t>
  </si>
  <si>
    <t>yeastCondensin_SxO_concentration__SxO_60nM__20210317_condensinHighSaltwash__S159d16Mar21-CH6_A3_BBB2dna_0.2nMCond_10mW637nm_AMPPNPremoved_60nMSxO_1__Default_analysis__x251-y0-l29-w140-a0_roi.tif</t>
  </si>
  <si>
    <t>yeastCondensin_SxO_concentration__SxO_60nM__20210317_condensinHighSaltwash__S159d16Mar21-CH6_A3_BBB2dna_0.2nMCond_10mW637nm_AMPPNPremoved_60nMSxO_1__Default_analysis__x242-y712-l26-w145-a0_roi.tif</t>
  </si>
  <si>
    <t>yeastCondensin_SxO_concentration__SxO_60nM__20210317_condensinHighSaltwash__S159d16Mar21-CH6_A3_BBB2dna_0.2nMCond_10mW637nm_AMPPNPremoved_60nMSxO_1__Default_analysis__x234-y108-l24-w101-a0_roi.tif</t>
  </si>
  <si>
    <t>yeastCondensin_SxO_concentration__SxO_60nM__20210317_condensinHighSaltwash__S159d16Mar21-CH6_A3_BBB2dna_0.2nMCond_10mW637nm_AMPPNPremoved_60nMSxO_1__Default_analysis__x227-y324-l14-w100-a0_roi.tif</t>
  </si>
  <si>
    <t>yeastCondensin_SxO_concentration__SxO_60nM__20210317_condensinHighSaltwash__S159d16Mar21-CH6_A3_BBB2dna_0.2nMCond_10mW637nm_AMPPNPremoved_60nMSxO_1__Default_analysis__x204-y215-l40-w90-a0_roi.tif</t>
  </si>
  <si>
    <t>yeastCondensin_SxO_concentration__SxO_60nM__20210317_condensinHighSaltwash__S159d16Mar21-CH6_A3_BBB2dna_0.2nMCond_10mW637nm_AMPPNPremoved_60nMSxO_1__Default_analysis__x191-y644-l42-w118-a0_roi.tif</t>
  </si>
  <si>
    <t>yeastCondensin_SxO_concentration__SxO_60nM__20210317_condensinHighSaltwash__S159d16Mar21-CH6_A3_BBB2dna_0.2nMCond_10mW637nm_AMPPNPremoved_60nMSxO_1__Default_analysis__x180-y261-l25-w98-a0_roi.tif</t>
  </si>
  <si>
    <t>yeastCondensin_SxO_concentration__SxO_60nM__20210317_condensinHighSaltwash__S159d16Mar21-CH6_A3_BBB2dna_0.2nMCond_10mW637nm_AMPPNPremoved_60nMSxO_1__Default_analysis__x151-y843-l26-w98-a0_roi.tif</t>
  </si>
  <si>
    <t>yeastCondensin_SxO_concentration__SxO_60nM__20210317_condensinHighSaltwash__S159d16Mar21-CH6_A3_BBB2dna_0.2nMCond_10mW637nm_AMPPNPremoved_60nMSxO_1__Default_analysis__x116-y807-l33-w95-a0_roi.tif</t>
  </si>
  <si>
    <t>yeastCondensin_SxO_concentration__SxO_60nM__20210317_condensinHighSaltwash__S159d16Mar21-CH6_A3_BBB2dna_0.2nMCond_10mW637nm_AMPPNPremoved_60nMSxO_1__Default_analysis__x106-y693-l37-w87-a0_roi.tif</t>
  </si>
  <si>
    <t>yeastCondensin_SxO_concentration__SxO_60nM__20210317_condensinHighSaltwash__S159d16Mar21-CH6_A3_BBB2dna_0.2nMCond_10mW637nm_AMPPNPremoved_60nMSxO_1__Default_analysis__x0-y729-l38-w60-a0_roi.tif</t>
  </si>
  <si>
    <t>yeastCondensin_SxO_concentration__SxO_20_200nM__20201212_RNAPAl647__S151d12Dec20-CH5_A1_20mW637nm_0p5nMCond_200nMSxO_1__Default_analysis__x98-y253-l26-w69-a0_roi.tif</t>
  </si>
  <si>
    <t>yeastCondensin_SxO_concentration__SxO_20_200nM__20201212_RNAPAl647__S151d12Dec20-CH5_A1_20mW637nm_0p5nMCond_200nMSxO_1__Default_analysis__x892-y483-l29-w103-a0_roi.tif</t>
  </si>
  <si>
    <t>yeastCondensin_SxO_concentration__SxO_20_200nM__20201212_RNAPAl647__S151d12Dec20-CH5_A1_20mW637nm_0p5nMCond_200nMSxO_1__Default_analysis__x832-y724-l34-w112-a0_roi.tif</t>
  </si>
  <si>
    <t>yeastCondensin_SxO_concentration__SxO_20_200nM__20201212_RNAPAl647__S151d12Dec20-CH5_A1_20mW637nm_0p5nMCond_200nMSxO_1__Default_analysis__x72-y822-l28-w87-a0_roi.tif</t>
  </si>
  <si>
    <t>yeastCondensin_SxO_concentration__SxO_20_200nM__20201212_RNAPAl647__S151d12Dec20-CH5_A1_20mW637nm_0p5nMCond_200nMSxO_1__Default_analysis__x584-y599-l29-w66-a0_roi.tif</t>
  </si>
  <si>
    <t>yeastCondensin_SxO_concentration__SxO_20_200nM__20201212_RNAPAl647__S151d12Dec20-CH5_A1_20mW637nm_0p5nMCond_200nMSxO_1__Default_analysis__x554-y633-l41-w63-a0_roi.tif</t>
  </si>
  <si>
    <t>yeastCondensin_SxO_concentration__SxO_20_200nM__20201212_RNAPAl647__S151d12Dec20-CH5_A1_20mW637nm_0p5nMCond_200nMSxO_1__Default_analysis__x464-y349-l28-w90-a0_roi.tif</t>
  </si>
  <si>
    <t>yeastCondensin_SxO_concentration__SxO_20_200nM__20201212_RNAPAl647__S151d12Dec20-CH5_A1_20mW637nm_0p5nMCond_200nMSxO_1__Default_analysis__x37-y639-l40-w75-a0_roi.tif</t>
  </si>
  <si>
    <t>yeastCondensin_SxO_concentration__SxO_20_200nM__20201212_RNAPAl647__S151d12Dec20-CH5_A1_20mW637nm_0p5nMCond_200nMSxO_1__Default_analysis__x368-y758-l45-w87-a0_roi.tif</t>
  </si>
  <si>
    <t>yeastCondensin_SxO_concentration__SxO_20_200nM__20201212_RNAPAl647__S151d12Dec20-CH5_A1_20mW637nm_0p5nMCond_200nMSxO_1__Default_analysis__x366-y532-l17-w77-a0_roi.tif</t>
  </si>
  <si>
    <t>yeastCondensin_SxO_concentration__SxO_20_200nM__20201212_RNAPAl647__S151d12Dec20-CH5_A1_20mW637nm_0p5nMCond_200nMSxO_1__Default_analysis__x355-y143-l31-w89-a0_roi.tif</t>
  </si>
  <si>
    <t>yeastCondensin_SxO_concentration__SxO_20_200nM__20201212_RNAPAl647__S151d12Dec20-CH5_A1_20mW637nm_0p5nMCond_200nMSxO_1__Default_analysis__x283-y486-l38-w75-a0_roi.tif</t>
  </si>
  <si>
    <t>yeastCondensin_SxO_concentration__SxO_20_200nM__20201212_RNAPAl647__S151d12Dec20-CH5_A1_20mW637nm_0p5nMCond_200nMSxO_1__Default_analysis__x187-y852-l40-w76-a0_roi.tif</t>
  </si>
  <si>
    <t>yeastCondensin_SxO_concentration__SxO_20_200nM__20201212_RNAPAl647__S151d12Dec20-CH5_A1_20mW637nm_0p5nMCond_200nMSxO_1__Default_analysis__x0-y489-l38-w67-a0_roi.tif</t>
  </si>
  <si>
    <t>yeastCondensin_SxO_concentration__SxO_20_200nM__20201212_RNAPAl647__S150d12Dec20-CH8_A3_1nMCond_1__Default_analysis__x940-y711-l26-w84-a0_roi.tif</t>
  </si>
  <si>
    <t>yeastCondensin_SxO_concentration__SxO_20_200nM__20201212_RNAPAl647__S150d12Dec20-CH8_A3_1nMCond_1__Default_analysis__x877-y547-l43-w97-a0_roi.tif</t>
  </si>
  <si>
    <t>yeastCondensin_SxO_concentration__SxO_20_200nM__20201212_RNAPAl647__S150d12Dec20-CH8_A3_1nMCond_1__Default_analysis__x873-y618-l23-w90-a0_roi.tif</t>
  </si>
  <si>
    <t>yeastCondensin_SxO_concentration__SxO_20_200nM__20201212_RNAPAl647__S150d12Dec20-CH8_A3_1nMCond_1__Default_analysis__x862-y474-l33-w120-a0_roi.tif</t>
  </si>
  <si>
    <t>yeastCondensin_SxO_concentration__SxO_20_200nM__20201212_RNAPAl647__S150d12Dec20-CH8_A3_1nMCond_1__Default_analysis__x83-y101-l23-w84-a0_roi.tif</t>
  </si>
  <si>
    <t>yeastCondensin_SxO_concentration__SxO_20_200nM__20201212_RNAPAl647__S150d12Dec20-CH8_A3_1nMCond_1__Default_analysis__x828-y817-l45-w79-a0_roi.tif</t>
  </si>
  <si>
    <t>yeastCondensin_SxO_concentration__SxO_20_200nM__20201212_RNAPAl647__S150d12Dec20-CH8_A3_1nMCond_1__Default_analysis__x825-y961-l32-w94-a0_roi.tif</t>
  </si>
  <si>
    <t>yeastCondensin_SxO_concentration__SxO_20_200nM__20201212_RNAPAl647__S150d12Dec20-CH8_A3_1nMCond_1__Default_analysis__x80-y384-l39-w83-a0_roi.tif</t>
  </si>
  <si>
    <t>yeastCondensin_SxO_concentration__SxO_20_200nM__20201212_RNAPAl647__S150d12Dec20-CH8_A3_1nMCond_1__Default_analysis__x791-y466-l30-w89-a0_roi.tif</t>
  </si>
  <si>
    <t>yeastCondensin_SxO_concentration__SxO_20_200nM__20201212_RNAPAl647__S150d12Dec20-CH8_A3_1nMCond_1__Default_analysis__x780-y614-l36-w85-a0_roi.tif</t>
  </si>
  <si>
    <t>yeastCondensin_SxO_concentration__SxO_20_200nM__20201212_RNAPAl647__S150d12Dec20-CH8_A3_1nMCond_1__Default_analysis__x776-y339-l35-w98-a0_roi.tif</t>
  </si>
  <si>
    <t>yeastCondensin_SxO_concentration__SxO_20_200nM__20201212_RNAPAl647__S150d12Dec20-CH8_A3_1nMCond_1__Default_analysis__x757-y724-l29-w48-a0_roi.tif</t>
  </si>
  <si>
    <t>yeastCondensin_SxO_concentration__SxO_20_200nM__20201212_RNAPAl647__S150d12Dec20-CH8_A3_1nMCond_1__Default_analysis__x726-y983-l36-w62-a0_roi.tif</t>
  </si>
  <si>
    <t>yeastCondensin_SxO_concentration__SxO_20_200nM__20201212_RNAPAl647__S150d12Dec20-CH8_A3_1nMCond_1__Default_analysis__x704-y279-l52-w72-a0_roi.tif</t>
  </si>
  <si>
    <t>yeastCondensin_SxO_concentration__SxO_20_200nM__20201212_RNAPAl647__S150d12Dec20-CH8_A3_1nMCond_1__Default_analysis__x7-y956-l33-w65-a0_roi.tif</t>
  </si>
  <si>
    <t>yeastCondensin_SxO_concentration__SxO_20_200nM__20201212_RNAPAl647__S150d12Dec20-CH8_A3_1nMCond_1__Default_analysis__x65-y950-l26-w89-a0_roi.tif</t>
  </si>
  <si>
    <t>yeastCondensin_SxO_concentration__SxO_20_200nM__20201212_RNAPAl647__S150d12Dec20-CH8_A3_1nMCond_1__Default_analysis__x641-y409-l35-w102-a0_roi.tif</t>
  </si>
  <si>
    <t>yeastCondensin_SxO_concentration__SxO_20_200nM__20201212_RNAPAl647__S150d12Dec20-CH8_A3_1nMCond_1__Default_analysis__x626-y323-l34-w100-a0_roi.tif</t>
  </si>
  <si>
    <t>yeastCondensin_SxO_concentration__SxO_20_200nM__20201212_RNAPAl647__S150d12Dec20-CH8_A3_1nMCond_1__Default_analysis__x613-y772-l27-w90-a0_roi.tif</t>
  </si>
  <si>
    <t>yeastCondensin_SxO_concentration__SxO_20_200nM__20201212_RNAPAl647__S150d12Dec20-CH8_A3_1nMCond_1__Default_analysis__x606-y903-l22-w84-a0_roi.tif</t>
  </si>
  <si>
    <t>yeastCondensin_SxO_concentration__SxO_20_200nM__20201212_RNAPAl647__S150d12Dec20-CH8_A3_1nMCond_1__Default_analysis__x594-y995-l22-w105-a0_roi.tif</t>
  </si>
  <si>
    <t>yeastCondensin_SxO_concentration__SxO_20_200nM__20201212_RNAPAl647__S150d12Dec20-CH8_A3_1nMCond_1__Default_analysis__x583-y592-l29-w77-a0_roi.tif</t>
  </si>
  <si>
    <t>yeastCondensin_SxO_concentration__SxO_20_200nM__20201212_RNAPAl647__S150d12Dec20-CH8_A3_1nMCond_1__Default_analysis__x541-y338-l31-w104-a0_roi.tif</t>
  </si>
  <si>
    <t>yeastCondensin_SxO_concentration__SxO_20_200nM__20201212_RNAPAl647__S150d12Dec20-CH8_A3_1nMCond_1__Default_analysis__x483-y497-l46-w88-a0_roi.tif</t>
  </si>
  <si>
    <t>yeastCondensin_SxO_concentration__SxO_20_200nM__20201212_RNAPAl647__S150d12Dec20-CH8_A3_1nMCond_1__Default_analysis__x464-y719-l45-w85-a0_roi.tif</t>
  </si>
  <si>
    <t>yeastCondensin_SxO_concentration__SxO_20_200nM__20201212_RNAPAl647__S150d12Dec20-CH8_A3_1nMCond_1__Default_analysis__x441-y722-l54-w104-a0_roi.tif</t>
  </si>
  <si>
    <t>yeastCondensin_SxO_concentration__SxO_20_200nM__20201212_RNAPAl647__S150d12Dec20-CH8_A3_1nMCond_1__Default_analysis__x441-y291-l22-w83-a0_roi.tif</t>
  </si>
  <si>
    <t>yeastCondensin_SxO_concentration__SxO_20_200nM__20201212_RNAPAl647__S150d12Dec20-CH8_A3_1nMCond_1__Default_analysis__x436-y810-l30-w122-a0_roi.tif</t>
  </si>
  <si>
    <t>yeastCondensin_SxO_concentration__SxO_20_200nM__20201212_RNAPAl647__S150d12Dec20-CH8_A3_1nMCond_1__Default_analysis__x430-y320-l20-w100-a0_roi.tif</t>
  </si>
  <si>
    <t>yeastCondensin_SxO_concentration__SxO_20_200nM__20201212_RNAPAl647__S150d12Dec20-CH8_A3_1nMCond_1__Default_analysis__x336-y565-l19-w96-a0_roi.tif</t>
  </si>
  <si>
    <t>yeastCondensin_SxO_concentration__SxO_20_200nM__20201212_RNAPAl647__S150d12Dec20-CH8_A3_1nMCond_1__Default_analysis__x313-y504-l34-w94-a0_roi.tif</t>
  </si>
  <si>
    <t>yeastCondensin_SxO_concentration__SxO_20_200nM__20201212_RNAPAl647__S150d12Dec20-CH8_A3_1nMCond_1__Default_analysis__x305-y422-l44-w91-a0_roi.tif</t>
  </si>
  <si>
    <t>yeastCondensin_SxO_concentration__SxO_20_200nM__20201212_RNAPAl647__S150d12Dec20-CH8_A3_1nMCond_1__Default_analysis__x287-y347-l30-w102-a0_roi.tif</t>
  </si>
  <si>
    <t>yeastCondensin_SxO_concentration__SxO_20_200nM__20201212_RNAPAl647__S150d12Dec20-CH8_A3_1nMCond_1__Default_analysis__x270-y746-l32-w80-a0_roi.tif</t>
  </si>
  <si>
    <t>yeastCondensin_SxO_concentration__SxO_20_200nM__20201212_RNAPAl647__S150d12Dec20-CH8_A3_1nMCond_1__Default_analysis__x264-y52-l19-w124-a0_roi.tif</t>
  </si>
  <si>
    <t>yeastCondensin_SxO_concentration__SxO_20_200nM__20201212_RNAPAl647__S150d12Dec20-CH8_A3_1nMCond_1__Default_analysis__x261-y933-l23-w104-a0_roi.tif</t>
  </si>
  <si>
    <t>yeastCondensin_SxO_concentration__SxO_20_200nM__20201212_RNAPAl647__S150d12Dec20-CH8_A3_1nMCond_1__Default_analysis__x25-y587-l30-w85-a0_roi.tif</t>
  </si>
  <si>
    <t>yeastCondensin_SxO_concentration__SxO_20_200nM__20201212_RNAPAl647__S150d12Dec20-CH8_A3_1nMCond_1__Default_analysis__x25-y315-l46-w73-a0_roi.tif</t>
  </si>
  <si>
    <t>yeastCondensin_SxO_concentration__SxO_20_200nM__20201212_RNAPAl647__S150d12Dec20-CH8_A3_1nMCond_1__Default_analysis__x231-y663-l31-w93-a0_roi.tif</t>
  </si>
  <si>
    <t>yeastCondensin_SxO_concentration__SxO_20_200nM__20201212_RNAPAl647__S150d12Dec20-CH8_A3_1nMCond_1__Default_analysis__x230-y843-l19-w86-a0_roi.tif</t>
  </si>
  <si>
    <t>yeastCondensin_SxO_concentration__SxO_20_200nM__20201212_RNAPAl647__S150d12Dec20-CH8_A3_1nMCond_1__Default_analysis__x199-y564-l37-w83-a0_roi.tif</t>
  </si>
  <si>
    <t>yeastCondensin_SxO_concentration__SxO_20_200nM__20201212_RNAPAl647__S150d12Dec20-CH8_A3_1nMCond_1__Default_analysis__x170-y930-l33-w93-a0_roi.tif</t>
  </si>
  <si>
    <t>yeastCondensin_SxO_concentration__SxO_20_200nM__20201212_RNAPAl647__S150d12Dec20-CH8_A3_1nMCond_1__Default_analysis__x15-y526-l43-w99-a0_roi.tif</t>
  </si>
  <si>
    <t>yeastCondensin_SxO_concentration__SxO_20_200nM__20201212_RNAPAl647__S150d12Dec20-CH8_A3_1nMCond_1__Default_analysis__x146-y434-l36-w92-a0_roi.tif</t>
  </si>
  <si>
    <t>yeastCondensin_SxO_concentration__SxO_20_200nM__20201212_RNAPAl647__S150d12Dec20-CH8_A3_1nMCond_1__Default_analysis__x12-y516-l25-w97-a0_roi.tif</t>
  </si>
  <si>
    <t>yeastCondensin_SxO_concentration__SxO_20_200nM__20201212_RNAPAl647__S150d12Dec20-CH8_A3_1nMCond_1__Default_analysis__x105-y707-l39-w90-a0_roi.tif</t>
  </si>
  <si>
    <t>yeastCondensin_SxO_concentration__SxO_20_200nM__20201212_RNAPAl647__S150d12Dec20-CH8_A3_1nMCond_1__Default_analysis__x102-y829-l37-w94-a0_roi.tif</t>
  </si>
  <si>
    <t>yeastCondensin_SxO_concentration__SxG_10nM__20201211_RNAPAl647__S148d14Oct20-CH8_A2_10nMSxG_2mMAscorbic_0p5nMCond_1__Default_analysis__x930-y377-l19-w74-a0_roi.tif</t>
  </si>
  <si>
    <t>yeastCondensin_SxO_concentration__SxG_10nM__20201211_RNAPAl647__S148d14Oct20-CH8_A2_10nMSxG_2mMAscorbic_0p5nMCond_1__Default_analysis__x93-y319-l27-w69-a0_roi.tif</t>
  </si>
  <si>
    <t>yeastCondensin_SxO_concentration__SxG_10nM__20201211_RNAPAl647__S148d14Oct20-CH8_A2_10nMSxG_2mMAscorbic_0p5nMCond_1__Default_analysis__x914-y479-l15-w50-a0_roi.tif</t>
  </si>
  <si>
    <t>yeastCondensin_SxO_concentration__SxG_10nM__20201211_RNAPAl647__S148d14Oct20-CH8_A2_10nMSxG_2mMAscorbic_0p5nMCond_1__Default_analysis__x908-y760-l34-w83-a0_roi.tif</t>
  </si>
  <si>
    <t>yeastCondensin_SxO_concentration__SxG_10nM__20201211_RNAPAl647__S148d14Oct20-CH8_A2_10nMSxG_2mMAscorbic_0p5nMCond_1__Default_analysis__x907-y843-l22-w86-a0_roi.tif</t>
  </si>
  <si>
    <t>yeastCondensin_SxO_concentration__SxG_10nM__20201211_RNAPAl647__S148d14Oct20-CH8_A2_10nMSxG_2mMAscorbic_0p5nMCond_1__Default_analysis__x878-y173-l26-w75-a0_roi.tif</t>
  </si>
  <si>
    <t>yeastCondensin_SxO_concentration__SxG_10nM__20201211_RNAPAl647__S148d14Oct20-CH8_A2_10nMSxG_2mMAscorbic_0p5nMCond_1__Default_analysis__x874-y483-l54-w41-a0_roi.tif</t>
  </si>
  <si>
    <t>yeastCondensin_SxO_concentration__SxG_10nM__20201211_RNAPAl647__S148d14Oct20-CH8_A2_10nMSxG_2mMAscorbic_0p5nMCond_1__Default_analysis__x861-y569-l37-w73-a0_roi.tif</t>
  </si>
  <si>
    <t>yeastCondensin_SxO_concentration__SxG_10nM__20201211_RNAPAl647__S148d14Oct20-CH8_A2_10nMSxG_2mMAscorbic_0p5nMCond_1__Default_analysis__x846-y636-l33-w95-a0_roi.tif</t>
  </si>
  <si>
    <t>yeastCondensin_SxO_concentration__SxG_10nM__20201211_RNAPAl647__S148d14Oct20-CH8_A2_10nMSxG_2mMAscorbic_0p5nMCond_1__Default_analysis__x844-y444-l23-w90-a0_roi.tif</t>
  </si>
  <si>
    <t>yeastCondensin_SxO_concentration__SxG_10nM__20201211_RNAPAl647__S148d14Oct20-CH8_A2_10nMSxG_2mMAscorbic_0p5nMCond_1__Default_analysis__x788-y729-l38-w89-a0_roi.tif</t>
  </si>
  <si>
    <t>yeastCondensin_SxO_concentration__SxG_10nM__20201211_RNAPAl647__S148d14Oct20-CH8_A2_10nMSxG_2mMAscorbic_0p5nMCond_1__Default_analysis__x724-y421-l16-w64-a0_roi.tif</t>
  </si>
  <si>
    <t>yeastCondensin_SxO_concentration__SxG_10nM__20201211_RNAPAl647__S148d14Oct20-CH8_A2_10nMSxG_2mMAscorbic_0p5nMCond_1__Default_analysis__x684-y516-l25-w69-a0_roi.tif</t>
  </si>
  <si>
    <t>yeastCondensin_SxO_concentration__SxG_10nM__20201211_RNAPAl647__S148d14Oct20-CH8_A2_10nMSxG_2mMAscorbic_0p5nMCond_1__Default_analysis__x673-y731-l12-w94-a0_roi.tif</t>
  </si>
  <si>
    <t>yeastCondensin_SxO_concentration__SxG_10nM__20201211_RNAPAl647__S148d14Oct20-CH8_A2_10nMSxG_2mMAscorbic_0p5nMCond_1__Default_analysis__x671-y639-l26-w56-a0_roi.tif</t>
  </si>
  <si>
    <t>yeastCondensin_SxO_concentration__SxG_10nM__20201211_RNAPAl647__S148d14Oct20-CH8_A2_10nMSxG_2mMAscorbic_0p5nMCond_1__Default_analysis__x670-y248-l18-w84-a0_roi.tif</t>
  </si>
  <si>
    <t>yeastCondensin_SxO_concentration__SxG_10nM__20201211_RNAPAl647__S148d14Oct20-CH8_A2_10nMSxG_2mMAscorbic_0p5nMCond_1__Default_analysis__x67-y899-l30-w83-a0_roi.tif</t>
  </si>
  <si>
    <t>yeastCondensin_SxO_concentration__SxG_10nM__20201211_RNAPAl647__S148d14Oct20-CH8_A2_10nMSxG_2mMAscorbic_0p5nMCond_1__Default_analysis__x650-y949-l14-w99-a0_roi.tif</t>
  </si>
  <si>
    <t>yeastCondensin_SxO_concentration__SxG_10nM__20201211_RNAPAl647__S148d14Oct20-CH8_A2_10nMSxG_2mMAscorbic_0p5nMCond_1__Default_analysis__x650-y677-l23-w93-a0_roi.tif</t>
  </si>
  <si>
    <t>yeastCondensin_SxO_concentration__SxG_10nM__20201211_RNAPAl647__S148d14Oct20-CH8_A2_10nMSxG_2mMAscorbic_0p5nMCond_1__Default_analysis__x644-y960-l20-w89-a0_roi.tif</t>
  </si>
  <si>
    <t>yeastCondensin_SxO_concentration__SxG_10nM__20201211_RNAPAl647__S148d14Oct20-CH8_A2_10nMSxG_2mMAscorbic_0p5nMCond_1__Default_analysis__x628-y855-l33-w96-a0_roi.tif</t>
  </si>
  <si>
    <t>yeastCondensin_SxO_concentration__SxG_10nM__20201211_RNAPAl647__S148d14Oct20-CH8_A2_10nMSxG_2mMAscorbic_0p5nMCond_1__Default_analysis__x568-y112-l26-w94-a0_roi.tif</t>
  </si>
  <si>
    <t>yeastCondensin_SxO_concentration__SxG_10nM__20201211_RNAPAl647__S148d14Oct20-CH8_A2_10nMSxG_2mMAscorbic_0p5nMCond_1__Default_analysis__x554-y502-l29-w76-a0_roi.tif</t>
  </si>
  <si>
    <t>yeastCondensin_SxO_concentration__SxG_10nM__20201211_RNAPAl647__S148d14Oct20-CH8_A2_10nMSxG_2mMAscorbic_0p5nMCond_1__Default_analysis__x542-y387-l35-w95-a0_roi.tif</t>
  </si>
  <si>
    <t>yeastCondensin_SxO_concentration__SxG_10nM__20201211_RNAPAl647__S148d14Oct20-CH8_A2_10nMSxG_2mMAscorbic_0p5nMCond_1__Default_analysis__x539-y528-l33-w134-a0_roi.tif</t>
  </si>
  <si>
    <t>yeastCondensin_SxO_concentration__SxG_10nM__20201211_RNAPAl647__S148d14Oct20-CH8_A2_10nMSxG_2mMAscorbic_0p5nMCond_1__Default_analysis__x535-y403-l29-w101-a0_roi.tif</t>
  </si>
  <si>
    <t>yeastCondensin_SxO_concentration__SxG_10nM__20201211_RNAPAl647__S148d14Oct20-CH8_A2_10nMSxG_2mMAscorbic_0p5nMCond_1__Default_analysis__x519-y256-l37-w86-a0_roi.tif</t>
  </si>
  <si>
    <t>yeastCondensin_SxO_concentration__SxG_10nM__20201211_RNAPAl647__S148d14Oct20-CH8_A2_10nMSxG_2mMAscorbic_0p5nMCond_1__Default_analysis__x507-y112-l20-w92-a0_roi.tif</t>
  </si>
  <si>
    <t>yeastCondensin_SxO_concentration__SxG_10nM__20201211_RNAPAl647__S148d14Oct20-CH8_A2_10nMSxG_2mMAscorbic_0p5nMCond_1__Default_analysis__x494-y681-l23-w93-a0_roi.tif</t>
  </si>
  <si>
    <t>yeastCondensin_SxO_concentration__SxG_10nM__20201211_RNAPAl647__S148d14Oct20-CH8_A2_10nMSxG_2mMAscorbic_0p5nMCond_1__Default_analysis__x466-y173-l38-w109-a0_roi.tif</t>
  </si>
  <si>
    <t>yeastCondensin_SxO_concentration__SxG_10nM__20201211_RNAPAl647__S148d14Oct20-CH8_A2_10nMSxG_2mMAscorbic_0p5nMCond_1__Default_analysis__x414-y527-l19-w95-a0_roi.tif</t>
  </si>
  <si>
    <t>yeastCondensin_SxO_concentration__SxG_10nM__20201211_RNAPAl647__S148d14Oct20-CH8_A2_10nMSxG_2mMAscorbic_0p5nMCond_1__Default_analysis__x369-y651-l20-w104-a0_roi.tif</t>
  </si>
  <si>
    <t>yeastCondensin_SxO_concentration__SxG_10nM__20201211_RNAPAl647__S148d14Oct20-CH8_A2_10nMSxG_2mMAscorbic_0p5nMCond_1__Default_analysis__x365-y377-l17-w88-a0_roi.tif</t>
  </si>
  <si>
    <t>yeastCondensin_SxO_concentration__SxG_10nM__20201211_RNAPAl647__S148d14Oct20-CH8_A2_10nMSxG_2mMAscorbic_0p5nMCond_1__Default_analysis__x339-y230-l22-w55-a0_roi.tif</t>
  </si>
  <si>
    <t>yeastCondensin_SxO_concentration__SxG_10nM__20201211_RNAPAl647__S148d14Oct20-CH8_A2_10nMSxG_2mMAscorbic_0p5nMCond_1__Default_analysis__x310-y462-l38-w105-a0_roi.tif</t>
  </si>
  <si>
    <t>yeastCondensin_SxO_concentration__SxG_10nM__20201211_RNAPAl647__S148d14Oct20-CH8_A2_10nMSxG_2mMAscorbic_0p5nMCond_1__Default_analysis__x306-y530-l24-w103-a0_roi.tif</t>
  </si>
  <si>
    <t>yeastCondensin_SxO_concentration__SxG_10nM__20201211_RNAPAl647__S148d14Oct20-CH8_A2_10nMSxG_2mMAscorbic_0p5nMCond_1__Default_analysis__x276-y782-l20-w58-a0_roi.tif</t>
  </si>
  <si>
    <t>yeastCondensin_SxO_concentration__SxG_10nM__20201211_RNAPAl647__S148d14Oct20-CH8_A2_10nMSxG_2mMAscorbic_0p5nMCond_1__Default_analysis__x261-y464-l33-w122-a0_roi.tif</t>
  </si>
  <si>
    <t>yeastCondensin_SxO_concentration__SxG_10nM__20201211_RNAPAl647__S148d14Oct20-CH8_A2_10nMSxG_2mMAscorbic_0p5nMCond_1__Default_analysis__x248-y599-l52-w109-a0_roi.tif</t>
  </si>
  <si>
    <t>yeastCondensin_SxO_concentration__SxG_10nM__20201211_RNAPAl647__S148d14Oct20-CH8_A2_10nMSxG_2mMAscorbic_0p5nMCond_1__Default_analysis__x215-y795-l21-w63-a0_roi.tif</t>
  </si>
  <si>
    <t>yeastCondensin_SxO_concentration__SxG_10nM__20201211_RNAPAl647__S148d14Oct20-CH8_A2_10nMSxG_2mMAscorbic_0p5nMCond_1__Default_analysis__x185-y869-l22-w105-a0_roi.tif</t>
  </si>
  <si>
    <t>yeastCondensin_SxO_concentration__SxG_10nM__20201211_RNAPAl647__S148d14Oct20-CH8_A2_10nMSxG_2mMAscorbic_0p5nMCond_1__Default_analysis__x138-y678-l22-w69-a0_roi.tif</t>
  </si>
  <si>
    <t>yeastCondensin_SxO_concentration__SxG_10nM__20201211_RNAPAl647__S148d14Oct20-CH8_A2_10nMSxG_2mMAscorbic_0p5nMCond_1__Default_analysis__x123-y586-l36-w80-a0_roi.tif</t>
  </si>
  <si>
    <t>20211124_yCondensin_SxOconcentrations__20211126_0112_2p5nMcondensin_48kb_50nM_YoYo_1__Default_analysis__x969-y758-l39-w72-a0_roi.tif</t>
  </si>
  <si>
    <t>20211124_yCondensin_SxOconcentrations__20211126_0112_2p5nMcondensin_48kb_50nM_YoYo_1__Default_analysis__x935-y937-l27-w69-a0_roi.tif</t>
  </si>
  <si>
    <t>20211124_yCondensin_SxOconcentrations__20211126_0112_2p5nMcondensin_48kb_50nM_YoYo_1__Default_analysis__x922-y488-l23-w65-a0_roi.tif</t>
  </si>
  <si>
    <t>20211124_yCondensin_SxOconcentrations__20211126_0112_2p5nMcondensin_48kb_50nM_YoYo_1__Default_analysis__x911-y864-l24-w73-a0_roi.tif</t>
  </si>
  <si>
    <t>20211124_yCondensin_SxOconcentrations__20211126_0112_2p5nMcondensin_48kb_50nM_YoYo_1__Default_analysis__x883-y382-l25-w89-a0_roi.tif</t>
  </si>
  <si>
    <t>20211124_yCondensin_SxOconcentrations__20211126_0112_2p5nMcondensin_48kb_50nM_YoYo_1__Default_analysis__x832-y1085-l46-w82-a0_roi.tif</t>
  </si>
  <si>
    <t>20211124_yCondensin_SxOconcentrations__20211126_0112_2p5nMcondensin_48kb_50nM_YoYo_1__Default_analysis__x816-y576-l24-w95-a0_roi.tif</t>
  </si>
  <si>
    <t>20211124_yCondensin_SxOconcentrations__20211126_0112_2p5nMcondensin_48kb_50nM_YoYo_1__Default_analysis__x781-y1005-l32-w82-a0_roi.tif</t>
  </si>
  <si>
    <t>20211124_yCondensin_SxOconcentrations__20211126_0112_2p5nMcondensin_48kb_50nM_YoYo_1__Default_analysis__x719-y626-l34-w49-a0_roi.tif</t>
  </si>
  <si>
    <t>20211124_yCondensin_SxOconcentrations__20211126_0112_2p5nMcondensin_48kb_50nM_YoYo_1__Default_analysis__x708-y288-l36-w89-a0_roi.tif</t>
  </si>
  <si>
    <t>20211124_yCondensin_SxOconcentrations__20211126_0112_2p5nMcondensin_48kb_50nM_YoYo_1__Default_analysis__x659-y717-l41-w75-a0_roi.tif</t>
  </si>
  <si>
    <t>20211124_yCondensin_SxOconcentrations__20211126_0112_2p5nMcondensin_48kb_50nM_YoYo_1__Default_analysis__x613-y414-l54-w87-a0_roi.tif</t>
  </si>
  <si>
    <t>20211124_yCondensin_SxOconcentrations__20211126_0112_2p5nMcondensin_48kb_50nM_YoYo_1__Default_analysis__x593-y816-l18-w65-a0_roi.tif</t>
  </si>
  <si>
    <t>20211124_yCondensin_SxOconcentrations__20211126_0112_2p5nMcondensin_48kb_50nM_YoYo_1__Default_analysis__x565-y615-l22-w80-a0_roi.tif</t>
  </si>
  <si>
    <t>20211124_yCondensin_SxOconcentrations__20211126_0112_2p5nMcondensin_48kb_50nM_YoYo_1__Default_analysis__x561-y1232-l23-w85-a0_roi.tif</t>
  </si>
  <si>
    <t>20211124_yCondensin_SxOconcentrations__20211126_0112_2p5nMcondensin_48kb_50nM_YoYo_1__Default_analysis__x555-y849-l34-w70-a0_roi.tif</t>
  </si>
  <si>
    <t>20211124_yCondensin_SxOconcentrations__20211126_0112_2p5nMcondensin_48kb_50nM_YoYo_1__Default_analysis__x53-y895-l41-w57-a0_roi.tif</t>
  </si>
  <si>
    <t>20211124_yCondensin_SxOconcentrations__20211126_0112_2p5nMcondensin_48kb_50nM_YoYo_1__Default_analysis__x504-y634-l33-w48-a0_roi.tif</t>
  </si>
  <si>
    <t>20211124_yCondensin_SxOconcentrations__20211126_0112_2p5nMcondensin_48kb_50nM_YoYo_1__Default_analysis__x491-y174-l29-w74-a0_roi.tif</t>
  </si>
  <si>
    <t>20211124_yCondensin_SxOconcentrations__20211126_0112_2p5nMcondensin_48kb_50nM_YoYo_1__Default_analysis__x451-y920-l20-w73-a0_roi.tif</t>
  </si>
  <si>
    <t>20211124_yCondensin_SxOconcentrations__20211126_0112_2p5nMcondensin_48kb_50nM_YoYo_1__Default_analysis__x408-y560-l31-w76-a0_roi.tif</t>
  </si>
  <si>
    <t>20211124_yCondensin_SxOconcentrations__20211126_0112_2p5nMcondensin_48kb_50nM_YoYo_1__Default_analysis__x377-y996-l35-w45-a0_roi.tif</t>
  </si>
  <si>
    <t>20211124_yCondensin_SxOconcentrations__20211126_0112_2p5nMcondensin_48kb_50nM_YoYo_1__Default_analysis__x350-y940-l27-w64-a0_roi.tif</t>
  </si>
  <si>
    <t>20211124_yCondensin_SxOconcentrations__20211126_0112_2p5nMcondensin_48kb_50nM_YoYo_1__Default_analysis__x349-y1274-l33-w82-a0_roi.tif</t>
  </si>
  <si>
    <t>20211124_yCondensin_SxOconcentrations__20211126_0112_2p5nMcondensin_48kb_50nM_YoYo_1__Default_analysis__x342-y1076-l37-w66-a0_roi.tif</t>
  </si>
  <si>
    <t>20211124_yCondensin_SxOconcentrations__20211126_0112_2p5nMcondensin_48kb_50nM_YoYo_1__Default_analysis__x321-y419-l36-w58-a0_roi.tif</t>
  </si>
  <si>
    <t>20211124_yCondensin_SxOconcentrations__20211126_0112_2p5nMcondensin_48kb_50nM_YoYo_1__Default_analysis__x294-y291-l29-w90-a0_roi.tif</t>
  </si>
  <si>
    <t>20211124_yCondensin_SxOconcentrations__20211126_0112_2p5nMcondensin_48kb_50nM_YoYo_1__Default_analysis__x273-y729-l27-w79-a0_roi.tif</t>
  </si>
  <si>
    <t>20211124_yCondensin_SxOconcentrations__20211126_0112_2p5nMcondensin_48kb_50nM_YoYo_1__Default_analysis__x272-y929-l30-w73-a0_roi.tif</t>
  </si>
  <si>
    <t>20211124_yCondensin_SxOconcentrations__20211126_0112_2p5nMcondensin_48kb_50nM_YoYo_1__Default_analysis__x237-y717-l30-w60-a0_roi.tif</t>
  </si>
  <si>
    <t>20211124_yCondensin_SxOconcentrations__20211126_0112_2p5nMcondensin_48kb_50nM_YoYo_1__Default_analysis__x237-y563-l31-w67-a0_roi.tif</t>
  </si>
  <si>
    <t>20211124_yCondensin_SxOconcentrations__20211126_0112_2p5nMcondensin_48kb_50nM_YoYo_1__Default_analysis__x234-y470-l36-w74-a0_roi.tif</t>
  </si>
  <si>
    <t>20211124_yCondensin_SxOconcentrations__20211126_0112_2p5nMcondensin_48kb_50nM_YoYo_1__Default_analysis__x23-y909-l23-w66-a0_roi.tif</t>
  </si>
  <si>
    <t>20211124_yCondensin_SxOconcentrations__20211126_0112_2p5nMcondensin_48kb_50nM_YoYo_1__Default_analysis__x223-y543-l20-w50-a0_roi.tif</t>
  </si>
  <si>
    <t>20211124_yCondensin_SxOconcentrations__20211126_0112_2p5nMcondensin_48kb_50nM_YoYo_1__Default_analysis__x174-y727-l36-w67-a0_roi.tif</t>
  </si>
  <si>
    <t>20211124_yCondensin_SxOconcentrations__20211126_0112_2p5nMcondensin_48kb_50nM_YoYo_1__Default_analysis__x172-y1058-l26-w75-a0_roi.tif</t>
  </si>
  <si>
    <t>20211124_yCondensin_SxOconcentrations__20211126_0112_2p5nMcondensin_48kb_50nM_YoYo_1__Default_analysis__x154-y1251-l36-w60-a0_roi.tif</t>
  </si>
  <si>
    <t>20211124_yCondensin_SxOconcentrations__20211126_0112_2p5nMcondensin_48kb_50nM_YoYo_1__Default_analysis__x137-y269-l24-w99-a0_roi.tif</t>
  </si>
  <si>
    <t>20211124_yCondensin_SxOconcentrations__20211126_0112_2p5nMcondensin_48kb_50nM_YoYo_1__Default_analysis__x128-y804-l30-w106-a0_roi.tif</t>
  </si>
  <si>
    <t>20211124_yCondensin_SxOconcentrations__20211126_0112_2p5nMcondensin_48kb_50nM_YoYo_1__Default_analysis__x106-y956-l40-w74-a0_roi.tif</t>
  </si>
  <si>
    <t>20211124_yCondensin_SxOconcentrations__20211126_0112_2p5nMcondensin_48kb_50nM_YoYo_1__Default_analysis__x1027-y455-l24-w77-a0_roi.tif</t>
  </si>
  <si>
    <t>20211124_yCondensin_SxOconcentrations__20211126_0110_2nMcondensin_48kb_20nM_YoYo_1__Default_analysis__x920-y695-l35-w75-a0_roi.tif</t>
  </si>
  <si>
    <t>20211124_yCondensin_SxOconcentrations__20211126_0110_2nMcondensin_48kb_20nM_YoYo_1__Default_analysis__x907-y818-l39-w76-a0_roi.tif</t>
  </si>
  <si>
    <t>20211124_yCondensin_SxOconcentrations__20211126_0110_2nMcondensin_48kb_20nM_YoYo_1__Default_analysis__x895-y660-l36-w47-a0_roi.tif</t>
  </si>
  <si>
    <t>20211124_yCondensin_SxOconcentrations__20211126_0110_2nMcondensin_48kb_20nM_YoYo_1__Default_analysis__x859-y821-l25-w39-a0_roi.tif</t>
  </si>
  <si>
    <t>20211124_yCondensin_SxOconcentrations__20211126_0110_2nMcondensin_48kb_20nM_YoYo_1__Default_analysis__x859-y1062-l30-w64-a0_roi.tif</t>
  </si>
  <si>
    <t>20211124_yCondensin_SxOconcentrations__20211126_0110_2nMcondensin_48kb_20nM_YoYo_1__Default_analysis__x85-y1084-l25-w93-a0_roi.tif</t>
  </si>
  <si>
    <t>20211124_yCondensin_SxOconcentrations__20211126_0110_2nMcondensin_48kb_20nM_YoYo_1__Default_analysis__x844-y313-l25-w80-a0_roi.tif</t>
  </si>
  <si>
    <t>20211124_yCondensin_SxOconcentrations__20211126_0110_2nMcondensin_48kb_20nM_YoYo_1__Default_analysis__x763-y755-l24-w81-a0_roi.tif</t>
  </si>
  <si>
    <t>20211124_yCondensin_SxOconcentrations__20211126_0110_2nMcondensin_48kb_20nM_YoYo_1__Default_analysis__x70-y816-l34-w67-a0_roi.tif</t>
  </si>
  <si>
    <t>20211124_yCondensin_SxOconcentrations__20211126_0110_2nMcondensin_48kb_20nM_YoYo_1__Default_analysis__x664-y888-l29-w69-a0_roi.tif</t>
  </si>
  <si>
    <t>20211124_yCondensin_SxOconcentrations__20211126_0110_2nMcondensin_48kb_20nM_YoYo_1__Default_analysis__x655-y745-l35-w64-a0_roi.tif</t>
  </si>
  <si>
    <t>20211124_yCondensin_SxOconcentrations__20211126_0110_2nMcondensin_48kb_20nM_YoYo_1__Default_analysis__x616-y827-l18-w68-a0_roi.tif</t>
  </si>
  <si>
    <t>20211124_yCondensin_SxOconcentrations__20211126_0110_2nMcondensin_48kb_20nM_YoYo_1__Default_analysis__x589-y484-l17-w78-a0_roi.tif</t>
  </si>
  <si>
    <t>20211124_yCondensin_SxOconcentrations__20211126_0110_2nMcondensin_48kb_20nM_YoYo_1__Default_analysis__x585-y484-l19-w79-a0_roi.tif</t>
  </si>
  <si>
    <t>20211124_yCondensin_SxOconcentrations__20211126_0110_2nMcondensin_48kb_20nM_YoYo_1__Default_analysis__x548-y711-l24-w52-a0_roi.tif</t>
  </si>
  <si>
    <t>20211124_yCondensin_SxOconcentrations__20211126_0110_2nMcondensin_48kb_20nM_YoYo_1__Default_analysis__x545-y801-l22-w66-a0_roi.tif</t>
  </si>
  <si>
    <t>20211124_yCondensin_SxOconcentrations__20211126_0110_2nMcondensin_48kb_20nM_YoYo_1__Default_analysis__x537-y1494-l27-w87-a0_roi.tif</t>
  </si>
  <si>
    <t>20211124_yCondensin_SxOconcentrations__20211126_0110_2nMcondensin_48kb_20nM_YoYo_1__Default_analysis__x529-y347-l30-w84-a0_roi.tif</t>
  </si>
  <si>
    <t>20211124_yCondensin_SxOconcentrations__20211126_0110_2nMcondensin_48kb_20nM_YoYo_1__Default_analysis__x528-y1175-l37-w56-a0_roi.tif</t>
  </si>
  <si>
    <t>20211124_yCondensin_SxOconcentrations__20211126_0110_2nMcondensin_48kb_20nM_YoYo_1__Default_analysis__x477-y890-l28-w68-a0_roi.tif</t>
  </si>
  <si>
    <t>20211124_yCondensin_SxOconcentrations__20211126_0110_2nMcondensin_48kb_20nM_YoYo_1__Default_analysis__x461-y1108-l34-w75-a0_roi.tif</t>
  </si>
  <si>
    <t>20211124_yCondensin_SxOconcentrations__20211126_0110_2nMcondensin_48kb_20nM_YoYo_1__Default_analysis__x457-y1172-l44-w87-a0_roi.tif</t>
  </si>
  <si>
    <t>20211124_yCondensin_SxOconcentrations__20211126_0110_2nMcondensin_48kb_20nM_YoYo_1__Default_analysis__x453-y1310-l33-w81-a0_roi.tif</t>
  </si>
  <si>
    <t>20211124_yCondensin_SxOconcentrations__20211126_0110_2nMcondensin_48kb_20nM_YoYo_1__Default_analysis__x388-y570-l25-w88-a0_roi.tif</t>
  </si>
  <si>
    <t>20211124_yCondensin_SxOconcentrations__20211126_0110_2nMcondensin_48kb_20nM_YoYo_1__Default_analysis__x327-y692-l28-w73-a0_roi.tif</t>
  </si>
  <si>
    <t>20211124_yCondensin_SxOconcentrations__20211126_0110_2nMcondensin_48kb_20nM_YoYo_1__Default_analysis__x285-y376-l26-w50-a0_roi.tif</t>
  </si>
  <si>
    <t>20211124_yCondensin_SxOconcentrations__20211126_0110_2nMcondensin_48kb_20nM_YoYo_1__Default_analysis__x265-y726-l37-w73-a0_roi.tif</t>
  </si>
  <si>
    <t>20211124_yCondensin_SxOconcentrations__20211126_0110_2nMcondensin_48kb_20nM_YoYo_1__Default_analysis__x258-y1177-l15-w56-a0_roi.tif</t>
  </si>
  <si>
    <t>20211124_yCondensin_SxOconcentrations__20211126_0110_2nMcondensin_48kb_20nM_YoYo_1__Default_analysis__x221-y764-l19-w59-a0_roi.tif</t>
  </si>
  <si>
    <t>20211124_yCondensin_SxOconcentrations__20211126_0110_2nMcondensin_48kb_20nM_YoYo_1__Default_analysis__x166-y902-l25-w97-a0_roi.tif</t>
  </si>
  <si>
    <t>20211124_yCondensin_SxOconcentrations__20211126_0110_2nMcondensin_48kb_20nM_YoYo_1__Default_analysis__x14-y728-l39-w63-a0_roi.tif</t>
  </si>
  <si>
    <t>20211124_yCondensin_SxOconcentrations__20211126_0110_2nMcondensin_48kb_20nM_YoYo_1__Default_analysis__x134-y529-l39-w69-a0_roi.tif</t>
  </si>
  <si>
    <t>20211124_yCondensin_SxOconcentrations__20211126_0110_2nMcondensin_48kb_20nM_YoYo_1__Default_analysis__x130-y751-l30-w63-a0_roi.tif</t>
  </si>
  <si>
    <t>20211124_yCondensin_SxOconcentrations__20211126_0103_0p7nMcondensin_48kb_2nM_YoYo_1__Default_analysis__x974-y669-l37-w88-a0_roi.tif</t>
  </si>
  <si>
    <t>20211124_yCondensin_SxOconcentrations__20211126_0103_0p7nMcondensin_48kb_2nM_YoYo_1__Default_analysis__x946-y453-l36-w61-a0_roi.tif</t>
  </si>
  <si>
    <t>20211124_yCondensin_SxOconcentrations__20211126_0103_0p7nMcondensin_48kb_2nM_YoYo_1__Default_analysis__x930-y493-l33-w75-a0_roi.tif</t>
  </si>
  <si>
    <t>20211124_yCondensin_SxOconcentrations__20211126_0103_0p7nMcondensin_48kb_2nM_YoYo_1__Default_analysis__x916-y410-l38-w86-a0_roi.tif</t>
  </si>
  <si>
    <t>20211124_yCondensin_SxOconcentrations__20211126_0103_0p7nMcondensin_48kb_2nM_YoYo_1__Default_analysis__x890-y370-l18-w62-a0_roi.tif</t>
  </si>
  <si>
    <t>20211124_yCondensin_SxOconcentrations__20211126_0103_0p7nMcondensin_48kb_2nM_YoYo_1__Default_analysis__x858-y558-l25-w85-a0_roi.tif</t>
  </si>
  <si>
    <t>20211124_yCondensin_SxOconcentrations__20211126_0103_0p7nMcondensin_48kb_2nM_YoYo_1__Default_analysis__x794-y417-l39-w75-a0_roi.tif</t>
  </si>
  <si>
    <t>20211124_yCondensin_SxOconcentrations__20211126_0103_0p7nMcondensin_48kb_2nM_YoYo_1__Default_analysis__x784-y839-l25-w73-a0_roi.tif</t>
  </si>
  <si>
    <t>20211124_yCondensin_SxOconcentrations__20211126_0103_0p7nMcondensin_48kb_2nM_YoYo_1__Default_analysis__x776-y286-l40-w96-a0_roi.tif</t>
  </si>
  <si>
    <t>20211124_yCondensin_SxOconcentrations__20211126_0103_0p7nMcondensin_48kb_2nM_YoYo_1__Default_analysis__x681-y597-l39-w97-a0_roi.tif</t>
  </si>
  <si>
    <t>20211124_yCondensin_SxOconcentrations__20211126_0103_0p7nMcondensin_48kb_2nM_YoYo_1__Default_analysis__x657-y668-l33-w74-a0_roi.tif</t>
  </si>
  <si>
    <t>20211124_yCondensin_SxOconcentrations__20211126_0103_0p7nMcondensin_48kb_2nM_YoYo_1__Default_analysis__x642-y431-l39-w70-a0_roi.tif</t>
  </si>
  <si>
    <t>20211124_yCondensin_SxOconcentrations__20211126_0103_0p7nMcondensin_48kb_2nM_YoYo_1__Default_analysis__x634-y784-l44-w64-a0_roi.tif</t>
  </si>
  <si>
    <t>20211124_yCondensin_SxOconcentrations__20211126_0103_0p7nMcondensin_48kb_2nM_YoYo_1__Default_analysis__x624-y914-l33-w63-a0_roi.tif</t>
  </si>
  <si>
    <t>20211124_yCondensin_SxOconcentrations__20211126_0103_0p7nMcondensin_48kb_2nM_YoYo_1__Default_analysis__x565-y683-l48-w85-a0_roi.tif</t>
  </si>
  <si>
    <t>20211124_yCondensin_SxOconcentrations__20211126_0103_0p7nMcondensin_48kb_2nM_YoYo_1__Default_analysis__x560-y751-l31-w80-a0_roi.tif</t>
  </si>
  <si>
    <t>20211124_yCondensin_SxOconcentrations__20211126_0103_0p7nMcondensin_48kb_2nM_YoYo_1__Default_analysis__x560-y1008-l31-w85-a0_roi.tif</t>
  </si>
  <si>
    <t>20211124_yCondensin_SxOconcentrations__20211126_0103_0p7nMcondensin_48kb_2nM_YoYo_1__Default_analysis__x520-y496-l54-w78-a0_roi.tif</t>
  </si>
  <si>
    <t>20211124_yCondensin_SxOconcentrations__20211126_0103_0p7nMcondensin_48kb_2nM_YoYo_1__Default_analysis__x510-y436-l21-w63-a0_roi.tif</t>
  </si>
  <si>
    <t>20211124_yCondensin_SxOconcentrations__20211126_0103_0p7nMcondensin_48kb_2nM_YoYo_1__Default_analysis__x505-y578-l45-w107-a0_roi.tif</t>
  </si>
  <si>
    <t>20211124_yCondensin_SxOconcentrations__20211126_0103_0p7nMcondensin_48kb_2nM_YoYo_1__Default_analysis__x493-y891-l27-w67-a0_roi.tif</t>
  </si>
  <si>
    <t>20211124_yCondensin_SxOconcentrations__20211126_0103_0p7nMcondensin_48kb_2nM_YoYo_1__Default_analysis__x489-y506-l44-w51-a0_roi.tif</t>
  </si>
  <si>
    <t>20211124_yCondensin_SxOconcentrations__20211126_0103_0p7nMcondensin_48kb_2nM_YoYo_1__Default_analysis__x480-y195-l30-w62-a0_roi.tif</t>
  </si>
  <si>
    <t>20211124_yCondensin_SxOconcentrations__20211126_0103_0p7nMcondensin_48kb_2nM_YoYo_1__Default_analysis__x469-y1044-l36-w67-a0_roi.tif</t>
  </si>
  <si>
    <t>20211124_yCondensin_SxOconcentrations__20211126_0103_0p7nMcondensin_48kb_2nM_YoYo_1__Default_analysis__x448-y657-l35-w59-a0_roi.tif</t>
  </si>
  <si>
    <t>20211124_yCondensin_SxOconcentrations__20211126_0103_0p7nMcondensin_48kb_2nM_YoYo_1__Default_analysis__x381-y452-l31-w59-a0_roi.tif</t>
  </si>
  <si>
    <t>20211124_yCondensin_SxOconcentrations__20211126_0103_0p7nMcondensin_48kb_2nM_YoYo_1__Default_analysis__x369-y336-l35-w84-a0_roi.tif</t>
  </si>
  <si>
    <t>20211124_yCondensin_SxOconcentrations__20211126_0103_0p7nMcondensin_48kb_2nM_YoYo_1__Default_analysis__x369-y1034-l25-w82-a0_roi.tif</t>
  </si>
  <si>
    <t>20211124_yCondensin_SxOconcentrations__20211126_0103_0p7nMcondensin_48kb_2nM_YoYo_1__Default_analysis__x319-y625-l40-w72-a0_roi.tif</t>
  </si>
  <si>
    <t>20211124_yCondensin_SxOconcentrations__20211126_0103_0p7nMcondensin_48kb_2nM_YoYo_1__Default_analysis__x310-y878-l34-w80-a0_roi.tif</t>
  </si>
  <si>
    <t>20211124_yCondensin_SxOconcentrations__20211126_0103_0p7nMcondensin_48kb_2nM_YoYo_1__Default_analysis__x292-y730-l41-w67-a0_roi.tif</t>
  </si>
  <si>
    <t>20211124_yCondensin_SxOconcentrations__20211126_0103_0p7nMcondensin_48kb_2nM_YoYo_1__Default_analysis__x269-y563-l22-w71-a0_roi.tif</t>
  </si>
  <si>
    <t>20211124_yCondensin_SxOconcentrations__20211126_0103_0p7nMcondensin_48kb_2nM_YoYo_1__Default_analysis__x266-y531-l39-w80-a0_roi.tif</t>
  </si>
  <si>
    <t>20211124_yCondensin_SxOconcentrations__20211126_0103_0p7nMcondensin_48kb_2nM_YoYo_1__Default_analysis__x255-y781-l52-w82-a0_roi.tif</t>
  </si>
  <si>
    <t>20211124_yCondensin_SxOconcentrations__20211126_0103_0p7nMcondensin_48kb_2nM_YoYo_1__Default_analysis__x205-y1181-l28-w65-a0_roi.tif</t>
  </si>
  <si>
    <t>20211124_yCondensin_SxOconcentrations__20211126_0103_0p7nMcondensin_48kb_2nM_YoYo_1__Default_analysis__x188-y326-l33-w64-a0_roi.tif</t>
  </si>
  <si>
    <t>20211124_yCondensin_SxOconcentrations__20211126_0103_0p7nMcondensin_48kb_2nM_YoYo_1__Default_analysis__x182-y656-l18-w72-a0_roi.tif</t>
  </si>
  <si>
    <t>20211124_yCondensin_SxOconcentrations__20211126_0103_0p7nMcondensin_48kb_2nM_YoYo_1__Default_analysis__x180-y1229-l41-w69-a0_roi.tif</t>
  </si>
  <si>
    <t>20211124_yCondensin_SxOconcentrations__20211126_0103_0p7nMcondensin_48kb_2nM_YoYo_1__Default_analysis__x166-y939-l32-w56-a0_roi.tif</t>
  </si>
  <si>
    <t>20211124_yCondensin_SxOconcentrations__20211126_0103_0p7nMcondensin_48kb_2nM_YoYo_1__Default_analysis__x152-y544-l31-w54-a0_roi.tif</t>
  </si>
  <si>
    <t>20211124_yCondensin_SxOconcentrations__20211126_0102_2p5nMcondensin_48kb_500nM_SxO_2__Default_analysis__x929-y835-l34-w75-a0_roi.tif</t>
  </si>
  <si>
    <t>20211124_yCondensin_SxOconcentrations__20211126_0102_2p5nMcondensin_48kb_500nM_SxO_2__Default_analysis__x922-y784-l51-w96-a0_roi.tif</t>
  </si>
  <si>
    <t>20211124_yCondensin_SxOconcentrations__20211126_0102_2p5nMcondensin_48kb_500nM_SxO_2__Default_analysis__x847-y792-l39-w83-a0_roi.tif</t>
  </si>
  <si>
    <t>20211124_yCondensin_SxOconcentrations__20211126_0102_2p5nMcondensin_48kb_500nM_SxO_2__Default_analysis__x797-y719-l44-w125-a0_roi.tif</t>
  </si>
  <si>
    <t>20211124_yCondensin_SxOconcentrations__20211126_0102_2p5nMcondensin_48kb_500nM_SxO_2__Default_analysis__x734-y365-l36-w93-a0_roi.tif</t>
  </si>
  <si>
    <t>20211124_yCondensin_SxOconcentrations__20211126_0102_2p5nMcondensin_48kb_500nM_SxO_2__Default_analysis__x665-y888-l31-w102-a0_roi.tif</t>
  </si>
  <si>
    <t>20211124_yCondensin_SxOconcentrations__20211126_0102_2p5nMcondensin_48kb_500nM_SxO_2__Default_analysis__x648-y418-l30-w80-a0_roi.tif</t>
  </si>
  <si>
    <t>20211124_yCondensin_SxOconcentrations__20211126_0102_2p5nMcondensin_48kb_500nM_SxO_2__Default_analysis__x640-y614-l42-w101-a0_roi.tif</t>
  </si>
  <si>
    <t>20211124_yCondensin_SxOconcentrations__20211126_0102_2p5nMcondensin_48kb_500nM_SxO_2__Default_analysis__x637-y431-l48-w94-a0_roi.tif</t>
  </si>
  <si>
    <t>20211124_yCondensin_SxOconcentrations__20211126_0102_2p5nMcondensin_48kb_500nM_SxO_2__Default_analysis__x601-y813-l47-w71-a0_roi.tif</t>
  </si>
  <si>
    <t>20211124_yCondensin_SxOconcentrations__20211126_0102_2p5nMcondensin_48kb_500nM_SxO_2__Default_analysis__x568-y700-l31-w79-a0_roi.tif</t>
  </si>
  <si>
    <t>20211124_yCondensin_SxOconcentrations__20211126_0102_2p5nMcondensin_48kb_500nM_SxO_2__Default_analysis__x536-y1339-l56-w79-a0_roi.tif</t>
  </si>
  <si>
    <t>20211124_yCondensin_SxOconcentrations__20211126_0102_2p5nMcondensin_48kb_500nM_SxO_2__Default_analysis__x446-y952-l30-w77-a0_roi.tif</t>
  </si>
  <si>
    <t>20211124_yCondensin_SxOconcentrations__20211126_0102_2p5nMcondensin_48kb_500nM_SxO_2__Default_analysis__x440-y764-l25-w83-a0_roi.tif</t>
  </si>
  <si>
    <t>20211124_yCondensin_SxOconcentrations__20211126_0102_2p5nMcondensin_48kb_500nM_SxO_2__Default_analysis__x440-y426-l34-w81-a0_roi.tif</t>
  </si>
  <si>
    <t>20211124_yCondensin_SxOconcentrations__20211126_0102_2p5nMcondensin_48kb_500nM_SxO_2__Default_analysis__x364-y855-l44-w88-a0_roi.tif</t>
  </si>
  <si>
    <t>20211124_yCondensin_SxOconcentrations__20211126_0102_2p5nMcondensin_48kb_500nM_SxO_2__Default_analysis__x352-y1152-l36-w79-a0_roi.tif</t>
  </si>
  <si>
    <t>20211124_yCondensin_SxOconcentrations__20211126_0102_2p5nMcondensin_48kb_500nM_SxO_2__Default_analysis__x309-y677-l37-w80-a0_roi.tif</t>
  </si>
  <si>
    <t>20211124_yCondensin_SxOconcentrations__20211126_0102_2p5nMcondensin_48kb_500nM_SxO_2__Default_analysis__x1016-y1051-l34-w72-a0_roi.tif</t>
  </si>
  <si>
    <t>20211124_yCondensin_SxOconcentrations__20211126_0102_2p5nMcondensin_48kb_500nM_SxO_2__Default_analysis__x1010-y733-l37-w94-a0_roi.tif</t>
  </si>
  <si>
    <t>20211124_yCondensin_SxOconcentrations__20211126_0102_2p5nMcondensin_48kb_500nM_SxO_2__Default_analysis__x1007-y971-l30-w75-a0_roi.tif</t>
  </si>
  <si>
    <t>20211124_yCondensin_SxOconcentrations__20211126_0102_2p5nMcondensin_48kb_500nM_SxO_1__Default_analysis__x997-y421-l28-w85-a0_roi.tif</t>
  </si>
  <si>
    <t>20211124_yCondensin_SxOconcentrations__20211126_0102_2p5nMcondensin_48kb_500nM_SxO_1__Default_analysis__x933-y831-l30-w71-a0_roi.tif</t>
  </si>
  <si>
    <t>20211124_yCondensin_SxOconcentrations__20211126_0102_2p5nMcondensin_48kb_500nM_SxO_1__Default_analysis__x927-y788-l47-w99-a0_roi.tif</t>
  </si>
  <si>
    <t>20211124_yCondensin_SxOconcentrations__20211126_0102_2p5nMcondensin_48kb_500nM_SxO_1__Default_analysis__x877-y1240-l28-w78-a0_roi.tif</t>
  </si>
  <si>
    <t>20211124_yCondensin_SxOconcentrations__20211126_0102_2p5nMcondensin_48kb_500nM_SxO_1__Default_analysis__x813-y857-l28-w56-a0_roi.tif</t>
  </si>
  <si>
    <t>20211124_yCondensin_SxOconcentrations__20211126_0102_2p5nMcondensin_48kb_500nM_SxO_1__Default_analysis__x806-y662-l32-w79-a0_roi.tif</t>
  </si>
  <si>
    <t>20211124_yCondensin_SxOconcentrations__20211126_0102_2p5nMcondensin_48kb_500nM_SxO_1__Default_analysis__x656-y1282-l47-w64-a0_roi.tif</t>
  </si>
  <si>
    <t>20211124_yCondensin_SxOconcentrations__20211126_0102_2p5nMcondensin_48kb_500nM_SxO_1__Default_analysis__x653-y415-l31-w69-a0_roi.tif</t>
  </si>
  <si>
    <t>20211124_yCondensin_SxOconcentrations__20211126_0102_2p5nMcondensin_48kb_500nM_SxO_1__Default_analysis__x647-y683-l42-w81-a0_roi.tif</t>
  </si>
  <si>
    <t>20211124_yCondensin_SxOconcentrations__20211126_0102_2p5nMcondensin_48kb_500nM_SxO_1__Default_analysis__x636-y268-l31-w86-a0_roi.tif</t>
  </si>
  <si>
    <t>20211124_yCondensin_SxOconcentrations__20211126_0102_2p5nMcondensin_48kb_500nM_SxO_1__Default_analysis__x581-y1574-l48-w66-a0_roi.tif</t>
  </si>
  <si>
    <t>20211124_yCondensin_SxOconcentrations__20211126_0102_2p5nMcondensin_48kb_500nM_SxO_1__Default_analysis__x556-y525-l47-w97-a0_roi.tif</t>
  </si>
  <si>
    <t>20211124_yCondensin_SxOconcentrations__20211126_0102_2p5nMcondensin_48kb_500nM_SxO_1__Default_analysis__x537-y902-l41-w89-a0_roi.tif</t>
  </si>
  <si>
    <t>20211124_yCondensin_SxOconcentrations__20211126_0102_2p5nMcondensin_48kb_500nM_SxO_1__Default_analysis__x462-y135-l45-w72-a0_roi.tif</t>
  </si>
  <si>
    <t>20211124_yCondensin_SxOconcentrations__20211126_0102_2p5nMcondensin_48kb_500nM_SxO_1__Default_analysis__x440-y759-l32-w81-a0_roi.tif</t>
  </si>
  <si>
    <t>20211124_yCondensin_SxOconcentrations__20211126_0102_2p5nMcondensin_48kb_500nM_SxO_1__Default_analysis__x404-y614-l45-w89-a0_roi.tif</t>
  </si>
  <si>
    <t>20211124_yCondensin_SxOconcentrations__20211126_0102_2p5nMcondensin_48kb_500nM_SxO_1__Default_analysis__x390-y1383-l47-w86-a0_roi.tif</t>
  </si>
  <si>
    <t>20211124_yCondensin_SxOconcentrations__20211126_0102_2p5nMcondensin_48kb_500nM_SxO_1__Default_analysis__x379-y418-l42-w92-a0_roi.tif</t>
  </si>
  <si>
    <t>20211124_yCondensin_SxOconcentrations__20211126_0102_2p5nMcondensin_48kb_500nM_SxO_1__Default_analysis__x343-y925-l54-w80-a0_roi.tif</t>
  </si>
  <si>
    <t>20211124_yCondensin_SxOconcentrations__20211126_0102_2p5nMcondensin_48kb_500nM_SxO_1__Default_analysis__x252-y731-l36-w83-a0_roi.tif</t>
  </si>
  <si>
    <t>20211124_yCondensin_SxOconcentrations__20211126_0102_2p5nMcondensin_48kb_500nM_SxO_1__Default_analysis__x224-y1376-l30-w92-a0_roi.tif</t>
  </si>
  <si>
    <t>20211124_yCondensin_SxOconcentrations__20211126_0102_2p5nMcondensin_48kb_500nM_SxO_1__Default_analysis__x1001-y1095-l54-w81-a0_roi.tif</t>
  </si>
  <si>
    <t>20211124_yCondensin_SxOconcentrations__20211126_0101_1nMcondensin_48kb_500nM_SxO_1__Default_analysis__x988-y291-l35-w58-a0_roi.tif</t>
  </si>
  <si>
    <t>20211124_yCondensin_SxOconcentrations__20211126_0101_1nMcondensin_48kb_500nM_SxO_1__Default_analysis__x972-y684-l43-w71-a0_roi.tif</t>
  </si>
  <si>
    <t>20211124_yCondensin_SxOconcentrations__20211126_0101_1nMcondensin_48kb_500nM_SxO_1__Default_analysis__x922-y631-l45-w80-a0_roi.tif</t>
  </si>
  <si>
    <t>20211124_yCondensin_SxOconcentrations__20211126_0101_1nMcondensin_48kb_500nM_SxO_1__Default_analysis__x885-y205-l28-w78-a0_roi.tif</t>
  </si>
  <si>
    <t>20211124_yCondensin_SxOconcentrations__20211126_0101_1nMcondensin_48kb_500nM_SxO_1__Default_analysis__x797-y1195-l40-w85-a0_roi.tif</t>
  </si>
  <si>
    <t>20211124_yCondensin_SxOconcentrations__20211126_0101_1nMcondensin_48kb_500nM_SxO_1__Default_analysis__x766-y172-l44-w81-a0_roi.tif</t>
  </si>
  <si>
    <t>20211124_yCondensin_SxOconcentrations__20211126_0101_1nMcondensin_48kb_500nM_SxO_1__Default_analysis__x681-y1063-l47-w82-a0_roi.tif</t>
  </si>
  <si>
    <t>20211124_yCondensin_SxOconcentrations__20211126_0101_1nMcondensin_48kb_500nM_SxO_1__Default_analysis__x675-y648-l27-w73-a0_roi.tif</t>
  </si>
  <si>
    <t>20211124_yCondensin_SxOconcentrations__20211126_0101_1nMcondensin_48kb_500nM_SxO_1__Default_analysis__x446-y1165-l42-w99-a0_roi.tif</t>
  </si>
  <si>
    <t>20211124_yCondensin_SxOconcentrations__20211126_0101_1nMcondensin_48kb_500nM_SxO_1__Default_analysis__x216-y543-l38-w82-a0_roi.tif</t>
  </si>
  <si>
    <t>20211124_yCondensin_SxOconcentrations__20211126_0101_1nMcondensin_48kb_500nM_SxO_1__Default_analysis__x185-y752-l39-w70-a0_roi.tif</t>
  </si>
  <si>
    <t>20211124_yCondensin_SxOconcentrations__20211126_0101_1nMcondensin_48kb_500nM_SxO_1__Default_analysis__x1062-y867-l33-w61-a0_roi.tif</t>
  </si>
  <si>
    <t>20211124_yCondensin_SxOconcentrations__20211124_0101_1nMcondensin_31kb_20nM_SxO_1__Default_analysis__x958-y414-l20-w54-a0_roi.tif</t>
  </si>
  <si>
    <t>20211124_yCondensin_SxOconcentrations__20211124_0101_1nMcondensin_31kb_20nM_SxO_1__Default_analysis__x95-y629-l40-w38-a0_roi.tif</t>
  </si>
  <si>
    <t>20211124_yCondensin_SxOconcentrations__20211124_0101_1nMcondensin_31kb_20nM_SxO_1__Default_analysis__x902-y396-l42-w45-a0_roi.tif</t>
  </si>
  <si>
    <t>20211124_yCondensin_SxOconcentrations__20211124_0101_1nMcondensin_31kb_20nM_SxO_1__Default_analysis__x901-y910-l25-w61-a0_roi.tif</t>
  </si>
  <si>
    <t>20211124_yCondensin_SxOconcentrations__20211124_0101_1nMcondensin_31kb_20nM_SxO_1__Default_analysis__x884-y783-l31-w62-a0_roi.tif</t>
  </si>
  <si>
    <t>20211124_yCondensin_SxOconcentrations__20211124_0101_1nMcondensin_31kb_20nM_SxO_1__Default_analysis__x878-y616-l18-w60-a0_roi.tif</t>
  </si>
  <si>
    <t>20211124_yCondensin_SxOconcentrations__20211124_0101_1nMcondensin_31kb_20nM_SxO_1__Default_analysis__x872-y159-l37-w50-a0_roi.tif</t>
  </si>
  <si>
    <t>20211124_yCondensin_SxOconcentrations__20211124_0101_1nMcondensin_31kb_20nM_SxO_1__Default_analysis__x87-y225-l22-w55-a0_roi.tif</t>
  </si>
  <si>
    <t>20211124_yCondensin_SxOconcentrations__20211124_0101_1nMcondensin_31kb_20nM_SxO_1__Default_analysis__x87-y1122-l28-w51-a0_roi.tif</t>
  </si>
  <si>
    <t>20211124_yCondensin_SxOconcentrations__20211124_0101_1nMcondensin_31kb_20nM_SxO_1__Default_analysis__x866-y694-l35-w53-a0_roi.tif</t>
  </si>
  <si>
    <t>20211124_yCondensin_SxOconcentrations__20211124_0101_1nMcondensin_31kb_20nM_SxO_1__Default_analysis__x846-y806-l25-w56-a0_roi.tif</t>
  </si>
  <si>
    <t>20211124_yCondensin_SxOconcentrations__20211124_0101_1nMcondensin_31kb_20nM_SxO_1__Default_analysis__x795-y1222-l28-w56-a0_roi.tif</t>
  </si>
  <si>
    <t>20211124_yCondensin_SxOconcentrations__20211124_0101_1nMcondensin_31kb_20nM_SxO_1__Default_analysis__x745-y35-l39-w72-a0_roi.tif</t>
  </si>
  <si>
    <t>20211124_yCondensin_SxOconcentrations__20211124_0101_1nMcondensin_31kb_20nM_SxO_1__Default_analysis__x71-y599-l33-w60-a0_roi.tif</t>
  </si>
  <si>
    <t>20211124_yCondensin_SxOconcentrations__20211124_0101_1nMcondensin_31kb_20nM_SxO_1__Default_analysis__x709-y486-l40-w80-a0_roi.tif</t>
  </si>
  <si>
    <t>20211124_yCondensin_SxOconcentrations__20211124_0101_1nMcondensin_31kb_20nM_SxO_1__Default_analysis__x686-y1195-l25-w56-a0_roi.tif</t>
  </si>
  <si>
    <t>20211124_yCondensin_SxOconcentrations__20211124_0101_1nMcondensin_31kb_20nM_SxO_1__Default_analysis__x658-y712-l23-w80-a0_roi.tif</t>
  </si>
  <si>
    <t>20211124_yCondensin_SxOconcentrations__20211124_0101_1nMcondensin_31kb_20nM_SxO_1__Default_analysis__x641-y271-l28-w46-a0_roi.tif</t>
  </si>
  <si>
    <t>20211124_yCondensin_SxOconcentrations__20211124_0101_1nMcondensin_31kb_20nM_SxO_1__Default_analysis__x614-y32-l34-w68-a0_roi.tif</t>
  </si>
  <si>
    <t>20211124_yCondensin_SxOconcentrations__20211124_0101_1nMcondensin_31kb_20nM_SxO_1__Default_analysis__x598-y103-l20-w67-a0_roi.tif</t>
  </si>
  <si>
    <t>20211124_yCondensin_SxOconcentrations__20211124_0101_1nMcondensin_31kb_20nM_SxO_1__Default_analysis__x58-y842-l31-w45-a0_roi.tif</t>
  </si>
  <si>
    <t>20211124_yCondensin_SxOconcentrations__20211124_0101_1nMcondensin_31kb_20nM_SxO_1__Default_analysis__x568-y519-l33-w31-a0_roi.tif</t>
  </si>
  <si>
    <t>20211124_yCondensin_SxOconcentrations__20211124_0101_1nMcondensin_31kb_20nM_SxO_1__Default_analysis__x524-y134-l41-w38-a0_roi.tif</t>
  </si>
  <si>
    <t>20211124_yCondensin_SxOconcentrations__20211124_0101_1nMcondensin_31kb_20nM_SxO_1__Default_analysis__x511-y860-l27-w57-a0_roi.tif</t>
  </si>
  <si>
    <t>20211124_yCondensin_SxOconcentrations__20211124_0101_1nMcondensin_31kb_20nM_SxO_1__Default_analysis__x498-y1064-l27-w42-a0_roi.tif</t>
  </si>
  <si>
    <t>20211124_yCondensin_SxOconcentrations__20211124_0101_1nMcondensin_31kb_20nM_SxO_1__Default_analysis__x491-y462-l24-w48-a0_roi.tif</t>
  </si>
  <si>
    <t>20211124_yCondensin_SxOconcentrations__20211124_0101_1nMcondensin_31kb_20nM_SxO_1__Default_analysis__x48-y146-l22-w45-a0_roi.tif</t>
  </si>
  <si>
    <t>20211124_yCondensin_SxOconcentrations__20211124_0101_1nMcondensin_31kb_20nM_SxO_1__Default_analysis__x474-y983-l37-w53-a0_roi.tif</t>
  </si>
  <si>
    <t>20211124_yCondensin_SxOconcentrations__20211124_0101_1nMcondensin_31kb_20nM_SxO_1__Default_analysis__x472-y137-l31-w78-a0_roi.tif</t>
  </si>
  <si>
    <t>20211124_yCondensin_SxOconcentrations__20211124_0101_1nMcondensin_31kb_20nM_SxO_1__Default_analysis__x464-y327-l17-w47-a0_roi.tif</t>
  </si>
  <si>
    <t>20211124_yCondensin_SxOconcentrations__20211124_0101_1nMcondensin_31kb_20nM_SxO_1__Default_analysis__x452-y750-l30-w41-a0_roi.tif</t>
  </si>
  <si>
    <t>20211124_yCondensin_SxOconcentrations__20211124_0101_1nMcondensin_31kb_20nM_SxO_1__Default_analysis__x443-y788-l32-w64-a0_roi.tif</t>
  </si>
  <si>
    <t>20211124_yCondensin_SxOconcentrations__20211124_0101_1nMcondensin_31kb_20nM_SxO_1__Default_analysis__x440-y1149-l36-w43-a0_roi.tif</t>
  </si>
  <si>
    <t>20211124_yCondensin_SxOconcentrations__20211124_0101_1nMcondensin_31kb_20nM_SxO_1__Default_analysis__x435-y1079-l23-w61-a0_roi.tif</t>
  </si>
  <si>
    <t>20211124_yCondensin_SxOconcentrations__20211124_0101_1nMcondensin_31kb_20nM_SxO_1__Default_analysis__x425-y455-l37-w43-a0_roi.tif</t>
  </si>
  <si>
    <t>20211124_yCondensin_SxOconcentrations__20211124_0101_1nMcondensin_31kb_20nM_SxO_1__Default_analysis__x398-y251-l36-w70-a0_roi.tif</t>
  </si>
  <si>
    <t>20211124_yCondensin_SxOconcentrations__20211124_0101_1nMcondensin_31kb_20nM_SxO_1__Default_analysis__x392-y779-l45-w43-a0_roi.tif</t>
  </si>
  <si>
    <t>20211124_yCondensin_SxOconcentrations__20211124_0101_1nMcondensin_31kb_20nM_SxO_1__Default_analysis__x379-y860-l39-w86-a0_roi.tif</t>
  </si>
  <si>
    <t>20211124_yCondensin_SxOconcentrations__20211124_0101_1nMcondensin_31kb_20nM_SxO_1__Default_analysis__x303-y97-l26-w68-a0_roi.tif</t>
  </si>
  <si>
    <t>20211124_yCondensin_SxOconcentrations__20211124_0101_1nMcondensin_31kb_20nM_SxO_1__Default_analysis__x272-y889-l21-w75-a0_roi.tif</t>
  </si>
  <si>
    <t>20211124_yCondensin_SxOconcentrations__20211124_0101_1nMcondensin_31kb_20nM_SxO_1__Default_analysis__x271-y817-l29-w49-a0_roi.tif</t>
  </si>
  <si>
    <t>20211124_yCondensin_SxOconcentrations__20211124_0101_1nMcondensin_31kb_20nM_SxO_1__Default_analysis__x232-y287-l21-w57-a0_roi.tif</t>
  </si>
  <si>
    <t>20211124_yCondensin_SxOconcentrations__20211124_0101_1nMcondensin_31kb_20nM_SxO_1__Default_analysis__x210-y760-l38-w53-a0_roi.tif</t>
  </si>
  <si>
    <t>20211124_yCondensin_SxOconcentrations__20211124_0101_1nMcondensin_31kb_20nM_SxO_1__Default_analysis__x190-y932-l32-w46-a0_roi.tif</t>
  </si>
  <si>
    <t>20211124_yCondensin_SxOconcentrations__20211124_0101_1nMcondensin_31kb_20nM_SxO_1__Default_analysis__x186-y378-l32-w49-a0_roi.tif</t>
  </si>
  <si>
    <t>20211124_yCondensin_SxOconcentrations__20211124_0101_1nMcondensin_31kb_20nM_SxO_1__Default_analysis__x179-y1160-l34-w52-a0_roi.tif</t>
  </si>
  <si>
    <t>20211124_yCondensin_SxOconcentrations__20211124_0101_1nMcondensin_31kb_20nM_SxO_1__Default_analysis__x151-y1086-l34-w54-a0_roi.tif</t>
  </si>
  <si>
    <t>20211124_yCondensin_SxOconcentrations__20211124_0101_1nMcondensin_31kb_20nM_SxO_1__Default_analysis__x141-y350-l39-w63-a0_roi.tif</t>
  </si>
  <si>
    <t>20211124_yCondensin_SxOconcentrations__20211124_0101_1nMcondensin_31kb_20nM_SxO_1__Default_analysis__x132-y907-l17-w56-a0_roi.tif</t>
  </si>
  <si>
    <t>20211124_yCondensin_SxOconcentrations__20211124_0101_1nMcondensin_31kb_20nM_SxO_1__Default_analysis__x131-y200-l45-w36-a0_roi.tif</t>
  </si>
  <si>
    <t>20211124_yCondensin_SxOconcentrations__20211124_0101_1nMcondensin_31kb_20nM_SxO_1__Default_analysis__x131-y1112-l32-w64-a0_roi.tif</t>
  </si>
  <si>
    <t>20211124_yCondensin_SxOconcentrations__20211124_0101_1nMcondensin_31kb_20nM_SxO_1__Default_analysis__x108-y567-l28-w36-a0_roi.tif</t>
  </si>
  <si>
    <t>Ignore</t>
  </si>
  <si>
    <t>O:/Analysis/NIPBL study/crops/20230202_NIPBL-dN_HeLaCohesin/roi</t>
  </si>
  <si>
    <t>20230202_NIPBL-dN_HeLaCohesin__0201_25mMNaCl_SxG_5nMHeLa_ratio0p04_1__Default_analysis__x1001-y1000-l40-w48-a0_roi.tif</t>
  </si>
  <si>
    <t>20230202_NIPBL-dN_HeLaCohesin__0201_25mMNaCl_SxG_5nMHeLa_ratio0p04_1__Default_analysis__x1005-y310-l33-w62-a0_roi.tif</t>
  </si>
  <si>
    <t>20230202_NIPBL-dN_HeLaCohesin__0201_25mMNaCl_SxG_5nMHeLa_ratio0p04_1__Default_analysis__x1007-y203-l39-w59-a0_roi.tif</t>
  </si>
  <si>
    <t>20230202_NIPBL-dN_HeLaCohesin__0201_25mMNaCl_SxG_5nMHeLa_ratio0p04_1__Default_analysis__x102-y1031-l29-w57-a0_roi.tif</t>
  </si>
  <si>
    <t>20230202_NIPBL-dN_HeLaCohesin__0201_25mMNaCl_SxG_5nMHeLa_ratio0p04_1__Default_analysis__x1024-y103-l40-w60-a0_roi.tif</t>
  </si>
  <si>
    <t>20230202_NIPBL-dN_HeLaCohesin__0201_25mMNaCl_SxG_5nMHeLa_ratio0p04_1__Default_analysis__x1030-y467-l26-w75-a0_roi.tif</t>
  </si>
  <si>
    <t>20230202_NIPBL-dN_HeLaCohesin__0201_25mMNaCl_SxG_5nMHeLa_ratio0p04_1__Default_analysis__x1037-y31-l47-w36-a0_roi.tif</t>
  </si>
  <si>
    <t>20230202_NIPBL-dN_HeLaCohesin__0201_25mMNaCl_SxG_5nMHeLa_ratio0p04_1__Default_analysis__x1055-y445-l22-w72-a0_roi.tif</t>
  </si>
  <si>
    <t>20230202_NIPBL-dN_HeLaCohesin__0201_25mMNaCl_SxG_5nMHeLa_ratio0p04_1__Default_analysis__x1057-y1054-l25-w63-a0_roi.tif</t>
  </si>
  <si>
    <t>20230202_NIPBL-dN_HeLaCohesin__0201_25mMNaCl_SxG_5nMHeLa_ratio0p04_1__Default_analysis__x1118-y543-l38-w63-a0_roi.tif</t>
  </si>
  <si>
    <t>20230202_NIPBL-dN_HeLaCohesin__0201_25mMNaCl_SxG_5nMHeLa_ratio0p04_1__Default_analysis__x1143-y593-l32-w85-a0_roi.tif</t>
  </si>
  <si>
    <t>20230202_NIPBL-dN_HeLaCohesin__0201_25mMNaCl_SxG_5nMHeLa_ratio0p04_1__Default_analysis__x1164-y653-l23-w67-a0_roi.tif</t>
  </si>
  <si>
    <t>20230202_NIPBL-dN_HeLaCohesin__0201_25mMNaCl_SxG_5nMHeLa_ratio0p04_1__Default_analysis__x1186-y580-l35-w53-a0_roi.tif</t>
  </si>
  <si>
    <t>20230202_NIPBL-dN_HeLaCohesin__0201_25mMNaCl_SxG_5nMHeLa_ratio0p04_1__Default_analysis__x1199-y334-l36-w56-a0_roi.tif</t>
  </si>
  <si>
    <t>20230202_NIPBL-dN_HeLaCohesin__0201_25mMNaCl_SxG_5nMHeLa_ratio0p04_1__Default_analysis__x135-y501-l31-w58-a0_roi.tif</t>
  </si>
  <si>
    <t>20230202_NIPBL-dN_HeLaCohesin__0201_25mMNaCl_SxG_5nMHeLa_ratio0p04_1__Default_analysis__x138-y355-l37-w60-a0_roi.tif</t>
  </si>
  <si>
    <t>20230202_NIPBL-dN_HeLaCohesin__0201_25mMNaCl_SxG_5nMHeLa_ratio0p04_1__Default_analysis__x138-y828-l31-w57-a0_roi.tif</t>
  </si>
  <si>
    <t>20230202_NIPBL-dN_HeLaCohesin__0201_25mMNaCl_SxG_5nMHeLa_ratio0p04_1__Default_analysis__x149-y237-l38-w76-a0_roi.tif</t>
  </si>
  <si>
    <t>20230202_NIPBL-dN_HeLaCohesin__0201_25mMNaCl_SxG_5nMHeLa_ratio0p04_1__Default_analysis__x176-y902-l46-w94-a0_roi.tif</t>
  </si>
  <si>
    <t>20230202_NIPBL-dN_HeLaCohesin__0201_25mMNaCl_SxG_5nMHeLa_ratio0p04_1__Default_analysis__x186-y781-l24-w47-a0_roi.tif</t>
  </si>
  <si>
    <t>20230202_NIPBL-dN_HeLaCohesin__0201_25mMNaCl_SxG_5nMHeLa_ratio0p04_1__Default_analysis__x191-y795-l39-w72-a0_roi.tif</t>
  </si>
  <si>
    <t>20230202_NIPBL-dN_HeLaCohesin__0201_25mMNaCl_SxG_5nMHeLa_ratio0p04_1__Default_analysis__x201-y842-l47-w67-a0_roi.tif</t>
  </si>
  <si>
    <t>20230202_NIPBL-dN_HeLaCohesin__0201_25mMNaCl_SxG_5nMHeLa_ratio0p04_1__Default_analysis__x203-y285-l22-w62-a0_roi.tif</t>
  </si>
  <si>
    <t>20230202_NIPBL-dN_HeLaCohesin__0201_25mMNaCl_SxG_5nMHeLa_ratio0p04_1__Default_analysis__x233-y1094-l25-w64-a0_roi.tif</t>
  </si>
  <si>
    <t>20230202_NIPBL-dN_HeLaCohesin__0201_25mMNaCl_SxG_5nMHeLa_ratio0p04_1__Default_analysis__x235-y606-l50-w63-a0_roi.tif</t>
  </si>
  <si>
    <t>20230202_NIPBL-dN_HeLaCohesin__0201_25mMNaCl_SxG_5nMHeLa_ratio0p04_1__Default_analysis__x262-y270-l32-w71-a0_roi.tif</t>
  </si>
  <si>
    <t>20230202_NIPBL-dN_HeLaCohesin__0201_25mMNaCl_SxG_5nMHeLa_ratio0p04_1__Default_analysis__x262-y678-l25-w51-a0_roi.tif</t>
  </si>
  <si>
    <t>20230202_NIPBL-dN_HeLaCohesin__0201_25mMNaCl_SxG_5nMHeLa_ratio0p04_1__Default_analysis__x264-y164-l33-w66-a0_roi.tif</t>
  </si>
  <si>
    <t>20230202_NIPBL-dN_HeLaCohesin__0201_25mMNaCl_SxG_5nMHeLa_ratio0p04_1__Default_analysis__x271-y455-l38-w65-a0_roi.tif</t>
  </si>
  <si>
    <t>20230202_NIPBL-dN_HeLaCohesin__0201_25mMNaCl_SxG_5nMHeLa_ratio0p04_1__Default_analysis__x290-y528-l28-w55-a0_roi.tif</t>
  </si>
  <si>
    <t>20230202_NIPBL-dN_HeLaCohesin__0201_25mMNaCl_SxG_5nMHeLa_ratio0p04_1__Default_analysis__x293-y1015-l43-w58-a0_roi.tif</t>
  </si>
  <si>
    <t>20230202_NIPBL-dN_HeLaCohesin__0201_25mMNaCl_SxG_5nMHeLa_ratio0p04_1__Default_analysis__x303-y481-l33-w82-a0_roi.tif</t>
  </si>
  <si>
    <t>20230202_NIPBL-dN_HeLaCohesin__0201_25mMNaCl_SxG_5nMHeLa_ratio0p04_1__Default_analysis__x314-y816-l33-w56-a0_roi.tif</t>
  </si>
  <si>
    <t>20230202_NIPBL-dN_HeLaCohesin__0201_25mMNaCl_SxG_5nMHeLa_ratio0p04_1__Default_analysis__x317-y358-l25-w57-a0_roi.tif</t>
  </si>
  <si>
    <t>20230202_NIPBL-dN_HeLaCohesin__0201_25mMNaCl_SxG_5nMHeLa_ratio0p04_1__Default_analysis__x322-y1065-l48-w62-a0_roi.tif</t>
  </si>
  <si>
    <t>20230202_NIPBL-dN_HeLaCohesin__0201_25mMNaCl_SxG_5nMHeLa_ratio0p04_1__Default_analysis__x337-y897-l28-w69-a0_roi.tif</t>
  </si>
  <si>
    <t>20230202_NIPBL-dN_HeLaCohesin__0201_25mMNaCl_SxG_5nMHeLa_ratio0p04_1__Default_analysis__x343-y740-l30-w76-a0_roi.tif</t>
  </si>
  <si>
    <t>20230202_NIPBL-dN_HeLaCohesin__0201_25mMNaCl_SxG_5nMHeLa_ratio0p04_1__Default_analysis__x353-y123-l24-w77-a0_roi.tif</t>
  </si>
  <si>
    <t>20230202_NIPBL-dN_HeLaCohesin__0201_25mMNaCl_SxG_5nMHeLa_ratio0p04_1__Default_analysis__x360-y140-l38-w70-a0_roi.tif</t>
  </si>
  <si>
    <t>20230202_NIPBL-dN_HeLaCohesin__0201_25mMNaCl_SxG_5nMHeLa_ratio0p04_1__Default_analysis__x380-y679-l44-w50-a0_roi.tif</t>
  </si>
  <si>
    <t>20230202_NIPBL-dN_HeLaCohesin__0201_25mMNaCl_SxG_5nMHeLa_ratio0p04_1__Default_analysis__x387-y182-l27-w60-a0_roi.tif</t>
  </si>
  <si>
    <t>20230202_NIPBL-dN_HeLaCohesin__0201_25mMNaCl_SxG_5nMHeLa_ratio0p04_1__Default_analysis__x413-y642-l31-w103-a0_roi.tif</t>
  </si>
  <si>
    <t>20230202_NIPBL-dN_HeLaCohesin__0201_25mMNaCl_SxG_5nMHeLa_ratio0p04_1__Default_analysis__x428-y989-l28-w53-a0_roi.tif</t>
  </si>
  <si>
    <t>20230202_NIPBL-dN_HeLaCohesin__0201_25mMNaCl_SxG_5nMHeLa_ratio0p04_1__Default_analysis__x431-y1079-l31-w61-a0_roi.tif</t>
  </si>
  <si>
    <t>20230202_NIPBL-dN_HeLaCohesin__0201_25mMNaCl_SxG_5nMHeLa_ratio0p04_1__Default_analysis__x435-y1145-l26-w76-a0_roi.tif</t>
  </si>
  <si>
    <t>20230202_NIPBL-dN_HeLaCohesin__0201_25mMNaCl_SxG_5nMHeLa_ratio0p04_1__Default_analysis__x437-y877-l30-w64-a0_roi.tif</t>
  </si>
  <si>
    <t>20230202_NIPBL-dN_HeLaCohesin__0201_25mMNaCl_SxG_5nMHeLa_ratio0p04_1__Default_analysis__x437-y911-l26-w64-a0_roi.tif</t>
  </si>
  <si>
    <t>20230202_NIPBL-dN_HeLaCohesin__0201_25mMNaCl_SxG_5nMHeLa_ratio0p04_1__Default_analysis__x453-y1171-l37-w47-a0_roi.tif</t>
  </si>
  <si>
    <t>20230202_NIPBL-dN_HeLaCohesin__0201_25mMNaCl_SxG_5nMHeLa_ratio0p04_1__Default_analysis__x454-y1051-l34-w85-a0_roi.tif</t>
  </si>
  <si>
    <t>20230202_NIPBL-dN_HeLaCohesin__0201_25mMNaCl_SxG_5nMHeLa_ratio0p04_1__Default_analysis__x459-y66-l28-w81-a0_roi.tif</t>
  </si>
  <si>
    <t>20230202_NIPBL-dN_HeLaCohesin__0201_25mMNaCl_SxG_5nMHeLa_ratio0p04_1__Default_analysis__x46-y341-l33-w59-a0_roi.tif</t>
  </si>
  <si>
    <t>20230202_NIPBL-dN_HeLaCohesin__0201_25mMNaCl_SxG_5nMHeLa_ratio0p04_1__Default_analysis__x468-y982-l33-w61-a0_roi.tif</t>
  </si>
  <si>
    <t>20230202_NIPBL-dN_HeLaCohesin__0201_25mMNaCl_SxG_5nMHeLa_ratio0p04_1__Default_analysis__x471-y961-l29-w57-a0_roi.tif</t>
  </si>
  <si>
    <t>20230202_NIPBL-dN_HeLaCohesin__0201_25mMNaCl_SxG_5nMHeLa_ratio0p04_1__Default_analysis__x483-y936-l23-w67-a0_roi.tif</t>
  </si>
  <si>
    <t>20230202_NIPBL-dN_HeLaCohesin__0201_25mMNaCl_SxG_5nMHeLa_ratio0p04_1__Default_analysis__x487-y768-l23-w70-a0_roi.tif</t>
  </si>
  <si>
    <t>20230202_NIPBL-dN_HeLaCohesin__0201_25mMNaCl_SxG_5nMHeLa_ratio0p04_1__Default_analysis__x5-y604-l27-w53-a0_roi.tif</t>
  </si>
  <si>
    <t>20230202_NIPBL-dN_HeLaCohesin__0201_25mMNaCl_SxG_5nMHeLa_ratio0p04_1__Default_analysis__x511-y671-l45-w64-a0_roi.tif</t>
  </si>
  <si>
    <t>20230202_NIPBL-dN_HeLaCohesin__0201_25mMNaCl_SxG_5nMHeLa_ratio0p04_1__Default_analysis__x518-y187-l33-w60-a0_roi.tif</t>
  </si>
  <si>
    <t>20230202_NIPBL-dN_HeLaCohesin__0201_25mMNaCl_SxG_5nMHeLa_ratio0p04_1__Default_analysis__x519-y423-l24-w79-a0_roi.tif</t>
  </si>
  <si>
    <t>20230202_NIPBL-dN_HeLaCohesin__0201_25mMNaCl_SxG_5nMHeLa_ratio0p04_1__Default_analysis__x531-y454-l30-w86-a0_roi.tif</t>
  </si>
  <si>
    <t>20230202_NIPBL-dN_HeLaCohesin__0201_25mMNaCl_SxG_5nMHeLa_ratio0p04_1__Default_analysis__x533-y540-l30-w50-a0_roi.tif</t>
  </si>
  <si>
    <t>20230202_NIPBL-dN_HeLaCohesin__0201_25mMNaCl_SxG_5nMHeLa_ratio0p04_1__Default_analysis__x533-y861-l18-w50-a0_roi.tif</t>
  </si>
  <si>
    <t>20230202_NIPBL-dN_HeLaCohesin__0201_25mMNaCl_SxG_5nMHeLa_ratio0p04_1__Default_analysis__x54-y916-l43-w49-a0_roi.tif</t>
  </si>
  <si>
    <t>20230202_NIPBL-dN_HeLaCohesin__0201_25mMNaCl_SxG_5nMHeLa_ratio0p04_1__Default_analysis__x558-y569-l31-w86-a0_roi.tif</t>
  </si>
  <si>
    <t>20230202_NIPBL-dN_HeLaCohesin__0201_25mMNaCl_SxG_5nMHeLa_ratio0p04_1__Default_analysis__x568-y1202-l31-w70-a0_roi.tif</t>
  </si>
  <si>
    <t>20230202_NIPBL-dN_HeLaCohesin__0201_25mMNaCl_SxG_5nMHeLa_ratio0p04_1__Default_analysis__x576-y685-l34-w57-a0_roi.tif</t>
  </si>
  <si>
    <t>20230202_NIPBL-dN_HeLaCohesin__0201_25mMNaCl_SxG_5nMHeLa_ratio0p04_1__Default_analysis__x579-y861-l21-w56-a0_roi.tif</t>
  </si>
  <si>
    <t>20230202_NIPBL-dN_HeLaCohesin__0201_25mMNaCl_SxG_5nMHeLa_ratio0p04_1__Default_analysis__x589-y421-l28-w60-a0_roi.tif</t>
  </si>
  <si>
    <t>20230202_NIPBL-dN_HeLaCohesin__0201_25mMNaCl_SxG_5nMHeLa_ratio0p04_1__Default_analysis__x591-y175-l44-w63-a0_roi.tif</t>
  </si>
  <si>
    <t>20230202_NIPBL-dN_HeLaCohesin__0201_25mMNaCl_SxG_5nMHeLa_ratio0p04_1__Default_analysis__x599-y275-l29-w71-a0_roi.tif</t>
  </si>
  <si>
    <t>20230202_NIPBL-dN_HeLaCohesin__0201_25mMNaCl_SxG_5nMHeLa_ratio0p04_1__Default_analysis__x606-y458-l42-w43-a0_roi.tif</t>
  </si>
  <si>
    <t>20230202_NIPBL-dN_HeLaCohesin__0201_25mMNaCl_SxG_5nMHeLa_ratio0p04_1__Default_analysis__x631-y985-l25-w54-a0_roi.tif</t>
  </si>
  <si>
    <t>20230202_NIPBL-dN_HeLaCohesin__0201_25mMNaCl_SxG_5nMHeLa_ratio0p04_1__Default_analysis__x638-y480-l50-w30-a0_roi.tif</t>
  </si>
  <si>
    <t>20230202_NIPBL-dN_HeLaCohesin__0201_25mMNaCl_SxG_5nMHeLa_ratio0p04_1__Default_analysis__x668-y808-l30-w41-a0_roi.tif</t>
  </si>
  <si>
    <t>20230202_NIPBL-dN_HeLaCohesin__0201_25mMNaCl_SxG_5nMHeLa_ratio0p04_1__Default_analysis__x671-y551-l40-w82-a0_roi.tif</t>
  </si>
  <si>
    <t>20230202_NIPBL-dN_HeLaCohesin__0201_25mMNaCl_SxG_5nMHeLa_ratio0p04_1__Default_analysis__x688-y710-l37-w55-a0_roi.tif</t>
  </si>
  <si>
    <t>20230202_NIPBL-dN_HeLaCohesin__0201_25mMNaCl_SxG_5nMHeLa_ratio0p04_1__Default_analysis__x692-y260-l27-w70-a0_roi.tif</t>
  </si>
  <si>
    <t>20230202_NIPBL-dN_HeLaCohesin__0201_25mMNaCl_SxG_5nMHeLa_ratio0p04_1__Default_analysis__x697-y854-l42-w67-a0_roi.tif</t>
  </si>
  <si>
    <t>20230202_NIPBL-dN_HeLaCohesin__0201_25mMNaCl_SxG_5nMHeLa_ratio0p04_1__Default_analysis__x699-y133-l25-w87-a0_roi.tif</t>
  </si>
  <si>
    <t>20230202_NIPBL-dN_HeLaCohesin__0201_25mMNaCl_SxG_5nMHeLa_ratio0p04_1__Default_analysis__x702-y894-l27-w75-a0_roi.tif</t>
  </si>
  <si>
    <t>20230202_NIPBL-dN_HeLaCohesin__0201_25mMNaCl_SxG_5nMHeLa_ratio0p04_1__Default_analysis__x717-y431-l47-w57-a0_roi.tif</t>
  </si>
  <si>
    <t>20230202_NIPBL-dN_HeLaCohesin__0201_25mMNaCl_SxG_5nMHeLa_ratio0p04_1__Default_analysis__x73-y795-l29-w54-a0_roi.tif</t>
  </si>
  <si>
    <t>20230202_NIPBL-dN_HeLaCohesin__0201_25mMNaCl_SxG_5nMHeLa_ratio0p04_1__Default_analysis__x746-y596-l40-w90-a0_roi.tif</t>
  </si>
  <si>
    <t>20230202_NIPBL-dN_HeLaCohesin__0201_25mMNaCl_SxG_5nMHeLa_ratio0p04_1__Default_analysis__x809-y885-l30-w92-a0_roi.tif</t>
  </si>
  <si>
    <t>20230202_NIPBL-dN_HeLaCohesin__0201_25mMNaCl_SxG_5nMHeLa_ratio0p04_1__Default_analysis__x81-y871-l26-w62-a0_roi.tif</t>
  </si>
  <si>
    <t>20230202_NIPBL-dN_HeLaCohesin__0201_25mMNaCl_SxG_5nMHeLa_ratio0p04_1__Default_analysis__x810-y917-l50-w84-a0_roi.tif</t>
  </si>
  <si>
    <t>20230202_NIPBL-dN_HeLaCohesin__0201_25mMNaCl_SxG_5nMHeLa_ratio0p04_1__Default_analysis__x826-y113-l31-w49-a0_roi.tif</t>
  </si>
  <si>
    <t>20230202_NIPBL-dN_HeLaCohesin__0201_25mMNaCl_SxG_5nMHeLa_ratio0p04_1__Default_analysis__x836-y588-l32-w70-a0_roi.tif</t>
  </si>
  <si>
    <t>20230202_NIPBL-dN_HeLaCohesin__0201_25mMNaCl_SxG_5nMHeLa_ratio0p04_1__Default_analysis__x845-y161-l34-w51-a0_roi.tif</t>
  </si>
  <si>
    <t>20230202_NIPBL-dN_HeLaCohesin__0201_25mMNaCl_SxG_5nMHeLa_ratio0p04_1__Default_analysis__x882-y826-l45-w63-a0_roi.tif</t>
  </si>
  <si>
    <t>20230202_NIPBL-dN_HeLaCohesin__0201_25mMNaCl_SxG_5nMHeLa_ratio0p04_1__Default_analysis__x888-y801-l34-w75-a0_roi.tif</t>
  </si>
  <si>
    <t>20230202_NIPBL-dN_HeLaCohesin__0201_25mMNaCl_SxG_5nMHeLa_ratio0p04_1__Default_analysis__x89-y663-l44-w49-a0_roi.tif</t>
  </si>
  <si>
    <t>20230202_NIPBL-dN_HeLaCohesin__0201_25mMNaCl_SxG_5nMHeLa_ratio0p04_1__Default_analysis__x890-y44-l30-w82-a0_roi.tif</t>
  </si>
  <si>
    <t>20230202_NIPBL-dN_HeLaCohesin__0201_25mMNaCl_SxG_5nMHeLa_ratio0p04_1__Default_analysis__x901-y644-l41-w68-a0_roi.tif</t>
  </si>
  <si>
    <t>20230202_NIPBL-dN_HeLaCohesin__0201_25mMNaCl_SxG_5nMHeLa_ratio0p04_1__Default_analysis__x919-y331-l40-w70-a0_roi.tif</t>
  </si>
  <si>
    <t>20230202_NIPBL-dN_HeLaCohesin__0201_25mMNaCl_SxG_5nMHeLa_ratio0p04_1__Default_analysis__x921-y562-l26-w103-a0_roi.tif</t>
  </si>
  <si>
    <t>20230202_NIPBL-dN_HeLaCohesin__0201_25mMNaCl_SxG_5nMHeLa_ratio0p04_1__Default_analysis__x93-y774-l27-w55-a0_roi.tif</t>
  </si>
  <si>
    <t>20230202_NIPBL-dN_HeLaCohesin__0201_25mMNaCl_SxG_5nMHeLa_ratio0p04_1__Default_analysis__x936-y596-l28-w78-a0_roi.tif</t>
  </si>
  <si>
    <t>20230202_NIPBL-dN_HeLaCohesin__0201_25mMNaCl_SxG_5nMHeLa_ratio0p04_1__Default_analysis__x964-y483-l34-w69-a0_roi.tif</t>
  </si>
  <si>
    <t>20230202_NIPBL-dN_HeLaCohesin__0201_25mMNaCl_SxG_5nMHeLa_ratio0p04_1__Default_analysis__x969-y640-l33-w60-a0_roi.tif</t>
  </si>
  <si>
    <t>20230202_NIPBL-dN_HeLaCohesin__0201_25mMNaCl_SxG_5nMHeLa_ratio0p04_1__Default_analysis__x97-y1135-l42-w57-a0_roi.tif</t>
  </si>
  <si>
    <t>20230202_NIPBL-dN_HeLaCohesin__0201_25mMNaCl_SxG_5nMHeLa_ratio0p04_1__Default_analysis__x973-y613-l32-w52-a0_roi.tif</t>
  </si>
  <si>
    <t>20230202_NIPBL-dN_HeLaCohesin__0201_25mMNaCl_SxG_5nMHeLa_ratio0p04_1__Default_analysis__x997-y539-l26-w60-a0_roi.tif</t>
  </si>
  <si>
    <t>20230202_NIPBL-dN_HeLaCohesin__0301_35mMNaCl_SxO_5nMHeLa_ratio0p005_1__Default_analysis__x1055-y664-l37-w79-a0_roi.tif</t>
  </si>
  <si>
    <t>20230202_NIPBL-dN_HeLaCohesin__0301_35mMNaCl_SxO_5nMHeLa_ratio0p005_1__Default_analysis__x1096-y958-l43-w66-a0_roi.tif</t>
  </si>
  <si>
    <t>20230202_NIPBL-dN_HeLaCohesin__0301_35mMNaCl_SxO_5nMHeLa_ratio0p005_1__Default_analysis__x111-y985-l25-w66-a0_roi.tif</t>
  </si>
  <si>
    <t>20230202_NIPBL-dN_HeLaCohesin__0301_35mMNaCl_SxO_5nMHeLa_ratio0p005_1__Default_analysis__x1209-y540-l34-w65-a0_roi.tif</t>
  </si>
  <si>
    <t>20230202_NIPBL-dN_HeLaCohesin__0301_35mMNaCl_SxO_5nMHeLa_ratio0p005_1__Default_analysis__x160-y1339-l38-w51-a0_roi.tif</t>
  </si>
  <si>
    <t>20230202_NIPBL-dN_HeLaCohesin__0301_35mMNaCl_SxO_5nMHeLa_ratio0p005_1__Default_analysis__x347-y587-l63-w55-a0_roi.tif</t>
  </si>
  <si>
    <t>20230202_NIPBL-dN_HeLaCohesin__0301_35mMNaCl_SxO_5nMHeLa_ratio0p005_1__Default_analysis__x443-y434-l42-w59-a0_roi.tif</t>
  </si>
  <si>
    <t>20230202_NIPBL-dN_HeLaCohesin__0301_35mMNaCl_SxO_5nMHeLa_ratio0p005_1__Default_analysis__x549-y1335-l39-w79-a0_roi.tif</t>
  </si>
  <si>
    <t>20230202_NIPBL-dN_HeLaCohesin__0301_35mMNaCl_SxO_5nMHeLa_ratio0p005_1__Default_analysis__x602-y1124-l31-w69-a0_roi.tif</t>
  </si>
  <si>
    <t>20230202_NIPBL-dN_HeLaCohesin__0301_35mMNaCl_SxO_5nMHeLa_ratio0p005_1__Default_analysis__x936-y534-l29-w66-a0_roi.tif</t>
  </si>
  <si>
    <t>20230202_NIPBL-dN_HeLaCohesin__0301_35mMNaCl_SxO_5nMHeLa_ratio0p005_1__Default_analysis__x993-y584-l28-w64-a0_roi.tif</t>
  </si>
  <si>
    <t>20230202_NIPBL-dN_HeLaCohesin__0301_35mMNaCl_SxO_5nMHeLa_ratio0p005_1__Default_analysis__x996-y854-l41-w52-a0_roi.tif</t>
  </si>
  <si>
    <t>20230202_NIPBL-dN_HeLaCohesin__0301_35mMNaCl_SxO_5nMHeLa_ratio0p005_1__Default_analysis__x999-y165-l35-w56-a0_roi.tif</t>
  </si>
  <si>
    <t>20230202_NIPBL-dN_HeLaCohesin__0302_35mMNaCl_SxO_5nMHeLa_ratio0p005_bleach_1__Default_analysis__x1055-y664-l37-w79-a0_roi.tif</t>
  </si>
  <si>
    <t>20230202_NIPBL-dN_HeLaCohesin__0302_35mMNaCl_SxO_5nMHeLa_ratio0p005_bleach_1__Default_analysis__x1096-y958-l43-w66-a0_roi.tif</t>
  </si>
  <si>
    <t>20230202_NIPBL-dN_HeLaCohesin__0302_35mMNaCl_SxO_5nMHeLa_ratio0p005_bleach_1__Default_analysis__x111-y985-l25-w66-a0_roi.tif</t>
  </si>
  <si>
    <t>20230202_NIPBL-dN_HeLaCohesin__0302_35mMNaCl_SxO_5nMHeLa_ratio0p005_bleach_1__Default_analysis__x1209-y540-l34-w65-a0_roi.tif</t>
  </si>
  <si>
    <t>20230202_NIPBL-dN_HeLaCohesin__0302_35mMNaCl_SxO_5nMHeLa_ratio0p005_bleach_1__Default_analysis__x160-y1339-l38-w51-a0_roi.tif</t>
  </si>
  <si>
    <t>20230202_NIPBL-dN_HeLaCohesin__0302_35mMNaCl_SxO_5nMHeLa_ratio0p005_bleach_1__Default_analysis__x347-y587-l63-w55-a0_roi.tif</t>
  </si>
  <si>
    <t>20230202_NIPBL-dN_HeLaCohesin__0302_35mMNaCl_SxO_5nMHeLa_ratio0p005_bleach_1__Default_analysis__x443-y434-l42-w59-a0_roi.tif</t>
  </si>
  <si>
    <t>20230202_NIPBL-dN_HeLaCohesin__0302_35mMNaCl_SxO_5nMHeLa_ratio0p005_bleach_1__Default_analysis__x549-y1335-l39-w79-a0_roi.tif</t>
  </si>
  <si>
    <t>20230202_NIPBL-dN_HeLaCohesin__0302_35mMNaCl_SxO_5nMHeLa_ratio0p005_bleach_1__Default_analysis__x602-y1124-l31-w69-a0_roi.tif</t>
  </si>
  <si>
    <t>20230202_NIPBL-dN_HeLaCohesin__0302_35mMNaCl_SxO_5nMHeLa_ratio0p005_bleach_1__Default_analysis__x936-y534-l29-w66-a0_roi.tif</t>
  </si>
  <si>
    <t>20230202_NIPBL-dN_HeLaCohesin__0302_35mMNaCl_SxO_5nMHeLa_ratio0p005_bleach_1__Default_analysis__x993-y584-l28-w64-a0_roi.tif</t>
  </si>
  <si>
    <t>20230202_NIPBL-dN_HeLaCohesin__0302_35mMNaCl_SxO_5nMHeLa_ratio0p005_bleach_1__Default_analysis__x996-y854-l41-w52-a0_roi.tif</t>
  </si>
  <si>
    <t>20230202_NIPBL-dN_HeLaCohesin__0302_35mMNaCl_SxO_5nMHeLa_ratio0p005_bleach_1__Default_analysis__x999-y165-l35-w56-a0_roi.tif</t>
  </si>
  <si>
    <t>20230202_NIPBL-dN_HeLaCohesin__0303_35mMNaCl_SxO_10nMHeLa_ratio0p005__Default_analysis__x608-y1106-l56-w69-a0_roi.tif</t>
  </si>
  <si>
    <t>20230202_NIPBL-dN_HeLaCohesin__0402_40mMNaCl_SxO_0.1nMRecombinant_ratio2_1__Default_analysis__x1065-y970-l28-w74-a0_roi.tif</t>
  </si>
  <si>
    <t>20230202_NIPBL-dN_HeLaCohesin__0402_40mMNaCl_SxO_0.1nMRecombinant_ratio2_1__Default_analysis__x181-y49-l28-w64-a0_roi.tif</t>
  </si>
  <si>
    <t>20230202_NIPBL-dN_HeLaCohesin__0402_40mMNaCl_SxO_0.1nMRecombinant_ratio2_1__Default_analysis__x280-y388-l43-w57-a0_roi.tif</t>
  </si>
  <si>
    <t>20230202_NIPBL-dN_HeLaCohesin__0402_40mMNaCl_SxO_0.1nMRecombinant_ratio2_1__Default_analysis__x309-y936-l46-w62-a0_roi.tif</t>
  </si>
  <si>
    <t>20230202_NIPBL-dN_HeLaCohesin__0402_40mMNaCl_SxO_0.1nMRecombinant_ratio2_1__Default_analysis__x360-y1350-l43-w87-a0_roi.tif</t>
  </si>
  <si>
    <t>20230202_NIPBL-dN_HeLaCohesin__0402_40mMNaCl_SxO_0.1nMRecombinant_ratio2_1__Default_analysis__x380-y494-l60-w64-a0_roi.tif</t>
  </si>
  <si>
    <t>20230202_NIPBL-dN_HeLaCohesin__0402_40mMNaCl_SxO_0.1nMRecombinant_ratio2_1__Default_analysis__x383-y1250-l59-w44-a0_roi.tif</t>
  </si>
  <si>
    <t>20230202_NIPBL-dN_HeLaCohesin__0402_40mMNaCl_SxO_0.1nMRecombinant_ratio2_1__Default_analysis__x403-y399-l44-w61-a0_roi.tif</t>
  </si>
  <si>
    <t>20230202_NIPBL-dN_HeLaCohesin__0402_40mMNaCl_SxO_0.1nMRecombinant_ratio2_1__Default_analysis__x440-y430-l37-w74-a0_roi.tif</t>
  </si>
  <si>
    <t>20230202_NIPBL-dN_HeLaCohesin__0402_40mMNaCl_SxO_0.1nMRecombinant_ratio2_1__Default_analysis__x573-y826-l37-w75-a0_roi.tif</t>
  </si>
  <si>
    <t>20230202_NIPBL-dN_HeLaCohesin__0402_40mMNaCl_SxO_0.1nMRecombinant_ratio2_1__Default_analysis__x597-y146-l44-w66-a0_roi.tif</t>
  </si>
  <si>
    <t>20230202_NIPBL-dN_HeLaCohesin__0402_40mMNaCl_SxO_0.1nMRecombinant_ratio2_1__Default_analysis__x70-y498-l52-w63-a0_roi.tif</t>
  </si>
  <si>
    <t>20230202_NIPBL-dN_HeLaCohesin__0402_40mMNaCl_SxO_0.1nMRecombinant_ratio2_1__Default_analysis__x737-y1147-l29-w75-a0_roi.tif</t>
  </si>
  <si>
    <t>20230202_NIPBL-dN_HeLaCohesin__0402_40mMNaCl_SxO_0.1nMRecombinant_ratio2_1__Default_analysis__x815-y558-l42-w79-a0_roi.tif</t>
  </si>
  <si>
    <t>20230202_NIPBL-dN_HeLaCohesin__0402_40mMNaCl_SxO_0.1nMRecombinant_ratio2_1__Default_analysis__x911-y482-l49-w66-a0_roi.tif</t>
  </si>
  <si>
    <t>20230202_NIPBL-dN_HeLaCohesin__0402_40mMNaCl_SxO_0.1nMRecombinant_ratio2_1__Default_analysis__x988-y556-l40-w66-a0_roi.tif</t>
  </si>
  <si>
    <t>MAYBE</t>
  </si>
  <si>
    <t>second one comes, then continue in same direction as before</t>
  </si>
  <si>
    <t>old analysis files</t>
  </si>
  <si>
    <t>O:/Analysis/SMC56/0_hexamer_loops/roi</t>
  </si>
  <si>
    <t>hexamer__20220810_0101_3nM_hexamer_linear_RTBuffer_PradhanConditions_1__Default_analysis__x1016-y448-l41-w67-a0_roi.tif</t>
  </si>
  <si>
    <t>hexamer__20220810_0101_3nM_hexamer_linear_RTBuffer_PradhanConditions_1__Default_analysis__x1204-y382-l38-w70-a0_roi.tif</t>
  </si>
  <si>
    <t>hexamer__20220810_0101_3nM_hexamer_linear_RTBuffer_PradhanConditions_1__Default_analysis__x252-y838-l27-w98-a0_roi.tif</t>
  </si>
  <si>
    <t>hexamer__20220810_0101_3nM_hexamer_linear_RTBuffer_PradhanConditions_1__Default_analysis__x263-y91-l38-w95-a0_roi.tif</t>
  </si>
  <si>
    <t>hexamer__20220810_0101_3nM_hexamer_linear_RTBuffer_PradhanConditions_1__Default_analysis__x318-y458-l36-w84-a0_roi.tif</t>
  </si>
  <si>
    <t>hexamer__20220810_0101_3nM_hexamer_linear_RTBuffer_PradhanConditions_1__Default_analysis__x383-y560-l37-w72-a0_roi.tif</t>
  </si>
  <si>
    <t>hexamer__20220810_0101_3nM_hexamer_linear_RTBuffer_PradhanConditions_1__Default_analysis__x403-y922-l35-w75-a0_roi.tif</t>
  </si>
  <si>
    <t>hexamer__20220810_0101_3nM_hexamer_linear_RTBuffer_PradhanConditions_1__Default_analysis__x556-y867-l27-w76-a0_roi.tif</t>
  </si>
  <si>
    <t>hexamer__20220810_0101_3nM_hexamer_linear_RTBuffer_PradhanConditions_1__Default_analysis__x571-y396-l38-w72-a0_roi.tif</t>
  </si>
  <si>
    <t>hexamer__20220810_0101_3nM_hexamer_linear_RTBuffer_PradhanConditions_1__Default_analysis__x707-y1005-l26-w88-a0_roi.tif</t>
  </si>
  <si>
    <t>hexamer__20220810_0101_3nM_hexamer_linear_RTBuffer_PradhanConditions_1__Default_analysis__x760-y713-l43-w107-a0_roi.tif</t>
  </si>
  <si>
    <t>hexamer__20220810_0101_3nM_hexamer_linear_RTBuffer_PradhanConditions_1__Default_analysis__x903-y414-l35-w68-a0_roi.tif</t>
  </si>
  <si>
    <t>hexamer__20220810_0101_3nM_hexamer_linear_RTBuffer_PradhanConditions_1__Default_analysis__x949-y496-l37-w66-a0_roi.tif</t>
  </si>
  <si>
    <t>hexamer__20220810_0101_3nM_hexamer_linear_RTBuffer_PradhanConditions_1__Default_analysis__x993-y577-l41-w50-a0_roi.tif</t>
  </si>
  <si>
    <t>hexamer__20220810_0102_6nM_hexamer_linear_RTBuffer_PradhanConditions_1__Default_analysis__x1001-y241-l47-w66-a0_roi.tif</t>
  </si>
  <si>
    <t>hexamer__20220810_0102_6nM_hexamer_linear_RTBuffer_PradhanConditions_1__Default_analysis__x1044-y217-l34-w90-a0_roi.tif</t>
  </si>
  <si>
    <t>hexamer__20220810_0102_6nM_hexamer_linear_RTBuffer_PradhanConditions_1__Default_analysis__x1050-y241-l42-w88-a0_roi.tif</t>
  </si>
  <si>
    <t>hexamer__20220810_0102_6nM_hexamer_linear_RTBuffer_PradhanConditions_1__Default_analysis__x1102-y566-l40-w60-a0_roi.tif</t>
  </si>
  <si>
    <t>hexamer__20220810_0102_6nM_hexamer_linear_RTBuffer_PradhanConditions_1__Default_analysis__x275-y234-l25-w65-a0_roi.tif</t>
  </si>
  <si>
    <t>hexamer__20220810_0102_6nM_hexamer_linear_RTBuffer_PradhanConditions_1__Default_analysis__x304-y722-l33-w75-a0_roi.tif</t>
  </si>
  <si>
    <t>hexamer__20220810_0102_6nM_hexamer_linear_RTBuffer_PradhanConditions_1__Default_analysis__x330-y317-l32-w79-a0_roi.tif</t>
  </si>
  <si>
    <t>hexamer__20220810_0102_6nM_hexamer_linear_RTBuffer_PradhanConditions_1__Default_analysis__x337-y303-l25-w63-a0_roi.tif</t>
  </si>
  <si>
    <t>hexamer__20220810_0102_6nM_hexamer_linear_RTBuffer_PradhanConditions_1__Default_analysis__x345-y825-l52-w69-a0_roi.tif</t>
  </si>
  <si>
    <t>hexamer__20220810_0102_6nM_hexamer_linear_RTBuffer_PradhanConditions_1__Default_analysis__x392-y316-l30-w86-a0_roi.tif</t>
  </si>
  <si>
    <t>hexamer__20220810_0102_6nM_hexamer_linear_RTBuffer_PradhanConditions_1__Default_analysis__x407-y260-l24-w70-a0_roi.tif</t>
  </si>
  <si>
    <t>hexamer__20220810_0102_6nM_hexamer_linear_RTBuffer_PradhanConditions_1__Default_analysis__x413-y528-l42-w80-a0_roi.tif</t>
  </si>
  <si>
    <t>hexamer__20220810_0102_6nM_hexamer_linear_RTBuffer_PradhanConditions_1__Default_analysis__x424-y487-l43-w44-a0_roi.tif</t>
  </si>
  <si>
    <t>hexamer__20220810_0102_6nM_hexamer_linear_RTBuffer_PradhanConditions_1__Default_analysis__x460-y714-l29-w68-a0_roi.tif</t>
  </si>
  <si>
    <t>hexamer__20220810_0102_6nM_hexamer_linear_RTBuffer_PradhanConditions_1__Default_analysis__x474-y215-l21-w82-a0_roi.tif</t>
  </si>
  <si>
    <t>hexamer__20220810_0102_6nM_hexamer_linear_RTBuffer_PradhanConditions_1__Default_analysis__x510-y928-l27-w80-a0_roi.tif</t>
  </si>
  <si>
    <t>hexamer__20220810_0102_6nM_hexamer_linear_RTBuffer_PradhanConditions_1__Default_analysis__x575-y496-l49-w61-a0_roi.tif</t>
  </si>
  <si>
    <t>hexamer__20220810_0102_6nM_hexamer_linear_RTBuffer_PradhanConditions_1__Default_analysis__x582-y1022-l34-w65-a0_roi.tif</t>
  </si>
  <si>
    <t>hexamer__20220810_0102_6nM_hexamer_linear_RTBuffer_PradhanConditions_1__Default_analysis__x583-y1124-l34-w70-a0_roi.tif</t>
  </si>
  <si>
    <t>hexamer__20220810_0102_6nM_hexamer_linear_RTBuffer_PradhanConditions_1__Default_analysis__x645-y1061-l37-w53-a0_roi.tif</t>
  </si>
  <si>
    <t>hexamer__20220810_0102_6nM_hexamer_linear_RTBuffer_PradhanConditions_1__Default_analysis__x707-y412-l36-w66-a0_roi.tif</t>
  </si>
  <si>
    <t>hexamer__20220810_0102_6nM_hexamer_linear_RTBuffer_PradhanConditions_1__Default_analysis__x715-y433-l29-w64-a0_roi.tif</t>
  </si>
  <si>
    <t>hexamer__20220810_0102_6nM_hexamer_linear_RTBuffer_PradhanConditions_1__Default_analysis__x747-y580-l32-w90-a0_roi.tif</t>
  </si>
  <si>
    <t>hexamer__20220810_0102_6nM_hexamer_linear_RTBuffer_PradhanConditions_1__Default_analysis__x771-y811-l27-w67-a0_roi.tif</t>
  </si>
  <si>
    <t>hexamer__20220810_0102_6nM_hexamer_linear_RTBuffer_PradhanConditions_1__Default_analysis__x817-y976-l36-w60-a0_roi.tif</t>
  </si>
  <si>
    <t>hexamer__20220810_0102_6nM_hexamer_linear_RTBuffer_PradhanConditions_1__Default_analysis__x828-y602-l32-w85-a0_roi.tif</t>
  </si>
  <si>
    <t>hexamer__20220810_0102_6nM_hexamer_linear_RTBuffer_PradhanConditions_1__Default_analysis__x853-y1030-l30-w86-a0_roi.tif</t>
  </si>
  <si>
    <t>hexamer__20220810_0102_6nM_hexamer_linear_RTBuffer_PradhanConditions_1__Default_analysis__x875-y1068-l40-w79-a0_roi.tif</t>
  </si>
  <si>
    <t>hexamer__20220810_0102_6nM_hexamer_linear_RTBuffer_PradhanConditions_1__Default_analysis__x935-y730-l35-w70-a0_roi.tif</t>
  </si>
  <si>
    <t>loop ID</t>
  </si>
  <si>
    <t>IDSM (for bleaching, suffix _additionalFile_NIPBLbleach)</t>
  </si>
  <si>
    <t>#cohesins</t>
  </si>
  <si>
    <t>cohesin track (bleach)</t>
  </si>
  <si>
    <t>#cohesin (bleach)</t>
  </si>
  <si>
    <t>20230330_20msExposure_recCohesin_excessSTAG__0203_lambda_120pMcohesin_ratioN2_ratioSTAG12_50mMNaCl_1__Default_analysis__x943-y415-l23-w70-a0_roi.tif</t>
  </si>
  <si>
    <t>O:/Analysis/NIPBL study/crops/20230330_20msExposure_recCohesin_excessSTAG/roi</t>
  </si>
  <si>
    <t>20230330_20msExposure_recCohesin_excessSTAG__0203_lambda_120pMcohesin_ratioN2_ratioSTAG12_50mMNaCl_1__Default_analysis__x91-y95-l43-w51-a0_roi.tif</t>
  </si>
  <si>
    <t>20230330_20msExposure_recCohesin_excessSTAG__0203_lambda_120pMcohesin_ratioN2_ratioSTAG12_50mMNaCl_1__Default_analysis__x903-y714-l25-w56-a0_roi.tif</t>
  </si>
  <si>
    <t>20230330_20msExposure_recCohesin_excessSTAG__0203_lambda_120pMcohesin_ratioN2_ratioSTAG12_50mMNaCl_1__Default_analysis__x874-y351-l25-w59-a0_roi.tif</t>
  </si>
  <si>
    <t>20230330_20msExposure_recCohesin_excessSTAG__0203_lambda_120pMcohesin_ratioN2_ratioSTAG12_50mMNaCl_1__Default_analysis__x833-y898-l27-w43-a0_roi.tif</t>
  </si>
  <si>
    <t>20230330_20msExposure_recCohesin_excessSTAG__0203_lambda_120pMcohesin_ratioN2_ratioSTAG12_50mMNaCl_1__Default_analysis__x833-y867-l29-w43-a0_roi.tif</t>
  </si>
  <si>
    <t>20230330_20msExposure_recCohesin_excessSTAG__0203_lambda_120pMcohesin_ratioN2_ratioSTAG12_50mMNaCl_1__Default_analysis__x826-y828-l36-w32-a0_roi.tif</t>
  </si>
  <si>
    <t>20230330_20msExposure_recCohesin_excessSTAG__0203_lambda_120pMcohesin_ratioN2_ratioSTAG12_50mMNaCl_1__Default_analysis__x806-y790-l42-w22-a0_roi.tif</t>
  </si>
  <si>
    <t>20230330_20msExposure_recCohesin_excessSTAG__0203_lambda_120pMcohesin_ratioN2_ratioSTAG12_50mMNaCl_1__Default_analysis__x797-y1000-l24-w58-a0_roi.tif</t>
  </si>
  <si>
    <t>20230330_20msExposure_recCohesin_excessSTAG__0203_lambda_120pMcohesin_ratioN2_ratioSTAG12_50mMNaCl_1__Default_analysis__x796-y579-l32-w66-a0_roi.tif</t>
  </si>
  <si>
    <t>20230330_20msExposure_recCohesin_excessSTAG__0203_lambda_120pMcohesin_ratioN2_ratioSTAG12_50mMNaCl_1__Default_analysis__x776-y271-l25-w45-a0_roi.tif</t>
  </si>
  <si>
    <t>20230330_20msExposure_recCohesin_excessSTAG__0203_lambda_120pMcohesin_ratioN2_ratioSTAG12_50mMNaCl_1__Default_analysis__x775-y497-l35-w39-a0_roi.tif</t>
  </si>
  <si>
    <t>20230330_20msExposure_recCohesin_excessSTAG__0203_lambda_120pMcohesin_ratioN2_ratioSTAG12_50mMNaCl_1__Default_analysis__x770-y694-l34-w47-a0_roi.tif</t>
  </si>
  <si>
    <t>20230330_20msExposure_recCohesin_excessSTAG__0203_lambda_120pMcohesin_ratioN2_ratioSTAG12_50mMNaCl_1__Default_analysis__x77-y647-l28-w56-a0_roi.tif</t>
  </si>
  <si>
    <t>20230330_20msExposure_recCohesin_excessSTAG__0203_lambda_120pMcohesin_ratioN2_ratioSTAG12_50mMNaCl_1__Default_analysis__x765-y227-l39-w53-a0_roi.tif</t>
  </si>
  <si>
    <t>20230330_20msExposure_recCohesin_excessSTAG__0203_lambda_120pMcohesin_ratioN2_ratioSTAG12_50mMNaCl_1__Default_analysis__x757-y672-l32-w61-a0_roi.tif</t>
  </si>
  <si>
    <t>20230330_20msExposure_recCohesin_excessSTAG__0203_lambda_120pMcohesin_ratioN2_ratioSTAG12_50mMNaCl_1__Default_analysis__x751-y373-l27-w68-a0_roi.tif</t>
  </si>
  <si>
    <t>20230330_20msExposure_recCohesin_excessSTAG__0203_lambda_120pMcohesin_ratioN2_ratioSTAG12_50mMNaCl_1__Default_analysis__x73-y674-l28-w56-a0_roi.tif</t>
  </si>
  <si>
    <t>20230330_20msExposure_recCohesin_excessSTAG__0203_lambda_120pMcohesin_ratioN2_ratioSTAG12_50mMNaCl_1__Default_analysis__x721-y59-l40-w51-a0_roi.tif</t>
  </si>
  <si>
    <t>20230330_20msExposure_recCohesin_excessSTAG__0203_lambda_120pMcohesin_ratioN2_ratioSTAG12_50mMNaCl_1__Default_analysis__x661-y191-l27-w52-a0_roi.tif</t>
  </si>
  <si>
    <t>20230330_20msExposure_recCohesin_excessSTAG__0203_lambda_120pMcohesin_ratioN2_ratioSTAG12_50mMNaCl_1__Default_analysis__x659-y927-l18-w44-a0_roi.tif</t>
  </si>
  <si>
    <t>20230330_20msExposure_recCohesin_excessSTAG__0203_lambda_120pMcohesin_ratioN2_ratioSTAG12_50mMNaCl_1__Default_analysis__x651-y882-l30-w49-a0_roi.tif</t>
  </si>
  <si>
    <t>20230330_20msExposure_recCohesin_excessSTAG__0203_lambda_120pMcohesin_ratioN2_ratioSTAG12_50mMNaCl_1__Default_analysis__x624-y16-l17-w63-a0_roi.tif</t>
  </si>
  <si>
    <t>20230330_20msExposure_recCohesin_excessSTAG__0203_lambda_120pMcohesin_ratioN2_ratioSTAG12_50mMNaCl_1__Default_analysis__x621-y724-l32-w61-a0_roi.tif</t>
  </si>
  <si>
    <t>20230330_20msExposure_recCohesin_excessSTAG__0203_lambda_120pMcohesin_ratioN2_ratioSTAG12_50mMNaCl_1__Default_analysis__x621-y125-l40-w24-a0_roi.tif</t>
  </si>
  <si>
    <t>20230330_20msExposure_recCohesin_excessSTAG__0203_lambda_120pMcohesin_ratioN2_ratioSTAG12_50mMNaCl_1__Default_analysis__x614-y323-l20-w66-a0_roi.tif</t>
  </si>
  <si>
    <t>20230330_20msExposure_recCohesin_excessSTAG__0203_lambda_120pMcohesin_ratioN2_ratioSTAG12_50mMNaCl_1__Default_analysis__x596-y438-l23-w76-a0_roi.tif</t>
  </si>
  <si>
    <t>20230330_20msExposure_recCohesin_excessSTAG__0203_lambda_120pMcohesin_ratioN2_ratioSTAG12_50mMNaCl_1__Default_analysis__x587-y692-l29-w69-a0_roi.tif</t>
  </si>
  <si>
    <t>20230330_20msExposure_recCohesin_excessSTAG__0203_lambda_120pMcohesin_ratioN2_ratioSTAG12_50mMNaCl_1__Default_analysis__x528-y623-l51-w32-a0_roi.tif</t>
  </si>
  <si>
    <t>20230330_20msExposure_recCohesin_excessSTAG__0203_lambda_120pMcohesin_ratioN2_ratioSTAG12_50mMNaCl_1__Default_analysis__x525-y189-l36-w88-a0_roi.tif</t>
  </si>
  <si>
    <t>20230330_20msExposure_recCohesin_excessSTAG__0203_lambda_120pMcohesin_ratioN2_ratioSTAG12_50mMNaCl_1__Default_analysis__x521-y777-l31-w69-a0_roi.tif</t>
  </si>
  <si>
    <t>20230330_20msExposure_recCohesin_excessSTAG__0203_lambda_120pMcohesin_ratioN2_ratioSTAG12_50mMNaCl_1__Default_analysis__x490-y328-l26-w61-a0_roi.tif</t>
  </si>
  <si>
    <t>20230330_20msExposure_recCohesin_excessSTAG__0203_lambda_120pMcohesin_ratioN2_ratioSTAG12_50mMNaCl_1__Default_analysis__x484-y126-l28-w51-a0_roi.tif</t>
  </si>
  <si>
    <t>20230330_20msExposure_recCohesin_excessSTAG__0203_lambda_120pMcohesin_ratioN2_ratioSTAG12_50mMNaCl_1__Default_analysis__x480-y874-l33-w54-a0_roi.tif</t>
  </si>
  <si>
    <t>20230330_20msExposure_recCohesin_excessSTAG__0203_lambda_120pMcohesin_ratioN2_ratioSTAG12_50mMNaCl_1__Default_analysis__x477-y260-l33-w48-a0_roi.tif</t>
  </si>
  <si>
    <t>20230330_20msExposure_recCohesin_excessSTAG__0203_lambda_120pMcohesin_ratioN2_ratioSTAG12_50mMNaCl_1__Default_analysis__x473-y436-l26-w48-a0_roi.tif</t>
  </si>
  <si>
    <t>20230330_20msExposure_recCohesin_excessSTAG__0203_lambda_120pMcohesin_ratioN2_ratioSTAG12_50mMNaCl_1__Default_analysis__x461-y96-l24-w56-a0_roi.tif</t>
  </si>
  <si>
    <t>20230330_20msExposure_recCohesin_excessSTAG__0203_lambda_120pMcohesin_ratioN2_ratioSTAG12_50mMNaCl_1__Default_analysis__x461-y500-l24-w52-a0_roi.tif</t>
  </si>
  <si>
    <t>20230330_20msExposure_recCohesin_excessSTAG__0203_lambda_120pMcohesin_ratioN2_ratioSTAG12_50mMNaCl_1__Default_analysis__x457-y173-l34-w43-a0_roi.tif</t>
  </si>
  <si>
    <t>20230330_20msExposure_recCohesin_excessSTAG__0203_lambda_120pMcohesin_ratioN2_ratioSTAG12_50mMNaCl_1__Default_analysis__x415-y721-l24-w53-a0_roi.tif</t>
  </si>
  <si>
    <t>20230330_20msExposure_recCohesin_excessSTAG__0203_lambda_120pMcohesin_ratioN2_ratioSTAG12_50mMNaCl_1__Default_analysis__x415-y522-l24-w50-a0_roi.tif</t>
  </si>
  <si>
    <t>20230330_20msExposure_recCohesin_excessSTAG__0203_lambda_120pMcohesin_ratioN2_ratioSTAG12_50mMNaCl_1__Default_analysis__x382-y466-l43-w39-a0_roi.tif</t>
  </si>
  <si>
    <t>20230330_20msExposure_recCohesin_excessSTAG__0203_lambda_120pMcohesin_ratioN2_ratioSTAG12_50mMNaCl_1__Default_analysis__x381-y454-l31-w50-a0_roi.tif</t>
  </si>
  <si>
    <t>20230330_20msExposure_recCohesin_excessSTAG__0203_lambda_120pMcohesin_ratioN2_ratioSTAG12_50mMNaCl_1__Default_analysis__x355-y587-l30-w66-a0_roi.tif</t>
  </si>
  <si>
    <t>20230330_20msExposure_recCohesin_excessSTAG__0203_lambda_120pMcohesin_ratioN2_ratioSTAG12_50mMNaCl_1__Default_analysis__x355-y327-l26-w38-a0_roi.tif</t>
  </si>
  <si>
    <t>20230330_20msExposure_recCohesin_excessSTAG__0203_lambda_120pMcohesin_ratioN2_ratioSTAG12_50mMNaCl_1__Default_analysis__x354-y826-l28-w65-a0_roi.tif</t>
  </si>
  <si>
    <t>20230330_20msExposure_recCohesin_excessSTAG__0203_lambda_120pMcohesin_ratioN2_ratioSTAG12_50mMNaCl_1__Default_analysis__x347-y938-l43-w61-a0_roi.tif</t>
  </si>
  <si>
    <t>20230330_20msExposure_recCohesin_excessSTAG__0203_lambda_120pMcohesin_ratioN2_ratioSTAG12_50mMNaCl_1__Default_analysis__x332-y385-l25-w34-a0_roi.tif</t>
  </si>
  <si>
    <t>20230330_20msExposure_recCohesin_excessSTAG__0203_lambda_120pMcohesin_ratioN2_ratioSTAG12_50mMNaCl_1__Default_analysis__x326-y649-l23-w69-a0_roi.tif</t>
  </si>
  <si>
    <t>20230330_20msExposure_recCohesin_excessSTAG__0203_lambda_120pMcohesin_ratioN2_ratioSTAG12_50mMNaCl_1__Default_analysis__x321-y126-l33-w46-a0_roi.tif</t>
  </si>
  <si>
    <t>20230330_20msExposure_recCohesin_excessSTAG__0203_lambda_120pMcohesin_ratioN2_ratioSTAG12_50mMNaCl_1__Default_analysis__x289-y284-l25-w79-a0_roi.tif</t>
  </si>
  <si>
    <t>20230330_20msExposure_recCohesin_excessSTAG__0203_lambda_120pMcohesin_ratioN2_ratioSTAG12_50mMNaCl_1__Default_analysis__x281-y566-l44-w33-a0_roi.tif</t>
  </si>
  <si>
    <t>20230330_20msExposure_recCohesin_excessSTAG__0203_lambda_120pMcohesin_ratioN2_ratioSTAG12_50mMNaCl_1__Default_analysis__x275-y622-l28-w52-a0_roi.tif</t>
  </si>
  <si>
    <t>20230330_20msExposure_recCohesin_excessSTAG__0203_lambda_120pMcohesin_ratioN2_ratioSTAG12_50mMNaCl_1__Default_analysis__x265-y864-l35-w25-a0_roi.tif</t>
  </si>
  <si>
    <t>20230330_20msExposure_recCohesin_excessSTAG__0203_lambda_120pMcohesin_ratioN2_ratioSTAG12_50mMNaCl_1__Default_analysis__x260-y944-l33-w29-a0_roi.tif</t>
  </si>
  <si>
    <t>20230330_20msExposure_recCohesin_excessSTAG__0203_lambda_120pMcohesin_ratioN2_ratioSTAG12_50mMNaCl_1__Default_analysis__x223-y137-l25-w57-a0_roi.tif</t>
  </si>
  <si>
    <t>20230330_20msExposure_recCohesin_excessSTAG__0203_lambda_120pMcohesin_ratioN2_ratioSTAG12_50mMNaCl_1__Default_analysis__x220-y282-l25-w63-a0_roi.tif</t>
  </si>
  <si>
    <t>20230330_20msExposure_recCohesin_excessSTAG__0203_lambda_120pMcohesin_ratioN2_ratioSTAG12_50mMNaCl_1__Default_analysis__x202-y95-l39-w37-a0_roi.tif</t>
  </si>
  <si>
    <t>20230330_20msExposure_recCohesin_excessSTAG__0203_lambda_120pMcohesin_ratioN2_ratioSTAG12_50mMNaCl_1__Default_analysis__x2-y190-l28-w47-a0_roi.tif</t>
  </si>
  <si>
    <t>20230330_20msExposure_recCohesin_excessSTAG__0203_lambda_120pMcohesin_ratioN2_ratioSTAG12_50mMNaCl_1__Default_analysis__x192-y851-l28-w49-a0_roi.tif</t>
  </si>
  <si>
    <t>20230330_20msExposure_recCohesin_excessSTAG__0203_lambda_120pMcohesin_ratioN2_ratioSTAG12_50mMNaCl_1__Default_analysis__x170-y346-l28-w41-a0_roi.tif</t>
  </si>
  <si>
    <t>20230330_20msExposure_recCohesin_excessSTAG__0203_lambda_120pMcohesin_ratioN2_ratioSTAG12_50mMNaCl_1__Default_analysis__x170-y239-l35-w77-a0_roi.tif</t>
  </si>
  <si>
    <t>20230330_20msExposure_recCohesin_excessSTAG__0203_lambda_120pMcohesin_ratioN2_ratioSTAG12_50mMNaCl_1__Default_analysis__x164-y517-l25-w62-a0_roi.tif</t>
  </si>
  <si>
    <t>20230330_20msExposure_recCohesin_excessSTAG__0203_lambda_120pMcohesin_ratioN2_ratioSTAG12_50mMNaCl_1__Default_analysis__x154-y382-l35-w61-a0_roi.tif</t>
  </si>
  <si>
    <t>20230330_20msExposure_recCohesin_excessSTAG__0203_lambda_120pMcohesin_ratioN2_ratioSTAG12_50mMNaCl_1__Default_analysis__x148-y621-l28-w62-a0_roi.tif</t>
  </si>
  <si>
    <t>20230330_20msExposure_recCohesin_excessSTAG__0203_lambda_120pMcohesin_ratioN2_ratioSTAG12_50mMNaCl_1__Default_analysis__x145-y446-l35-w59-a0_roi.tif</t>
  </si>
  <si>
    <t>20230330_20msExposure_recCohesin_excessSTAG__0203_lambda_120pMcohesin_ratioN2_ratioSTAG12_50mMNaCl_1__Default_analysis__x141-y912-l29-w63-a0_roi.tif</t>
  </si>
  <si>
    <t>20230330_20msExposure_recCohesin_excessSTAG__0203_lambda_120pMcohesin_ratioN2_ratioSTAG12_50mMNaCl_1__Default_analysis__x133-y979-l36-w43-a0_roi.tif</t>
  </si>
  <si>
    <t>20230330_20msExposure_recCohesin_excessSTAG__0203_lambda_120pMcohesin_ratioN2_ratioSTAG12_50mMNaCl_1__Default_analysis__x129-y702-l32-w72-a0_roi.tif</t>
  </si>
  <si>
    <t>20230330_20msExposure_recCohesin_excessSTAG__0203_lambda_120pMcohesin_ratioN2_ratioSTAG12_50mMNaCl_1__Default_analysis__x110-y481-l36-w48-a0_roi.tif</t>
  </si>
  <si>
    <t>20230330_20msExposure_recCohesin_excessSTAG__0203_lambda_120pMcohesin_ratioN2_ratioSTAG12_50mMNaCl_100msInterval_1__Default_analysis__x943-y415-l23-w70-a0_roi.tif</t>
  </si>
  <si>
    <t>20230330_20msExposure_recCohesin_excessSTAG__0203_lambda_120pMcohesin_ratioN2_ratioSTAG12_50mMNaCl_100msInterval_1__Default_analysis__x91-y95-l43-w51-a0_roi.tif</t>
  </si>
  <si>
    <t>20230330_20msExposure_recCohesin_excessSTAG__0203_lambda_120pMcohesin_ratioN2_ratioSTAG12_50mMNaCl_100msInterval_1__Default_analysis__x903-y714-l25-w56-a0_roi.tif</t>
  </si>
  <si>
    <t>20230330_20msExposure_recCohesin_excessSTAG__0203_lambda_120pMcohesin_ratioN2_ratioSTAG12_50mMNaCl_100msInterval_1__Default_analysis__x874-y351-l25-w59-a0_roi.tif</t>
  </si>
  <si>
    <t>20230330_20msExposure_recCohesin_excessSTAG__0203_lambda_120pMcohesin_ratioN2_ratioSTAG12_50mMNaCl_100msInterval_1__Default_analysis__x833-y898-l27-w43-a0_roi.tif</t>
  </si>
  <si>
    <t>20230330_20msExposure_recCohesin_excessSTAG__0203_lambda_120pMcohesin_ratioN2_ratioSTAG12_50mMNaCl_100msInterval_1__Default_analysis__x833-y867-l29-w43-a0_roi.tif</t>
  </si>
  <si>
    <t>20230330_20msExposure_recCohesin_excessSTAG__0203_lambda_120pMcohesin_ratioN2_ratioSTAG12_50mMNaCl_100msInterval_1__Default_analysis__x826-y828-l36-w32-a0_roi.tif</t>
  </si>
  <si>
    <t>20230330_20msExposure_recCohesin_excessSTAG__0203_lambda_120pMcohesin_ratioN2_ratioSTAG12_50mMNaCl_100msInterval_1__Default_analysis__x806-y790-l42-w22-a0_roi.tif</t>
  </si>
  <si>
    <t>20230330_20msExposure_recCohesin_excessSTAG__0203_lambda_120pMcohesin_ratioN2_ratioSTAG12_50mMNaCl_100msInterval_1__Default_analysis__x797-y1000-l24-w58-a0_roi.tif</t>
  </si>
  <si>
    <t>20230330_20msExposure_recCohesin_excessSTAG__0203_lambda_120pMcohesin_ratioN2_ratioSTAG12_50mMNaCl_100msInterval_1__Default_analysis__x796-y579-l32-w66-a0_roi.tif</t>
  </si>
  <si>
    <t>20230330_20msExposure_recCohesin_excessSTAG__0203_lambda_120pMcohesin_ratioN2_ratioSTAG12_50mMNaCl_100msInterval_1__Default_analysis__x776-y271-l25-w45-a0_roi.tif</t>
  </si>
  <si>
    <t>20230330_20msExposure_recCohesin_excessSTAG__0203_lambda_120pMcohesin_ratioN2_ratioSTAG12_50mMNaCl_100msInterval_1__Default_analysis__x775-y497-l35-w39-a0_roi.tif</t>
  </si>
  <si>
    <t>20230330_20msExposure_recCohesin_excessSTAG__0203_lambda_120pMcohesin_ratioN2_ratioSTAG12_50mMNaCl_100msInterval_1__Default_analysis__x770-y694-l34-w47-a0_roi.tif</t>
  </si>
  <si>
    <t>20230330_20msExposure_recCohesin_excessSTAG__0203_lambda_120pMcohesin_ratioN2_ratioSTAG12_50mMNaCl_100msInterval_1__Default_analysis__x77-y647-l28-w56-a0_roi.tif</t>
  </si>
  <si>
    <t>20230330_20msExposure_recCohesin_excessSTAG__0203_lambda_120pMcohesin_ratioN2_ratioSTAG12_50mMNaCl_100msInterval_1__Default_analysis__x765-y227-l39-w53-a0_roi.tif</t>
  </si>
  <si>
    <t>20230330_20msExposure_recCohesin_excessSTAG__0203_lambda_120pMcohesin_ratioN2_ratioSTAG12_50mMNaCl_100msInterval_1__Default_analysis__x757-y672-l32-w61-a0_roi.tif</t>
  </si>
  <si>
    <t>20230330_20msExposure_recCohesin_excessSTAG__0203_lambda_120pMcohesin_ratioN2_ratioSTAG12_50mMNaCl_100msInterval_1__Default_analysis__x751-y373-l27-w68-a0_roi.tif</t>
  </si>
  <si>
    <t>20230330_20msExposure_recCohesin_excessSTAG__0203_lambda_120pMcohesin_ratioN2_ratioSTAG12_50mMNaCl_100msInterval_1__Default_analysis__x73-y674-l28-w56-a0_roi.tif</t>
  </si>
  <si>
    <t>20230330_20msExposure_recCohesin_excessSTAG__0203_lambda_120pMcohesin_ratioN2_ratioSTAG12_50mMNaCl_100msInterval_1__Default_analysis__x721-y59-l40-w51-a0_roi.tif</t>
  </si>
  <si>
    <t>20230330_20msExposure_recCohesin_excessSTAG__0203_lambda_120pMcohesin_ratioN2_ratioSTAG12_50mMNaCl_100msInterval_1__Default_analysis__x661-y191-l27-w52-a0_roi.tif</t>
  </si>
  <si>
    <t>20230330_20msExposure_recCohesin_excessSTAG__0203_lambda_120pMcohesin_ratioN2_ratioSTAG12_50mMNaCl_100msInterval_1__Default_analysis__x659-y927-l18-w44-a0_roi.tif</t>
  </si>
  <si>
    <t>20230330_20msExposure_recCohesin_excessSTAG__0203_lambda_120pMcohesin_ratioN2_ratioSTAG12_50mMNaCl_100msInterval_1__Default_analysis__x651-y882-l30-w49-a0_roi.tif</t>
  </si>
  <si>
    <t>20230330_20msExposure_recCohesin_excessSTAG__0203_lambda_120pMcohesin_ratioN2_ratioSTAG12_50mMNaCl_100msInterval_1__Default_analysis__x624-y16-l17-w63-a0_roi.tif</t>
  </si>
  <si>
    <t>20230330_20msExposure_recCohesin_excessSTAG__0203_lambda_120pMcohesin_ratioN2_ratioSTAG12_50mMNaCl_100msInterval_1__Default_analysis__x621-y724-l32-w61-a0_roi.tif</t>
  </si>
  <si>
    <t>20230330_20msExposure_recCohesin_excessSTAG__0203_lambda_120pMcohesin_ratioN2_ratioSTAG12_50mMNaCl_100msInterval_1__Default_analysis__x621-y125-l40-w24-a0_roi.tif</t>
  </si>
  <si>
    <t>20230330_20msExposure_recCohesin_excessSTAG__0203_lambda_120pMcohesin_ratioN2_ratioSTAG12_50mMNaCl_100msInterval_1__Default_analysis__x614-y323-l20-w66-a0_roi.tif</t>
  </si>
  <si>
    <t>20230330_20msExposure_recCohesin_excessSTAG__0203_lambda_120pMcohesin_ratioN2_ratioSTAG12_50mMNaCl_100msInterval_1__Default_analysis__x596-y438-l23-w76-a0_roi.tif</t>
  </si>
  <si>
    <t>20230330_20msExposure_recCohesin_excessSTAG__0203_lambda_120pMcohesin_ratioN2_ratioSTAG12_50mMNaCl_100msInterval_1__Default_analysis__x587-y692-l29-w69-a0_roi.tif</t>
  </si>
  <si>
    <t>20230330_20msExposure_recCohesin_excessSTAG__0203_lambda_120pMcohesin_ratioN2_ratioSTAG12_50mMNaCl_100msInterval_1__Default_analysis__x528-y623-l51-w32-a0_roi.tif</t>
  </si>
  <si>
    <t>20230330_20msExposure_recCohesin_excessSTAG__0203_lambda_120pMcohesin_ratioN2_ratioSTAG12_50mMNaCl_100msInterval_1__Default_analysis__x525-y189-l36-w88-a0_roi.tif</t>
  </si>
  <si>
    <t>20230330_20msExposure_recCohesin_excessSTAG__0203_lambda_120pMcohesin_ratioN2_ratioSTAG12_50mMNaCl_100msInterval_1__Default_analysis__x521-y777-l31-w69-a0_roi.tif</t>
  </si>
  <si>
    <t>20230330_20msExposure_recCohesin_excessSTAG__0203_lambda_120pMcohesin_ratioN2_ratioSTAG12_50mMNaCl_100msInterval_1__Default_analysis__x490-y328-l26-w61-a0_roi.tif</t>
  </si>
  <si>
    <t>20230330_20msExposure_recCohesin_excessSTAG__0203_lambda_120pMcohesin_ratioN2_ratioSTAG12_50mMNaCl_100msInterval_1__Default_analysis__x484-y126-l28-w51-a0_roi.tif</t>
  </si>
  <si>
    <t>20230330_20msExposure_recCohesin_excessSTAG__0203_lambda_120pMcohesin_ratioN2_ratioSTAG12_50mMNaCl_100msInterval_1__Default_analysis__x480-y874-l33-w54-a0_roi.tif</t>
  </si>
  <si>
    <t>20230330_20msExposure_recCohesin_excessSTAG__0203_lambda_120pMcohesin_ratioN2_ratioSTAG12_50mMNaCl_100msInterval_1__Default_analysis__x477-y260-l33-w48-a0_roi.tif</t>
  </si>
  <si>
    <t>20230330_20msExposure_recCohesin_excessSTAG__0203_lambda_120pMcohesin_ratioN2_ratioSTAG12_50mMNaCl_100msInterval_1__Default_analysis__x473-y436-l26-w48-a0_roi.tif</t>
  </si>
  <si>
    <t>20230330_20msExposure_recCohesin_excessSTAG__0203_lambda_120pMcohesin_ratioN2_ratioSTAG12_50mMNaCl_100msInterval_1__Default_analysis__x461-y96-l24-w56-a0_roi.tif</t>
  </si>
  <si>
    <t>20230330_20msExposure_recCohesin_excessSTAG__0203_lambda_120pMcohesin_ratioN2_ratioSTAG12_50mMNaCl_100msInterval_1__Default_analysis__x461-y500-l24-w52-a0_roi.tif</t>
  </si>
  <si>
    <t>20230330_20msExposure_recCohesin_excessSTAG__0203_lambda_120pMcohesin_ratioN2_ratioSTAG12_50mMNaCl_100msInterval_1__Default_analysis__x457-y173-l34-w43-a0_roi.tif</t>
  </si>
  <si>
    <t>20230330_20msExposure_recCohesin_excessSTAG__0203_lambda_120pMcohesin_ratioN2_ratioSTAG12_50mMNaCl_100msInterval_1__Default_analysis__x415-y721-l24-w53-a0_roi.tif</t>
  </si>
  <si>
    <t>20230330_20msExposure_recCohesin_excessSTAG__0203_lambda_120pMcohesin_ratioN2_ratioSTAG12_50mMNaCl_100msInterval_1__Default_analysis__x415-y522-l24-w50-a0_roi.tif</t>
  </si>
  <si>
    <t>20230330_20msExposure_recCohesin_excessSTAG__0203_lambda_120pMcohesin_ratioN2_ratioSTAG12_50mMNaCl_100msInterval_1__Default_analysis__x382-y466-l43-w39-a0_roi.tif</t>
  </si>
  <si>
    <t>20230330_20msExposure_recCohesin_excessSTAG__0203_lambda_120pMcohesin_ratioN2_ratioSTAG12_50mMNaCl_100msInterval_1__Default_analysis__x381-y454-l31-w50-a0_roi.tif</t>
  </si>
  <si>
    <t>20230330_20msExposure_recCohesin_excessSTAG__0203_lambda_120pMcohesin_ratioN2_ratioSTAG12_50mMNaCl_100msInterval_1__Default_analysis__x355-y587-l30-w66-a0_roi.tif</t>
  </si>
  <si>
    <t>20230330_20msExposure_recCohesin_excessSTAG__0203_lambda_120pMcohesin_ratioN2_ratioSTAG12_50mMNaCl_100msInterval_1__Default_analysis__x355-y327-l26-w38-a0_roi.tif</t>
  </si>
  <si>
    <t>20230330_20msExposure_recCohesin_excessSTAG__0203_lambda_120pMcohesin_ratioN2_ratioSTAG12_50mMNaCl_100msInterval_1__Default_analysis__x354-y826-l28-w65-a0_roi.tif</t>
  </si>
  <si>
    <t>20230330_20msExposure_recCohesin_excessSTAG__0203_lambda_120pMcohesin_ratioN2_ratioSTAG12_50mMNaCl_100msInterval_1__Default_analysis__x347-y938-l43-w61-a0_roi.tif</t>
  </si>
  <si>
    <t>20230330_20msExposure_recCohesin_excessSTAG__0203_lambda_120pMcohesin_ratioN2_ratioSTAG12_50mMNaCl_100msInterval_1__Default_analysis__x332-y385-l25-w34-a0_roi.tif</t>
  </si>
  <si>
    <t>20230330_20msExposure_recCohesin_excessSTAG__0203_lambda_120pMcohesin_ratioN2_ratioSTAG12_50mMNaCl_100msInterval_1__Default_analysis__x326-y649-l23-w69-a0_roi.tif</t>
  </si>
  <si>
    <t>20230330_20msExposure_recCohesin_excessSTAG__0203_lambda_120pMcohesin_ratioN2_ratioSTAG12_50mMNaCl_100msInterval_1__Default_analysis__x321-y126-l33-w46-a0_roi.tif</t>
  </si>
  <si>
    <t>20230330_20msExposure_recCohesin_excessSTAG__0203_lambda_120pMcohesin_ratioN2_ratioSTAG12_50mMNaCl_100msInterval_1__Default_analysis__x289-y284-l25-w79-a0_roi.tif</t>
  </si>
  <si>
    <t>20230330_20msExposure_recCohesin_excessSTAG__0203_lambda_120pMcohesin_ratioN2_ratioSTAG12_50mMNaCl_100msInterval_1__Default_analysis__x281-y566-l44-w33-a0_roi.tif</t>
  </si>
  <si>
    <t>20230330_20msExposure_recCohesin_excessSTAG__0203_lambda_120pMcohesin_ratioN2_ratioSTAG12_50mMNaCl_100msInterval_1__Default_analysis__x275-y622-l28-w52-a0_roi.tif</t>
  </si>
  <si>
    <t>20230330_20msExposure_recCohesin_excessSTAG__0203_lambda_120pMcohesin_ratioN2_ratioSTAG12_50mMNaCl_100msInterval_1__Default_analysis__x265-y864-l35-w25-a0_roi.tif</t>
  </si>
  <si>
    <t>20230330_20msExposure_recCohesin_excessSTAG__0203_lambda_120pMcohesin_ratioN2_ratioSTAG12_50mMNaCl_100msInterval_1__Default_analysis__x260-y944-l33-w29-a0_roi.tif</t>
  </si>
  <si>
    <t>20230330_20msExposure_recCohesin_excessSTAG__0203_lambda_120pMcohesin_ratioN2_ratioSTAG12_50mMNaCl_100msInterval_1__Default_analysis__x223-y137-l25-w57-a0_roi.tif</t>
  </si>
  <si>
    <t>20230330_20msExposure_recCohesin_excessSTAG__0203_lambda_120pMcohesin_ratioN2_ratioSTAG12_50mMNaCl_100msInterval_1__Default_analysis__x220-y282-l25-w63-a0_roi.tif</t>
  </si>
  <si>
    <t>20230330_20msExposure_recCohesin_excessSTAG__0203_lambda_120pMcohesin_ratioN2_ratioSTAG12_50mMNaCl_100msInterval_1__Default_analysis__x202-y95-l39-w37-a0_roi.tif</t>
  </si>
  <si>
    <t>20230330_20msExposure_recCohesin_excessSTAG__0203_lambda_120pMcohesin_ratioN2_ratioSTAG12_50mMNaCl_100msInterval_1__Default_analysis__x2-y190-l28-w47-a0_roi.tif</t>
  </si>
  <si>
    <t>20230330_20msExposure_recCohesin_excessSTAG__0203_lambda_120pMcohesin_ratioN2_ratioSTAG12_50mMNaCl_100msInterval_1__Default_analysis__x192-y851-l28-w49-a0_roi.tif</t>
  </si>
  <si>
    <t>20230330_20msExposure_recCohesin_excessSTAG__0203_lambda_120pMcohesin_ratioN2_ratioSTAG12_50mMNaCl_100msInterval_1__Default_analysis__x170-y346-l28-w41-a0_roi.tif</t>
  </si>
  <si>
    <t>20230330_20msExposure_recCohesin_excessSTAG__0203_lambda_120pMcohesin_ratioN2_ratioSTAG12_50mMNaCl_100msInterval_1__Default_analysis__x170-y239-l35-w77-a0_roi.tif</t>
  </si>
  <si>
    <t>20230330_20msExposure_recCohesin_excessSTAG__0203_lambda_120pMcohesin_ratioN2_ratioSTAG12_50mMNaCl_100msInterval_1__Default_analysis__x164-y517-l25-w62-a0_roi.tif</t>
  </si>
  <si>
    <t>20230330_20msExposure_recCohesin_excessSTAG__0203_lambda_120pMcohesin_ratioN2_ratioSTAG12_50mMNaCl_100msInterval_1__Default_analysis__x154-y382-l35-w61-a0_roi.tif</t>
  </si>
  <si>
    <t>20230330_20msExposure_recCohesin_excessSTAG__0203_lambda_120pMcohesin_ratioN2_ratioSTAG12_50mMNaCl_100msInterval_1__Default_analysis__x148-y621-l28-w62-a0_roi.tif</t>
  </si>
  <si>
    <t>20230330_20msExposure_recCohesin_excessSTAG__0203_lambda_120pMcohesin_ratioN2_ratioSTAG12_50mMNaCl_100msInterval_1__Default_analysis__x145-y446-l35-w59-a0_roi.tif</t>
  </si>
  <si>
    <t>20230330_20msExposure_recCohesin_excessSTAG__0203_lambda_120pMcohesin_ratioN2_ratioSTAG12_50mMNaCl_100msInterval_1__Default_analysis__x141-y912-l29-w63-a0_roi.tif</t>
  </si>
  <si>
    <t>20230330_20msExposure_recCohesin_excessSTAG__0203_lambda_120pMcohesin_ratioN2_ratioSTAG12_50mMNaCl_100msInterval_1__Default_analysis__x133-y979-l36-w43-a0_roi.tif</t>
  </si>
  <si>
    <t>20230330_20msExposure_recCohesin_excessSTAG__0203_lambda_120pMcohesin_ratioN2_ratioSTAG12_50mMNaCl_100msInterval_1__Default_analysis__x129-y702-l32-w72-a0_roi.tif</t>
  </si>
  <si>
    <t>20230330_20msExposure_recCohesin_excessSTAG__0203_lambda_120pMcohesin_ratioN2_ratioSTAG12_50mMNaCl_100msInterval_1__Default_analysis__x110-y481-l36-w48-a0_roi.tif</t>
  </si>
  <si>
    <t>20230330_20msExposure_recCohesin_excessSTAG__0101_lambda_50pMcohesin_ratioN2_ratioSTAG12_50mMNaCl_1__Default_analysis__x92-y392-l27-w47-a0_roi.tif</t>
  </si>
  <si>
    <t>20230330_20msExposure_recCohesin_excessSTAG__0101_lambda_50pMcohesin_ratioN2_ratioSTAG12_50mMNaCl_1__Default_analysis__x907-y400-l38-w44-a0_roi.tif</t>
  </si>
  <si>
    <t>20230330_20msExposure_recCohesin_excessSTAG__0101_lambda_50pMcohesin_ratioN2_ratioSTAG12_50mMNaCl_1__Default_analysis__x901-y234-l37-w53-a0_roi.tif</t>
  </si>
  <si>
    <t>20230330_20msExposure_recCohesin_excessSTAG__0101_lambda_50pMcohesin_ratioN2_ratioSTAG12_50mMNaCl_1__Default_analysis__x896-y324-l34-w52-a0_roi.tif</t>
  </si>
  <si>
    <t>20230330_20msExposure_recCohesin_excessSTAG__0101_lambda_50pMcohesin_ratioN2_ratioSTAG12_50mMNaCl_1__Default_analysis__x877-y779-l41-w58-a0_roi.tif</t>
  </si>
  <si>
    <t>20230330_20msExposure_recCohesin_excessSTAG__0101_lambda_50pMcohesin_ratioN2_ratioSTAG12_50mMNaCl_1__Default_analysis__x868-y451-l50-w50-a0_roi.tif</t>
  </si>
  <si>
    <t>20230330_20msExposure_recCohesin_excessSTAG__0101_lambda_50pMcohesin_ratioN2_ratioSTAG12_50mMNaCl_1__Default_analysis__x856-y724-l37-w57-a0_roi.tif</t>
  </si>
  <si>
    <t>20230330_20msExposure_recCohesin_excessSTAG__0101_lambda_50pMcohesin_ratioN2_ratioSTAG12_50mMNaCl_1__Default_analysis__x850-y599-l47-w57-a0_roi.tif</t>
  </si>
  <si>
    <t>20230330_20msExposure_recCohesin_excessSTAG__0101_lambda_50pMcohesin_ratioN2_ratioSTAG12_50mMNaCl_1__Default_analysis__x834-y913-l29-w61-a0_roi.tif</t>
  </si>
  <si>
    <t>20230330_20msExposure_recCohesin_excessSTAG__0101_lambda_50pMcohesin_ratioN2_ratioSTAG12_50mMNaCl_1__Default_analysis__x823-y913-l45-w33-a0_roi.tif</t>
  </si>
  <si>
    <t>20230330_20msExposure_recCohesin_excessSTAG__0101_lambda_50pMcohesin_ratioN2_ratioSTAG12_50mMNaCl_1__Default_analysis__x820-y481-l46-w64-a0_roi.tif</t>
  </si>
  <si>
    <t>20230330_20msExposure_recCohesin_excessSTAG__0101_lambda_50pMcohesin_ratioN2_ratioSTAG12_50mMNaCl_1__Default_analysis__x803-y253-l42-w100-a0_roi.tif</t>
  </si>
  <si>
    <t>20230330_20msExposure_recCohesin_excessSTAG__0101_lambda_50pMcohesin_ratioN2_ratioSTAG12_50mMNaCl_1__Default_analysis__x794-y541-l35-w83-a0_roi.tif</t>
  </si>
  <si>
    <t>20230330_20msExposure_recCohesin_excessSTAG__0101_lambda_50pMcohesin_ratioN2_ratioSTAG12_50mMNaCl_1__Default_analysis__x784-y286-l44-w86-a0_roi.tif</t>
  </si>
  <si>
    <t>20230330_20msExposure_recCohesin_excessSTAG__0101_lambda_50pMcohesin_ratioN2_ratioSTAG12_50mMNaCl_1__Default_analysis__x781-y668-l45-w71-a0_roi.tif</t>
  </si>
  <si>
    <t>20230330_20msExposure_recCohesin_excessSTAG__0101_lambda_50pMcohesin_ratioN2_ratioSTAG12_50mMNaCl_1__Default_analysis__x766-y902-l31-w62-a0_roi.tif</t>
  </si>
  <si>
    <t>20230330_20msExposure_recCohesin_excessSTAG__0101_lambda_50pMcohesin_ratioN2_ratioSTAG12_50mMNaCl_1__Default_analysis__x761-y869-l38-w53-a0_roi.tif</t>
  </si>
  <si>
    <t>20230330_20msExposure_recCohesin_excessSTAG__0101_lambda_50pMcohesin_ratioN2_ratioSTAG12_50mMNaCl_1__Default_analysis__x73-y161-l24-w55-a0_roi.tif</t>
  </si>
  <si>
    <t>20230330_20msExposure_recCohesin_excessSTAG__0101_lambda_50pMcohesin_ratioN2_ratioSTAG12_50mMNaCl_1__Default_analysis__x716-y400-l35-w53-a0_roi.tif</t>
  </si>
  <si>
    <t>20230330_20msExposure_recCohesin_excessSTAG__0101_lambda_50pMcohesin_ratioN2_ratioSTAG12_50mMNaCl_1__Default_analysis__x686-y216-l43-w80-a0_roi.tif</t>
  </si>
  <si>
    <t>20230330_20msExposure_recCohesin_excessSTAG__0101_lambda_50pMcohesin_ratioN2_ratioSTAG12_50mMNaCl_1__Default_analysis__x670-y31-l38-w56-a0_roi.tif</t>
  </si>
  <si>
    <t>20230330_20msExposure_recCohesin_excessSTAG__0101_lambda_50pMcohesin_ratioN2_ratioSTAG12_50mMNaCl_1__Default_analysis__x645-y584-l29-w59-a0_roi.tif</t>
  </si>
  <si>
    <t>20230330_20msExposure_recCohesin_excessSTAG__0101_lambda_50pMcohesin_ratioN2_ratioSTAG12_50mMNaCl_1__Default_analysis__x643-y409-l38-w86-a0_roi.tif</t>
  </si>
  <si>
    <t>20230330_20msExposure_recCohesin_excessSTAG__0101_lambda_50pMcohesin_ratioN2_ratioSTAG12_50mMNaCl_1__Default_analysis__x619-y143-l32-w35-a0_roi.tif</t>
  </si>
  <si>
    <t>20230330_20msExposure_recCohesin_excessSTAG__0101_lambda_50pMcohesin_ratioN2_ratioSTAG12_50mMNaCl_1__Default_analysis__x614-y926-l28-w75-a0_roi.tif</t>
  </si>
  <si>
    <t>20230330_20msExposure_recCohesin_excessSTAG__0101_lambda_50pMcohesin_ratioN2_ratioSTAG12_50mMNaCl_1__Default_analysis__x61-y871-l35-w51-a0_roi.tif</t>
  </si>
  <si>
    <t>20230330_20msExposure_recCohesin_excessSTAG__0101_lambda_50pMcohesin_ratioN2_ratioSTAG12_50mMNaCl_1__Default_analysis__x583-y867-l24-w53-a0_roi.tif</t>
  </si>
  <si>
    <t>20230330_20msExposure_recCohesin_excessSTAG__0101_lambda_50pMcohesin_ratioN2_ratioSTAG12_50mMNaCl_1__Default_analysis__x582-y391-l30-w80-a0_roi.tif</t>
  </si>
  <si>
    <t>20230330_20msExposure_recCohesin_excessSTAG__0101_lambda_50pMcohesin_ratioN2_ratioSTAG12_50mMNaCl_1__Default_analysis__x573-y128-l37-w56-a0_roi.tif</t>
  </si>
  <si>
    <t>20230330_20msExposure_recCohesin_excessSTAG__0101_lambda_50pMcohesin_ratioN2_ratioSTAG12_50mMNaCl_1__Default_analysis__x572-y825-l17-w39-a0_roi.tif</t>
  </si>
  <si>
    <t>20230330_20msExposure_recCohesin_excessSTAG__0101_lambda_50pMcohesin_ratioN2_ratioSTAG12_50mMNaCl_1__Default_analysis__x552-y830-l24-w54-a0_roi.tif</t>
  </si>
  <si>
    <t>20230330_20msExposure_recCohesin_excessSTAG__0101_lambda_50pMcohesin_ratioN2_ratioSTAG12_50mMNaCl_1__Default_analysis__x543-y322-l35-w60-a0_roi.tif</t>
  </si>
  <si>
    <t>20230330_20msExposure_recCohesin_excessSTAG__0101_lambda_50pMcohesin_ratioN2_ratioSTAG12_50mMNaCl_1__Default_analysis__x542-y465-l29-w69-a0_roi.tif</t>
  </si>
  <si>
    <t>20230330_20msExposure_recCohesin_excessSTAG__0101_lambda_50pMcohesin_ratioN2_ratioSTAG12_50mMNaCl_1__Default_analysis__x512-y977-l35-w57-a0_roi.tif</t>
  </si>
  <si>
    <t>20230330_20msExposure_recCohesin_excessSTAG__0101_lambda_50pMcohesin_ratioN2_ratioSTAG12_50mMNaCl_1__Default_analysis__x501-y651-l29-w61-a0_roi.tif</t>
  </si>
  <si>
    <t>20230330_20msExposure_recCohesin_excessSTAG__0101_lambda_50pMcohesin_ratioN2_ratioSTAG12_50mMNaCl_1__Default_analysis__x494-y880-l25-w69-a0_roi.tif</t>
  </si>
  <si>
    <t>20230330_20msExposure_recCohesin_excessSTAG__0101_lambda_50pMcohesin_ratioN2_ratioSTAG12_50mMNaCl_1__Default_analysis__x483-y918-l32-w71-a0_roi.tif</t>
  </si>
  <si>
    <t>20230330_20msExposure_recCohesin_excessSTAG__0101_lambda_50pMcohesin_ratioN2_ratioSTAG12_50mMNaCl_1__Default_analysis__x478-y841-l29-w51-a0_roi.tif</t>
  </si>
  <si>
    <t>20230330_20msExposure_recCohesin_excessSTAG__0101_lambda_50pMcohesin_ratioN2_ratioSTAG12_50mMNaCl_1__Default_analysis__x475-y92-l52-w50-a0_roi.tif</t>
  </si>
  <si>
    <t>20230330_20msExposure_recCohesin_excessSTAG__0101_lambda_50pMcohesin_ratioN2_ratioSTAG12_50mMNaCl_1__Default_analysis__x467-y681-l30-w53-a0_roi.tif</t>
  </si>
  <si>
    <t>20230330_20msExposure_recCohesin_excessSTAG__0101_lambda_50pMcohesin_ratioN2_ratioSTAG12_50mMNaCl_1__Default_analysis__x423-y842-l44-w47-a0_roi.tif</t>
  </si>
  <si>
    <t>20230330_20msExposure_recCohesin_excessSTAG__0101_lambda_50pMcohesin_ratioN2_ratioSTAG12_50mMNaCl_1__Default_analysis__x396-y765-l35-w52-a0_roi.tif</t>
  </si>
  <si>
    <t>20230330_20msExposure_recCohesin_excessSTAG__0101_lambda_50pMcohesin_ratioN2_ratioSTAG12_50mMNaCl_1__Default_analysis__x395-y864-l22-w56-a0_roi.tif</t>
  </si>
  <si>
    <t>20230330_20msExposure_recCohesin_excessSTAG__0101_lambda_50pMcohesin_ratioN2_ratioSTAG12_50mMNaCl_1__Default_analysis__x394-y654-l35-w52-a0_roi.tif</t>
  </si>
  <si>
    <t>20230330_20msExposure_recCohesin_excessSTAG__0101_lambda_50pMcohesin_ratioN2_ratioSTAG12_50mMNaCl_1__Default_analysis__x389-y825-l46-w44-a0_roi.tif</t>
  </si>
  <si>
    <t>20230330_20msExposure_recCohesin_excessSTAG__0101_lambda_50pMcohesin_ratioN2_ratioSTAG12_50mMNaCl_1__Default_analysis__x368-y588-l37-w52-a0_roi.tif</t>
  </si>
  <si>
    <t>20230330_20msExposure_recCohesin_excessSTAG__0101_lambda_50pMcohesin_ratioN2_ratioSTAG12_50mMNaCl_1__Default_analysis__x366-y239-l39-w70-a0_roi.tif</t>
  </si>
  <si>
    <t>20230330_20msExposure_recCohesin_excessSTAG__0101_lambda_50pMcohesin_ratioN2_ratioSTAG12_50mMNaCl_1__Default_analysis__x362-y723-l32-w54-a0_roi.tif</t>
  </si>
  <si>
    <t>20230330_20msExposure_recCohesin_excessSTAG__0101_lambda_50pMcohesin_ratioN2_ratioSTAG12_50mMNaCl_1__Default_analysis__x349-y517-l32-w98-a0_roi.tif</t>
  </si>
  <si>
    <t>20230330_20msExposure_recCohesin_excessSTAG__0101_lambda_50pMcohesin_ratioN2_ratioSTAG12_50mMNaCl_1__Default_analysis__x317-y851-l28-w54-a0_roi.tif</t>
  </si>
  <si>
    <t>20230330_20msExposure_recCohesin_excessSTAG__0101_lambda_50pMcohesin_ratioN2_ratioSTAG12_50mMNaCl_1__Default_analysis__x316-y0-l30-w43-a0_roi.tif</t>
  </si>
  <si>
    <t>20230330_20msExposure_recCohesin_excessSTAG__0101_lambda_50pMcohesin_ratioN2_ratioSTAG12_50mMNaCl_1__Default_analysis__x313-y822-l28-w54-a0_roi.tif</t>
  </si>
  <si>
    <t>20230330_20msExposure_recCohesin_excessSTAG__0101_lambda_50pMcohesin_ratioN2_ratioSTAG12_50mMNaCl_1__Default_analysis__x275-y553-l31-w63-a0_roi.tif</t>
  </si>
  <si>
    <t>20230330_20msExposure_recCohesin_excessSTAG__0101_lambda_50pMcohesin_ratioN2_ratioSTAG12_50mMNaCl_1__Default_analysis__x252-y216-l29-w58-a0_roi.tif</t>
  </si>
  <si>
    <t>20230330_20msExposure_recCohesin_excessSTAG__0101_lambda_50pMcohesin_ratioN2_ratioSTAG12_50mMNaCl_1__Default_analysis__x236-y110-l26-w72-a0_roi.tif</t>
  </si>
  <si>
    <t>20230330_20msExposure_recCohesin_excessSTAG__0101_lambda_50pMcohesin_ratioN2_ratioSTAG12_50mMNaCl_1__Default_analysis__x204-y133-l29-w52-a0_roi.tif</t>
  </si>
  <si>
    <t>20230330_20msExposure_recCohesin_excessSTAG__0101_lambda_50pMcohesin_ratioN2_ratioSTAG12_50mMNaCl_1__Default_analysis__x182-y299-l31-w68-a0_roi.tif</t>
  </si>
  <si>
    <t>20230330_20msExposure_recCohesin_excessSTAG__0101_lambda_50pMcohesin_ratioN2_ratioSTAG12_50mMNaCl_1__Default_analysis__x173-y641-l30-w52-a0_roi.tif</t>
  </si>
  <si>
    <t>20230330_20msExposure_recCohesin_excessSTAG__0101_lambda_50pMcohesin_ratioN2_ratioSTAG12_50mMNaCl_1__Default_analysis__x140-y100-l27-w59-a0_roi.tif</t>
  </si>
  <si>
    <t>20230330_20msExposure_recCohesin_excessSTAG__0101_lambda_50pMcohesin_ratioN2_ratioSTAG12_50mMNaCl_1__Default_analysis__x129-y918-l36-w38-a0_roi.tif</t>
  </si>
  <si>
    <t>20230330_20msExposure_recCohesin_excessSTAG__0101_lambda_50pMcohesin_ratioN2_ratioSTAG12_50mMNaCl_1__Default_analysis__x117-y764-l24-w58-a0_roi.tif</t>
  </si>
  <si>
    <t>20230330_20msExposure_recCohesin_excessSTAG__0101_lambda_50pMcohesin_ratioN2_ratioSTAG12_50mMNaCl_1__Default_analysis__x101-y736-l31-w55-a0_roi.tif</t>
  </si>
  <si>
    <t>20230330_20msExposure_recCohesin_excessSTAG__0101_lambda_50pMcohesin_ratioN2_ratioSTAG12_50mMNaCl_1__Default_analysis__x100-y536-l24-w37-a0_roi.tif</t>
  </si>
  <si>
    <t>20230330_20msExposure_recCohesin_excessSTAG__0101_lambda_50pMcohesin_ratioN2_ratioSTAG12_50mMNaCl_100msInterval_1__Default_analysis__x92-y392-l27-w47-a0_roi.tif</t>
  </si>
  <si>
    <t>20230330_20msExposure_recCohesin_excessSTAG__0101_lambda_50pMcohesin_ratioN2_ratioSTAG12_50mMNaCl_100msInterval_1__Default_analysis__x907-y400-l38-w44-a0_roi.tif</t>
  </si>
  <si>
    <t>20230330_20msExposure_recCohesin_excessSTAG__0101_lambda_50pMcohesin_ratioN2_ratioSTAG12_50mMNaCl_100msInterval_1__Default_analysis__x901-y234-l37-w53-a0_roi.tif</t>
  </si>
  <si>
    <t>20230330_20msExposure_recCohesin_excessSTAG__0101_lambda_50pMcohesin_ratioN2_ratioSTAG12_50mMNaCl_100msInterval_1__Default_analysis__x896-y324-l34-w52-a0_roi.tif</t>
  </si>
  <si>
    <t>20230330_20msExposure_recCohesin_excessSTAG__0101_lambda_50pMcohesin_ratioN2_ratioSTAG12_50mMNaCl_100msInterval_1__Default_analysis__x877-y779-l41-w58-a0_roi.tif</t>
  </si>
  <si>
    <t>20230330_20msExposure_recCohesin_excessSTAG__0101_lambda_50pMcohesin_ratioN2_ratioSTAG12_50mMNaCl_100msInterval_1__Default_analysis__x868-y451-l50-w50-a0_roi.tif</t>
  </si>
  <si>
    <t>20230330_20msExposure_recCohesin_excessSTAG__0101_lambda_50pMcohesin_ratioN2_ratioSTAG12_50mMNaCl_100msInterval_1__Default_analysis__x856-y724-l37-w57-a0_roi.tif</t>
  </si>
  <si>
    <t>20230330_20msExposure_recCohesin_excessSTAG__0101_lambda_50pMcohesin_ratioN2_ratioSTAG12_50mMNaCl_100msInterval_1__Default_analysis__x850-y599-l47-w57-a0_roi.tif</t>
  </si>
  <si>
    <t>20230330_20msExposure_recCohesin_excessSTAG__0101_lambda_50pMcohesin_ratioN2_ratioSTAG12_50mMNaCl_100msInterval_1__Default_analysis__x834-y913-l29-w61-a0_roi.tif</t>
  </si>
  <si>
    <t>20230330_20msExposure_recCohesin_excessSTAG__0101_lambda_50pMcohesin_ratioN2_ratioSTAG12_50mMNaCl_100msInterval_1__Default_analysis__x823-y913-l45-w33-a0_roi.tif</t>
  </si>
  <si>
    <t>20230330_20msExposure_recCohesin_excessSTAG__0101_lambda_50pMcohesin_ratioN2_ratioSTAG12_50mMNaCl_100msInterval_1__Default_analysis__x820-y481-l46-w64-a0_roi.tif</t>
  </si>
  <si>
    <t>20230330_20msExposure_recCohesin_excessSTAG__0101_lambda_50pMcohesin_ratioN2_ratioSTAG12_50mMNaCl_100msInterval_1__Default_analysis__x803-y253-l42-w100-a0_roi.tif</t>
  </si>
  <si>
    <t>20230330_20msExposure_recCohesin_excessSTAG__0101_lambda_50pMcohesin_ratioN2_ratioSTAG12_50mMNaCl_100msInterval_1__Default_analysis__x794-y541-l35-w83-a0_roi.tif</t>
  </si>
  <si>
    <t>20230330_20msExposure_recCohesin_excessSTAG__0101_lambda_50pMcohesin_ratioN2_ratioSTAG12_50mMNaCl_100msInterval_1__Default_analysis__x784-y286-l44-w86-a0_roi.tif</t>
  </si>
  <si>
    <t>20230330_20msExposure_recCohesin_excessSTAG__0101_lambda_50pMcohesin_ratioN2_ratioSTAG12_50mMNaCl_100msInterval_1__Default_analysis__x781-y668-l45-w71-a0_roi.tif</t>
  </si>
  <si>
    <t>20230330_20msExposure_recCohesin_excessSTAG__0101_lambda_50pMcohesin_ratioN2_ratioSTAG12_50mMNaCl_100msInterval_1__Default_analysis__x766-y902-l31-w62-a0_roi.tif</t>
  </si>
  <si>
    <t>20230330_20msExposure_recCohesin_excessSTAG__0101_lambda_50pMcohesin_ratioN2_ratioSTAG12_50mMNaCl_100msInterval_1__Default_analysis__x761-y869-l38-w53-a0_roi.tif</t>
  </si>
  <si>
    <t>20230330_20msExposure_recCohesin_excessSTAG__0101_lambda_50pMcohesin_ratioN2_ratioSTAG12_50mMNaCl_100msInterval_1__Default_analysis__x73-y161-l24-w55-a0_roi.tif</t>
  </si>
  <si>
    <t>20230330_20msExposure_recCohesin_excessSTAG__0101_lambda_50pMcohesin_ratioN2_ratioSTAG12_50mMNaCl_100msInterval_1__Default_analysis__x716-y400-l35-w53-a0_roi.tif</t>
  </si>
  <si>
    <t>20230330_20msExposure_recCohesin_excessSTAG__0101_lambda_50pMcohesin_ratioN2_ratioSTAG12_50mMNaCl_100msInterval_1__Default_analysis__x686-y216-l43-w80-a0_roi.tif</t>
  </si>
  <si>
    <t>20230330_20msExposure_recCohesin_excessSTAG__0101_lambda_50pMcohesin_ratioN2_ratioSTAG12_50mMNaCl_100msInterval_1__Default_analysis__x670-y31-l38-w56-a0_roi.tif</t>
  </si>
  <si>
    <t>20230330_20msExposure_recCohesin_excessSTAG__0101_lambda_50pMcohesin_ratioN2_ratioSTAG12_50mMNaCl_100msInterval_1__Default_analysis__x645-y584-l29-w59-a0_roi.tif</t>
  </si>
  <si>
    <t>20230330_20msExposure_recCohesin_excessSTAG__0101_lambda_50pMcohesin_ratioN2_ratioSTAG12_50mMNaCl_100msInterval_1__Default_analysis__x643-y409-l38-w86-a0_roi.tif</t>
  </si>
  <si>
    <t>20230330_20msExposure_recCohesin_excessSTAG__0101_lambda_50pMcohesin_ratioN2_ratioSTAG12_50mMNaCl_100msInterval_1__Default_analysis__x619-y143-l32-w35-a0_roi.tif</t>
  </si>
  <si>
    <t>20230330_20msExposure_recCohesin_excessSTAG__0101_lambda_50pMcohesin_ratioN2_ratioSTAG12_50mMNaCl_100msInterval_1__Default_analysis__x614-y926-l28-w75-a0_roi.tif</t>
  </si>
  <si>
    <t>20230330_20msExposure_recCohesin_excessSTAG__0101_lambda_50pMcohesin_ratioN2_ratioSTAG12_50mMNaCl_100msInterval_1__Default_analysis__x61-y871-l35-w51-a0_roi.tif</t>
  </si>
  <si>
    <t>20230330_20msExposure_recCohesin_excessSTAG__0101_lambda_50pMcohesin_ratioN2_ratioSTAG12_50mMNaCl_100msInterval_1__Default_analysis__x583-y867-l24-w53-a0_roi.tif</t>
  </si>
  <si>
    <t>20230330_20msExposure_recCohesin_excessSTAG__0101_lambda_50pMcohesin_ratioN2_ratioSTAG12_50mMNaCl_100msInterval_1__Default_analysis__x582-y391-l30-w80-a0_roi.tif</t>
  </si>
  <si>
    <t>20230330_20msExposure_recCohesin_excessSTAG__0101_lambda_50pMcohesin_ratioN2_ratioSTAG12_50mMNaCl_100msInterval_1__Default_analysis__x573-y128-l37-w56-a0_roi.tif</t>
  </si>
  <si>
    <t>20230330_20msExposure_recCohesin_excessSTAG__0101_lambda_50pMcohesin_ratioN2_ratioSTAG12_50mMNaCl_100msInterval_1__Default_analysis__x572-y825-l17-w39-a0_roi.tif</t>
  </si>
  <si>
    <t>20230330_20msExposure_recCohesin_excessSTAG__0101_lambda_50pMcohesin_ratioN2_ratioSTAG12_50mMNaCl_100msInterval_1__Default_analysis__x552-y830-l24-w54-a0_roi.tif</t>
  </si>
  <si>
    <t>20230330_20msExposure_recCohesin_excessSTAG__0101_lambda_50pMcohesin_ratioN2_ratioSTAG12_50mMNaCl_100msInterval_1__Default_analysis__x543-y322-l35-w60-a0_roi.tif</t>
  </si>
  <si>
    <t>20230330_20msExposure_recCohesin_excessSTAG__0101_lambda_50pMcohesin_ratioN2_ratioSTAG12_50mMNaCl_100msInterval_1__Default_analysis__x542-y465-l29-w69-a0_roi.tif</t>
  </si>
  <si>
    <t>20230330_20msExposure_recCohesin_excessSTAG__0101_lambda_50pMcohesin_ratioN2_ratioSTAG12_50mMNaCl_100msInterval_1__Default_analysis__x512-y977-l35-w57-a0_roi.tif</t>
  </si>
  <si>
    <t>20230330_20msExposure_recCohesin_excessSTAG__0101_lambda_50pMcohesin_ratioN2_ratioSTAG12_50mMNaCl_100msInterval_1__Default_analysis__x501-y651-l29-w61-a0_roi.tif</t>
  </si>
  <si>
    <t>20230330_20msExposure_recCohesin_excessSTAG__0101_lambda_50pMcohesin_ratioN2_ratioSTAG12_50mMNaCl_100msInterval_1__Default_analysis__x494-y880-l25-w69-a0_roi.tif</t>
  </si>
  <si>
    <t>20230330_20msExposure_recCohesin_excessSTAG__0101_lambda_50pMcohesin_ratioN2_ratioSTAG12_50mMNaCl_100msInterval_1__Default_analysis__x483-y918-l32-w71-a0_roi.tif</t>
  </si>
  <si>
    <t>20230330_20msExposure_recCohesin_excessSTAG__0101_lambda_50pMcohesin_ratioN2_ratioSTAG12_50mMNaCl_100msInterval_1__Default_analysis__x478-y841-l29-w51-a0_roi.tif</t>
  </si>
  <si>
    <t>20230330_20msExposure_recCohesin_excessSTAG__0101_lambda_50pMcohesin_ratioN2_ratioSTAG12_50mMNaCl_100msInterval_1__Default_analysis__x475-y92-l52-w50-a0_roi.tif</t>
  </si>
  <si>
    <t>20230330_20msExposure_recCohesin_excessSTAG__0101_lambda_50pMcohesin_ratioN2_ratioSTAG12_50mMNaCl_100msInterval_1__Default_analysis__x467-y681-l30-w53-a0_roi.tif</t>
  </si>
  <si>
    <t>20230330_20msExposure_recCohesin_excessSTAG__0101_lambda_50pMcohesin_ratioN2_ratioSTAG12_50mMNaCl_100msInterval_1__Default_analysis__x423-y842-l44-w47-a0_roi.tif</t>
  </si>
  <si>
    <t>20230330_20msExposure_recCohesin_excessSTAG__0101_lambda_50pMcohesin_ratioN2_ratioSTAG12_50mMNaCl_100msInterval_1__Default_analysis__x396-y765-l35-w52-a0_roi.tif</t>
  </si>
  <si>
    <t>20230330_20msExposure_recCohesin_excessSTAG__0101_lambda_50pMcohesin_ratioN2_ratioSTAG12_50mMNaCl_100msInterval_1__Default_analysis__x395-y864-l22-w56-a0_roi.tif</t>
  </si>
  <si>
    <t>20230330_20msExposure_recCohesin_excessSTAG__0101_lambda_50pMcohesin_ratioN2_ratioSTAG12_50mMNaCl_100msInterval_1__Default_analysis__x394-y654-l35-w52-a0_roi.tif</t>
  </si>
  <si>
    <t>20230330_20msExposure_recCohesin_excessSTAG__0101_lambda_50pMcohesin_ratioN2_ratioSTAG12_50mMNaCl_100msInterval_1__Default_analysis__x389-y825-l46-w44-a0_roi.tif</t>
  </si>
  <si>
    <t>20230330_20msExposure_recCohesin_excessSTAG__0101_lambda_50pMcohesin_ratioN2_ratioSTAG12_50mMNaCl_100msInterval_1__Default_analysis__x368-y588-l37-w52-a0_roi.tif</t>
  </si>
  <si>
    <t>20230330_20msExposure_recCohesin_excessSTAG__0101_lambda_50pMcohesin_ratioN2_ratioSTAG12_50mMNaCl_100msInterval_1__Default_analysis__x366-y239-l39-w70-a0_roi.tif</t>
  </si>
  <si>
    <t>20230330_20msExposure_recCohesin_excessSTAG__0101_lambda_50pMcohesin_ratioN2_ratioSTAG12_50mMNaCl_100msInterval_1__Default_analysis__x362-y723-l32-w54-a0_roi.tif</t>
  </si>
  <si>
    <t>20230330_20msExposure_recCohesin_excessSTAG__0101_lambda_50pMcohesin_ratioN2_ratioSTAG12_50mMNaCl_100msInterval_1__Default_analysis__x349-y517-l32-w98-a0_roi.tif</t>
  </si>
  <si>
    <t>20230330_20msExposure_recCohesin_excessSTAG__0101_lambda_50pMcohesin_ratioN2_ratioSTAG12_50mMNaCl_100msInterval_1__Default_analysis__x317-y851-l28-w54-a0_roi.tif</t>
  </si>
  <si>
    <t>20230330_20msExposure_recCohesin_excessSTAG__0101_lambda_50pMcohesin_ratioN2_ratioSTAG12_50mMNaCl_100msInterval_1__Default_analysis__x316-y0-l30-w43-a0_roi.tif</t>
  </si>
  <si>
    <t>20230330_20msExposure_recCohesin_excessSTAG__0101_lambda_50pMcohesin_ratioN2_ratioSTAG12_50mMNaCl_100msInterval_1__Default_analysis__x313-y822-l28-w54-a0_roi.tif</t>
  </si>
  <si>
    <t>20230330_20msExposure_recCohesin_excessSTAG__0101_lambda_50pMcohesin_ratioN2_ratioSTAG12_50mMNaCl_100msInterval_1__Default_analysis__x275-y553-l31-w63-a0_roi.tif</t>
  </si>
  <si>
    <t>20230330_20msExposure_recCohesin_excessSTAG__0101_lambda_50pMcohesin_ratioN2_ratioSTAG12_50mMNaCl_100msInterval_1__Default_analysis__x252-y216-l29-w58-a0_roi.tif</t>
  </si>
  <si>
    <t>20230330_20msExposure_recCohesin_excessSTAG__0101_lambda_50pMcohesin_ratioN2_ratioSTAG12_50mMNaCl_100msInterval_1__Default_analysis__x236-y110-l26-w72-a0_roi.tif</t>
  </si>
  <si>
    <t>20230330_20msExposure_recCohesin_excessSTAG__0101_lambda_50pMcohesin_ratioN2_ratioSTAG12_50mMNaCl_100msInterval_1__Default_analysis__x204-y133-l29-w52-a0_roi.tif</t>
  </si>
  <si>
    <t>20230330_20msExposure_recCohesin_excessSTAG__0101_lambda_50pMcohesin_ratioN2_ratioSTAG12_50mMNaCl_100msInterval_1__Default_analysis__x182-y299-l31-w68-a0_roi.tif</t>
  </si>
  <si>
    <t>20230330_20msExposure_recCohesin_excessSTAG__0101_lambda_50pMcohesin_ratioN2_ratioSTAG12_50mMNaCl_100msInterval_1__Default_analysis__x173-y641-l30-w52-a0_roi.tif</t>
  </si>
  <si>
    <t>20230330_20msExposure_recCohesin_excessSTAG__0101_lambda_50pMcohesin_ratioN2_ratioSTAG12_50mMNaCl_100msInterval_1__Default_analysis__x140-y100-l27-w59-a0_roi.tif</t>
  </si>
  <si>
    <t>20230330_20msExposure_recCohesin_excessSTAG__0101_lambda_50pMcohesin_ratioN2_ratioSTAG12_50mMNaCl_100msInterval_1__Default_analysis__x129-y918-l36-w38-a0_roi.tif</t>
  </si>
  <si>
    <t>20230330_20msExposure_recCohesin_excessSTAG__0101_lambda_50pMcohesin_ratioN2_ratioSTAG12_50mMNaCl_100msInterval_1__Default_analysis__x117-y764-l24-w58-a0_roi.tif</t>
  </si>
  <si>
    <t>20230330_20msExposure_recCohesin_excessSTAG__0101_lambda_50pMcohesin_ratioN2_ratioSTAG12_50mMNaCl_100msInterval_1__Default_analysis__x101-y736-l31-w55-a0_roi.tif</t>
  </si>
  <si>
    <t>20230330_20msExposure_recCohesin_excessSTAG__0101_lambda_50pMcohesin_ratioN2_ratioSTAG12_50mMNaCl_100msInterval_1__Default_analysis__x100-y536-l24-w37-a0_roi.tif</t>
  </si>
  <si>
    <t>O:/Analysis/NIPBL study/crops/20230403_HeLaCohesin_NIPBL-JF646-A550/roi</t>
  </si>
  <si>
    <t>20230403_HeLaCohesin_NIPBL-JF646-A550__0101_lambda_3nMCohesin_ratio0p1_25mMNaCl_bgr_1__Default_analysis__x1005-y444-l27-w63-a0_roi.tif</t>
  </si>
  <si>
    <t>20230403_HeLaCohesin_NIPBL-JF646-A550__0101_lambda_3nMCohesin_ratio0p1_25mMNaCl_bgr_1__Default_analysis__x1015-y1085-l35-w71-a0_roi.tif</t>
  </si>
  <si>
    <t>20230403_HeLaCohesin_NIPBL-JF646-A550__0101_lambda_3nMCohesin_ratio0p1_25mMNaCl_bgr_1__Default_analysis__x1059-y920-l33-w68-a0_roi.tif</t>
  </si>
  <si>
    <t>20230403_HeLaCohesin_NIPBL-JF646-A550__0101_lambda_3nMCohesin_ratio0p1_25mMNaCl_bgr_1__Default_analysis__x109-y93-l38-w63-a0_roi.tif</t>
  </si>
  <si>
    <t>20230403_HeLaCohesin_NIPBL-JF646-A550__0101_lambda_3nMCohesin_ratio0p1_25mMNaCl_bgr_1__Default_analysis__x1097-y205-l35-w104-a0_roi.tif</t>
  </si>
  <si>
    <t>20230403_HeLaCohesin_NIPBL-JF646-A550__0101_lambda_3nMCohesin_ratio0p1_25mMNaCl_bgr_1__Default_analysis__x1321-y421-l39-w70-a0_roi.tif</t>
  </si>
  <si>
    <t>20230403_HeLaCohesin_NIPBL-JF646-A550__0101_lambda_3nMCohesin_ratio0p1_25mMNaCl_bgr_1__Default_analysis__x179-y386-l38-w89-a0_roi.tif</t>
  </si>
  <si>
    <t>20230403_HeLaCohesin_NIPBL-JF646-A550__0101_lambda_3nMCohesin_ratio0p1_25mMNaCl_bgr_1__Default_analysis__x35-y131-l42-w50-a0_roi.tif</t>
  </si>
  <si>
    <t>20230403_HeLaCohesin_NIPBL-JF646-A550__0101_lambda_3nMCohesin_ratio0p1_25mMNaCl_bgr_1__Default_analysis__x463-y1115-l37-w55-a0_roi.tif</t>
  </si>
  <si>
    <t>20230403_HeLaCohesin_NIPBL-JF646-A550__0101_lambda_3nMCohesin_ratio0p1_25mMNaCl_bgr_1__Default_analysis__x474-y1229-l35-w85-a0_roi.tif</t>
  </si>
  <si>
    <t>20230403_HeLaCohesin_NIPBL-JF646-A550__0101_lambda_3nMCohesin_ratio0p1_25mMNaCl_bgr_1__Default_analysis__x494-y269-l39-w77-a0_roi.tif</t>
  </si>
  <si>
    <t>20230403_HeLaCohesin_NIPBL-JF646-A550__0101_lambda_3nMCohesin_ratio0p1_25mMNaCl_bgr_1__Default_analysis__x499-y796-l45-w118-a0_roi.tif</t>
  </si>
  <si>
    <t>20230403_HeLaCohesin_NIPBL-JF646-A550__0101_lambda_3nMCohesin_ratio0p1_25mMNaCl_bgr_1__Default_analysis__x502-y1402-l36-w78-a0_roi.tif</t>
  </si>
  <si>
    <t>20230403_HeLaCohesin_NIPBL-JF646-A550__0101_lambda_3nMCohesin_ratio0p1_25mMNaCl_bgr_1__Default_analysis__x537-y313-l35-w40-a0_roi.tif</t>
  </si>
  <si>
    <t>20230403_HeLaCohesin_NIPBL-JF646-A550__0101_lambda_3nMCohesin_ratio0p1_25mMNaCl_bgr_1__Default_analysis__x538-y105-l39-w92-a0_roi.tif</t>
  </si>
  <si>
    <t>20230403_HeLaCohesin_NIPBL-JF646-A550__0101_lambda_3nMCohesin_ratio0p1_25mMNaCl_bgr_1__Default_analysis__x545-y1211-l28-w60-a0_roi.tif</t>
  </si>
  <si>
    <t>20230403_HeLaCohesin_NIPBL-JF646-A550__0101_lambda_3nMCohesin_ratio0p1_25mMNaCl_bgr_1__Default_analysis__x570-y315-l37-w60-a0_roi.tif</t>
  </si>
  <si>
    <t>20230403_HeLaCohesin_NIPBL-JF646-A550__0101_lambda_3nMCohesin_ratio0p1_25mMNaCl_bgr_1__Default_analysis__x634-y1189-l55-w47-a0_roi.tif</t>
  </si>
  <si>
    <t>20230403_HeLaCohesin_NIPBL-JF646-A550__0101_lambda_3nMCohesin_ratio0p1_25mMNaCl_bgr_1__Default_analysis__x671-y563-l44-w47-a0_roi.tif</t>
  </si>
  <si>
    <t>20230403_HeLaCohesin_NIPBL-JF646-A550__0101_lambda_3nMCohesin_ratio0p1_25mMNaCl_bgr_1__Default_analysis__x673-y1208-l35-w64-a0_roi.tif</t>
  </si>
  <si>
    <t>20230403_HeLaCohesin_NIPBL-JF646-A550__0101_lambda_3nMCohesin_ratio0p1_25mMNaCl_bgr_1__Default_analysis__x735-y973-l46-w75-a0_roi.tif</t>
  </si>
  <si>
    <t>20230403_HeLaCohesin_NIPBL-JF646-A550__0101_lambda_3nMCohesin_ratio0p1_25mMNaCl_bgr_1__Default_analysis__x8-y611-l40-w81-a0_roi.tif</t>
  </si>
  <si>
    <t>20230403_HeLaCohesin_NIPBL-JF646-A550__0101_lambda_3nMCohesin_ratio0p1_25mMNaCl_bgr_1__Default_analysis__x88-y1320-l37-w72-a0_roi.tif</t>
  </si>
  <si>
    <t>20230403_HeLaCohesin_NIPBL-JF646-A550__0101_lambda_3nMCohesin_ratio0p1_25mMNaCl_bgr_1__Default_analysis__x882-y608-l32-w72-a0_roi.tif</t>
  </si>
  <si>
    <t>20230403_HeLaCohesin_NIPBL-JF646-A550__0101_lambda_3nMCohesin_ratio0p1_25mMNaCl_bgr_1__Default_analysis__x903-y225-l28-w53-a0_roi.tif</t>
  </si>
  <si>
    <t>20230403_HeLaCohesin_NIPBL-JF646-A550__0101_lambda_3nMCohesin_ratio0p1_25mMNaCl_bgr_1__Default_analysis__x939-y1258-l35-w68-a0_roi.tif</t>
  </si>
  <si>
    <t>20230403_HeLaCohesin_NIPBL-JF646-A550__0101_lambda_3nMCohesin_ratio0p1_25mMNaCl_bgr_1__Default_analysis__x940-y144-l35-w76-a0_roi.tif</t>
  </si>
  <si>
    <t>20230403_HeLaCohesin_NIPBL-JF646-A550__0101_lambda_3nMCohesin_ratio0p1_25mMNaCl_bgr_1__Default_analysis__x972-y525-l38-w63-a0_roi.tif</t>
  </si>
  <si>
    <t>20230403_HeLaCohesin_NIPBL-JF646-A550__0103_lambda_2nMCohesin_ratio2_25mMNaCl_bgr_1__Default_analysis__x1217-y1188-l37-w88-a0_roi.tif</t>
  </si>
  <si>
    <t>20230403_HeLaCohesin_NIPBL-JF646-A550__0103_lambda_2nMCohesin_ratio2_25mMNaCl_bgr_1__Default_analysis__x1302-y750-l46-w80-a0_roi.tif</t>
  </si>
  <si>
    <t>20230403_HeLaCohesin_NIPBL-JF646-A550__0103_lambda_2nMCohesin_ratio2_25mMNaCl_bgr_1__Default_analysis__x1334-y702-l32-w69-a0_roi.tif</t>
  </si>
  <si>
    <t>20230403_HeLaCohesin_NIPBL-JF646-A550__0103_lambda_2nMCohesin_ratio2_25mMNaCl_bgr_1__Default_analysis__x140-y1059-l35-w75-a0_roi.tif</t>
  </si>
  <si>
    <t>20230403_HeLaCohesin_NIPBL-JF646-A550__0103_lambda_2nMCohesin_ratio2_25mMNaCl_bgr_1__Default_analysis__x161-y1283-l51-w56-a0_roi.tif</t>
  </si>
  <si>
    <t>20230403_HeLaCohesin_NIPBL-JF646-A550__0103_lambda_2nMCohesin_ratio2_25mMNaCl_bgr_1__Default_analysis__x21-y746-l26-w78-a0_roi.tif</t>
  </si>
  <si>
    <t>20230403_HeLaCohesin_NIPBL-JF646-A550__0103_lambda_2nMCohesin_ratio2_25mMNaCl_bgr_1__Default_analysis__x223-y1542-l34-w82-a0_roi.tif</t>
  </si>
  <si>
    <t>20230403_HeLaCohesin_NIPBL-JF646-A550__0103_lambda_2nMCohesin_ratio2_25mMNaCl_bgr_1__Default_analysis__x256-y112-l29-w87-a0_roi.tif</t>
  </si>
  <si>
    <t>20230403_HeLaCohesin_NIPBL-JF646-A550__0103_lambda_2nMCohesin_ratio2_25mMNaCl_bgr_1__Default_analysis__x368-y1530-l41-w67-a0_roi.tif</t>
  </si>
  <si>
    <t>20230403_HeLaCohesin_NIPBL-JF646-A550__0103_lambda_2nMCohesin_ratio2_25mMNaCl_bgr_1__Default_analysis__x416-y493-l44-w67-a0_roi.tif</t>
  </si>
  <si>
    <t>20230403_HeLaCohesin_NIPBL-JF646-A550__0103_lambda_2nMCohesin_ratio2_25mMNaCl_bgr_1__Default_analysis__x489-y1070-l48-w36-a0_roi.tif</t>
  </si>
  <si>
    <t>20230403_HeLaCohesin_NIPBL-JF646-A550__0103_lambda_2nMCohesin_ratio2_25mMNaCl_bgr_1__Default_analysis__x496-y600-l43-w77-a0_roi.tif</t>
  </si>
  <si>
    <t>20230403_HeLaCohesin_NIPBL-JF646-A550__0103_lambda_2nMCohesin_ratio2_25mMNaCl_bgr_1__Default_analysis__x509-y1038-l42-w59-a0_roi.tif</t>
  </si>
  <si>
    <t>20230403_HeLaCohesin_NIPBL-JF646-A550__0103_lambda_2nMCohesin_ratio2_25mMNaCl_bgr_1__Default_analysis__x533-y117-l56-w64-a0_roi.tif</t>
  </si>
  <si>
    <t>20230403_HeLaCohesin_NIPBL-JF646-A550__0103_lambda_2nMCohesin_ratio2_25mMNaCl_bgr_1__Default_analysis__x565-y1348-l47-w72-a0_roi.tif</t>
  </si>
  <si>
    <t>20230403_HeLaCohesin_NIPBL-JF646-A550__0103_lambda_2nMCohesin_ratio2_25mMNaCl_bgr_1__Default_analysis__x585-y1016-l28-w75-a0_roi.tif</t>
  </si>
  <si>
    <t>20230403_HeLaCohesin_NIPBL-JF646-A550__0103_lambda_2nMCohesin_ratio2_25mMNaCl_bgr_1__Default_analysis__x600-y1144-l41-w67-a0_roi.tif</t>
  </si>
  <si>
    <t>20230403_HeLaCohesin_NIPBL-JF646-A550__0103_lambda_2nMCohesin_ratio2_25mMNaCl_bgr_1__Default_analysis__x628-y78-l26-w73-a0_roi.tif</t>
  </si>
  <si>
    <t>20230403_HeLaCohesin_NIPBL-JF646-A550__0103_lambda_2nMCohesin_ratio2_25mMNaCl_bgr_1__Default_analysis__x669-y1359-l40-w62-a0_roi.tif</t>
  </si>
  <si>
    <t>20230403_HeLaCohesin_NIPBL-JF646-A550__0103_lambda_2nMCohesin_ratio2_25mMNaCl_bgr_1__Default_analysis__x672-y188-l39-w53-a0_roi.tif</t>
  </si>
  <si>
    <t>20230403_HeLaCohesin_NIPBL-JF646-A550__0103_lambda_2nMCohesin_ratio2_25mMNaCl_bgr_1__Default_analysis__x736-y68-l47-w68-a0_roi.tif</t>
  </si>
  <si>
    <t>20230403_HeLaCohesin_NIPBL-JF646-A550__0103_lambda_2nMCohesin_ratio2_25mMNaCl_bgr_1__Default_analysis__x774-y956-l48-w76-a0_roi.tif</t>
  </si>
  <si>
    <t>20230403_HeLaCohesin_NIPBL-JF646-A550__0103_lambda_2nMCohesin_ratio2_25mMNaCl_bgr_1__Default_analysis__x829-y1336-l60-w56-a0_roi.tif</t>
  </si>
  <si>
    <t>20230403_HeLaCohesin_NIPBL-JF646-A550__0103_lambda_2nMCohesin_ratio2_25mMNaCl_bgr_1__Default_analysis__x847-y1276-l27-w34-a0_roi.tif</t>
  </si>
  <si>
    <t>20230403_HeLaCohesin_NIPBL-JF646-A550__0103_lambda_2nMCohesin_ratio2_25mMNaCl_bgr_1__Default_analysis__x870-y1425-l31-w73-a0_roi.tif</t>
  </si>
  <si>
    <t>20230403_HeLaCohesin_NIPBL-JF646-A550__0103_lambda_2nMCohesin_ratio2_25mMNaCl_bgr_1__Default_analysis__x919-y713-l35-w60-a0_roi.tif</t>
  </si>
  <si>
    <t>20230403_HeLaCohesin_NIPBL-JF646-A550__0104_lambda_3nMCohesin_ratio1_25mMNaCl_bgr_1__Default_analysis__x1132-y716-l42-w72-a0_roi.tif</t>
  </si>
  <si>
    <t>20230403_HeLaCohesin_NIPBL-JF646-A550__0104_lambda_3nMCohesin_ratio1_25mMNaCl_bgr_1__Default_analysis__x311-y312-l32-w65-a0_roi.tif</t>
  </si>
  <si>
    <t>20230403_HeLaCohesin_NIPBL-JF646-A550__0104_lambda_3nMCohesin_ratio1_25mMNaCl_bgr_1__Default_analysis__x424-y1222-l66-w106-a0_roi.tif</t>
  </si>
  <si>
    <t>20230403_HeLaCohesin_NIPBL-JF646-A550__0104_lambda_3nMCohesin_ratio1_25mMNaCl_bgr_1__Default_analysis__x433-y571-l40-w84-a0_roi.tif</t>
  </si>
  <si>
    <t>20230403_HeLaCohesin_NIPBL-JF646-A550__0104_lambda_3nMCohesin_ratio1_25mMNaCl_bgr_1__Default_analysis__x540-y468-l58-w34-a0_roi.tif</t>
  </si>
  <si>
    <t>20230403_HeLaCohesin_NIPBL-JF646-A550__0104_lambda_3nMCohesin_ratio1_25mMNaCl_bgr_1__Default_analysis__x616-y712-l60-w42-a0_roi.tif</t>
  </si>
  <si>
    <t>20230403_HeLaCohesin_NIPBL-JF646-A550__0104_lambda_3nMCohesin_ratio1_25mMNaCl_bgr_1__Default_analysis__x646-y878-l48-w77-a0_roi.tif</t>
  </si>
  <si>
    <t>20230403_HeLaCohesin_NIPBL-JF646-A550__0104_lambda_3nMCohesin_ratio1_25mMNaCl_bgr_1__Default_analysis__x680-y208-l58-w46-a0_roi.tif</t>
  </si>
  <si>
    <t>20230403_HeLaCohesin_NIPBL-JF646-A550__0104_lambda_3nMCohesin_ratio1_25mMNaCl_bgr_1__Default_analysis__x70-y842-l42-w74-a0_roi.tif</t>
  </si>
  <si>
    <t>20230403_HeLaCohesin_NIPBL-JF646-A550__0203_lambda_0p75nMCohesin_ratio4_25mMNaCl_bgr_1__Default_analysis__x117-y1370-l28-w61-a0_roi.tif</t>
  </si>
  <si>
    <t>20230403_HeLaCohesin_NIPBL-JF646-A550__0203_lambda_0p75nMCohesin_ratio4_25mMNaCl_bgr_1__Default_analysis__x121-y1382-l30-w58-a0_roi.tif</t>
  </si>
  <si>
    <t>20230403_HeLaCohesin_NIPBL-JF646-A550__0203_lambda_0p75nMCohesin_ratio4_25mMNaCl_bgr_1__Default_analysis__x383-y1100-l48-w58-a0_roi.tif</t>
  </si>
  <si>
    <t>20230403_HeLaCohesin_NIPBL-JF646-A550__0203_lambda_0p75nMCohesin_ratio4_25mMNaCl_bgr_1__Default_analysis__x46-y1224-l42-w81-a0_roi.tif</t>
  </si>
  <si>
    <t>20230403_HeLaCohesin_NIPBL-JF646-A550__0203_lambda_0p75nMCohesin_ratio4_25mMNaCl_bgr_1__Default_analysis__x587-y117-l37-w70-a0_roi.tif</t>
  </si>
  <si>
    <t>20230403_HeLaCohesin_NIPBL-JF646-A550__0203_lambda_0p75nMCohesin_ratio4_25mMNaCl_bgr_1__Default_analysis__x695-y736-l39-w66-a0_roi.tif</t>
  </si>
  <si>
    <t>20230403_HeLaCohesin_NIPBL-JF646-A550__0203_lambda_0p75nMCohesin_ratio4_25mMNaCl_bgr_1__Default_analysis__x710-y780-l43-w68-a0_roi.tif</t>
  </si>
  <si>
    <t>20230403_HeLaCohesin_NIPBL-JF646-A550__0203_lambda_0p75nMCohesin_ratio4_25mMNaCl_bgr_1__Default_analysis__x725-y1310-l36-w57-a0_roi.tif</t>
  </si>
  <si>
    <t>20230403_HeLaCohesin_NIPBL-JF646-A550__0203_lambda_0p75nMCohesin_ratio4_25mMNaCl_bgr_1__Default_analysis__x736-y1503-l32-w71-a0_roi.tif</t>
  </si>
  <si>
    <t>20230403_HeLaCohesin_NIPBL-JF646-A550__0203_lambda_0p75nMCohesin_ratio4_25mMNaCl_bgr_1__Default_analysis__x894-y1342-l28-w62-a0_roi.tif</t>
  </si>
  <si>
    <t>20230426_HeLaCohesin_STAG1__0101_0p5nM_ratioN1_ratioS1_1__Default_analysis__x995-y1114-l33-w49-a0_roi.tif</t>
  </si>
  <si>
    <t>O:/Analysis/NIPBL study/crops/20230426_HeLaCohesin_STAG1/roi</t>
  </si>
  <si>
    <t>20230426_HeLaCohesin_STAG1__0101_0p5nM_ratioN1_ratioS1_1__Default_analysis__x984-y1137-l48-w40-a0_roi.tif</t>
  </si>
  <si>
    <t>20230426_HeLaCohesin_STAG1__0101_0p5nM_ratioN1_ratioS1_1__Default_analysis__x960-y449-l34-w60-a0_roi.tif</t>
  </si>
  <si>
    <t>20230426_HeLaCohesin_STAG1__0101_0p5nM_ratioN1_ratioS1_1__Default_analysis__x951-y670-l45-w66-a0_roi.tif</t>
  </si>
  <si>
    <t>20230426_HeLaCohesin_STAG1__0101_0p5nM_ratioN1_ratioS1_1__Default_analysis__x945-y1613-l54-w48-a0_roi.tif</t>
  </si>
  <si>
    <t>20230426_HeLaCohesin_STAG1__0101_0p5nM_ratioN1_ratioS1_1__Default_analysis__x944-y461-l52-w49-a0_roi.tif</t>
  </si>
  <si>
    <t>20230426_HeLaCohesin_STAG1__0101_0p5nM_ratioN1_ratioS1_1__Default_analysis__x943-y206-l63-w36-a0_roi.tif</t>
  </si>
  <si>
    <t>20230426_HeLaCohesin_STAG1__0101_0p5nM_ratioN1_ratioS1_1__Default_analysis__x894-y1634-l36-w79-a0_roi.tif</t>
  </si>
  <si>
    <t>20230426_HeLaCohesin_STAG1__0101_0p5nM_ratioN1_ratioS1_1__Default_analysis__x857-y893-l60-w78-a0_roi.tif</t>
  </si>
  <si>
    <t>20230426_HeLaCohesin_STAG1__0101_0p5nM_ratioN1_ratioS1_1__Default_analysis__x854-y512-l39-w60-a0_roi.tif</t>
  </si>
  <si>
    <t>20230426_HeLaCohesin_STAG1__0101_0p5nM_ratioN1_ratioS1_1__Default_analysis__x849-y232-l40-w79-a0_roi.tif</t>
  </si>
  <si>
    <t>20230426_HeLaCohesin_STAG1__0101_0p5nM_ratioN1_ratioS1_1__Default_analysis__x60-y375-l33-w68-a0_roi.tif</t>
  </si>
  <si>
    <t>20230426_HeLaCohesin_STAG1__0101_0p5nM_ratioN1_ratioS1_1__Default_analysis__x569-y1235-l38-w67-a0_roi.tif</t>
  </si>
  <si>
    <t>20230426_HeLaCohesin_STAG1__0101_0p5nM_ratioN1_ratioS1_1__Default_analysis__x549-y1209-l38-w72-a0_roi.tif</t>
  </si>
  <si>
    <t>20230426_HeLaCohesin_STAG1__0101_0p5nM_ratioN1_ratioS1_1__Default_analysis__x535-y152-l36-w58-a0_roi.tif</t>
  </si>
  <si>
    <t>20230426_HeLaCohesin_STAG1__0101_0p5nM_ratioN1_ratioS1_1__Default_analysis__x408-y703-l41-w56-a0_roi.tif</t>
  </si>
  <si>
    <t>20230426_HeLaCohesin_STAG1__0101_0p5nM_ratioN1_ratioS1_1__Default_analysis__x377-y1276-l53-w58-a0_roi.tif</t>
  </si>
  <si>
    <t>20230426_HeLaCohesin_STAG1__0101_0p5nM_ratioN1_ratioS1_1__Default_analysis__x355-y995-l44-w62-a0_roi.tif</t>
  </si>
  <si>
    <t>20230426_HeLaCohesin_STAG1__0101_0p5nM_ratioN1_ratioS1_1__Default_analysis__x341-y625-l34-w64-a0_roi.tif</t>
  </si>
  <si>
    <t>20230426_HeLaCohesin_STAG1__0101_0p5nM_ratioN1_ratioS1_1__Default_analysis__x280-y772-l43-w48-a0_roi.tif</t>
  </si>
  <si>
    <t>20230426_HeLaCohesin_STAG1__0101_0p5nM_ratioN1_ratioS1_1__Default_analysis__x277-y683-l40-w72-a0_roi.tif</t>
  </si>
  <si>
    <t>20230426_HeLaCohesin_STAG1__0101_0p5nM_ratioN1_ratioS1_1__Default_analysis__x276-y139-l40-w79-a0_roi.tif</t>
  </si>
  <si>
    <t>20230426_HeLaCohesin_STAG1__0101_0p5nM_ratioN1_ratioS1_1__Default_analysis__x273-y1153-l36-w75-a0_roi.tif</t>
  </si>
  <si>
    <t>20230426_HeLaCohesin_STAG1__0101_0p5nM_ratioN1_ratioS1_1__Default_analysis__x23-y319-l45-w73-a0_roi.tif</t>
  </si>
  <si>
    <t>20230426_HeLaCohesin_STAG1__0101_0p5nM_ratioN1_ratioS1_1__Default_analysis__x140-y72-l39-w72-a0_roi.tif</t>
  </si>
  <si>
    <t>20230426_HeLaCohesin_STAG1__0101_0p5nM_ratioN1_ratioS1_1__Default_analysis__x1317-y1284-l37-w84-a0_roi.tif</t>
  </si>
  <si>
    <t>20230426_HeLaCohesin_STAG1__0101_0p5nM_ratioN1_ratioS1_1__Default_analysis__x1307-y1308-l45-w72-a0_roi.tif</t>
  </si>
  <si>
    <t>20230426_HeLaCohesin_STAG1__0101_0p5nM_ratioN1_ratioS1_1__Default_analysis__x1225-y783-l46-w61-a0_roi.tif</t>
  </si>
  <si>
    <t>20230426_HeLaCohesin_STAG1__0101_0p5nM_ratioN1_ratioS1_1__Default_analysis__x1166-y749-l51-w65-a0_roi.tif</t>
  </si>
  <si>
    <t>20230426_HeLaCohesin_STAG1__0101_0p5nM_ratioN1_ratioS1_1__Default_analysis__x1085-y1647-l54-w55-a0_roi.tif</t>
  </si>
  <si>
    <t>20230426_HeLaCohesin_STAG1__0201_0p25nM_ratioN1_ratioS2_1__Default_analysis__x741-y797-l34-w57-a0_roi.tif</t>
  </si>
  <si>
    <t>20230426_HeLaCohesin_STAG1__0201_0p25nM_ratioN1_ratioS2_1__Default_analysis__x717-y1389-l52-w63-a0_roi.tif</t>
  </si>
  <si>
    <t>20230426_HeLaCohesin_STAG1__0201_0p25nM_ratioN1_ratioS2_1__Default_analysis__x667-y1017-l44-w57-a0_roi.tif</t>
  </si>
  <si>
    <t>20230426_HeLaCohesin_STAG1__0201_0p25nM_ratioN1_ratioS2_1__Default_analysis__x651-y1306-l33-w62-a0_roi.tif</t>
  </si>
  <si>
    <t>20230426_HeLaCohesin_STAG1__0201_0p25nM_ratioN1_ratioS2_1__Default_analysis__x580-y84-l39-w76-a0_roi.tif</t>
  </si>
  <si>
    <t>20230426_HeLaCohesin_STAG1__0201_0p25nM_ratioN1_ratioS2_1__Default_analysis__x540-y303-l39-w49-a0_roi.tif</t>
  </si>
  <si>
    <t>20230426_HeLaCohesin_STAG1__0201_0p25nM_ratioN1_ratioS2_1__Default_analysis__x500-y355-l38-w97-a0_roi.tif</t>
  </si>
  <si>
    <t>20230426_HeLaCohesin_STAG1__0201_0p25nM_ratioN1_ratioS2_1__Default_analysis__x481-y967-l47-w60-a0_roi.tif</t>
  </si>
  <si>
    <t>20230426_HeLaCohesin_STAG1__0201_0p25nM_ratioN1_ratioS2_1__Default_analysis__x464-y1549-l22-w78-a0_roi.tif</t>
  </si>
  <si>
    <t>20230426_HeLaCohesin_STAG1__0201_0p25nM_ratioN1_ratioS2_1__Default_analysis__x445-y640-l41-w63-a0_roi.tif</t>
  </si>
  <si>
    <t>20230426_HeLaCohesin_STAG1__0201_0p25nM_ratioN1_ratioS2_1__Default_analysis__x413-y49-l37-w89-a0_roi.tif</t>
  </si>
  <si>
    <t>20230426_HeLaCohesin_STAG1__0201_0p25nM_ratioN1_ratioS2_1__Default_analysis__x405-y613-l52-w59-a0_roi.tif</t>
  </si>
  <si>
    <t>20230426_HeLaCohesin_STAG1__0201_0p25nM_ratioN1_ratioS2_1__Default_analysis__x319-y199-l36-w58-a0_roi.tif</t>
  </si>
  <si>
    <t>20230426_HeLaCohesin_STAG1__0201_0p25nM_ratioN1_ratioS2_1__Default_analysis__x3-y619-l41-w64-a0_roi.tif</t>
  </si>
  <si>
    <t>20230426_HeLaCohesin_STAG1__0201_0p25nM_ratioN1_ratioS2_1__Default_analysis__x160-y419-l36-w53-a0_roi.tif</t>
  </si>
  <si>
    <t>20230426_HeLaCohesin_STAG1__0201_0p25nM_ratioN1_ratioS2_1__Default_analysis__x143-y655-l33-w53-a0_roi.tif</t>
  </si>
  <si>
    <t>20230426_HeLaCohesin_STAG1__0201_0p25nM_ratioN1_ratioS2_1__Default_analysis__x140-y673-l46-w65-a0_roi.tif</t>
  </si>
  <si>
    <t>20230426_HeLaCohesin_STAG1__0201_0p25nM_ratioN1_ratioS2_1__Default_analysis__x140-y1594-l49-w66-a0_roi.tif</t>
  </si>
  <si>
    <t>20230426_HeLaCohesin_STAG1__0201_0p25nM_ratioN1_ratioS2_1__Default_analysis__x1190-y986-l45-w49-a0_roi.tif</t>
  </si>
  <si>
    <t>20230426_HeLaCohesin_STAG1__0201_0p25nM_ratioN1_ratioS2_1__Default_analysis__x1042-y419-l52-w44-a0_roi.tif</t>
  </si>
  <si>
    <t>20230426_HeLaCohesin_STAG1__0201_0p25nM_ratioN1_ratioS2_1__Default_analysis__x103-y329-l51-w90-a0_roi.tif</t>
  </si>
  <si>
    <t>20230426_HeLaCohesin_STAG1__0203_0p1nM_ratioN1_ratioS12_1__Default_analysis__x1035-y952-l32-w68-a0_roi.tif</t>
  </si>
  <si>
    <t>20230426_HeLaCohesin_STAG1__0203_0p1nM_ratioN1_ratioS12_1__Default_analysis__x1041-y909-l34-w59-a0_roi.tif</t>
  </si>
  <si>
    <t>20230426_HeLaCohesin_STAG1__0203_0p1nM_ratioN1_ratioS12_1__Default_analysis__x1046-y677-l50-w53-a0_roi.tif</t>
  </si>
  <si>
    <t>20230426_HeLaCohesin_STAG1__0203_0p1nM_ratioN1_ratioS12_1__Default_analysis__x1332-y1220-l24-w52-a0_roi.tif</t>
  </si>
  <si>
    <t>20230426_HeLaCohesin_STAG1__0203_0p1nM_ratioN1_ratioS12_1__Default_analysis__x1517-y995-l40-w66-a0_roi.tif</t>
  </si>
  <si>
    <t>20230426_HeLaCohesin_STAG1__0203_0p1nM_ratioN1_ratioS12_1__Default_analysis__x159-y504-l39-w52-a0_roi.tif</t>
  </si>
  <si>
    <t>20230426_HeLaCohesin_STAG1__0203_0p1nM_ratioN1_ratioS12_1__Default_analysis__x249-y924-l41-w60-a0_roi.tif</t>
  </si>
  <si>
    <t>20230426_HeLaCohesin_STAG1__0203_0p1nM_ratioN1_ratioS12_1__Default_analysis__x276-y768-l60-w65-a0_roi.tif</t>
  </si>
  <si>
    <t>20230426_HeLaCohesin_STAG1__0203_0p1nM_ratioN1_ratioS12_1__Default_analysis__x361-y187-l36-w70-a0_roi.tif</t>
  </si>
  <si>
    <t>20230426_HeLaCohesin_STAG1__0203_0p1nM_ratioN1_ratioS12_1__Default_analysis__x52-y460-l52-w51-a0_roi.tif</t>
  </si>
  <si>
    <t>20230426_HeLaCohesin_STAG1__0203_0p1nM_ratioN1_ratioS12_1__Default_analysis__x668-y732-l65-w50-a0_roi.tif</t>
  </si>
  <si>
    <t>20230426_HeLaCohesin_STAG1__0203_0p1nM_ratioN1_ratioS12_1__Default_analysis__x67-y1478-l32-w69-a0_roi.tif</t>
  </si>
  <si>
    <t>20230426_HeLaCohesin_STAG1__0203_0p1nM_ratioN1_ratioS12_1__Default_analysis__x672-y1331-l54-w47-a0_roi.tif</t>
  </si>
  <si>
    <t>20230426_HeLaCohesin_STAG1__0203_0p1nM_ratioN1_ratioS12_1__Default_analysis__x737-y141-l39-w46-a0_roi.tif</t>
  </si>
  <si>
    <t>20230428_recCohesin_recNIPBL_sideflow__0401_100pM_ratio1_50mMNaCl_exp40_int60_1__Default_analysis__x962-y746-l70-w114-a0_roi.tif</t>
  </si>
  <si>
    <t>O:/Analysis/NIPBL study/crops/20230428_recCohesin_recNIPBL_sideflow/roi</t>
  </si>
  <si>
    <t>20230428_recCohesin_recNIPBL_sideflow__0401_100pM_ratio1_50mMNaCl_exp40_int60_1__Default_analysis__x894-y422-l64-w88-a0_roi.tif</t>
  </si>
  <si>
    <t>20230428_recCohesin_recNIPBL_sideflow__0401_100pM_ratio1_50mMNaCl_exp40_int60_1__Default_analysis__x828-y266-l64-w100-a0_roi.tif</t>
  </si>
  <si>
    <t>20230428_recCohesin_recNIPBL_sideflow__0401_100pM_ratio1_50mMNaCl_exp40_int60_1__Default_analysis__x736-y474-l70-w98-a0_roi.tif</t>
  </si>
  <si>
    <t>20230428_recCohesin_recNIPBL_sideflow__0401_100pM_ratio1_50mMNaCl_exp40_int60_1__Default_analysis__x334-y436-l70-w128-a0_roi.tif</t>
  </si>
  <si>
    <t>20230428_recCohesin_recNIPBL_sideflow__0301_250pM_ratiodN6_40mMNaCl_exp40_int60_1__Default_analysis__x864-y673-l71-w62-a0_roi.tif</t>
  </si>
  <si>
    <t>20230428_recCohesin_recNIPBL_sideflow__0301_250pM_ratiodN6_40mMNaCl_exp40_int60_1__Default_analysis__x706-y1123-l69-w53-a0_roi.tif</t>
  </si>
  <si>
    <t>20230428_recCohesin_recNIPBL_sideflow__0301_250pM_ratiodN6_40mMNaCl_exp40_int60_1__Default_analysis__x1133-y1352-l84-w76-a0_roi.tif</t>
  </si>
  <si>
    <t>20230428_recCohesin_recNIPBL_sideflow__0102_100pM_ratiodN2_40mMNaCl_exp40_int60_1__Default_analysis__x608-y1555-l101-w83-a0_roi.tif</t>
  </si>
  <si>
    <t>20230428_recCohesin_recNIPBL_sideflow__0102_100pM_ratiodN2_40mMNaCl_exp40_int60_1__Default_analysis__x5-y1542-l92-w118-a0_roi.tif</t>
  </si>
  <si>
    <t>20230428_recCohesin_recNIPBL_sideflow__0102_100pM_ratiodN2_40mMNaCl_exp40_int60_1__Default_analysis__x284-y566-l80-w111-a0_roi.tif</t>
  </si>
  <si>
    <t>20230428_recCohesin_recNIPBL_sideflow__0102_100pM_ratiodN2_40mMNaCl_exp40_int60_1__Default_analysis__x1502-y465-l113-w103-a0_roi.tif</t>
  </si>
  <si>
    <t>20230428_recCohesin_recNIPBL_sideflow__0102_100pM_ratiodN2_40mMNaCl_exp40_int60_1__Default_analysis__x1403-y605-l113-w128-a0_roi.tif</t>
  </si>
  <si>
    <t>20230428_recCohesin_recNIPBL_sideflow__0101_50pM_ratio2_40mMNaCl_exp40_int60_1__Default_analysis__x917-y836-l102-w110-a0_roi.tif</t>
  </si>
  <si>
    <t>20230428_recCohesin_recNIPBL_sideflow__0101_50pM_ratio2_40mMNaCl_exp40_int60_1__Default_analysis__x873-y562-l104-w116-a0_roi.tif</t>
  </si>
  <si>
    <t>20230428_recCohesin_recNIPBL_sideflow__0101_50pM_ratio2_40mMNaCl_exp40_int60_1__Default_analysis__x848-y1518-l87-w107-a0_roi.tif</t>
  </si>
  <si>
    <t>20230428_recCohesin_recNIPBL_sideflow__0101_50pM_ratio2_40mMNaCl_exp40_int60_1__Default_analysis__x620-y1265-l84-w82-a0_roi.tif</t>
  </si>
  <si>
    <t>20230428_recCohesin_recNIPBL_sideflow__0101_50pM_ratio2_40mMNaCl_exp40_int60_1__Default_analysis__x552-y475-l102-w96-a0_roi.tif</t>
  </si>
  <si>
    <t>20230428_recCohesin_recNIPBL_sideflow__0101_50pM_ratio2_40mMNaCl_exp40_int60_1__Default_analysis__x545-y1489-l70-w87-a0_roi.tif</t>
  </si>
  <si>
    <t>20230428_recCohesin_recNIPBL_sideflow__0101_50pM_ratio2_40mMNaCl_exp40_int60_1__Default_analysis__x410-y1412-l75-w96-a0_roi.tif</t>
  </si>
  <si>
    <t>20230428_recCohesin_recNIPBL_sideflow__0101_50pM_ratio2_40mMNaCl_exp40_int60_1__Default_analysis__x367-y708-l91-w103-a0_roi.tif</t>
  </si>
  <si>
    <t>20230428_recCohesin_recNIPBL_sideflow__0101_50pM_ratio2_40mMNaCl_exp40_int60_1__Default_analysis__x338-y1446-l120-w89-a0_roi.tif</t>
  </si>
  <si>
    <t>20230428_recCohesin_recNIPBL_sideflow__0101_50pM_ratio2_40mMNaCl_exp40_int60_1__Default_analysis__x313-y800-l73-w75-a0_roi.tif</t>
  </si>
  <si>
    <t>20230428_recCohesin_recNIPBL_sideflow__0101_50pM_ratio2_40mMNaCl_exp40_int60_1__Default_analysis__x277-y1207-l104-w79-a0_roi.tif</t>
  </si>
  <si>
    <t>20230428_recCohesin_recNIPBL_sideflow__0101_50pM_ratio2_40mMNaCl_exp40_int60_1__Default_analysis__x244-y896-l94-w91-a0_roi.tif</t>
  </si>
  <si>
    <t>20230428_recCohesin_recNIPBL_sideflow__0101_50pM_ratio2_40mMNaCl_exp40_int60_1__Default_analysis__x211-y1268-l104-w118-a0_roi.tif</t>
  </si>
  <si>
    <t>20230428_recCohesin_recNIPBL_sideflow__0101_50pM_ratio2_40mMNaCl_exp40_int60_1__Default_analysis__x21-y232-l129-w87-a0_roi.tif</t>
  </si>
  <si>
    <t>20230428_recCohesin_recNIPBL_sideflow__0101_50pM_ratio2_40mMNaCl_exp40_int60_1__Default_analysis__x201-y361-l66-w72-a0_roi.tif</t>
  </si>
  <si>
    <t>20230428_recCohesin_recNIPBL_sideflow__0101_50pM_ratio2_40mMNaCl_exp40_int60_1__Default_analysis__x1463-y905-l106-w105-a0_roi.tif</t>
  </si>
  <si>
    <t>20230428_recCohesin_recNIPBL_sideflow__0101_50pM_ratio2_40mMNaCl_exp40_int60_1__Default_analysis__x1338-y1461-l110-w127-a0_roi.tif</t>
  </si>
  <si>
    <t>20230428_recCohesin_recNIPBL_sideflow__0101_50pM_ratio2_40mMNaCl_exp40_int60_1__Default_analysis__x1147-y817-l82-w80-a0_roi.tif</t>
  </si>
  <si>
    <t>20230428_recCohesin_recNIPBL_sideflow__0101_50pM_ratio2_40mMNaCl_exp40_int60_1__Default_analysis__x1120-y978-l68-w111-a0_roi.tif</t>
  </si>
  <si>
    <t>20230428_recCohesin_recNIPBL_sideflow__0101_50pM_ratio2_40mMNaCl_exp40_int60_1__Default_analysis__x1077-y1422-l92-w111-a0_roi.tif</t>
  </si>
  <si>
    <t>20230428_recCohesin_recNIPBL_sideflow__0101_50pM_ratio2_40mMNaCl_exp40_int60_1__Default_analysis__x1063-y774-l116-w122-a0_roi.tif</t>
  </si>
  <si>
    <t>20210927_NIPBL_JF646_recCohesin_varyingRatio__20210927_0102_20pMcohesin_ratio2_1__Default_analysis__x234-y1170-l44-w93-a0_roi</t>
  </si>
  <si>
    <t>O:\Analysis\NIPBL study\crops\20210927_20211008_20211026_NIPBL-JF646_duringLoopExtrusion_varyingRatio\roi</t>
  </si>
  <si>
    <t>use for presi and Fig2</t>
  </si>
  <si>
    <t>O:\Analysis\NIPBL study\crops\20210630_humanCohesin_salt\roi</t>
  </si>
  <si>
    <t>video length</t>
  </si>
  <si>
    <t>video duration</t>
  </si>
  <si>
    <t>s</t>
  </si>
  <si>
    <t>persists until video end</t>
  </si>
  <si>
    <t>IDDNA_100ms</t>
  </si>
  <si>
    <t>20230615_recCohesin_NIPBLdN_doubleLabel_SA1__0105_500pMcohesin_ratioN2p5_ratioS12_1__Default_analysis__x896-y420-l55-w70-a0_roi.tif</t>
  </si>
  <si>
    <t>O:/Analysis/NIPBL study/crops/20230615_recCohesin_NIPBLdN_doubleLabel_SA1/roi</t>
  </si>
  <si>
    <t>20230615_recCohesin_NIPBLdN_doubleLabel_SA1__0105_500pMcohesin_ratioN2p5_ratioS12_1__Default_analysis__x884-y294-l49-w89-a0_roi.tif</t>
  </si>
  <si>
    <t>20230615_recCohesin_NIPBLdN_doubleLabel_SA1__0105_500pMcohesin_ratioN2p5_ratioS12_1__Default_analysis__x770-y909-l34-w92-a0_roi.tif</t>
  </si>
  <si>
    <t>20230615_recCohesin_NIPBLdN_doubleLabel_SA1__0105_500pMcohesin_ratioN2p5_ratioS12_1__Default_analysis__x76-y574-l36-w135-a0_roi.tif</t>
  </si>
  <si>
    <t>20230615_recCohesin_NIPBLdN_doubleLabel_SA1__0105_500pMcohesin_ratioN2p5_ratioS12_1__Default_analysis__x647-y845-l38-w80-a0_roi.tif</t>
  </si>
  <si>
    <t>20230615_recCohesin_NIPBLdN_doubleLabel_SA1__0105_500pMcohesin_ratioN2p5_ratioS12_1__Default_analysis__x531-y1079-l59-w49-a0_roi.tif</t>
  </si>
  <si>
    <t>20230615_recCohesin_NIPBLdN_doubleLabel_SA1__0105_500pMcohesin_ratioN2p5_ratioS12_1__Default_analysis__x459-y335-l40-w89-a0_roi.tif</t>
  </si>
  <si>
    <t>20230615_recCohesin_NIPBLdN_doubleLabel_SA1__0105_500pMcohesin_ratioN2p5_ratioS12_1__Default_analysis__x398-y490-l45-w95-a0_roi.tif</t>
  </si>
  <si>
    <t>20230615_recCohesin_NIPBLdN_doubleLabel_SA1__0105_500pMcohesin_ratioN2p5_ratioS12_1__Default_analysis__x388-y208-l29-w81-a0_roi.tif</t>
  </si>
  <si>
    <t>20230615_recCohesin_NIPBLdN_doubleLabel_SA1__0105_500pMcohesin_ratioN2p5_ratioS12_1__Default_analysis__x379-y395-l38-w73-a0_roi.tif</t>
  </si>
  <si>
    <t>20230615_recCohesin_NIPBLdN_doubleLabel_SA1__0105_500pMcohesin_ratioN2p5_ratioS12_1__Default_analysis__x217-y740-l35-w73-a0_roi.tif</t>
  </si>
  <si>
    <t>20230615_recCohesin_NIPBLdN_doubleLabel_SA1__0105_500pMcohesin_ratioN2p5_ratioS12_1__Default_analysis__x173-y1046-l52-w75-a0_roi.tif</t>
  </si>
  <si>
    <t>20230615_recCohesin_NIPBLdN_doubleLabel_SA1__0105_500pMcohesin_ratioN2p5_ratioS12_1__Default_analysis__x1196-y289-l60-w55-a0_roi.tif</t>
  </si>
  <si>
    <t>20230615_recCohesin_NIPBLdN_doubleLabel_SA1__0105_500pMcohesin_ratioN2p5_ratioS12_1__Default_analysis__x1016-y567-l58-w60-a0_roi.tif</t>
  </si>
  <si>
    <t>20230615_recCohesin_NIPBLdN_doubleLabel_SA1__0104_500pMcohesin_ratioN2p5_ratioS12_1__Default_analysis__x950-y429-l31-w85-a0_roi.tif</t>
  </si>
  <si>
    <t>20230615_recCohesin_NIPBLdN_doubleLabel_SA1__0104_500pMcohesin_ratioN2p5_ratioS12_1__Default_analysis__x947-y832-l47-w87-a0_roi.tif</t>
  </si>
  <si>
    <t>20230615_recCohesin_NIPBLdN_doubleLabel_SA1__0104_500pMcohesin_ratioN2p5_ratioS12_1__Default_analysis__x945-y715-l53-w74-a0_roi.tif</t>
  </si>
  <si>
    <t>20230615_recCohesin_NIPBLdN_doubleLabel_SA1__0104_500pMcohesin_ratioN2p5_ratioS12_1__Default_analysis__x935-y317-l48-w47-a0_roi.tif</t>
  </si>
  <si>
    <t>20230615_recCohesin_NIPBLdN_doubleLabel_SA1__0104_500pMcohesin_ratioN2p5_ratioS12_1__Default_analysis__x839-y469-l32-w105-a0_roi.tif</t>
  </si>
  <si>
    <t>20230615_recCohesin_NIPBLdN_doubleLabel_SA1__0104_500pMcohesin_ratioN2p5_ratioS12_1__Default_analysis__x834-y1300-l64-w76-a0_roi.tif</t>
  </si>
  <si>
    <t>20230615_recCohesin_NIPBLdN_doubleLabel_SA1__0104_500pMcohesin_ratioN2p5_ratioS12_1__Default_analysis__x768-y960-l37-w90-a0_roi.tif</t>
  </si>
  <si>
    <t>20230615_recCohesin_NIPBLdN_doubleLabel_SA1__0104_500pMcohesin_ratioN2p5_ratioS12_1__Default_analysis__x740-y1238-l38-w120-a0_roi.tif</t>
  </si>
  <si>
    <t>20230615_recCohesin_NIPBLdN_doubleLabel_SA1__0104_500pMcohesin_ratioN2p5_ratioS12_1__Default_analysis__x670-y395-l34-w101-a0_roi.tif</t>
  </si>
  <si>
    <t>20230615_recCohesin_NIPBLdN_doubleLabel_SA1__0104_500pMcohesin_ratioN2p5_ratioS12_1__Default_analysis__x65-y529-l39-w47-a0_roi.tif</t>
  </si>
  <si>
    <t>20230615_recCohesin_NIPBLdN_doubleLabel_SA1__0104_500pMcohesin_ratioN2p5_ratioS12_1__Default_analysis__x561-y616-l35-w97-a0_roi.tif</t>
  </si>
  <si>
    <t>20230615_recCohesin_NIPBLdN_doubleLabel_SA1__0104_500pMcohesin_ratioN2p5_ratioS12_1__Default_analysis__x538-y1048-l35-w97-a0_roi.tif</t>
  </si>
  <si>
    <t>20230615_recCohesin_NIPBLdN_doubleLabel_SA1__0104_500pMcohesin_ratioN2p5_ratioS12_1__Default_analysis__x496-y1127-l57-w49-a0_roi.tif</t>
  </si>
  <si>
    <t>20230615_recCohesin_NIPBLdN_doubleLabel_SA1__0104_500pMcohesin_ratioN2p5_ratioS12_1__Default_analysis__x482-y944-l25-w124-a0_roi.tif</t>
  </si>
  <si>
    <t>20230615_recCohesin_NIPBLdN_doubleLabel_SA1__0104_500pMcohesin_ratioN2p5_ratioS12_1__Default_analysis__x481-y963-l37-w121-a0_roi.tif</t>
  </si>
  <si>
    <t>20230615_recCohesin_NIPBLdN_doubleLabel_SA1__0104_500pMcohesin_ratioN2p5_ratioS12_1__Default_analysis__x467-y902-l43-w145-a0_roi.tif</t>
  </si>
  <si>
    <t>20230615_recCohesin_NIPBLdN_doubleLabel_SA1__0104_500pMcohesin_ratioN2p5_ratioS12_1__Default_analysis__x413-y485-l33-w73-a0_roi.tif</t>
  </si>
  <si>
    <t>20230615_recCohesin_NIPBLdN_doubleLabel_SA1__0104_500pMcohesin_ratioN2p5_ratioS12_1__Default_analysis__x403-y815-l45-w75-a0_roi.tif</t>
  </si>
  <si>
    <t>20230615_recCohesin_NIPBLdN_doubleLabel_SA1__0104_500pMcohesin_ratioN2p5_ratioS12_1__Default_analysis__x387-y364-l39-w87-a0_roi.tif</t>
  </si>
  <si>
    <t>20230615_recCohesin_NIPBLdN_doubleLabel_SA1__0104_500pMcohesin_ratioN2p5_ratioS12_1__Default_analysis__x308-y556-l45-w84-a0_roi.tif</t>
  </si>
  <si>
    <t>20230615_recCohesin_NIPBLdN_doubleLabel_SA1__0104_500pMcohesin_ratioN2p5_ratioS12_1__Default_analysis__x236-y846-l42-w122-a0_roi.tif</t>
  </si>
  <si>
    <t>20230615_recCohesin_NIPBLdN_doubleLabel_SA1__0104_500pMcohesin_ratioN2p5_ratioS12_1__Default_analysis__x203-y127-l45-w125-a0_roi.tif</t>
  </si>
  <si>
    <t>20230615_recCohesin_NIPBLdN_doubleLabel_SA1__0104_500pMcohesin_ratioN2p5_ratioS12_1__Default_analysis__x18-y1038-l37-w39-a0_roi.tif</t>
  </si>
  <si>
    <t>20230615_recCohesin_NIPBLdN_doubleLabel_SA1__0104_500pMcohesin_ratioN2p5_ratioS12_1__Default_analysis__x162-y1278-l45-w105-a0_roi.tif</t>
  </si>
  <si>
    <t>20230615_recCohesin_NIPBLdN_doubleLabel_SA1__0104_500pMcohesin_ratioN2p5_ratioS12_1__Default_analysis__x131-y253-l44-w88-a0_roi.tif</t>
  </si>
  <si>
    <t>20230615_recCohesin_NIPBLdN_doubleLabel_SA1__0104_500pMcohesin_ratioN2p5_ratioS12_1__Default_analysis__x1109-y441-l43-w68-a0_roi.tif</t>
  </si>
  <si>
    <t>20230615_recCohesin_NIPBLdN_doubleLabel_SA1__0104_500pMcohesin_ratioN2p5_ratioS12_1__Default_analysis__x1099-y1346-l34-w100-a0_roi.tif</t>
  </si>
  <si>
    <t>20230615_recCohesin_NIPBLdN_doubleLabel_SA1__0104_500pMcohesin_ratioN2p5_ratioS12_1__Default_analysis__x1044-y425-l35-w50-a0_roi.tif</t>
  </si>
  <si>
    <t>20230615_recCohesin_NIPBLdN_doubleLabel_SA1__0104_500pMcohesin_ratioN2p5_ratioS12_1__Default_analysis__x1044-y1215-l55-w68-a0_roi.tif</t>
  </si>
  <si>
    <t>20230615_recCohesin_NIPBLdN_doubleLabel_SA1__0103_200pMcohesin_ratioN2p5_ratioS2_1__Default_analysis__x680-y1014-l42-w111-a0_roi.tif</t>
  </si>
  <si>
    <t>20230615_recCohesin_NIPBLdN_doubleLabel_SA1__0103_200pMcohesin_ratioN2p5_ratioS2_1__Default_analysis__x59-y888-l51-w69-a0_roi.tif</t>
  </si>
  <si>
    <t>20230615_recCohesin_NIPBLdN_doubleLabel_SA1__0103_200pMcohesin_ratioN2p5_ratioS2_1__Default_analysis__x315-y851-l54-w65-a0_roi.tif</t>
  </si>
  <si>
    <t>20230615_recCohesin_NIPBLdN_doubleLabel_SA1__0103_200pMcohesin_ratioN2p5_ratioS2_1__Default_analysis__x308-y505-l45-w84-a0_roi.tif</t>
  </si>
  <si>
    <t>20230615_recCohesin_NIPBLdN_doubleLabel_SA1__0103_200pMcohesin_ratioN2p5_ratioS2_1__Default_analysis__x230-y1242-l41-w81-a0_roi.tif</t>
  </si>
  <si>
    <t>20230615_recCohesin_NIPBLdN_doubleLabel_SA1__0103_200pMcohesin_ratioN2p5_ratioS2_1__Default_analysis__x1112-y1181-l52-w72-a0_roi.tif</t>
  </si>
  <si>
    <t>20230615_recCohesin_NIPBLdN_doubleLabel_SA1__0102_100pMcohesin_ratioN2p5_ratioS2_1__Default_analysis__x955-y1263-l37-w76-a0_roi.tif</t>
  </si>
  <si>
    <t>20230615_recCohesin_NIPBLdN_doubleLabel_SA1__0102_100pMcohesin_ratioN2p5_ratioS2_1__Default_analysis__x447-y647-l46-w79-a0_roi.tif</t>
  </si>
  <si>
    <t>20230615_recCohesin_NIPBLdN_doubleLabel_SA1__0102_100pMcohesin_ratioN2p5_ratioS2_1__Default_analysis__x1102-y665-l58-w60-a0_roi.tif</t>
  </si>
  <si>
    <t>20230615_recCohesin_NIPBLdN_doubleLabel_SA1__0101_100pMcohesin_ratioN2p5_ratioS1_1__Default_analysis__x993-y1143-l46-w82-a0_roi.tif</t>
  </si>
  <si>
    <t>20230615_recCohesin_NIPBLdN_doubleLabel_SA1__0101_100pMcohesin_ratioN2p5_ratioS1_1__Default_analysis__x924-y1261-l48-w92-a0_roi.tif</t>
  </si>
  <si>
    <t>20230615_recCohesin_NIPBLdN_doubleLabel_SA1__0101_100pMcohesin_ratioN2p5_ratioS1_1__Default_analysis__x674-y798-l45-w53-a0_roi.tif</t>
  </si>
  <si>
    <t>20230615_recCohesin_NIPBLdN_doubleLabel_SA1__0101_100pMcohesin_ratioN2p5_ratioS1_1__Default_analysis__x661-y262-l58-w39-a0_roi.tif</t>
  </si>
  <si>
    <t>20230615_recCohesin_NIPBLdN_doubleLabel_SA1__0101_100pMcohesin_ratioN2p5_ratioS1_1__Default_analysis__x638-y1252-l38-w94-a0_roi.tif</t>
  </si>
  <si>
    <t>20230615_recCohesin_NIPBLdN_doubleLabel_SA1__0101_100pMcohesin_ratioN2p5_ratioS1_1__Default_analysis__x63-y738-l51-w81-a0_roi.tif</t>
  </si>
  <si>
    <t>20230615_recCohesin_NIPBLdN_doubleLabel_SA1__0101_100pMcohesin_ratioN2p5_ratioS1_1__Default_analysis__x618-y210-l28-w84-a0_roi.tif</t>
  </si>
  <si>
    <t>20230615_recCohesin_NIPBLdN_doubleLabel_SA1__0101_100pMcohesin_ratioN2p5_ratioS1_1__Default_analysis__x561-y737-l48-w81-a0_roi.tif</t>
  </si>
  <si>
    <t>20230615_recCohesin_NIPBLdN_doubleLabel_SA1__0101_100pMcohesin_ratioN2p5_ratioS1_1__Default_analysis__x482-y1039-l30-w96-a0_roi.tif</t>
  </si>
  <si>
    <t>20230615_recCohesin_NIPBLdN_doubleLabel_SA1__0101_100pMcohesin_ratioN2p5_ratioS1_1__Default_analysis__x48-y263-l50-w47-a0_roi.tif</t>
  </si>
  <si>
    <t>20230615_recCohesin_NIPBLdN_doubleLabel_SA1__0101_100pMcohesin_ratioN2p5_ratioS1_1__Default_analysis__x451-y849-l38-w63-a0_roi.tif</t>
  </si>
  <si>
    <t>20230615_recCohesin_NIPBLdN_doubleLabel_SA1__0101_100pMcohesin_ratioN2p5_ratioS1_1__Default_analysis__x41-y719-l33-w75-a0_roi.tif</t>
  </si>
  <si>
    <t>20230615_recCohesin_NIPBLdN_doubleLabel_SA1__0101_100pMcohesin_ratioN2p5_ratioS1_1__Default_analysis__x342-y1161-l38-w94-a0_roi.tif</t>
  </si>
  <si>
    <t>20230615_recCohesin_NIPBLdN_doubleLabel_SA1__0101_100pMcohesin_ratioN2p5_ratioS1_1__Default_analysis__x264-y1191-l39-w75-a0_roi.tif</t>
  </si>
  <si>
    <t>20230615_recCohesin_NIPBLdN_doubleLabel_SA1__0101_100pMcohesin_ratioN2p5_ratioS1_1__Default_analysis__x256-y1152-l44-w80-a0_roi.tif</t>
  </si>
  <si>
    <t>20230615_recCohesin_NIPBLdN_doubleLabel_SA1__0101_100pMcohesin_ratioN2p5_ratioS1_1__Default_analysis__x234-y1083-l45-w105-a0_roi.tif</t>
  </si>
  <si>
    <t>20230615_recCohesin_NIPBLdN_doubleLabel_SA1__0101_100pMcohesin_ratioN2p5_ratioS1_1__Default_analysis__x221-y277-l39-w50-a0_roi.tif</t>
  </si>
  <si>
    <t>20230615_recCohesin_NIPBLdN_doubleLabel_SA1__0101_100pMcohesin_ratioN2p5_ratioS1_1__Default_analysis__x181-y802-l45-w63-a0_roi.tif</t>
  </si>
  <si>
    <t>20230615_recCohesin_NIPBLdN_doubleLabel_SA1__0101_100pMcohesin_ratioN2p5_ratioS1_1__Default_analysis__x174-y490-l39-w124-a0_roi.tif</t>
  </si>
  <si>
    <t>20230615_recCohesin_NIPBLdN_doubleLabel_SA1__0101_100pMcohesin_ratioN2p5_ratioS1_1__Default_analysis__x1127-y1157-l46-w113-a0_roi.tif</t>
  </si>
  <si>
    <t>20230615_recCohesin_NIPBLdN_doubleLabel_SA1__0101_100pMcohesin_ratioN2p5_ratioS1_1__Default_analysis__x1125-y1302-l41-w97-a0_roi.tif</t>
  </si>
  <si>
    <t>20230615_recCohesin_NIPBLdN_doubleLabel_SA1__0101_100pMcohesin_ratioN2p5_ratioS1_1__Default_analysis__x1088-y364-l45-w127-a0_roi.tif</t>
  </si>
  <si>
    <t>can be done. Leads crashes</t>
  </si>
  <si>
    <t>both NIPBL colors already there</t>
  </si>
  <si>
    <t>NIPBL flies in as double color</t>
  </si>
  <si>
    <t>fly in together</t>
  </si>
  <si>
    <t>overlap</t>
  </si>
  <si>
    <t>no clear loop</t>
  </si>
  <si>
    <t>both</t>
  </si>
  <si>
    <t>the red one wiggles much more and is going momentarily away from the loop -&gt; only the green one at work</t>
  </si>
  <si>
    <t>old=11</t>
  </si>
  <si>
    <t>20230704_SCCohesin_noSA1__0102_100pMSCcohesin_ratio2_10mMNaCl_noSA1_1__Default_analysis__x909-y840-l23-w55-a0_roi.tif</t>
  </si>
  <si>
    <t>O:/Analysis/NIPBL study/crops/20230704_SCCohesin_noSA1/roi</t>
  </si>
  <si>
    <t>20230704_SCCohesin_noSA1__0102_100pMSCcohesin_ratio2_10mMNaCl_noSA1_1__Default_analysis__x837-y795-l26-w63-a0_roi.tif</t>
  </si>
  <si>
    <t>20230704_SCCohesin_noSA1__0102_100pMSCcohesin_ratio2_10mMNaCl_noSA1_1__Default_analysis__x823-y899-l22-w70-a0_roi.tif</t>
  </si>
  <si>
    <t>20230704_SCCohesin_noSA1__0102_100pMSCcohesin_ratio2_10mMNaCl_noSA1_1__Default_analysis__x798-y1046-l31-w51-a0_roi.tif</t>
  </si>
  <si>
    <t>20230704_SCCohesin_noSA1__0102_100pMSCcohesin_ratio2_10mMNaCl_noSA1_1__Default_analysis__x743-y578-l34-w71-a0_roi.tif</t>
  </si>
  <si>
    <t>20230704_SCCohesin_noSA1__0102_100pMSCcohesin_ratio2_10mMNaCl_noSA1_1__Default_analysis__x737-y933-l23-w63-a0_roi.tif</t>
  </si>
  <si>
    <t>20230704_SCCohesin_noSA1__0102_100pMSCcohesin_ratio2_10mMNaCl_noSA1_1__Default_analysis__x648-y456-l29-w65-a0_roi.tif</t>
  </si>
  <si>
    <t>20230704_SCCohesin_noSA1__0102_100pMSCcohesin_ratio2_10mMNaCl_noSA1_1__Default_analysis__x577-y129-l26-w69-a0_roi.tif</t>
  </si>
  <si>
    <t>20230704_SCCohesin_noSA1__0102_100pMSCcohesin_ratio2_10mMNaCl_noSA1_1__Default_analysis__x543-y1075-l29-w61-a0_roi.tif</t>
  </si>
  <si>
    <t>20230704_SCCohesin_noSA1__0102_100pMSCcohesin_ratio2_10mMNaCl_noSA1_1__Default_analysis__x505-y515-l21-w70-a0_roi.tif</t>
  </si>
  <si>
    <t>20230704_SCCohesin_noSA1__0102_100pMSCcohesin_ratio2_10mMNaCl_noSA1_1__Default_analysis__x228-y877-l34-w45-a0_roi.tif</t>
  </si>
  <si>
    <t>20230704_SCCohesin_noSA1__0102_100pMSCcohesin_ratio2_10mMNaCl_noSA1_1__Default_analysis__x1307-y847-l29-w50-a0_roi.tif</t>
  </si>
  <si>
    <t>20230704_SCCohesin_noSA1__0102_100pMSCcohesin_ratio2_10mMNaCl_noSA1_1__Default_analysis__x1278-y1003-l24-w67-a0_roi.tif</t>
  </si>
  <si>
    <t>20230704_SCCohesin_noSA1__0102_100pMSCcohesin_ratio2_10mMNaCl_noSA1_1__Default_analysis__x1203-y1017-l35-w65-a0_roi.tif</t>
  </si>
  <si>
    <t>20230704_SCCohesin_noSA1__0102_100pMSCcohesin_ratio2_10mMNaCl_noSA1_1__Default_analysis__x1140-y244-l29-w62-a0_roi.tif</t>
  </si>
  <si>
    <t>20230704_SCCohesin_noSA1__0102_100pMSCcohesin_ratio2_10mMNaCl_noSA1_1__Default_analysis__x1096-y327-l26-w55-a0_roi.tif</t>
  </si>
  <si>
    <t>20230704_SCCohesin_noSA1__0102_100pMSCcohesin_ratio2_10mMNaCl_noSA1_1__Default_analysis__x1026-y594-l23-w60-a0_roi.tif</t>
  </si>
  <si>
    <t>20230704_SCCohesin_noSA1__0102_100pMSCcohesin_ratio2_10mMNaCl_noSA1_1__Default_analysis__x1004-y297-l18-w58-a0_roi.tif</t>
  </si>
  <si>
    <t>20230704_SCCohesin_noSA1__0101_50pMSCcohesin_ratio2_25mMNaCl_noSA1_2__Default_analysis__x920-y1181-l30-w67-a0_roi.tif</t>
  </si>
  <si>
    <t>20230704_SCCohesin_noSA1__0101_50pMSCcohesin_ratio2_25mMNaCl_noSA1_2__Default_analysis__x787-y235-l35-w54-a0_roi.tif</t>
  </si>
  <si>
    <t>20230704_SCCohesin_noSA1__0101_50pMSCcohesin_ratio2_25mMNaCl_noSA1_2__Default_analysis__x731-y860-l43-w73-a0_roi.tif</t>
  </si>
  <si>
    <t>20230704_SCCohesin_noSA1__0101_50pMSCcohesin_ratio2_25mMNaCl_noSA1_2__Default_analysis__x693-y787-l48-w72-a0_roi.tif</t>
  </si>
  <si>
    <t>20230704_SCCohesin_noSA1__0101_50pMSCcohesin_ratio2_25mMNaCl_noSA1_2__Default_analysis__x656-y433-l28-w68-a0_roi.tif</t>
  </si>
  <si>
    <t>20230704_SCCohesin_noSA1__0101_50pMSCcohesin_ratio2_25mMNaCl_noSA1_2__Default_analysis__x621-y475-l27-w80-a0_roi.tif</t>
  </si>
  <si>
    <t>20230704_SCCohesin_noSA1__0101_50pMSCcohesin_ratio2_25mMNaCl_noSA1_2__Default_analysis__x441-y830-l32-w76-a0_roi.tif</t>
  </si>
  <si>
    <t>20230704_SCCohesin_noSA1__0101_50pMSCcohesin_ratio2_25mMNaCl_noSA1_2__Default_analysis__x388-y866-l29-w43-a0_roi.tif</t>
  </si>
  <si>
    <t>20230704_SCCohesin_noSA1__0101_50pMSCcohesin_ratio2_25mMNaCl_noSA1_2__Default_analysis__x341-y1098-l36-w70-a0_roi.tif</t>
  </si>
  <si>
    <t>lifetime [frames]</t>
  </si>
  <si>
    <t>possible but verrrry small loop</t>
  </si>
  <si>
    <t>too noisy</t>
  </si>
  <si>
    <t>nice trace - unidirectional</t>
  </si>
  <si>
    <t>&gt;843</t>
  </si>
  <si>
    <t>Davidson et al 2019 imaging for Roman__190819__C1-Experiment-2917 CLC ATP in.czi - Experiment-2917 CLC ATP in.czi #2__Default_analysis__x828-y759-l78-w71-a0_roi_processed_kymo.tif</t>
  </si>
  <si>
    <t>O:/Analysis/NIPBL study/crops/Davidson 2019 Science/Davidson et al 2019 crops/roi</t>
  </si>
  <si>
    <t>Davidson et al 2019 imaging for Roman__190819__C1-Experiment-2917 CLC ATP in.czi - Experiment-2917 CLC ATP in.czi #2__Default_analysis__x813-y683-l63-w57-a0_roi_processed_kymo.tif</t>
  </si>
  <si>
    <t>Davidson et al 2019 imaging for Roman__190819__C1-Experiment-2917 CLC ATP in.czi - Experiment-2917 CLC ATP in.czi #2__Default_analysis__x778-y543-l63-w57-a0_roi_processed_kymo.tif</t>
  </si>
  <si>
    <t>Davidson et al 2019 imaging for Roman__190819__C1-Experiment-2917 CLC ATP in.czi - Experiment-2917 CLC ATP in.czi #2__Default_analysis__x712-y968-l56-w51-a0_roi_processed_kymo.tif</t>
  </si>
  <si>
    <t>Davidson et al 2019 imaging for Roman__190819__C1-Experiment-2917 CLC ATP in.czi - Experiment-2917 CLC ATP in.czi #2__Default_analysis__x629-y285-l66-w56-a0_roi_processed_kymo.tif</t>
  </si>
  <si>
    <t>Davidson et al 2019 imaging for Roman__190819__C1-Experiment-2917 CLC ATP in.czi - Experiment-2917 CLC ATP in.czi #2__Default_analysis__x503-y275-l59-w50-a0_roi_processed_kymo.tif</t>
  </si>
  <si>
    <t>Davidson et al 2019 imaging for Roman__190819__C1-Experiment-2917 CLC ATP in.czi - Experiment-2917 CLC ATP in.czi #2__Default_analysis__x385-y494-l75-w79-a0_roi_processed_kymo.tif</t>
  </si>
  <si>
    <t>Davidson et al 2019 imaging for Roman__190819__C1-Experiment-2917 CLC ATP in.czi - Experiment-2917 CLC ATP in.czi #2__Default_analysis__x366-y550-l78-w64-a0_roi_processed_kymo.tif</t>
  </si>
  <si>
    <t>Davidson et al 2019 imaging for Roman__190819__C1-Experiment-2917 CLC ATP in.czi - Experiment-2917 CLC ATP in.czi #2__Default_analysis__x317-y798-l57-w68-a0_roi_processed_kymo.tif</t>
  </si>
  <si>
    <t>Davidson et al 2019 imaging for Roman__190819__C1-Experiment-2917 CLC ATP in.czi - Experiment-2917 CLC ATP in.czi #2__Default_analysis__x224-y730-l68-w53-a0_roi_processed_kymo.tif</t>
  </si>
  <si>
    <t>Davidson et al 2019 imaging for Roman__190819__C1-Experiment-2917 CLC ATP in.czi - Experiment-2917 CLC ATP in.czi #2__Default_analysis__x197-y639-l68-w58-a0_roi_processed_kymo.tif</t>
  </si>
  <si>
    <t>Davidson et al 2019 imaging for Roman__190819__C1-Experiment-2917 CLC ATP in.czi - Experiment-2917 CLC ATP in.czi #1__Default_analysis__x899-y509-l60-w56-a0_roi_processed_kymo.tif</t>
  </si>
  <si>
    <t>Davidson et al 2019 imaging for Roman__190819__C1-Experiment-2917 CLC ATP in.czi - Experiment-2917 CLC ATP in.czi #1__Default_analysis__x877-y854-l76-w51-a0_roi_processed_kymo.tif</t>
  </si>
  <si>
    <t>Davidson et al 2019 imaging for Roman__190819__C1-Experiment-2917 CLC ATP in.czi - Experiment-2917 CLC ATP in.czi #1__Default_analysis__x805-y803-l67-w45-a0_roi_processed_kymo.tif</t>
  </si>
  <si>
    <t>Davidson et al 2019 imaging for Roman__190819__C1-Experiment-2917 CLC ATP in.czi - Experiment-2917 CLC ATP in.czi #1__Default_analysis__x746-y231-l57-w54-a0_roi_processed_kymo.tif</t>
  </si>
  <si>
    <t>Davidson et al 2019 imaging for Roman__190819__C1-Experiment-2917 CLC ATP in.czi - Experiment-2917 CLC ATP in.czi #1__Default_analysis__x609-y899-l63-w46-a0_roi_processed_kymo.tif</t>
  </si>
  <si>
    <t>Davidson et al 2019 imaging for Roman__190819__C1-Experiment-2917 CLC ATP in.czi - Experiment-2917 CLC ATP in.czi #1__Default_analysis__x506-y315-l78-w41-a0_roi_processed_kymo.tif</t>
  </si>
  <si>
    <t>Davidson et al 2019 imaging for Roman__190819__C1-Experiment-2917 CLC ATP in.czi - Experiment-2917 CLC ATP in.czi #1__Default_analysis__x49-y599-l69-w45-a0_roi_processed_kymo.tif</t>
  </si>
  <si>
    <t>Davidson et al 2019 imaging for Roman__190819__C1-Experiment-2917 CLC ATP in.czi - Experiment-2917 CLC ATP in.czi #1__Default_analysis__x455-y592-l62-w40-a0_roi_processed_kymo.tif</t>
  </si>
  <si>
    <t>Davidson et al 2019 imaging for Roman__190819__C1-Experiment-2917 CLC ATP in.czi - Experiment-2917 CLC ATP in.czi #1__Default_analysis__x435-y356-l79-w54-a0_roi_processed_kymo.tif</t>
  </si>
  <si>
    <t>Davidson et al 2019 imaging for Roman__190819__C1-Experiment-2917 CLC ATP in.czi - Experiment-2917 CLC ATP in.czi #1__Default_analysis__x378-y189-l66-w44-a0_roi_processed_kymo.tif</t>
  </si>
  <si>
    <t>Davidson et al 2019 imaging for Roman__190819__C1-Experiment-2917 CLC ATP in.czi - Experiment-2917 CLC ATP in.czi #1__Default_analysis__x331-y617-l61-w59-a0_roi_processed_kymo.tif</t>
  </si>
  <si>
    <t>Davidson et al 2019 imaging for Roman__190819__C1-Experiment-2917 CLC ATP in.czi - Experiment-2917 CLC ATP in.czi #1__Default_analysis__x329-y751-l55-w47-a0_roi_processed_kymo.tif</t>
  </si>
  <si>
    <t>Davidson et al 2019 imaging for Roman__190819__C1-Experiment-2917 CLC ATP in.czi - Experiment-2917 CLC ATP in.czi #1__Default_analysis__x299-y221-l51-w45-a0_roi_processed_kymo.tif</t>
  </si>
  <si>
    <t>Davidson et al 2019 imaging for Roman__190819__C1-Experiment-2917 CLC ATP in.czi - Experiment-2917 CLC ATP in.czi #1__Default_analysis__x287-y764-l66-w54-a0_roi_processed_kymo.tif</t>
  </si>
  <si>
    <t>Davidson et al 2019 imaging for Roman__190819__C1-Experiment-2917 CLC ATP in.czi - Experiment-2917 CLC ATP in.czi #1__Default_analysis__x282-y437-l78-w49-a0_roi_processed_kymo.tif</t>
  </si>
  <si>
    <t>Davidson et al 2019 imaging for Roman__190819__C1-Experiment-2917 CLC ATP in.czi - Experiment-2917 CLC ATP in.czi #1__Default_analysis__x236-y240-l67-w44-a0_roi_processed_kymo.tif</t>
  </si>
  <si>
    <t>Davidson et al 2019 imaging for Roman__190819__C1-Experiment-2917 CLC ATP in.czi - Experiment-2917 CLC ATP in.czi #1__Default_analysis__x201-y344-l74-w59-a0_roi_processed_kymo.tif</t>
  </si>
  <si>
    <t>Davidson et al 2019 imaging for Roman__190819__C1-Experiment-2917 CLC ATP in.czi - Experiment-2917 CLC ATP in.czi #1__Default_analysis__x172-y462-l78-w34-a0_roi_processed_kymo.tif</t>
  </si>
  <si>
    <t>Davidson et al 2019 imaging for Roman__190819__C1-Experiment-2917 CLC ATP in.czi - Experiment-2917 CLC ATP in.czi #1__Default_analysis__x105-y798-l64-w57-a0_roi_processed_kymo.tif</t>
  </si>
  <si>
    <t>Davidson et al 2019 imaging for Roman__190813__C1-Experiment-2904 CLC ATP in.czi - Experiment-2904 CLC ATP in.czi #2__Default_analysis__x426-y202-l50-w34-a0_roi_processed_kymo.tif</t>
  </si>
  <si>
    <t>Davidson et al 2019 imaging for Roman__190813__C1-Experiment-2904 CLC ATP in.czi - Experiment-2904 CLC ATP in.czi #2__Default_analysis__x13-y660-l59-w43-a0_roi_processed_kymo.tif</t>
  </si>
  <si>
    <t>Davidson et al 2019 imaging for Roman__190813__C1-Experiment-2904 CLC ATP in.czi - Experiment-2904 CLC ATP in.czi #1__Default_analysis__x972-y341-l50-w40-a0_roi_processed_kymo.tif</t>
  </si>
  <si>
    <t>Davidson et al 2019 imaging for Roman__190813__C1-Experiment-2904 CLC ATP in.czi - Experiment-2904 CLC ATP in.czi #1__Default_analysis__x675-y297-l61-w42-a0_roi_processed_kymo.tif</t>
  </si>
  <si>
    <t>Davidson et al 2019 imaging for Roman__190813__C1-Experiment-2904 CLC ATP in.czi - Experiment-2904 CLC ATP in.czi #1__Default_analysis__x665-y877-l68-w71-a0_roi_processed_kymo.tif</t>
  </si>
  <si>
    <t>Davidson et al 2019 imaging for Roman__190813__C1-Experiment-2904 CLC ATP in.czi - Experiment-2904 CLC ATP in.czi #1__Default_analysis__x528-y978-l46-w51-a0_roi_processed_kymo.tif</t>
  </si>
  <si>
    <t>Davidson et al 2019 imaging for Roman__190813__C1-Experiment-2904 CLC ATP in.czi - Experiment-2904 CLC ATP in.czi #1__Default_analysis__x506-y407-l65-w57-a0_roi_processed_kymo.tif</t>
  </si>
  <si>
    <t>Davidson et al 2019 imaging for Roman__190813__C1-Experiment-2904 CLC ATP in.czi - Experiment-2904 CLC ATP in.czi #1__Default_analysis__x444-y442-l59-w42-a0_roi_processed_kymo.tif</t>
  </si>
  <si>
    <t>Davidson et al 2019 imaging for Roman__190813__C1-Experiment-2904 CLC ATP in.czi - Experiment-2904 CLC ATP in.czi #1__Default_analysis__x130-y464-l57-w45-a0_roi_processed_kymo.tif</t>
  </si>
  <si>
    <t>Davidson et al 2019 imaging for Roman__190813__C1-Experiment-2904 CLC ATP in.czi - Experiment-2904 CLC ATP in.czi #1__Default_analysis__x128-y422-l52-w37-a0_roi_processed_kymo.tif</t>
  </si>
  <si>
    <t>2sided</t>
  </si>
  <si>
    <t>loses on one arm</t>
  </si>
  <si>
    <t>O:/Analysis/NIPBL study/crops/20230726_recCohesin_NIPBLdN_doubleLabel_ratio0p1/roi</t>
  </si>
  <si>
    <t>20230726_recCohesin_NIPBLdN_doubleLabel_ratio0p1__0201_200pMcohesin_ratio0p1_25mMNaCl_2__Default_analysis__x1017-y1119-l26-w40-a0_roi.tif</t>
  </si>
  <si>
    <t>20230726_recCohesin_NIPBLdN_doubleLabel_ratio0p1__0201_200pMcohesin_ratio0p1_25mMNaCl_2__Default_analysis__x1021-y1143-l29-w36-a0_roi.tif</t>
  </si>
  <si>
    <t>20230726_recCohesin_NIPBLdN_doubleLabel_ratio0p1__0201_200pMcohesin_ratio0p1_25mMNaCl_2__Default_analysis__x1093-y732-l21-w66-a0_roi.tif</t>
  </si>
  <si>
    <t>20230726_recCohesin_NIPBLdN_doubleLabel_ratio0p1__0201_200pMcohesin_ratio0p1_25mMNaCl_2__Default_analysis__x1101-y1208-l33-w45-a0_roi.tif</t>
  </si>
  <si>
    <t>20230726_recCohesin_NIPBLdN_doubleLabel_ratio0p1__0201_200pMcohesin_ratio0p1_25mMNaCl_2__Default_analysis__x1117-y719-l20-w66-a0_roi.tif</t>
  </si>
  <si>
    <t>20230726_recCohesin_NIPBLdN_doubleLabel_ratio0p1__0201_200pMcohesin_ratio0p1_25mMNaCl_2__Default_analysis__x1127-y413-l36-w32-a0_roi.tif</t>
  </si>
  <si>
    <t>20230726_recCohesin_NIPBLdN_doubleLabel_ratio0p1__0201_200pMcohesin_ratio0p1_25mMNaCl_2__Default_analysis__x1128-y504-l29-w50-a0_roi.tif</t>
  </si>
  <si>
    <t>20230726_recCohesin_NIPBLdN_doubleLabel_ratio0p1__0201_200pMcohesin_ratio0p1_25mMNaCl_2__Default_analysis__x1151-y419-l43-w38-a0_roi.tif</t>
  </si>
  <si>
    <t>20230726_recCohesin_NIPBLdN_doubleLabel_ratio0p1__0201_200pMcohesin_ratio0p1_25mMNaCl_2__Default_analysis__x1184-y483-l16-w60-a0_roi.tif</t>
  </si>
  <si>
    <t>20230726_recCohesin_NIPBLdN_doubleLabel_ratio0p1__0201_200pMcohesin_ratio0p1_25mMNaCl_2__Default_analysis__x121-y417-l26-w51-a0_roi.tif</t>
  </si>
  <si>
    <t>20230726_recCohesin_NIPBLdN_doubleLabel_ratio0p1__0201_200pMcohesin_ratio0p1_25mMNaCl_2__Default_analysis__x161-y551-l47-w79-a0_roi.tif</t>
  </si>
  <si>
    <t>20230726_recCohesin_NIPBLdN_doubleLabel_ratio0p1__0201_200pMcohesin_ratio0p1_25mMNaCl_2__Default_analysis__x226-y248-l37-w64-a0_roi.tif</t>
  </si>
  <si>
    <t>20230726_recCohesin_NIPBLdN_doubleLabel_ratio0p1__0201_200pMcohesin_ratio0p1_25mMNaCl_2__Default_analysis__x227-y966-l41-w39-a0_roi.tif</t>
  </si>
  <si>
    <t>20230726_recCohesin_NIPBLdN_doubleLabel_ratio0p1__0201_200pMcohesin_ratio0p1_25mMNaCl_2__Default_analysis__x240-y491-l24-w49-a0_roi.tif</t>
  </si>
  <si>
    <t>20230726_recCohesin_NIPBLdN_doubleLabel_ratio0p1__0201_200pMcohesin_ratio0p1_25mMNaCl_2__Default_analysis__x248-y182-l26-w40-a0_roi.tif</t>
  </si>
  <si>
    <t>20230726_recCohesin_NIPBLdN_doubleLabel_ratio0p1__0201_200pMcohesin_ratio0p1_25mMNaCl_2__Default_analysis__x251-y165-l25-w50-a0_roi.tif</t>
  </si>
  <si>
    <t>20230726_recCohesin_NIPBLdN_doubleLabel_ratio0p1__0201_200pMcohesin_ratio0p1_25mMNaCl_2__Default_analysis__x260-y1079-l31-w62-a0_roi.tif</t>
  </si>
  <si>
    <t>20230726_recCohesin_NIPBLdN_doubleLabel_ratio0p1__0201_200pMcohesin_ratio0p1_25mMNaCl_2__Default_analysis__x279-y185-l30-w34-a0_roi.tif</t>
  </si>
  <si>
    <t>20230726_recCohesin_NIPBLdN_doubleLabel_ratio0p1__0201_200pMcohesin_ratio0p1_25mMNaCl_2__Default_analysis__x284-y805-l38-w60-a0_roi.tif</t>
  </si>
  <si>
    <t>20230726_recCohesin_NIPBLdN_doubleLabel_ratio0p1__0201_200pMcohesin_ratio0p1_25mMNaCl_2__Default_analysis__x286-y1033-l38-w34-a0_roi.tif</t>
  </si>
  <si>
    <t>20230726_recCohesin_NIPBLdN_doubleLabel_ratio0p1__0201_200pMcohesin_ratio0p1_25mMNaCl_2__Default_analysis__x316-y251-l27-w38-a0_roi.tif</t>
  </si>
  <si>
    <t>20230726_recCohesin_NIPBLdN_doubleLabel_ratio0p1__0201_200pMcohesin_ratio0p1_25mMNaCl_2__Default_analysis__x393-y346-l25-w56-a0_roi.tif</t>
  </si>
  <si>
    <t>20230726_recCohesin_NIPBLdN_doubleLabel_ratio0p1__0201_200pMcohesin_ratio0p1_25mMNaCl_2__Default_analysis__x412-y409-l26-w47-a0_roi.tif</t>
  </si>
  <si>
    <t>20230726_recCohesin_NIPBLdN_doubleLabel_ratio0p1__0201_200pMcohesin_ratio0p1_25mMNaCl_2__Default_analysis__x413-y531-l39-w60-a0_roi.tif</t>
  </si>
  <si>
    <t>20230726_recCohesin_NIPBLdN_doubleLabel_ratio0p1__0201_200pMcohesin_ratio0p1_25mMNaCl_2__Default_analysis__x449-y61-l22-w41-a0_roi.tif</t>
  </si>
  <si>
    <t>20230726_recCohesin_NIPBLdN_doubleLabel_ratio0p1__0201_200pMcohesin_ratio0p1_25mMNaCl_2__Default_analysis__x463-y639-l19-w65-a0_roi.tif</t>
  </si>
  <si>
    <t>20230726_recCohesin_NIPBLdN_doubleLabel_ratio0p1__0201_200pMcohesin_ratio0p1_25mMNaCl_2__Default_analysis__x511-y280-l40-w48-a0_roi.tif</t>
  </si>
  <si>
    <t>20230726_recCohesin_NIPBLdN_doubleLabel_ratio0p1__0201_200pMcohesin_ratio0p1_25mMNaCl_2__Default_analysis__x529-y27-l27-w46-a0_roi.tif</t>
  </si>
  <si>
    <t>20230726_recCohesin_NIPBLdN_doubleLabel_ratio0p1__0201_200pMcohesin_ratio0p1_25mMNaCl_2__Default_analysis__x530-y1119-l29-w77-a0_roi.tif</t>
  </si>
  <si>
    <t>20230726_recCohesin_NIPBLdN_doubleLabel_ratio0p1__0201_200pMcohesin_ratio0p1_25mMNaCl_2__Default_analysis__x537-y47-l37-w38-a0_roi.tif</t>
  </si>
  <si>
    <t>20230726_recCohesin_NIPBLdN_doubleLabel_ratio0p1__0201_200pMcohesin_ratio0p1_25mMNaCl_2__Default_analysis__x588-y964-l30-w56-a0_roi.tif</t>
  </si>
  <si>
    <t>20230726_recCohesin_NIPBLdN_doubleLabel_ratio0p1__0201_200pMcohesin_ratio0p1_25mMNaCl_2__Default_analysis__x603-y1050-l21-w60-a0_roi.tif</t>
  </si>
  <si>
    <t>20230726_recCohesin_NIPBLdN_doubleLabel_ratio0p1__0201_200pMcohesin_ratio0p1_25mMNaCl_2__Default_analysis__x659-y1058-l21-w55-a0_roi.tif</t>
  </si>
  <si>
    <t>20230726_recCohesin_NIPBLdN_doubleLabel_ratio0p1__0201_200pMcohesin_ratio0p1_25mMNaCl_2__Default_analysis__x662-y178-l29-w45-a0_roi.tif</t>
  </si>
  <si>
    <t>20230726_recCohesin_NIPBLdN_doubleLabel_ratio0p1__0201_200pMcohesin_ratio0p1_25mMNaCl_2__Default_analysis__x71-y492-l46-w65-a0_roi.tif</t>
  </si>
  <si>
    <t>20230726_recCohesin_NIPBLdN_doubleLabel_ratio0p1__0201_200pMcohesin_ratio0p1_25mMNaCl_2__Default_analysis__x781-y498-l36-w36-a0_roi.tif</t>
  </si>
  <si>
    <t>20230726_recCohesin_NIPBLdN_doubleLabel_ratio0p1__0201_200pMcohesin_ratio0p1_25mMNaCl_2__Default_analysis__x812-y309-l25-w63-a0_roi.tif</t>
  </si>
  <si>
    <t>20230726_recCohesin_NIPBLdN_doubleLabel_ratio0p1__0201_200pMcohesin_ratio0p1_25mMNaCl_2__Default_analysis__x850-y767-l30-w42-a0_roi.tif</t>
  </si>
  <si>
    <t>20230726_recCohesin_NIPBLdN_doubleLabel_ratio0p1__0201_200pMcohesin_ratio0p1_25mMNaCl_2__Default_analysis__x854-y1014-l26-w55-a0_roi.tif</t>
  </si>
  <si>
    <t>20230726_recCohesin_NIPBLdN_doubleLabel_ratio0p1__0201_200pMcohesin_ratio0p1_25mMNaCl_2__Default_analysis__x867-y874-l22-w54-a0_roi.tif</t>
  </si>
  <si>
    <t>20230726_recCohesin_NIPBLdN_doubleLabel_ratio0p1__0201_200pMcohesin_ratio0p1_25mMNaCl_2__Default_analysis__x875-y531-l38-w35-a0_roi.tif</t>
  </si>
  <si>
    <t>20230726_recCohesin_NIPBLdN_doubleLabel_ratio0p1__0201_200pMcohesin_ratio0p1_25mMNaCl_2__Default_analysis__x883-y481-l36-w44-a0_roi.tif</t>
  </si>
  <si>
    <t>20230726_recCohesin_NIPBLdN_doubleLabel_ratio0p1__0201_200pMcohesin_ratio0p1_25mMNaCl_2__Default_analysis__x89-y560-l33-w62-a0_roi.tif</t>
  </si>
  <si>
    <t>20230726_recCohesin_NIPBLdN_doubleLabel_ratio0p1__0201_200pMcohesin_ratio0p1_25mMNaCl_2__Default_analysis__x909-y1001-l34-w54-a0_roi.tif</t>
  </si>
  <si>
    <t>20230726_recCohesin_NIPBLdN_doubleLabel_ratio0p1__0201_200pMcohesin_ratio0p1_25mMNaCl_2__Default_analysis__x974-y518-l23-w56-a0_roi.tif</t>
  </si>
  <si>
    <t>20230726_recCohesin_NIPBLdN_doubleLabel_ratio0p1__0201_200pMcohesin_ratio0p1_25mMNaCl_2__Default_analysis__x980-y612-l21-w91-a0_roi.tif</t>
  </si>
  <si>
    <t>20230726_recCohesin_NIPBLdN_doubleLabel_ratio0p1__0201_200pMcohesin_ratio0p1_25mMNaCl_2__Default_analysis__x996-y382-l24-w58-a0_roi.tif</t>
  </si>
  <si>
    <t>20230403_HeLaCohesin_NIPBL-JF646-A550__0101_lambda_3nMCohesin_ratio0p1_25mMNaCl_bgr_1__Default_analysis__x570_ILLUSTRATEME_roi.tif</t>
  </si>
  <si>
    <t>20230403_HeLaCohesin_NIPBL-JF646-A550__0203_lambda_0p75nMCohesin_ratio4_25mMNaCl_bgr_1__Default_analysis__x894_ILLUSTRATEME_roi.tif</t>
  </si>
  <si>
    <t>20230403_HeLaCohesin_NIPBL-JF646-A550__0101_lambda_3nMCohesin_ratio0p1_25mMNaCl_bgr_1__Default_analysis__x35_ILLUSTRATEME_roi.tif</t>
  </si>
  <si>
    <t>20231025_SMC56_yeastPrep_LE_bleaching__0201_2500x_lowNaCl_1__Default_analysis__x991-y179-l45-w63-a0_roi.tif</t>
  </si>
  <si>
    <t>O:/Analysis/SMC56/8_yeastPrep_loops/roi</t>
  </si>
  <si>
    <t>20231025_SMC56_yeastPrep_LE_bleaching__0201_2500x_lowNaCl_1__Default_analysis__x968-y976-l38-w61-a0_roi.tif</t>
  </si>
  <si>
    <t>20231025_SMC56_yeastPrep_LE_bleaching__0201_2500x_lowNaCl_1__Default_analysis__x961-y534-l31-w65-a0_roi.tif</t>
  </si>
  <si>
    <t>20231025_SMC56_yeastPrep_LE_bleaching__0201_2500x_lowNaCl_1__Default_analysis__x911-y753-l37-w78-a0_roi.tif</t>
  </si>
  <si>
    <t>20231025_SMC56_yeastPrep_LE_bleaching__0201_2500x_lowNaCl_1__Default_analysis__x907-y284-l33-w101-a0_roi.tif</t>
  </si>
  <si>
    <t>20231025_SMC56_yeastPrep_LE_bleaching__0201_2500x_lowNaCl_1__Default_analysis__x801-y1033-l42-w67-a0_roi.tif</t>
  </si>
  <si>
    <t>20231025_SMC56_yeastPrep_LE_bleaching__0201_2500x_lowNaCl_1__Default_analysis__x788-y980-l34-w60-a0_roi.tif</t>
  </si>
  <si>
    <t>20231025_SMC56_yeastPrep_LE_bleaching__0201_2500x_lowNaCl_1__Default_analysis__x784-y380-l46-w54-a0_roi.tif</t>
  </si>
  <si>
    <t>20231025_SMC56_yeastPrep_LE_bleaching__0201_2500x_lowNaCl_1__Default_analysis__x747-y419-l31-w58-a0_roi.tif</t>
  </si>
  <si>
    <t>20231025_SMC56_yeastPrep_LE_bleaching__0201_2500x_lowNaCl_1__Default_analysis__x665-y457-l38-w104-a0_roi.tif</t>
  </si>
  <si>
    <t>20231025_SMC56_yeastPrep_LE_bleaching__0201_2500x_lowNaCl_1__Default_analysis__x655-y661-l39-w95-a0_roi.tif</t>
  </si>
  <si>
    <t>20231025_SMC56_yeastPrep_LE_bleaching__0201_2500x_lowNaCl_1__Default_analysis__x651-y797-l53-w39-a0_roi.tif</t>
  </si>
  <si>
    <t>20231025_SMC56_yeastPrep_LE_bleaching__0201_2500x_lowNaCl_1__Default_analysis__x636-y999-l31-w62-a0_roi.tif</t>
  </si>
  <si>
    <t>20231025_SMC56_yeastPrep_LE_bleaching__0201_2500x_lowNaCl_1__Default_analysis__x635-y1057-l41-w70-a0_roi.tif</t>
  </si>
  <si>
    <t>20231025_SMC56_yeastPrep_LE_bleaching__0201_2500x_lowNaCl_1__Default_analysis__x533-y676-l43-w70-a0_roi.tif</t>
  </si>
  <si>
    <t>20231025_SMC56_yeastPrep_LE_bleaching__0201_2500x_lowNaCl_1__Default_analysis__x481-y1045-l50-w100-a0_roi.tif</t>
  </si>
  <si>
    <t>20231025_SMC56_yeastPrep_LE_bleaching__0201_2500x_lowNaCl_1__Default_analysis__x444-y1084-l47-w77-a0_roi.tif</t>
  </si>
  <si>
    <t>20231025_SMC56_yeastPrep_LE_bleaching__0201_2500x_lowNaCl_1__Default_analysis__x418-y233-l30-w73-a0_roi.tif</t>
  </si>
  <si>
    <t>20231025_SMC56_yeastPrep_LE_bleaching__0201_2500x_lowNaCl_1__Default_analysis__x410-y575-l32-w75-a0_roi.tif</t>
  </si>
  <si>
    <t>20231025_SMC56_yeastPrep_LE_bleaching__0201_2500x_lowNaCl_1__Default_analysis__x357-y1111-l55-w56-a0_roi.tif</t>
  </si>
  <si>
    <t>20231025_SMC56_yeastPrep_LE_bleaching__0201_2500x_lowNaCl_1__Default_analysis__x356-y909-l39-w70-a0_roi.tif</t>
  </si>
  <si>
    <t>20231025_SMC56_yeastPrep_LE_bleaching__0201_2500x_lowNaCl_1__Default_analysis__x331-y114-l39-w75-a0_roi.tif</t>
  </si>
  <si>
    <t>20231025_SMC56_yeastPrep_LE_bleaching__0201_2500x_lowNaCl_1__Default_analysis__x235-y1077-l37-w73-a0_roi.tif</t>
  </si>
  <si>
    <t>20231025_SMC56_yeastPrep_LE_bleaching__0201_2500x_lowNaCl_1__Default_analysis__x201-y279-l41-w46-a0_roi.tif</t>
  </si>
  <si>
    <t>20231025_SMC56_yeastPrep_LE_bleaching__0201_2500x_lowNaCl_1__Default_analysis__x139-y488-l37-w55-a0_roi.tif</t>
  </si>
  <si>
    <t>20231025_SMC56_yeastPrep_LE_bleaching__0201_2500x_lowNaCl_1__Default_analysis__x118-y727-l43-w83-a0_roi.tif</t>
  </si>
  <si>
    <t>20231025_SMC56_yeastPrep_LE_bleaching__0201_2500x_lowNaCl_1__Default_analysis__x1103-y460-l45-w77-a0_roi.tif</t>
  </si>
  <si>
    <t>20231025_SMC56_yeastPrep_LE_bleaching__0201_2500x_lowNaCl_1__Default_analysis__x1033-y1180-l41-w78-a0_roi.tif</t>
  </si>
  <si>
    <t>20231025_SMC56_yeastPrep_LE_bleaching__0201_2500x_lowNaCl_1__Default_analysis__x103-y856-l35-w97-a0_roi.tif</t>
  </si>
  <si>
    <t>20231025_SMC56_yeastPrep_LE_bleaching__0302_1250x_highNaCl_1__Default_analysis__x981-y901-l37-w81-a0_roi.tif</t>
  </si>
  <si>
    <t>20231025_SMC56_yeastPrep_LE_bleaching__0302_1250x_highNaCl_1__Default_analysis__x876-y278-l30-w64-a0_roi.tif</t>
  </si>
  <si>
    <t>20231025_SMC56_yeastPrep_LE_bleaching__0302_1250x_highNaCl_1__Default_analysis__x864-y210-l37-w64-a0_roi.tif</t>
  </si>
  <si>
    <t>20231025_SMC56_yeastPrep_LE_bleaching__0302_1250x_highNaCl_1__Default_analysis__x856-y444-l29-w67-a0_roi.tif</t>
  </si>
  <si>
    <t>20231025_SMC56_yeastPrep_LE_bleaching__0302_1250x_highNaCl_1__Default_analysis__x651-y981-l29-w76-a0_roi.tif</t>
  </si>
  <si>
    <t>20231025_SMC56_yeastPrep_LE_bleaching__0302_1250x_highNaCl_1__Default_analysis__x639-y286-l37-w78-a0_roi.tif</t>
  </si>
  <si>
    <t>20231025_SMC56_yeastPrep_LE_bleaching__0302_1250x_highNaCl_1__Default_analysis__x632-y723-l32-w64-a0_roi.tif</t>
  </si>
  <si>
    <t>20231025_SMC56_yeastPrep_LE_bleaching__0302_1250x_highNaCl_1__Default_analysis__x549-y350-l36-w85-a0_roi.tif</t>
  </si>
  <si>
    <t>20231025_SMC56_yeastPrep_LE_bleaching__0302_1250x_highNaCl_1__Default_analysis__x548-y284-l40-w71-a0_roi.tif</t>
  </si>
  <si>
    <t>20231025_SMC56_yeastPrep_LE_bleaching__0302_1250x_highNaCl_1__Default_analysis__x512-y12-l49-w62-a0_roi.tif</t>
  </si>
  <si>
    <t>20231025_SMC56_yeastPrep_LE_bleaching__0302_1250x_highNaCl_1__Default_analysis__x405-y54-l58-w76-a0_roi.tif</t>
  </si>
  <si>
    <t>20231025_SMC56_yeastPrep_LE_bleaching__0302_1250x_highNaCl_1__Default_analysis__x284-y1124-l27-w60-a0_roi.tif</t>
  </si>
  <si>
    <t>20231025_SMC56_yeastPrep_LE_bleaching__0302_1250x_highNaCl_1__Default_analysis__x220-y197-l51-w70-a0_roi.tif</t>
  </si>
  <si>
    <t>20231025_SMC56_yeastPrep_LE_bleaching__0302_1250x_highNaCl_1__Default_analysis__x209-y311-l42-w97-a0_roi.tif</t>
  </si>
  <si>
    <t>20231025_SMC56_yeastPrep_LE_bleaching__0302_1250x_highNaCl_1__Default_analysis__x156-y513-l37-w86-a0_roi.tif</t>
  </si>
  <si>
    <t>20231025_SMC56_yeastPrep_LE_bleaching__0302_1250x_highNaCl_1__Default_analysis__x1165-y989-l45-w57-a0_roi.tif</t>
  </si>
  <si>
    <t>20231025_SMC56_yeastPrep_LE_bleaching__0302_1250x_highNaCl_1__Default_analysis__x1046-y699-l42-w68-a0_roi.tif</t>
  </si>
  <si>
    <t>20231025_SMC56_yeastPrep_LE_bleaching__0302_1250x_highNaCl_1__Default_analysis__x1025-y362-l58-w44-a0_roi.tif</t>
  </si>
  <si>
    <t>20231025_SMC56_yeastPrep_LE_bleaching__0301_2500x_highNaCl_1__Default_analysis__x963-y262-l34-w65-a0_roi.tif</t>
  </si>
  <si>
    <t>20231025_SMC56_yeastPrep_LE_bleaching__0301_2500x_highNaCl_1__Default_analysis__x890-y788-l36-w71-a0_roi.tif</t>
  </si>
  <si>
    <t>20231025_SMC56_yeastPrep_LE_bleaching__0301_2500x_highNaCl_1__Default_analysis__x700-y421-l42-w60-a0_roi.tif</t>
  </si>
  <si>
    <t>20231025_SMC56_yeastPrep_LE_bleaching__0301_2500x_highNaCl_1__Default_analysis__x645-y595-l54-w51-a0_roi.tif</t>
  </si>
  <si>
    <t>20231025_SMC56_yeastPrep_LE_bleaching__0301_2500x_highNaCl_1__Default_analysis__x555-y751-l37-w71-a0_roi.tif</t>
  </si>
  <si>
    <t>20231025_SMC56_yeastPrep_LE_bleaching__0301_2500x_highNaCl_1__Default_analysis__x555-y193-l64-w85-a0_roi.tif</t>
  </si>
  <si>
    <t>20231025_SMC56_yeastPrep_LE_bleaching__0301_2500x_highNaCl_1__Default_analysis__x489-y1104-l45-w64-a0_roi.tif</t>
  </si>
  <si>
    <t>20231025_SMC56_yeastPrep_LE_bleaching__0301_2500x_highNaCl_1__Default_analysis__x479-y418-l33-w75-a0_roi.tif</t>
  </si>
  <si>
    <t>20231025_SMC56_yeastPrep_LE_bleaching__0301_2500x_highNaCl_1__Default_analysis__x356-y1200-l38-w65-a0_roi.tif</t>
  </si>
  <si>
    <t>20231025_SMC56_yeastPrep_LE_bleaching__0301_2500x_highNaCl_1__Default_analysis__x300-y804-l49-w69-a0_roi.tif</t>
  </si>
  <si>
    <t>20231025_SMC56_yeastPrep_LE_bleaching__0301_2500x_highNaCl_1__Default_analysis__x155-y451-l30-w61-a0_roi.tif</t>
  </si>
  <si>
    <t>20231025_SMC56_yeastPrep_LE_bleaching__0301_2500x_highNaCl_1__Default_analysis__x142-y975-l31-w60-a0_roi.tif</t>
  </si>
  <si>
    <t>20231025_SMC56_yeastPrep_LE_bleaching__0301_2500x_highNaCl_1__Default_analysis__x127-y897-l33-w66-a0_roi.tif</t>
  </si>
  <si>
    <t>20231025_SMC56_yeastPrep_LE_bleaching__0301_2500x_highNaCl_1__Default_analysis__x1115-y1141-l43-w74-a0_roi.tif</t>
  </si>
  <si>
    <t>20231025_SMC56_yeastPrep_LE_bleaching__0301_2500x_highNaCl_1__Default_analysis__x1086-y376-l43-w70-a0_roi.tif</t>
  </si>
  <si>
    <t>20231025_SMC56_yeastPrep_LE_bleaching__0301_2500x_highNaCl_1__Default_analysis__x0-y1077-l41-w58-a0_roi.tif</t>
  </si>
  <si>
    <t>very unmoving</t>
  </si>
  <si>
    <t>O:\Analysis\NIPBL study\crops\kymograph_Figure2C_fromCTCF_manuscript</t>
  </si>
  <si>
    <t>220620_Image_4_CLC_in-583 to end_10xDownsampled_roi.tif</t>
  </si>
  <si>
    <t>O:/Analysis/NIPBL study/crops/20231109_recCohesin_10mMNaCl/roi</t>
  </si>
  <si>
    <t>20231109_recCohesin_10mMNaCl__0202_20pMcohesin_ratioN3_10mMNaCl_1__Default_analysis__x1151-y952-l42-w62-a0_roi.tif</t>
  </si>
  <si>
    <t>20231109_recCohesin_10mMNaCl__0202_20pMcohesin_ratioN3_10mMNaCl_1__Default_analysis__x27-y728-l55-w60-a0_roi.tif</t>
  </si>
  <si>
    <t>20231109_recCohesin_10mMNaCl__0202_20pMcohesin_ratioN3_10mMNaCl_1__Default_analysis__x379-y272-l46-w43-a0_roi.tif</t>
  </si>
  <si>
    <t>20231109_recCohesin_10mMNaCl__0202_20pMcohesin_ratioN3_10mMNaCl_1__Default_analysis__x93-y427-l56-w49-a0_roi.tif</t>
  </si>
  <si>
    <t>20231109_recCohesin_10mMNaCl__0202_20pMcohesin_ratioN3_10mMNaCl_1__Default_analysis__x957-y1184-l38-w68-a0_roi.tif</t>
  </si>
  <si>
    <t>20231109_recCohesin_10mMNaCl__0202_50pMcohesin_ratioN3_10mMNaCl_1__Default_analysis__x1140-y871-l38-w67-a0_roi.tif</t>
  </si>
  <si>
    <t>20231109_recCohesin_10mMNaCl__0202_50pMcohesin_ratioN3_10mMNaCl_1__Default_analysis__x140-y785-l47-w63-a0_roi.tif</t>
  </si>
  <si>
    <t>20231109_recCohesin_10mMNaCl__0202_50pMcohesin_ratioN3_10mMNaCl_1__Default_analysis__x530-y1269-l37-w78-a0_roi.tif</t>
  </si>
  <si>
    <t>20231109_recCohesin_10mMNaCl__0202_50pMcohesin_ratioN3_10mMNaCl_1__Default_analysis__x780-y1215-l48-w75-a0_roi.tif</t>
  </si>
  <si>
    <t>20231212_SMC56_yeastPrep20231212_LE_bleaching__0202_2p5nM_50mMNaCl_1__Default_analysis__x999-y1350-l39-w108-a0_roi.tif</t>
  </si>
  <si>
    <t>N:/tnw/BN/CD/Shared/Roman Staff Bulk/Analysis/SMC56/9_yeastHexamer_loops_bleaching/roi</t>
  </si>
  <si>
    <t>20231212_SMC56_yeastPrep20231212_LE_bleaching__0202_2p5nM_50mMNaCl_1__Default_analysis__x994-y127-l46-w92-a0_roi.tif</t>
  </si>
  <si>
    <t>20231212_SMC56_yeastPrep20231212_LE_bleaching__0202_2p5nM_50mMNaCl_1__Default_analysis__x963-y1172-l38-w81-a0_roi.tif</t>
  </si>
  <si>
    <t>20231212_SMC56_yeastPrep20231212_LE_bleaching__0202_2p5nM_50mMNaCl_1__Default_analysis__x896-y800-l47-w82-a0_roi.tif</t>
  </si>
  <si>
    <t>20231212_SMC56_yeastPrep20231212_LE_bleaching__0202_2p5nM_50mMNaCl_1__Default_analysis__x860-y217-l54-w74-a0_roi.tif</t>
  </si>
  <si>
    <t>20231212_SMC56_yeastPrep20231212_LE_bleaching__0202_2p5nM_50mMNaCl_1__Default_analysis__x789-y917-l50-w80-a0_roi.tif</t>
  </si>
  <si>
    <t>20231212_SMC56_yeastPrep20231212_LE_bleaching__0202_2p5nM_50mMNaCl_1__Default_analysis__x762-y1336-l44-w112-a0_roi.tif</t>
  </si>
  <si>
    <t>20231212_SMC56_yeastPrep20231212_LE_bleaching__0202_2p5nM_50mMNaCl_1__Default_analysis__x744-y964-l50-w80-a0_roi.tif</t>
  </si>
  <si>
    <t>20231212_SMC56_yeastPrep20231212_LE_bleaching__0202_2p5nM_50mMNaCl_1__Default_analysis__x720-y1374-l40-w98-a0_roi.tif</t>
  </si>
  <si>
    <t>20231212_SMC56_yeastPrep20231212_LE_bleaching__0202_2p5nM_50mMNaCl_1__Default_analysis__x687-y509-l45-w56-a0_roi.tif</t>
  </si>
  <si>
    <t>20231212_SMC56_yeastPrep20231212_LE_bleaching__0202_2p5nM_50mMNaCl_1__Default_analysis__x669-y1077-l39-w59-a0_roi.tif</t>
  </si>
  <si>
    <t>20231212_SMC56_yeastPrep20231212_LE_bleaching__0202_2p5nM_50mMNaCl_1__Default_analysis__x667-y163-l51-w77-a0_roi.tif</t>
  </si>
  <si>
    <t>20231212_SMC56_yeastPrep20231212_LE_bleaching__0202_2p5nM_50mMNaCl_1__Default_analysis__x661-y1006-l45-w79-a0_roi.tif</t>
  </si>
  <si>
    <t>20231212_SMC56_yeastPrep20231212_LE_bleaching__0202_2p5nM_50mMNaCl_1__Default_analysis__x654-y295-l53-w80-a0_roi.tif</t>
  </si>
  <si>
    <t>20231212_SMC56_yeastPrep20231212_LE_bleaching__0202_2p5nM_50mMNaCl_1__Default_analysis__x618-y1396-l35-w82-a0_roi.tif</t>
  </si>
  <si>
    <t>20231212_SMC56_yeastPrep20231212_LE_bleaching__0202_2p5nM_50mMNaCl_1__Default_analysis__x607-y488-l57-w81-a0_roi.tif</t>
  </si>
  <si>
    <t>20231212_SMC56_yeastPrep20231212_LE_bleaching__0202_2p5nM_50mMNaCl_1__Default_analysis__x595-y1003-l33-w81-a0_roi.tif</t>
  </si>
  <si>
    <t>20231212_SMC56_yeastPrep20231212_LE_bleaching__0202_2p5nM_50mMNaCl_1__Default_analysis__x586-y560-l50-w60-a0_roi.tif</t>
  </si>
  <si>
    <t>20231212_SMC56_yeastPrep20231212_LE_bleaching__0202_2p5nM_50mMNaCl_1__Default_analysis__x557-y464-l39-w76-a0_roi.tif</t>
  </si>
  <si>
    <t>20231212_SMC56_yeastPrep20231212_LE_bleaching__0202_2p5nM_50mMNaCl_1__Default_analysis__x542-y631-l44-w79-a0_roi.tif</t>
  </si>
  <si>
    <t>20231212_SMC56_yeastPrep20231212_LE_bleaching__0202_2p5nM_50mMNaCl_1__Default_analysis__x539-y550-l34-w89-a0_roi.tif</t>
  </si>
  <si>
    <t>20231212_SMC56_yeastPrep20231212_LE_bleaching__0202_2p5nM_50mMNaCl_1__Default_analysis__x535-y301-l67-w99-a0_roi.tif</t>
  </si>
  <si>
    <t>20231212_SMC56_yeastPrep20231212_LE_bleaching__0202_2p5nM_50mMNaCl_1__Default_analysis__x521-y349-l42-w81-a0_roi.tif</t>
  </si>
  <si>
    <t>20231212_SMC56_yeastPrep20231212_LE_bleaching__0202_2p5nM_50mMNaCl_1__Default_analysis__x515-y250-l56-w85-a0_roi.tif</t>
  </si>
  <si>
    <t>20231212_SMC56_yeastPrep20231212_LE_bleaching__0202_2p5nM_50mMNaCl_1__Default_analysis__x502-y1038-l44-w108-a0_roi.tif</t>
  </si>
  <si>
    <t>20231212_SMC56_yeastPrep20231212_LE_bleaching__0202_2p5nM_50mMNaCl_1__Default_analysis__x453-y697-l35-w91-a0_roi.tif</t>
  </si>
  <si>
    <t>20231212_SMC56_yeastPrep20231212_LE_bleaching__0202_2p5nM_50mMNaCl_1__Default_analysis__x425-y937-l39-w101-a0_roi.tif</t>
  </si>
  <si>
    <t>20231212_SMC56_yeastPrep20231212_LE_bleaching__0202_2p5nM_50mMNaCl_1__Default_analysis__x42-y1175-l60-w107-a0_roi.tif</t>
  </si>
  <si>
    <t>20231212_SMC56_yeastPrep20231212_LE_bleaching__0202_2p5nM_50mMNaCl_1__Default_analysis__x357-y1059-l45-w86-a0_roi.tif</t>
  </si>
  <si>
    <t>20231212_SMC56_yeastPrep20231212_LE_bleaching__0202_2p5nM_50mMNaCl_1__Default_analysis__x328-y816-l46-w82-a0_roi.tif</t>
  </si>
  <si>
    <t>20231212_SMC56_yeastPrep20231212_LE_bleaching__0202_2p5nM_50mMNaCl_1__Default_analysis__x301-y1216-l51-w86-a0_roi.tif</t>
  </si>
  <si>
    <t>20231212_SMC56_yeastPrep20231212_LE_bleaching__0202_2p5nM_50mMNaCl_1__Default_analysis__x298-y1389-l40-w79-a0_roi.tif</t>
  </si>
  <si>
    <t>20231212_SMC56_yeastPrep20231212_LE_bleaching__0202_2p5nM_50mMNaCl_1__Default_analysis__x218-y685-l43-w79-a0_roi.tif</t>
  </si>
  <si>
    <t>20231212_SMC56_yeastPrep20231212_LE_bleaching__0202_2p5nM_50mMNaCl_1__Default_analysis__x164-y402-l50-w101-a0_roi.tif</t>
  </si>
  <si>
    <t>20231212_SMC56_yeastPrep20231212_LE_bleaching__0202_2p5nM_50mMNaCl_1__Default_analysis__x1306-y716-l49-w75-a0_roi.tif</t>
  </si>
  <si>
    <t>20231212_SMC56_yeastPrep20231212_LE_bleaching__0202_2p5nM_50mMNaCl_1__Default_analysis__x1279-y455-l45-w83-a0_roi.tif</t>
  </si>
  <si>
    <t>20231212_SMC56_yeastPrep20231212_LE_bleaching__0202_2p5nM_50mMNaCl_1__Default_analysis__x1259-y1015-l44-w92-a0_roi.tif</t>
  </si>
  <si>
    <t>20231212_SMC56_yeastPrep20231212_LE_bleaching__0202_2p5nM_50mMNaCl_1__Default_analysis__x1237-y139-l54-w96-a0_roi.tif</t>
  </si>
  <si>
    <t>20231212_SMC56_yeastPrep20231212_LE_bleaching__0202_2p5nM_50mMNaCl_1__Default_analysis__x1202-y755-l33-w92-a0_roi.tif</t>
  </si>
  <si>
    <t>20231212_SMC56_yeastPrep20231212_LE_bleaching__0202_2p5nM_50mMNaCl_1__Default_analysis__x1187-y1398-l33-w107-a0_roi.tif</t>
  </si>
  <si>
    <t>20231212_SMC56_yeastPrep20231212_LE_bleaching__0202_2p5nM_50mMNaCl_1__Default_analysis__x1175-y868-l48-w89-a0_roi.tif</t>
  </si>
  <si>
    <t>20231212_SMC56_yeastPrep20231212_LE_bleaching__0202_2p5nM_50mMNaCl_1__Default_analysis__x1100-y1344-l54-w98-a0_roi.tif</t>
  </si>
  <si>
    <t>20231212_SMC56_yeastPrep20231212_LE_bleaching__0202_2p5nM_50mMNaCl_1__Default_analysis__x1050-y1390-l41-w114-a0_roi.tif</t>
  </si>
  <si>
    <t>20231212_SMC56_yeastPrep20231212_LE_bleaching__0202_2p5nM_50mMNaCl_1__Default_analysis__x1025-y264-l47-w88-a0_roi.tif</t>
  </si>
  <si>
    <t>20231212_SMC56_yeastPrep20231212_LE_bleaching__0101_2p5nM_50mMNaCl_1__Default_analysis__x997-y1155-l44-w60-a0_roi.tif</t>
  </si>
  <si>
    <t>20231212_SMC56_yeastPrep20231212_LE_bleaching__0101_2p5nM_50mMNaCl_1__Default_analysis__x975-y485-l44-w60-a0_roi.tif</t>
  </si>
  <si>
    <t>20231212_SMC56_yeastPrep20231212_LE_bleaching__0101_2p5nM_50mMNaCl_1__Default_analysis__x799-y738-l49-w69-a0_roi.tif</t>
  </si>
  <si>
    <t>20231212_SMC56_yeastPrep20231212_LE_bleaching__0101_2p5nM_50mMNaCl_1__Default_analysis__x776-y474-l34-w66-a0_roi.tif</t>
  </si>
  <si>
    <t>20231212_SMC56_yeastPrep20231212_LE_bleaching__0101_2p5nM_50mMNaCl_1__Default_analysis__x773-y493-l40-w52-a0_roi.tif</t>
  </si>
  <si>
    <t>20231212_SMC56_yeastPrep20231212_LE_bleaching__0101_2p5nM_50mMNaCl_1__Default_analysis__x747-y724-l34-w75-a0_roi.tif</t>
  </si>
  <si>
    <t>20231212_SMC56_yeastPrep20231212_LE_bleaching__0101_2p5nM_50mMNaCl_1__Default_analysis__x610-y501-l38-w55-a0_roi.tif</t>
  </si>
  <si>
    <t>20231212_SMC56_yeastPrep20231212_LE_bleaching__0101_2p5nM_50mMNaCl_1__Default_analysis__x590-y1197-l38-w61-a0_roi.tif</t>
  </si>
  <si>
    <t>20231212_SMC56_yeastPrep20231212_LE_bleaching__0101_2p5nM_50mMNaCl_1__Default_analysis__x523-y399-l29-w59-a0_roi.tif</t>
  </si>
  <si>
    <t>20231212_SMC56_yeastPrep20231212_LE_bleaching__0101_2p5nM_50mMNaCl_1__Default_analysis__x501-y375-l29-w91-a0_roi.tif</t>
  </si>
  <si>
    <t>20231212_SMC56_yeastPrep20231212_LE_bleaching__0101_2p5nM_50mMNaCl_1__Default_analysis__x477-y497-l30-w64-a0_roi.tif</t>
  </si>
  <si>
    <t>20231212_SMC56_yeastPrep20231212_LE_bleaching__0101_2p5nM_50mMNaCl_1__Default_analysis__x469-y761-l23-w60-a0_roi.tif</t>
  </si>
  <si>
    <t>20231212_SMC56_yeastPrep20231212_LE_bleaching__0101_2p5nM_50mMNaCl_1__Default_analysis__x410-y1151-l33-w77-a0_roi.tif</t>
  </si>
  <si>
    <t>20231212_SMC56_yeastPrep20231212_LE_bleaching__0101_2p5nM_50mMNaCl_1__Default_analysis__x320-y143-l53-w74-a0_roi.tif</t>
  </si>
  <si>
    <t>20231212_SMC56_yeastPrep20231212_LE_bleaching__0101_2p5nM_50mMNaCl_1__Default_analysis__x310-y215-l39-w67-a0_roi.tif</t>
  </si>
  <si>
    <t>20231212_SMC56_yeastPrep20231212_LE_bleaching__0101_2p5nM_50mMNaCl_1__Default_analysis__x299-y945-l32-w69-a0_roi.tif</t>
  </si>
  <si>
    <t>20231212_SMC56_yeastPrep20231212_LE_bleaching__0101_2p5nM_50mMNaCl_1__Default_analysis__x263-y481-l38-w55-a0_roi.tif</t>
  </si>
  <si>
    <t>20231212_SMC56_yeastPrep20231212_LE_bleaching__0101_2p5nM_50mMNaCl_1__Default_analysis__x217-y329-l27-w89-a0_roi.tif</t>
  </si>
  <si>
    <t>20231212_SMC56_yeastPrep20231212_LE_bleaching__0101_2p5nM_50mMNaCl_1__Default_analysis__x124-y599-l36-w63-a0_roi.tif</t>
  </si>
  <si>
    <t>20231212_SMC56_yeastPrep20231212_LE_bleaching__0101_2p5nM_50mMNaCl_1__Default_analysis__x121-y452-l37-w67-a0_roi.tif</t>
  </si>
  <si>
    <t>20231212_SMC56_yeastPrep20231212_LE_bleaching__0101_2p5nM_50mMNaCl_1__Default_analysis__x1195-y786-l42-w72-a0_roi.tif</t>
  </si>
  <si>
    <t>20231212_SMC56_yeastPrep20231212_LE_bleaching__0101_2p5nM_50mMNaCl_1__Default_analysis__x1190-y446-l32-w63-a0_roi.tif</t>
  </si>
  <si>
    <t>20231212_SMC56_yeastPrep20231212_LE_bleaching__0101_2p5nM_50mMNaCl_1__Default_analysis__x1190-y1118-l45-w62-a0_roi.tif</t>
  </si>
  <si>
    <t>20231212_SMC56_yeastPrep20231212_LE_bleaching__0101_2p5nM_50mMNaCl_1__Default_analysis__x1169-y1094-l33-w54-a0_roi.tif</t>
  </si>
  <si>
    <t>20231212_SMC56_yeastPrep20231212_LE_bleaching__0101_2p5nM_50mMNaCl_1__Default_analysis__x1054-y1173-l34-w61-a0_roi.tif</t>
  </si>
  <si>
    <t>20231212_SMC56_yeastPrep20231212_LE_bleaching__0101_2p5nM_50mMNaCl_1__Default_analysis__x1051-y1107-l38-w52-a0_roi.tif</t>
  </si>
  <si>
    <t>20231212_SMC56_yeastPrep20231212_LE_bleaching__0101_2p5nM_50mMNaCl_1__Default_analysis__x1027-y565-l32-w62-a0_roi.tif</t>
  </si>
  <si>
    <t>20231212_SMC56_yeastPrep20231212_LE_bleaching__0101_2p5nM_50mMNaCl_1__Default_analysis__x1027-y1012-l36-w49-a0_roi.tif</t>
  </si>
  <si>
    <t>20231212_SMC56_yeastPrep20231212_LE_bleaching__0101_2p5nM_50mMNaCl_1__Default_analysis__x102-y672-l39-w61-a0_roi.tif</t>
  </si>
  <si>
    <t>20231212_SMC56_yeastPrep20231212_LE_bleaching__0101_2p5nM_50mMNaCl_1__Default_analysis__x1002-y1074-l38-w63-a0_roi.tif</t>
  </si>
  <si>
    <t>20231212_SMC56_yeastPrep20231212_LE_bleaching__0302_5nM_100mMNaCl_1__Default_analysis__x908-y264-l36-w73-a0_roi.tif</t>
  </si>
  <si>
    <t>20231212_SMC56_yeastPrep20231212_LE_bleaching__0302_5nM_100mMNaCl_1__Default_analysis__x905-y562-l59-w82-a0_roi.tif</t>
  </si>
  <si>
    <t>20231212_SMC56_yeastPrep20231212_LE_bleaching__0302_5nM_100mMNaCl_1__Default_analysis__x904-y1062-l38-w78-a0_roi.tif</t>
  </si>
  <si>
    <t>20231212_SMC56_yeastPrep20231212_LE_bleaching__0302_5nM_100mMNaCl_1__Default_analysis__x877-y1214-l44-w67-a0_roi.tif</t>
  </si>
  <si>
    <t>20231212_SMC56_yeastPrep20231212_LE_bleaching__0302_5nM_100mMNaCl_1__Default_analysis__x863-y1181-l39-w66-a0_roi.tif</t>
  </si>
  <si>
    <t>20231212_SMC56_yeastPrep20231212_LE_bleaching__0302_5nM_100mMNaCl_1__Default_analysis__x847-y889-l40-w66-a0_roi.tif</t>
  </si>
  <si>
    <t>20231212_SMC56_yeastPrep20231212_LE_bleaching__0302_5nM_100mMNaCl_1__Default_analysis__x844-y1347-l49-w61-a0_roi.tif</t>
  </si>
  <si>
    <t>20231212_SMC56_yeastPrep20231212_LE_bleaching__0302_5nM_100mMNaCl_1__Default_analysis__x83-y717-l50-w57-a0_roi.tif</t>
  </si>
  <si>
    <t>20231212_SMC56_yeastPrep20231212_LE_bleaching__0302_5nM_100mMNaCl_1__Default_analysis__x798-y367-l49-w62-a0_roi.tif</t>
  </si>
  <si>
    <t>20231212_SMC56_yeastPrep20231212_LE_bleaching__0302_5nM_100mMNaCl_1__Default_analysis__x729-y1104-l65-w32-a0_roi.tif</t>
  </si>
  <si>
    <t>20231212_SMC56_yeastPrep20231212_LE_bleaching__0302_5nM_100mMNaCl_1__Default_analysis__x726-y524-l41-w77-a0_roi.tif</t>
  </si>
  <si>
    <t>20231212_SMC56_yeastPrep20231212_LE_bleaching__0302_5nM_100mMNaCl_1__Default_analysis__x682-y371-l34-w61-a0_roi.tif</t>
  </si>
  <si>
    <t>20231212_SMC56_yeastPrep20231212_LE_bleaching__0302_5nM_100mMNaCl_1__Default_analysis__x676-y155-l50-w85-a0_roi.tif</t>
  </si>
  <si>
    <t>20231212_SMC56_yeastPrep20231212_LE_bleaching__0302_5nM_100mMNaCl_1__Default_analysis__x669-y559-l48-w87-a0_roi.tif</t>
  </si>
  <si>
    <t>20231212_SMC56_yeastPrep20231212_LE_bleaching__0302_5nM_100mMNaCl_1__Default_analysis__x658-y1396-l35-w83-a0_roi.tif</t>
  </si>
  <si>
    <t>20231212_SMC56_yeastPrep20231212_LE_bleaching__0302_5nM_100mMNaCl_1__Default_analysis__x577-y1371-l51-w60-a0_roi.tif</t>
  </si>
  <si>
    <t>20231212_SMC56_yeastPrep20231212_LE_bleaching__0302_5nM_100mMNaCl_1__Default_analysis__x575-y493-l43-w56-a0_roi.tif</t>
  </si>
  <si>
    <t>20231212_SMC56_yeastPrep20231212_LE_bleaching__0302_5nM_100mMNaCl_1__Default_analysis__x562-y1062-l44-w68-a0_roi.tif</t>
  </si>
  <si>
    <t>20231212_SMC56_yeastPrep20231212_LE_bleaching__0302_5nM_100mMNaCl_1__Default_analysis__x530-y880-l57-w92-a0_roi.tif</t>
  </si>
  <si>
    <t>20231212_SMC56_yeastPrep20231212_LE_bleaching__0302_5nM_100mMNaCl_1__Default_analysis__x496-y279-l34-w87-a0_roi.tif</t>
  </si>
  <si>
    <t>20231212_SMC56_yeastPrep20231212_LE_bleaching__0302_5nM_100mMNaCl_1__Default_analysis__x453-y369-l32-w69-a0_roi.tif</t>
  </si>
  <si>
    <t>20231212_SMC56_yeastPrep20231212_LE_bleaching__0302_5nM_100mMNaCl_1__Default_analysis__x443-y246-l46-w66-a0_roi.tif</t>
  </si>
  <si>
    <t>20231212_SMC56_yeastPrep20231212_LE_bleaching__0302_5nM_100mMNaCl_1__Default_analysis__x441-y711-l41-w70-a0_roi.tif</t>
  </si>
  <si>
    <t>20231212_SMC56_yeastPrep20231212_LE_bleaching__0302_5nM_100mMNaCl_1__Default_analysis__x413-y224-l32-w66-a0_roi.tif</t>
  </si>
  <si>
    <t>20231212_SMC56_yeastPrep20231212_LE_bleaching__0302_5nM_100mMNaCl_1__Default_analysis__x381-y1253-l48-w74-a0_roi.tif</t>
  </si>
  <si>
    <t>20231212_SMC56_yeastPrep20231212_LE_bleaching__0302_5nM_100mMNaCl_1__Default_analysis__x330-y482-l56-w77-a0_roi.tif</t>
  </si>
  <si>
    <t>20231212_SMC56_yeastPrep20231212_LE_bleaching__0302_5nM_100mMNaCl_1__Default_analysis__x322-y264-l49-w62-a0_roi.tif</t>
  </si>
  <si>
    <t>20231212_SMC56_yeastPrep20231212_LE_bleaching__0302_5nM_100mMNaCl_1__Default_analysis__x233-y413-l49-w68-a0_roi.tif</t>
  </si>
  <si>
    <t>20231212_SMC56_yeastPrep20231212_LE_bleaching__0302_5nM_100mMNaCl_1__Default_analysis__x218-y1124-l45-w70-a0_roi.tif</t>
  </si>
  <si>
    <t>20231212_SMC56_yeastPrep20231212_LE_bleaching__0302_5nM_100mMNaCl_1__Default_analysis__x193-y270-l51-w80-a0_roi.tif</t>
  </si>
  <si>
    <t>20231212_SMC56_yeastPrep20231212_LE_bleaching__0302_5nM_100mMNaCl_1__Default_analysis__x128-y497-l41-w74-a0_roi.tif</t>
  </si>
  <si>
    <t>20231212_SMC56_yeastPrep20231212_LE_bleaching__0302_5nM_100mMNaCl_1__Default_analysis__x1193-y258-l46-w93-a0_roi.tif</t>
  </si>
  <si>
    <t>20231212_SMC56_yeastPrep20231212_LE_bleaching__0302_5nM_100mMNaCl_1__Default_analysis__x1175-y717-l57-w89-a0_roi.tif</t>
  </si>
  <si>
    <t>20231212_SMC56_yeastPrep20231212_LE_bleaching__0302_5nM_100mMNaCl_1__Default_analysis__x1145-y800-l53-w75-a0_roi.tif</t>
  </si>
  <si>
    <t>20231212_SMC56_yeastPrep20231212_LE_bleaching__0302_5nM_100mMNaCl_1__Default_analysis__x1121-y527-l45-w92-a0_roi.tif</t>
  </si>
  <si>
    <t>20231212_SMC56_yeastPrep20231212_LE_bleaching__0302_5nM_100mMNaCl_1__Default_analysis__x1116-y1217-l47-w57-a0_roi.tif</t>
  </si>
  <si>
    <t>20231212_SMC56_yeastPrep20231212_LE_bleaching__0302_5nM_100mMNaCl_1__Default_analysis__x1107-y1112-l42-w75-a0_roi.tif</t>
  </si>
  <si>
    <t>20231212_SMC56_yeastPrep20231212_LE_bleaching__0302_5nM_100mMNaCl_1__Default_analysis__x108-y1314-l60-w65-a0_roi.tif</t>
  </si>
  <si>
    <t>20231212_SMC56_yeastPrep20231212_LE_bleaching__0302_5nM_100mMNaCl_1__Default_analysis__x1062-y969-l42-w75-a0_roi.tif</t>
  </si>
  <si>
    <t>20231212_SMC56_yeastPrep20231212_LE_bleaching__0301_2p5nM_100mMNaCl_1__Default_analysis__x913-y455-l36-w75-a0_roi.tif</t>
  </si>
  <si>
    <t>20231212_SMC56_yeastPrep20231212_LE_bleaching__0301_2p5nM_100mMNaCl_1__Default_analysis__x668-y1016-l61-w75-a0_roi.tif</t>
  </si>
  <si>
    <t>20231212_SMC56_yeastPrep20231212_LE_bleaching__0301_2p5nM_100mMNaCl_1__Default_analysis__x556-y871-l40-w74-a0_roi.tif</t>
  </si>
  <si>
    <t>20231212_SMC56_yeastPrep20231212_LE_bleaching__0301_2p5nM_100mMNaCl_1__Default_analysis__x524-y1121-l36-w77-a0_roi.tif</t>
  </si>
  <si>
    <t>20231212_SMC56_yeastPrep20231212_LE_bleaching__0301_2p5nM_100mMNaCl_1__Default_analysis__x48-y1338-l43-w68-a0_roi.tif</t>
  </si>
  <si>
    <t>20231212_SMC56_yeastPrep20231212_LE_bleaching__0301_2p5nM_100mMNaCl_1__Default_analysis__x346-y869-l35-w89-a0_roi.tif</t>
  </si>
  <si>
    <t>20231212_SMC56_yeastPrep20231212_LE_bleaching__0301_2p5nM_100mMNaCl_1__Default_analysis__x345-y1188-l43-w77-a0_roi.tif</t>
  </si>
  <si>
    <t>20231212_SMC56_yeastPrep20231212_LE_bleaching__0301_2p5nM_100mMNaCl_1__Default_analysis__x315-y610-l37-w65-a0_roi.tif</t>
  </si>
  <si>
    <t>20231212_SMC56_yeastPrep20231212_LE_bleaching__0301_2p5nM_100mMNaCl_1__Default_analysis__x280-y749-l45-w82-a0_roi.tif</t>
  </si>
  <si>
    <t>20231212_SMC56_yeastPrep20231212_LE_bleaching__0301_2p5nM_100mMNaCl_1__Default_analysis__x277-y1332-l55-w74-a0_roi.tif</t>
  </si>
  <si>
    <t>20231212_SMC56_yeastPrep20231212_LE_bleaching__0301_2p5nM_100mMNaCl_1__Default_analysis__x247-y410-l57-w74-a0_roi.tif</t>
  </si>
  <si>
    <t>20231212_SMC56_yeastPrep20231212_LE_bleaching__0301_2p5nM_100mMNaCl_1__Default_analysis__x1113-y887-l35-w65-a0_roi.tif</t>
  </si>
  <si>
    <t>numBleachingSteps</t>
  </si>
  <si>
    <t>labeling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</si>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</sst>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workbookViewId="0">
      <pane ySplit="1" topLeftCell="A2" activePane="bottomLeft" state="frozen"/>
      <selection pane="bottomLeft" activeCell="I15" sqref="I15"/>
    </sheetView>
  </sheetViews>
  <sheetFormatPr defaultRowHeight="14.5" x14ac:dyDescent="0.35"/>
  <cols>
    <col min="1" max="1" width="3.7265625" customWidth="1"/>
    <col min="2" max="2" width="10.7265625" customWidth="1"/>
    <col min="3" max="3" width="26.54296875" customWidth="1"/>
    <col min="4" max="5" width="8.7265625" customWidth="1"/>
    <col min="6" max="9" width="12.7265625" customWidth="1"/>
    <col min="10" max="10" width="16.7265625" customWidth="1"/>
    <col min="11" max="11" width="22.7265625" customWidth="1"/>
    <col min="12" max="13" width="10.7265625" customWidth="1"/>
  </cols>
  <sheetData>
    <row r="1" spans="1:13" x14ac:dyDescent="0.35">
      <c r="A1" s="1" t="s">
        <v>0</v>
      </c>
      <c r="B1" s="1" t="s">
        <v>6</v>
      </c>
      <c r="C1" s="1" t="s">
        <v>1</v>
      </c>
      <c r="D1" s="1" t="s">
        <v>51</v>
      </c>
      <c r="E1" s="1" t="s">
        <v>52</v>
      </c>
      <c r="F1" s="1" t="s">
        <v>50</v>
      </c>
      <c r="G1" s="1" t="s">
        <v>90</v>
      </c>
      <c r="H1" s="1" t="s">
        <v>91</v>
      </c>
      <c r="I1" s="1" t="s">
        <v>242</v>
      </c>
      <c r="J1" s="1" t="s">
        <v>2</v>
      </c>
      <c r="K1" s="1" t="s">
        <v>3</v>
      </c>
      <c r="L1" s="1" t="s">
        <v>4</v>
      </c>
      <c r="M1" s="1" t="s">
        <v>5</v>
      </c>
    </row>
    <row r="3" spans="1:13" x14ac:dyDescent="0.35">
      <c r="A3">
        <v>1</v>
      </c>
      <c r="B3" t="s">
        <v>2190</v>
      </c>
      <c r="C3" t="s">
        <v>7</v>
      </c>
      <c r="D3">
        <v>1</v>
      </c>
      <c r="E3">
        <v>1</v>
      </c>
      <c r="F3">
        <v>1</v>
      </c>
      <c r="G3">
        <v>0</v>
      </c>
      <c r="H3">
        <v>0</v>
      </c>
      <c r="I3">
        <f>0.2*1962</f>
        <v>392.40000000000003</v>
      </c>
    </row>
    <row r="4" spans="1:13" x14ac:dyDescent="0.35">
      <c r="A4">
        <v>2</v>
      </c>
      <c r="B4" t="s">
        <v>2190</v>
      </c>
      <c r="C4" t="s">
        <v>8</v>
      </c>
      <c r="D4">
        <v>1</v>
      </c>
      <c r="E4">
        <v>2</v>
      </c>
      <c r="F4">
        <v>1</v>
      </c>
      <c r="G4">
        <v>0</v>
      </c>
      <c r="H4">
        <v>0</v>
      </c>
      <c r="I4">
        <f>1937*0.2</f>
        <v>387.40000000000003</v>
      </c>
    </row>
    <row r="5" spans="1:13" x14ac:dyDescent="0.35">
      <c r="A5">
        <v>3</v>
      </c>
      <c r="B5" t="s">
        <v>2190</v>
      </c>
      <c r="C5" t="s">
        <v>9</v>
      </c>
      <c r="D5">
        <v>1</v>
      </c>
      <c r="E5">
        <v>2</v>
      </c>
      <c r="F5">
        <v>2</v>
      </c>
      <c r="G5">
        <v>0</v>
      </c>
      <c r="H5">
        <v>1</v>
      </c>
      <c r="I5">
        <f>2092*0.2</f>
        <v>418.40000000000003</v>
      </c>
      <c r="M5" t="s">
        <v>92</v>
      </c>
    </row>
    <row r="6" spans="1:13" x14ac:dyDescent="0.35">
      <c r="A6">
        <v>4</v>
      </c>
      <c r="B6" t="s">
        <v>2190</v>
      </c>
      <c r="C6" t="s">
        <v>10</v>
      </c>
      <c r="D6">
        <v>1</v>
      </c>
      <c r="E6">
        <v>1</v>
      </c>
      <c r="F6">
        <v>1</v>
      </c>
      <c r="G6">
        <v>1</v>
      </c>
      <c r="H6">
        <v>0</v>
      </c>
      <c r="I6">
        <f>525*0.2</f>
        <v>105</v>
      </c>
    </row>
    <row r="7" spans="1:13" x14ac:dyDescent="0.35">
      <c r="A7">
        <v>5</v>
      </c>
      <c r="B7" t="s">
        <v>2190</v>
      </c>
      <c r="C7" t="s">
        <v>11</v>
      </c>
      <c r="D7">
        <v>1</v>
      </c>
      <c r="E7">
        <v>1</v>
      </c>
      <c r="F7">
        <v>1</v>
      </c>
      <c r="G7">
        <v>0</v>
      </c>
      <c r="H7">
        <v>1</v>
      </c>
      <c r="I7">
        <f>0.2*1205</f>
        <v>241</v>
      </c>
    </row>
    <row r="8" spans="1:13" x14ac:dyDescent="0.35">
      <c r="A8">
        <v>5</v>
      </c>
      <c r="B8" t="s">
        <v>2190</v>
      </c>
      <c r="C8" t="s">
        <v>11</v>
      </c>
      <c r="D8">
        <v>1</v>
      </c>
      <c r="E8">
        <v>1</v>
      </c>
      <c r="F8">
        <v>1</v>
      </c>
      <c r="G8">
        <v>0</v>
      </c>
      <c r="H8">
        <v>1</v>
      </c>
      <c r="I8">
        <f>0.2*118</f>
        <v>23.6</v>
      </c>
    </row>
    <row r="9" spans="1:13" x14ac:dyDescent="0.35">
      <c r="A9">
        <v>6</v>
      </c>
      <c r="B9" t="s">
        <v>2190</v>
      </c>
      <c r="C9" t="s">
        <v>12</v>
      </c>
      <c r="D9">
        <v>2</v>
      </c>
      <c r="E9">
        <v>1</v>
      </c>
      <c r="F9">
        <v>1</v>
      </c>
      <c r="G9">
        <v>0</v>
      </c>
      <c r="H9">
        <v>0</v>
      </c>
      <c r="I9">
        <f>0.2*270</f>
        <v>54</v>
      </c>
    </row>
    <row r="10" spans="1:13" x14ac:dyDescent="0.35">
      <c r="A10">
        <v>6</v>
      </c>
      <c r="B10" t="s">
        <v>2190</v>
      </c>
      <c r="C10" t="s">
        <v>12</v>
      </c>
      <c r="D10">
        <v>2</v>
      </c>
      <c r="E10">
        <v>1</v>
      </c>
      <c r="F10">
        <v>1</v>
      </c>
      <c r="G10">
        <v>0</v>
      </c>
      <c r="H10">
        <v>0</v>
      </c>
      <c r="I10">
        <f>1845*0.2</f>
        <v>369</v>
      </c>
    </row>
    <row r="11" spans="1:13" x14ac:dyDescent="0.35">
      <c r="A11">
        <v>7</v>
      </c>
      <c r="B11" t="s">
        <v>2190</v>
      </c>
      <c r="C11" t="s">
        <v>13</v>
      </c>
      <c r="D11">
        <v>2</v>
      </c>
      <c r="E11">
        <v>1</v>
      </c>
      <c r="F11">
        <v>1</v>
      </c>
      <c r="G11">
        <v>0</v>
      </c>
      <c r="H11">
        <v>0</v>
      </c>
      <c r="I11">
        <f>0.2*1801</f>
        <v>360.20000000000005</v>
      </c>
    </row>
    <row r="12" spans="1:13" x14ac:dyDescent="0.35">
      <c r="A12">
        <v>7</v>
      </c>
      <c r="B12" t="s">
        <v>2190</v>
      </c>
      <c r="C12" t="s">
        <v>13</v>
      </c>
      <c r="D12">
        <v>2</v>
      </c>
      <c r="E12">
        <v>1</v>
      </c>
      <c r="F12">
        <v>1</v>
      </c>
      <c r="G12">
        <v>0</v>
      </c>
      <c r="H12">
        <v>0</v>
      </c>
      <c r="I12">
        <f>836*0.2</f>
        <v>167.20000000000002</v>
      </c>
    </row>
    <row r="13" spans="1:13" x14ac:dyDescent="0.35">
      <c r="A13">
        <v>8</v>
      </c>
      <c r="B13" t="s">
        <v>2190</v>
      </c>
      <c r="C13" t="s">
        <v>14</v>
      </c>
      <c r="D13">
        <v>1</v>
      </c>
      <c r="E13">
        <v>1</v>
      </c>
      <c r="F13">
        <v>1</v>
      </c>
      <c r="G13">
        <v>0</v>
      </c>
      <c r="H13">
        <v>1</v>
      </c>
      <c r="I13">
        <f>0.2*518</f>
        <v>103.60000000000001</v>
      </c>
    </row>
    <row r="14" spans="1:13" x14ac:dyDescent="0.35">
      <c r="A14">
        <v>9</v>
      </c>
      <c r="B14" t="s">
        <v>2190</v>
      </c>
      <c r="C14" t="s">
        <v>15</v>
      </c>
      <c r="D14">
        <v>1</v>
      </c>
      <c r="E14">
        <v>1</v>
      </c>
      <c r="F14">
        <v>1</v>
      </c>
      <c r="G14">
        <v>0</v>
      </c>
      <c r="H14">
        <v>1</v>
      </c>
      <c r="I14">
        <f>2755*0.2</f>
        <v>551</v>
      </c>
    </row>
    <row r="15" spans="1:13" x14ac:dyDescent="0.35">
      <c r="A15">
        <v>1</v>
      </c>
      <c r="B15" t="s">
        <v>2474</v>
      </c>
      <c r="C15" t="s">
        <v>2475</v>
      </c>
      <c r="D15">
        <v>1</v>
      </c>
    </row>
    <row r="16" spans="1:13" x14ac:dyDescent="0.35">
      <c r="A16">
        <v>2</v>
      </c>
      <c r="B16" t="s">
        <v>2474</v>
      </c>
      <c r="C16" t="s">
        <v>2476</v>
      </c>
      <c r="D16">
        <v>1</v>
      </c>
    </row>
    <row r="17" spans="1:10" x14ac:dyDescent="0.35">
      <c r="A17">
        <v>3</v>
      </c>
      <c r="B17" t="s">
        <v>2474</v>
      </c>
      <c r="C17" t="s">
        <v>2477</v>
      </c>
    </row>
    <row r="18" spans="1:10" x14ac:dyDescent="0.35">
      <c r="A18">
        <v>4</v>
      </c>
      <c r="B18" t="s">
        <v>2474</v>
      </c>
      <c r="C18" t="s">
        <v>2478</v>
      </c>
    </row>
    <row r="19" spans="1:10" x14ac:dyDescent="0.35">
      <c r="A19">
        <v>5</v>
      </c>
      <c r="B19" t="s">
        <v>2474</v>
      </c>
      <c r="C19" t="s">
        <v>2479</v>
      </c>
      <c r="D19">
        <v>1</v>
      </c>
    </row>
    <row r="20" spans="1:10" x14ac:dyDescent="0.35">
      <c r="A20">
        <v>6</v>
      </c>
      <c r="B20" t="s">
        <v>2474</v>
      </c>
      <c r="C20" t="s">
        <v>2480</v>
      </c>
    </row>
    <row r="21" spans="1:10" x14ac:dyDescent="0.35">
      <c r="A21">
        <v>7</v>
      </c>
      <c r="B21" t="s">
        <v>2474</v>
      </c>
      <c r="C21" t="s">
        <v>2481</v>
      </c>
    </row>
    <row r="22" spans="1:10" x14ac:dyDescent="0.35">
      <c r="A22">
        <v>8</v>
      </c>
      <c r="B22" t="s">
        <v>2474</v>
      </c>
      <c r="C22" t="s">
        <v>2482</v>
      </c>
    </row>
    <row r="23" spans="1:10" x14ac:dyDescent="0.35">
      <c r="A23">
        <v>9</v>
      </c>
      <c r="B23" t="s">
        <v>2474</v>
      </c>
      <c r="C23" t="s">
        <v>2483</v>
      </c>
      <c r="D23">
        <v>1</v>
      </c>
    </row>
    <row r="24" spans="1:10" x14ac:dyDescent="0.35">
      <c r="F24" t="s">
        <v>95</v>
      </c>
    </row>
    <row r="26" spans="1:10" x14ac:dyDescent="0.35">
      <c r="F26" t="s">
        <v>93</v>
      </c>
      <c r="G26" t="s">
        <v>90</v>
      </c>
      <c r="H26" t="s">
        <v>91</v>
      </c>
    </row>
    <row r="27" spans="1:10" x14ac:dyDescent="0.35">
      <c r="F27">
        <f>COUNTIF(F3:F14,"=1")/F28</f>
        <v>0.91666666666666663</v>
      </c>
      <c r="G27">
        <f>COUNTIF(G3:G14, "=1")/F28</f>
        <v>8.3333333333333329E-2</v>
      </c>
      <c r="H27">
        <f>COUNTIF(H3:H14, "=1")/F28</f>
        <v>0.41666666666666669</v>
      </c>
    </row>
    <row r="28" spans="1:10" x14ac:dyDescent="0.35">
      <c r="E28" t="s">
        <v>94</v>
      </c>
      <c r="F28">
        <f>(COUNTIF(F3:F14, "=1")+COUNTIF(F3:F14, "=2"))</f>
        <v>12</v>
      </c>
    </row>
    <row r="30" spans="1:10" x14ac:dyDescent="0.35">
      <c r="H30" t="s">
        <v>2191</v>
      </c>
      <c r="I30">
        <v>562</v>
      </c>
      <c r="J30" t="s">
        <v>2193</v>
      </c>
    </row>
  </sheetData>
  <sortState xmlns:xlrd2="http://schemas.microsoft.com/office/spreadsheetml/2017/richdata2" ref="A3:L28">
    <sortCondition ref="A3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743"/>
  <sheetViews>
    <sheetView workbookViewId="0">
      <pane ySplit="1" topLeftCell="A2" activePane="bottomLeft" state="frozen"/>
      <selection pane="bottomLeft" activeCell="J307" sqref="J307"/>
    </sheetView>
  </sheetViews>
  <sheetFormatPr defaultRowHeight="14.5" x14ac:dyDescent="0.35"/>
  <cols>
    <col min="3" max="3" width="14.54296875" customWidth="1"/>
    <col min="4" max="4" width="10" bestFit="1" customWidth="1"/>
  </cols>
  <sheetData>
    <row r="1" spans="1:10" x14ac:dyDescent="0.35">
      <c r="A1" s="1" t="s">
        <v>0</v>
      </c>
      <c r="B1" s="1" t="s">
        <v>96</v>
      </c>
      <c r="C1" s="1" t="s">
        <v>1</v>
      </c>
      <c r="D1" s="1" t="s">
        <v>627</v>
      </c>
      <c r="E1" s="1" t="s">
        <v>626</v>
      </c>
      <c r="F1" s="1" t="s">
        <v>628</v>
      </c>
      <c r="G1" s="1" t="s">
        <v>637</v>
      </c>
      <c r="H1" s="1" t="s">
        <v>652</v>
      </c>
      <c r="I1" s="1" t="s">
        <v>625</v>
      </c>
      <c r="J1" s="1" t="s">
        <v>1741</v>
      </c>
    </row>
    <row r="2" spans="1:10" x14ac:dyDescent="0.35">
      <c r="A2">
        <v>1</v>
      </c>
      <c r="B2" t="s">
        <v>514</v>
      </c>
      <c r="C2" t="s">
        <v>624</v>
      </c>
      <c r="D2" t="b">
        <v>1</v>
      </c>
      <c r="E2" t="b">
        <v>0</v>
      </c>
      <c r="G2" t="b">
        <v>0</v>
      </c>
      <c r="J2">
        <v>1</v>
      </c>
    </row>
    <row r="3" spans="1:10" x14ac:dyDescent="0.35">
      <c r="A3">
        <v>2</v>
      </c>
      <c r="B3" t="s">
        <v>514</v>
      </c>
      <c r="C3" t="s">
        <v>623</v>
      </c>
      <c r="D3" t="b">
        <v>0</v>
      </c>
      <c r="E3" t="b">
        <v>0</v>
      </c>
      <c r="G3" t="b">
        <v>0</v>
      </c>
    </row>
    <row r="4" spans="1:10" x14ac:dyDescent="0.35">
      <c r="A4">
        <v>3</v>
      </c>
      <c r="B4" t="s">
        <v>514</v>
      </c>
      <c r="C4" t="s">
        <v>622</v>
      </c>
      <c r="D4" t="b">
        <v>1</v>
      </c>
      <c r="E4" t="b">
        <v>0</v>
      </c>
      <c r="G4" t="b">
        <v>0</v>
      </c>
      <c r="J4">
        <v>1</v>
      </c>
    </row>
    <row r="5" spans="1:10" x14ac:dyDescent="0.35">
      <c r="A5">
        <v>4</v>
      </c>
      <c r="B5" t="s">
        <v>514</v>
      </c>
      <c r="C5" t="s">
        <v>621</v>
      </c>
      <c r="D5" t="b">
        <v>1</v>
      </c>
      <c r="E5" t="b">
        <v>1</v>
      </c>
      <c r="F5" t="b">
        <v>0</v>
      </c>
      <c r="G5" t="b">
        <v>1</v>
      </c>
      <c r="H5">
        <v>1</v>
      </c>
    </row>
    <row r="6" spans="1:10" x14ac:dyDescent="0.35">
      <c r="A6">
        <v>5</v>
      </c>
      <c r="B6" t="s">
        <v>514</v>
      </c>
      <c r="C6" t="s">
        <v>620</v>
      </c>
      <c r="D6" t="b">
        <v>1</v>
      </c>
      <c r="E6" t="b">
        <v>0</v>
      </c>
      <c r="G6" t="b">
        <v>0</v>
      </c>
    </row>
    <row r="7" spans="1:10" x14ac:dyDescent="0.35">
      <c r="A7">
        <v>6</v>
      </c>
      <c r="B7" t="s">
        <v>514</v>
      </c>
      <c r="C7" t="s">
        <v>619</v>
      </c>
      <c r="D7" t="b">
        <v>1</v>
      </c>
      <c r="E7" t="b">
        <v>0</v>
      </c>
      <c r="G7" t="b">
        <v>0</v>
      </c>
      <c r="J7">
        <v>1</v>
      </c>
    </row>
    <row r="8" spans="1:10" x14ac:dyDescent="0.35">
      <c r="A8">
        <v>7</v>
      </c>
      <c r="B8" t="s">
        <v>514</v>
      </c>
      <c r="C8" t="s">
        <v>618</v>
      </c>
      <c r="D8" t="b">
        <v>1</v>
      </c>
      <c r="E8" t="b">
        <v>0</v>
      </c>
      <c r="G8" t="b">
        <v>0</v>
      </c>
    </row>
    <row r="9" spans="1:10" x14ac:dyDescent="0.35">
      <c r="A9">
        <v>8</v>
      </c>
      <c r="B9" t="s">
        <v>514</v>
      </c>
      <c r="C9" t="s">
        <v>617</v>
      </c>
      <c r="D9" t="b">
        <v>1</v>
      </c>
      <c r="E9" t="b">
        <v>0</v>
      </c>
      <c r="G9" t="b">
        <v>0</v>
      </c>
    </row>
    <row r="10" spans="1:10" x14ac:dyDescent="0.35">
      <c r="A10">
        <v>9</v>
      </c>
      <c r="B10" t="s">
        <v>514</v>
      </c>
      <c r="C10" t="s">
        <v>616</v>
      </c>
      <c r="D10" t="b">
        <v>1</v>
      </c>
      <c r="E10" t="b">
        <v>0</v>
      </c>
      <c r="G10" t="b">
        <v>0</v>
      </c>
    </row>
    <row r="11" spans="1:10" x14ac:dyDescent="0.35">
      <c r="A11">
        <v>10</v>
      </c>
      <c r="B11" t="s">
        <v>514</v>
      </c>
      <c r="C11" t="s">
        <v>615</v>
      </c>
      <c r="D11" t="b">
        <v>0</v>
      </c>
      <c r="E11" t="b">
        <v>0</v>
      </c>
      <c r="G11" t="b">
        <v>0</v>
      </c>
    </row>
    <row r="12" spans="1:10" x14ac:dyDescent="0.35">
      <c r="A12">
        <v>11</v>
      </c>
      <c r="B12" t="s">
        <v>514</v>
      </c>
      <c r="C12" t="s">
        <v>614</v>
      </c>
      <c r="D12" t="b">
        <v>1</v>
      </c>
      <c r="E12" t="b">
        <v>1</v>
      </c>
      <c r="G12" t="b">
        <v>0</v>
      </c>
      <c r="I12" t="s">
        <v>629</v>
      </c>
    </row>
    <row r="13" spans="1:10" x14ac:dyDescent="0.35">
      <c r="A13">
        <v>12</v>
      </c>
      <c r="B13" t="s">
        <v>514</v>
      </c>
      <c r="C13" t="s">
        <v>613</v>
      </c>
      <c r="D13" t="b">
        <v>1</v>
      </c>
      <c r="E13" t="b">
        <v>1</v>
      </c>
      <c r="G13" t="b">
        <v>0</v>
      </c>
      <c r="I13" t="s">
        <v>630</v>
      </c>
    </row>
    <row r="14" spans="1:10" x14ac:dyDescent="0.35">
      <c r="A14">
        <v>13</v>
      </c>
      <c r="B14" t="s">
        <v>514</v>
      </c>
      <c r="C14" t="s">
        <v>612</v>
      </c>
      <c r="D14" t="b">
        <v>0</v>
      </c>
      <c r="E14" t="b">
        <v>0</v>
      </c>
      <c r="G14" t="b">
        <v>0</v>
      </c>
    </row>
    <row r="15" spans="1:10" x14ac:dyDescent="0.35">
      <c r="A15">
        <v>14</v>
      </c>
      <c r="B15" t="s">
        <v>514</v>
      </c>
      <c r="C15" t="s">
        <v>611</v>
      </c>
      <c r="D15" t="b">
        <v>1</v>
      </c>
      <c r="E15" t="b">
        <v>1</v>
      </c>
      <c r="G15" t="b">
        <v>0</v>
      </c>
      <c r="I15" t="s">
        <v>631</v>
      </c>
      <c r="J15">
        <v>1</v>
      </c>
    </row>
    <row r="16" spans="1:10" x14ac:dyDescent="0.35">
      <c r="A16">
        <v>15</v>
      </c>
      <c r="B16" t="s">
        <v>514</v>
      </c>
      <c r="C16" t="s">
        <v>610</v>
      </c>
      <c r="D16" t="b">
        <v>1</v>
      </c>
      <c r="E16" t="b">
        <v>1</v>
      </c>
      <c r="G16" t="b">
        <v>0</v>
      </c>
      <c r="I16" t="s">
        <v>632</v>
      </c>
    </row>
    <row r="17" spans="1:10" x14ac:dyDescent="0.35">
      <c r="A17">
        <v>16</v>
      </c>
      <c r="B17" t="s">
        <v>514</v>
      </c>
      <c r="C17" t="s">
        <v>609</v>
      </c>
      <c r="D17" t="b">
        <v>1</v>
      </c>
      <c r="E17" t="b">
        <v>1</v>
      </c>
      <c r="G17" t="b">
        <v>1</v>
      </c>
      <c r="H17">
        <v>1</v>
      </c>
      <c r="I17" t="s">
        <v>633</v>
      </c>
    </row>
    <row r="18" spans="1:10" x14ac:dyDescent="0.35">
      <c r="A18">
        <v>17</v>
      </c>
      <c r="B18" t="s">
        <v>514</v>
      </c>
      <c r="C18" t="s">
        <v>608</v>
      </c>
      <c r="D18" t="b">
        <v>1</v>
      </c>
      <c r="E18" t="b">
        <v>1</v>
      </c>
      <c r="G18" t="b">
        <v>0</v>
      </c>
      <c r="I18" t="s">
        <v>634</v>
      </c>
      <c r="J18">
        <v>4</v>
      </c>
    </row>
    <row r="19" spans="1:10" x14ac:dyDescent="0.35">
      <c r="A19">
        <v>18</v>
      </c>
      <c r="B19" t="s">
        <v>514</v>
      </c>
      <c r="C19" t="s">
        <v>607</v>
      </c>
      <c r="D19" t="b">
        <v>1</v>
      </c>
      <c r="E19" t="b">
        <v>0</v>
      </c>
      <c r="G19" t="b">
        <v>0</v>
      </c>
    </row>
    <row r="20" spans="1:10" x14ac:dyDescent="0.35">
      <c r="A20">
        <v>19</v>
      </c>
      <c r="B20" t="s">
        <v>514</v>
      </c>
      <c r="C20" t="s">
        <v>606</v>
      </c>
      <c r="D20" t="b">
        <v>1</v>
      </c>
      <c r="E20" t="b">
        <v>1</v>
      </c>
      <c r="G20" t="b">
        <v>0</v>
      </c>
      <c r="I20" t="s">
        <v>653</v>
      </c>
    </row>
    <row r="21" spans="1:10" x14ac:dyDescent="0.35">
      <c r="A21">
        <v>20</v>
      </c>
      <c r="B21" t="s">
        <v>514</v>
      </c>
      <c r="C21" t="s">
        <v>605</v>
      </c>
      <c r="D21" t="b">
        <v>1</v>
      </c>
      <c r="E21" t="b">
        <v>1</v>
      </c>
      <c r="G21" t="b">
        <v>0</v>
      </c>
      <c r="I21" t="s">
        <v>635</v>
      </c>
    </row>
    <row r="22" spans="1:10" x14ac:dyDescent="0.35">
      <c r="A22">
        <v>21</v>
      </c>
      <c r="B22" t="s">
        <v>514</v>
      </c>
      <c r="C22" t="s">
        <v>604</v>
      </c>
      <c r="D22" t="b">
        <v>1</v>
      </c>
      <c r="E22" t="b">
        <v>0</v>
      </c>
      <c r="G22" t="b">
        <v>0</v>
      </c>
    </row>
    <row r="23" spans="1:10" x14ac:dyDescent="0.35">
      <c r="A23">
        <v>22</v>
      </c>
      <c r="B23" t="s">
        <v>514</v>
      </c>
      <c r="C23" t="s">
        <v>603</v>
      </c>
      <c r="D23" t="b">
        <v>1</v>
      </c>
      <c r="E23" t="b">
        <v>1</v>
      </c>
      <c r="G23" t="b">
        <v>1</v>
      </c>
      <c r="H23">
        <v>5</v>
      </c>
      <c r="I23" t="s">
        <v>636</v>
      </c>
      <c r="J23">
        <v>1</v>
      </c>
    </row>
    <row r="24" spans="1:10" x14ac:dyDescent="0.35">
      <c r="A24">
        <v>23</v>
      </c>
      <c r="B24" t="s">
        <v>514</v>
      </c>
      <c r="C24" t="s">
        <v>602</v>
      </c>
      <c r="D24" t="b">
        <v>1</v>
      </c>
      <c r="E24" t="b">
        <v>0</v>
      </c>
      <c r="G24" t="b">
        <v>0</v>
      </c>
    </row>
    <row r="25" spans="1:10" x14ac:dyDescent="0.35">
      <c r="A25">
        <v>24</v>
      </c>
      <c r="B25" t="s">
        <v>514</v>
      </c>
      <c r="C25" t="s">
        <v>601</v>
      </c>
      <c r="D25" t="b">
        <v>1</v>
      </c>
      <c r="E25" t="b">
        <v>0</v>
      </c>
      <c r="G25" t="b">
        <v>0</v>
      </c>
    </row>
    <row r="26" spans="1:10" x14ac:dyDescent="0.35">
      <c r="A26">
        <v>25</v>
      </c>
      <c r="B26" t="s">
        <v>514</v>
      </c>
      <c r="C26" t="s">
        <v>600</v>
      </c>
      <c r="D26" t="b">
        <v>1</v>
      </c>
      <c r="E26" t="b">
        <v>0</v>
      </c>
      <c r="G26" t="b">
        <v>0</v>
      </c>
    </row>
    <row r="27" spans="1:10" x14ac:dyDescent="0.35">
      <c r="A27">
        <v>26</v>
      </c>
      <c r="B27" t="s">
        <v>514</v>
      </c>
      <c r="C27" t="s">
        <v>599</v>
      </c>
      <c r="D27" t="b">
        <v>1</v>
      </c>
      <c r="E27" t="b">
        <v>0</v>
      </c>
      <c r="G27" t="b">
        <v>0</v>
      </c>
    </row>
    <row r="28" spans="1:10" x14ac:dyDescent="0.35">
      <c r="A28">
        <v>27</v>
      </c>
      <c r="B28" t="s">
        <v>514</v>
      </c>
      <c r="C28" t="s">
        <v>598</v>
      </c>
      <c r="D28" t="b">
        <v>1</v>
      </c>
      <c r="E28" t="b">
        <v>1</v>
      </c>
      <c r="G28" t="b">
        <v>1</v>
      </c>
      <c r="H28">
        <v>1</v>
      </c>
      <c r="I28" t="s">
        <v>636</v>
      </c>
    </row>
    <row r="29" spans="1:10" x14ac:dyDescent="0.35">
      <c r="A29">
        <v>28</v>
      </c>
      <c r="B29" t="s">
        <v>514</v>
      </c>
      <c r="C29" t="s">
        <v>597</v>
      </c>
      <c r="D29" t="b">
        <v>0</v>
      </c>
      <c r="E29" t="b">
        <v>1</v>
      </c>
      <c r="G29" t="b">
        <v>0</v>
      </c>
      <c r="I29" t="s">
        <v>638</v>
      </c>
      <c r="J29">
        <v>2</v>
      </c>
    </row>
    <row r="30" spans="1:10" x14ac:dyDescent="0.35">
      <c r="A30">
        <v>29</v>
      </c>
      <c r="B30" t="s">
        <v>514</v>
      </c>
      <c r="C30" t="s">
        <v>596</v>
      </c>
      <c r="D30" t="b">
        <v>1</v>
      </c>
      <c r="E30" t="b">
        <v>0</v>
      </c>
      <c r="G30" t="b">
        <v>0</v>
      </c>
      <c r="J30">
        <v>1</v>
      </c>
    </row>
    <row r="31" spans="1:10" x14ac:dyDescent="0.35">
      <c r="A31">
        <v>30</v>
      </c>
      <c r="B31" t="s">
        <v>514</v>
      </c>
      <c r="C31" t="s">
        <v>595</v>
      </c>
      <c r="D31" t="b">
        <v>1</v>
      </c>
      <c r="E31" t="b">
        <v>1</v>
      </c>
      <c r="G31" t="b">
        <v>0</v>
      </c>
      <c r="I31" t="s">
        <v>639</v>
      </c>
    </row>
    <row r="32" spans="1:10" x14ac:dyDescent="0.35">
      <c r="A32">
        <v>31</v>
      </c>
      <c r="B32" t="s">
        <v>514</v>
      </c>
      <c r="C32" t="s">
        <v>594</v>
      </c>
      <c r="D32" t="b">
        <v>1</v>
      </c>
      <c r="E32" t="b">
        <v>0</v>
      </c>
      <c r="G32" t="b">
        <v>0</v>
      </c>
    </row>
    <row r="33" spans="1:10" x14ac:dyDescent="0.35">
      <c r="A33">
        <v>32</v>
      </c>
      <c r="B33" t="s">
        <v>514</v>
      </c>
      <c r="C33" t="s">
        <v>593</v>
      </c>
      <c r="D33" t="b">
        <v>1</v>
      </c>
      <c r="E33" t="b">
        <v>0</v>
      </c>
      <c r="G33" t="b">
        <v>0</v>
      </c>
    </row>
    <row r="34" spans="1:10" x14ac:dyDescent="0.35">
      <c r="A34">
        <v>33</v>
      </c>
      <c r="B34" t="s">
        <v>514</v>
      </c>
      <c r="C34" t="s">
        <v>592</v>
      </c>
      <c r="D34" t="b">
        <v>1</v>
      </c>
      <c r="E34" t="b">
        <v>1</v>
      </c>
      <c r="G34" t="b">
        <v>1</v>
      </c>
      <c r="H34">
        <v>1</v>
      </c>
      <c r="I34" t="s">
        <v>640</v>
      </c>
    </row>
    <row r="35" spans="1:10" x14ac:dyDescent="0.35">
      <c r="A35">
        <v>34</v>
      </c>
      <c r="B35" t="s">
        <v>514</v>
      </c>
      <c r="C35" t="s">
        <v>591</v>
      </c>
      <c r="D35" t="b">
        <v>1</v>
      </c>
      <c r="E35" t="b">
        <v>1</v>
      </c>
      <c r="G35" t="b">
        <v>1</v>
      </c>
      <c r="H35">
        <v>15</v>
      </c>
      <c r="I35" t="s">
        <v>641</v>
      </c>
    </row>
    <row r="36" spans="1:10" x14ac:dyDescent="0.35">
      <c r="A36">
        <v>35</v>
      </c>
      <c r="B36" t="s">
        <v>514</v>
      </c>
      <c r="C36" t="s">
        <v>590</v>
      </c>
      <c r="D36" t="b">
        <v>1</v>
      </c>
      <c r="E36" t="b">
        <v>1</v>
      </c>
      <c r="G36" t="b">
        <v>1</v>
      </c>
      <c r="H36">
        <v>3</v>
      </c>
      <c r="I36" t="s">
        <v>642</v>
      </c>
      <c r="J36">
        <v>1</v>
      </c>
    </row>
    <row r="37" spans="1:10" x14ac:dyDescent="0.35">
      <c r="A37">
        <v>36</v>
      </c>
      <c r="B37" t="s">
        <v>514</v>
      </c>
      <c r="C37" t="s">
        <v>589</v>
      </c>
      <c r="D37" t="b">
        <v>1</v>
      </c>
      <c r="E37" t="b">
        <v>1</v>
      </c>
      <c r="G37" t="b">
        <v>0</v>
      </c>
      <c r="I37" t="s">
        <v>643</v>
      </c>
    </row>
    <row r="38" spans="1:10" x14ac:dyDescent="0.35">
      <c r="A38">
        <v>37</v>
      </c>
      <c r="B38" t="s">
        <v>514</v>
      </c>
      <c r="C38" t="s">
        <v>588</v>
      </c>
      <c r="D38" t="b">
        <v>1</v>
      </c>
      <c r="E38" t="b">
        <v>1</v>
      </c>
      <c r="G38" t="b">
        <v>1</v>
      </c>
      <c r="H38">
        <v>1</v>
      </c>
      <c r="I38" t="s">
        <v>642</v>
      </c>
    </row>
    <row r="39" spans="1:10" x14ac:dyDescent="0.35">
      <c r="A39">
        <v>38</v>
      </c>
      <c r="B39" t="s">
        <v>514</v>
      </c>
      <c r="C39" t="s">
        <v>587</v>
      </c>
      <c r="D39" t="b">
        <v>1</v>
      </c>
      <c r="E39" t="b">
        <v>1</v>
      </c>
      <c r="G39" t="b">
        <v>0</v>
      </c>
      <c r="I39" t="s">
        <v>644</v>
      </c>
    </row>
    <row r="40" spans="1:10" x14ac:dyDescent="0.35">
      <c r="A40">
        <v>39</v>
      </c>
      <c r="B40" t="s">
        <v>514</v>
      </c>
      <c r="C40" t="s">
        <v>586</v>
      </c>
      <c r="D40" t="b">
        <v>1</v>
      </c>
      <c r="E40" t="b">
        <v>1</v>
      </c>
      <c r="G40" t="b">
        <v>0</v>
      </c>
      <c r="I40" t="s">
        <v>644</v>
      </c>
      <c r="J40">
        <v>1</v>
      </c>
    </row>
    <row r="41" spans="1:10" x14ac:dyDescent="0.35">
      <c r="A41">
        <v>40</v>
      </c>
      <c r="B41" t="s">
        <v>514</v>
      </c>
      <c r="C41" t="s">
        <v>585</v>
      </c>
      <c r="D41" t="b">
        <v>1</v>
      </c>
      <c r="E41" t="b">
        <v>1</v>
      </c>
      <c r="G41" t="b">
        <v>0</v>
      </c>
      <c r="I41" t="s">
        <v>644</v>
      </c>
    </row>
    <row r="42" spans="1:10" x14ac:dyDescent="0.35">
      <c r="A42">
        <v>41</v>
      </c>
      <c r="B42" t="s">
        <v>514</v>
      </c>
      <c r="C42" t="s">
        <v>584</v>
      </c>
      <c r="D42" t="b">
        <v>1</v>
      </c>
      <c r="E42" t="b">
        <v>1</v>
      </c>
      <c r="G42" t="b">
        <v>0</v>
      </c>
      <c r="I42" t="s">
        <v>644</v>
      </c>
    </row>
    <row r="43" spans="1:10" x14ac:dyDescent="0.35">
      <c r="A43">
        <v>42</v>
      </c>
      <c r="B43" t="s">
        <v>514</v>
      </c>
      <c r="C43" t="s">
        <v>583</v>
      </c>
      <c r="D43" t="b">
        <v>1</v>
      </c>
      <c r="E43" t="b">
        <v>1</v>
      </c>
      <c r="G43" t="b">
        <v>0</v>
      </c>
      <c r="I43" t="s">
        <v>644</v>
      </c>
    </row>
    <row r="44" spans="1:10" x14ac:dyDescent="0.35">
      <c r="A44">
        <v>43</v>
      </c>
      <c r="B44" t="s">
        <v>514</v>
      </c>
      <c r="C44" t="s">
        <v>582</v>
      </c>
      <c r="D44" t="b">
        <v>1</v>
      </c>
      <c r="E44" t="b">
        <v>1</v>
      </c>
      <c r="G44" t="b">
        <v>0</v>
      </c>
      <c r="I44" t="s">
        <v>644</v>
      </c>
    </row>
    <row r="45" spans="1:10" x14ac:dyDescent="0.35">
      <c r="A45">
        <v>44</v>
      </c>
      <c r="B45" t="s">
        <v>514</v>
      </c>
      <c r="C45" t="s">
        <v>581</v>
      </c>
      <c r="D45" t="b">
        <v>1</v>
      </c>
      <c r="E45" t="b">
        <v>1</v>
      </c>
      <c r="G45" t="b">
        <v>0</v>
      </c>
      <c r="I45" t="s">
        <v>644</v>
      </c>
      <c r="J45">
        <v>1</v>
      </c>
    </row>
    <row r="46" spans="1:10" x14ac:dyDescent="0.35">
      <c r="A46">
        <v>45</v>
      </c>
      <c r="B46" t="s">
        <v>514</v>
      </c>
      <c r="C46" t="s">
        <v>580</v>
      </c>
      <c r="D46" t="b">
        <v>1</v>
      </c>
      <c r="E46" t="b">
        <v>1</v>
      </c>
      <c r="G46" t="b">
        <v>0</v>
      </c>
      <c r="I46" t="s">
        <v>644</v>
      </c>
    </row>
    <row r="47" spans="1:10" x14ac:dyDescent="0.35">
      <c r="A47">
        <v>46</v>
      </c>
      <c r="B47" t="s">
        <v>514</v>
      </c>
      <c r="C47" t="s">
        <v>579</v>
      </c>
      <c r="G47" t="b">
        <v>0</v>
      </c>
    </row>
    <row r="48" spans="1:10" x14ac:dyDescent="0.35">
      <c r="A48">
        <v>47</v>
      </c>
      <c r="B48" t="s">
        <v>514</v>
      </c>
      <c r="C48" t="s">
        <v>578</v>
      </c>
      <c r="G48" t="b">
        <v>1</v>
      </c>
      <c r="H48">
        <v>1</v>
      </c>
    </row>
    <row r="49" spans="1:8" x14ac:dyDescent="0.35">
      <c r="A49">
        <v>48</v>
      </c>
      <c r="B49" t="s">
        <v>514</v>
      </c>
      <c r="C49" t="s">
        <v>577</v>
      </c>
      <c r="G49" t="b">
        <v>1</v>
      </c>
      <c r="H49">
        <v>1</v>
      </c>
    </row>
    <row r="50" spans="1:8" x14ac:dyDescent="0.35">
      <c r="A50">
        <v>49</v>
      </c>
      <c r="B50" t="s">
        <v>514</v>
      </c>
      <c r="C50" t="s">
        <v>576</v>
      </c>
      <c r="G50" t="b">
        <v>0</v>
      </c>
    </row>
    <row r="51" spans="1:8" x14ac:dyDescent="0.35">
      <c r="A51">
        <v>50</v>
      </c>
      <c r="B51" t="s">
        <v>514</v>
      </c>
      <c r="C51" t="s">
        <v>575</v>
      </c>
      <c r="G51" t="b">
        <v>1</v>
      </c>
      <c r="H51">
        <v>1</v>
      </c>
    </row>
    <row r="52" spans="1:8" x14ac:dyDescent="0.35">
      <c r="A52">
        <v>51</v>
      </c>
      <c r="B52" t="s">
        <v>514</v>
      </c>
      <c r="C52" t="s">
        <v>574</v>
      </c>
      <c r="G52" t="b">
        <v>0</v>
      </c>
    </row>
    <row r="53" spans="1:8" x14ac:dyDescent="0.35">
      <c r="A53">
        <v>52</v>
      </c>
      <c r="B53" t="s">
        <v>514</v>
      </c>
      <c r="C53" t="s">
        <v>573</v>
      </c>
      <c r="G53" t="b">
        <v>1</v>
      </c>
      <c r="H53">
        <v>1</v>
      </c>
    </row>
    <row r="54" spans="1:8" x14ac:dyDescent="0.35">
      <c r="A54">
        <v>53</v>
      </c>
      <c r="B54" t="s">
        <v>514</v>
      </c>
      <c r="C54" t="s">
        <v>572</v>
      </c>
      <c r="G54" t="b">
        <v>1</v>
      </c>
      <c r="H54">
        <v>2</v>
      </c>
    </row>
    <row r="55" spans="1:8" x14ac:dyDescent="0.35">
      <c r="A55">
        <v>54</v>
      </c>
      <c r="B55" t="s">
        <v>514</v>
      </c>
      <c r="C55" t="s">
        <v>571</v>
      </c>
      <c r="G55" t="b">
        <v>0</v>
      </c>
    </row>
    <row r="56" spans="1:8" x14ac:dyDescent="0.35">
      <c r="A56">
        <v>55</v>
      </c>
      <c r="B56" t="s">
        <v>514</v>
      </c>
      <c r="C56" t="s">
        <v>570</v>
      </c>
      <c r="G56" t="b">
        <v>0</v>
      </c>
    </row>
    <row r="57" spans="1:8" x14ac:dyDescent="0.35">
      <c r="A57">
        <v>56</v>
      </c>
      <c r="B57" t="s">
        <v>514</v>
      </c>
      <c r="C57" t="s">
        <v>569</v>
      </c>
      <c r="G57" t="b">
        <v>0</v>
      </c>
    </row>
    <row r="58" spans="1:8" x14ac:dyDescent="0.35">
      <c r="A58">
        <v>57</v>
      </c>
      <c r="B58" t="s">
        <v>514</v>
      </c>
      <c r="C58" t="s">
        <v>568</v>
      </c>
      <c r="G58" t="b">
        <v>0</v>
      </c>
    </row>
    <row r="59" spans="1:8" x14ac:dyDescent="0.35">
      <c r="A59">
        <v>58</v>
      </c>
      <c r="B59" t="s">
        <v>514</v>
      </c>
      <c r="C59" t="s">
        <v>567</v>
      </c>
      <c r="G59" t="b">
        <v>0</v>
      </c>
    </row>
    <row r="60" spans="1:8" x14ac:dyDescent="0.35">
      <c r="A60">
        <v>59</v>
      </c>
      <c r="B60" t="s">
        <v>514</v>
      </c>
      <c r="C60" t="s">
        <v>566</v>
      </c>
      <c r="G60" t="b">
        <v>0</v>
      </c>
    </row>
    <row r="61" spans="1:8" x14ac:dyDescent="0.35">
      <c r="A61">
        <v>60</v>
      </c>
      <c r="B61" t="s">
        <v>514</v>
      </c>
      <c r="C61" t="s">
        <v>565</v>
      </c>
      <c r="G61" t="b">
        <v>0</v>
      </c>
    </row>
    <row r="62" spans="1:8" x14ac:dyDescent="0.35">
      <c r="A62">
        <v>61</v>
      </c>
      <c r="B62" t="s">
        <v>514</v>
      </c>
      <c r="C62" t="s">
        <v>564</v>
      </c>
      <c r="G62" t="b">
        <v>0</v>
      </c>
    </row>
    <row r="63" spans="1:8" x14ac:dyDescent="0.35">
      <c r="A63">
        <v>62</v>
      </c>
      <c r="B63" t="s">
        <v>514</v>
      </c>
      <c r="C63" t="s">
        <v>563</v>
      </c>
      <c r="G63" t="b">
        <v>0</v>
      </c>
    </row>
    <row r="64" spans="1:8" x14ac:dyDescent="0.35">
      <c r="A64">
        <v>63</v>
      </c>
      <c r="B64" t="s">
        <v>514</v>
      </c>
      <c r="C64" t="s">
        <v>562</v>
      </c>
      <c r="G64" t="b">
        <v>0</v>
      </c>
    </row>
    <row r="65" spans="1:9" x14ac:dyDescent="0.35">
      <c r="A65">
        <v>64</v>
      </c>
      <c r="B65" t="s">
        <v>514</v>
      </c>
      <c r="C65" t="s">
        <v>561</v>
      </c>
      <c r="G65" t="b">
        <v>0</v>
      </c>
    </row>
    <row r="66" spans="1:9" x14ac:dyDescent="0.35">
      <c r="A66">
        <v>65</v>
      </c>
      <c r="B66" t="s">
        <v>514</v>
      </c>
      <c r="C66" t="s">
        <v>560</v>
      </c>
      <c r="G66" t="b">
        <v>0</v>
      </c>
    </row>
    <row r="67" spans="1:9" x14ac:dyDescent="0.35">
      <c r="A67">
        <v>66</v>
      </c>
      <c r="B67" t="s">
        <v>514</v>
      </c>
      <c r="C67" t="s">
        <v>559</v>
      </c>
      <c r="G67" t="b">
        <v>0</v>
      </c>
    </row>
    <row r="68" spans="1:9" x14ac:dyDescent="0.35">
      <c r="A68">
        <v>67</v>
      </c>
      <c r="B68" t="s">
        <v>514</v>
      </c>
      <c r="C68" t="s">
        <v>558</v>
      </c>
      <c r="G68" t="b">
        <v>0</v>
      </c>
    </row>
    <row r="69" spans="1:9" x14ac:dyDescent="0.35">
      <c r="A69">
        <v>68</v>
      </c>
      <c r="B69" t="s">
        <v>514</v>
      </c>
      <c r="C69" t="s">
        <v>557</v>
      </c>
      <c r="G69" t="b">
        <v>0</v>
      </c>
    </row>
    <row r="70" spans="1:9" x14ac:dyDescent="0.35">
      <c r="A70">
        <v>69</v>
      </c>
      <c r="B70" t="s">
        <v>514</v>
      </c>
      <c r="C70" t="s">
        <v>556</v>
      </c>
      <c r="G70" t="b">
        <v>0</v>
      </c>
    </row>
    <row r="71" spans="1:9" x14ac:dyDescent="0.35">
      <c r="A71">
        <v>70</v>
      </c>
      <c r="B71" t="s">
        <v>514</v>
      </c>
      <c r="C71" t="s">
        <v>555</v>
      </c>
      <c r="G71" t="b">
        <v>0</v>
      </c>
    </row>
    <row r="72" spans="1:9" x14ac:dyDescent="0.35">
      <c r="A72">
        <v>71</v>
      </c>
      <c r="B72" t="s">
        <v>514</v>
      </c>
      <c r="C72" t="s">
        <v>554</v>
      </c>
      <c r="G72" t="b">
        <v>0</v>
      </c>
    </row>
    <row r="73" spans="1:9" x14ac:dyDescent="0.35">
      <c r="A73">
        <v>72</v>
      </c>
      <c r="B73" t="s">
        <v>514</v>
      </c>
      <c r="C73" t="s">
        <v>553</v>
      </c>
      <c r="G73" t="b">
        <v>0</v>
      </c>
    </row>
    <row r="74" spans="1:9" x14ac:dyDescent="0.35">
      <c r="A74">
        <v>73</v>
      </c>
      <c r="B74" t="s">
        <v>514</v>
      </c>
      <c r="C74" t="s">
        <v>552</v>
      </c>
      <c r="G74" t="b">
        <v>0</v>
      </c>
    </row>
    <row r="75" spans="1:9" x14ac:dyDescent="0.35">
      <c r="A75">
        <v>74</v>
      </c>
      <c r="B75" t="s">
        <v>514</v>
      </c>
      <c r="C75" t="s">
        <v>551</v>
      </c>
      <c r="G75" t="b">
        <v>0</v>
      </c>
    </row>
    <row r="76" spans="1:9" x14ac:dyDescent="0.35">
      <c r="A76">
        <v>75</v>
      </c>
      <c r="B76" t="s">
        <v>514</v>
      </c>
      <c r="C76" t="s">
        <v>550</v>
      </c>
      <c r="D76" t="b">
        <v>1</v>
      </c>
      <c r="E76" t="b">
        <v>1</v>
      </c>
      <c r="F76" t="b">
        <v>0</v>
      </c>
      <c r="G76" t="b">
        <v>1</v>
      </c>
      <c r="H76">
        <v>2</v>
      </c>
      <c r="I76" t="s">
        <v>645</v>
      </c>
    </row>
    <row r="77" spans="1:9" x14ac:dyDescent="0.35">
      <c r="A77">
        <v>76</v>
      </c>
      <c r="B77" t="s">
        <v>514</v>
      </c>
      <c r="C77" t="s">
        <v>549</v>
      </c>
      <c r="D77" t="b">
        <v>1</v>
      </c>
      <c r="E77" t="b">
        <v>1</v>
      </c>
      <c r="G77" t="b">
        <v>1</v>
      </c>
      <c r="H77">
        <v>1</v>
      </c>
      <c r="I77" t="s">
        <v>646</v>
      </c>
    </row>
    <row r="78" spans="1:9" x14ac:dyDescent="0.35">
      <c r="A78">
        <v>77</v>
      </c>
      <c r="B78" t="s">
        <v>514</v>
      </c>
      <c r="C78" t="s">
        <v>548</v>
      </c>
      <c r="D78" t="b">
        <v>1</v>
      </c>
      <c r="E78" t="b">
        <v>1</v>
      </c>
      <c r="G78" t="b">
        <v>1</v>
      </c>
      <c r="H78">
        <v>6</v>
      </c>
      <c r="I78" t="s">
        <v>647</v>
      </c>
    </row>
    <row r="79" spans="1:9" x14ac:dyDescent="0.35">
      <c r="A79">
        <v>78</v>
      </c>
      <c r="B79" t="s">
        <v>514</v>
      </c>
      <c r="C79" t="s">
        <v>547</v>
      </c>
      <c r="G79" t="b">
        <v>0</v>
      </c>
      <c r="I79" t="s">
        <v>643</v>
      </c>
    </row>
    <row r="80" spans="1:9" x14ac:dyDescent="0.35">
      <c r="A80">
        <v>79</v>
      </c>
      <c r="B80" t="s">
        <v>514</v>
      </c>
      <c r="C80" t="s">
        <v>546</v>
      </c>
      <c r="G80" t="b">
        <v>0</v>
      </c>
      <c r="I80" t="s">
        <v>643</v>
      </c>
    </row>
    <row r="81" spans="1:9" x14ac:dyDescent="0.35">
      <c r="A81">
        <v>80</v>
      </c>
      <c r="B81" t="s">
        <v>514</v>
      </c>
      <c r="C81" t="s">
        <v>545</v>
      </c>
      <c r="D81" t="b">
        <v>1</v>
      </c>
      <c r="E81" t="b">
        <v>1</v>
      </c>
      <c r="G81" t="b">
        <v>1</v>
      </c>
      <c r="H81">
        <v>15</v>
      </c>
      <c r="I81" t="s">
        <v>651</v>
      </c>
    </row>
    <row r="82" spans="1:9" x14ac:dyDescent="0.35">
      <c r="A82">
        <v>81</v>
      </c>
      <c r="B82" t="s">
        <v>514</v>
      </c>
      <c r="C82" t="s">
        <v>544</v>
      </c>
      <c r="D82" t="b">
        <v>1</v>
      </c>
      <c r="E82" t="b">
        <v>1</v>
      </c>
      <c r="G82" t="b">
        <v>1</v>
      </c>
      <c r="H82">
        <v>2</v>
      </c>
      <c r="I82" t="s">
        <v>648</v>
      </c>
    </row>
    <row r="83" spans="1:9" x14ac:dyDescent="0.35">
      <c r="A83">
        <v>82</v>
      </c>
      <c r="B83" t="s">
        <v>514</v>
      </c>
      <c r="C83" t="s">
        <v>543</v>
      </c>
      <c r="D83" t="b">
        <v>1</v>
      </c>
      <c r="E83" t="b">
        <v>1</v>
      </c>
      <c r="G83" t="b">
        <v>1</v>
      </c>
      <c r="H83">
        <v>1</v>
      </c>
    </row>
    <row r="84" spans="1:9" x14ac:dyDescent="0.35">
      <c r="A84">
        <v>83</v>
      </c>
      <c r="B84" t="s">
        <v>514</v>
      </c>
      <c r="C84" t="s">
        <v>542</v>
      </c>
      <c r="D84" t="b">
        <v>1</v>
      </c>
      <c r="E84" t="b">
        <v>1</v>
      </c>
      <c r="G84" t="b">
        <v>1</v>
      </c>
      <c r="H84">
        <v>1</v>
      </c>
    </row>
    <row r="85" spans="1:9" x14ac:dyDescent="0.35">
      <c r="A85">
        <v>84</v>
      </c>
      <c r="B85" t="s">
        <v>514</v>
      </c>
      <c r="C85" t="s">
        <v>541</v>
      </c>
      <c r="D85" t="b">
        <v>1</v>
      </c>
      <c r="E85" t="b">
        <v>0</v>
      </c>
      <c r="G85" t="b">
        <v>0</v>
      </c>
    </row>
    <row r="86" spans="1:9" x14ac:dyDescent="0.35">
      <c r="A86">
        <v>85</v>
      </c>
      <c r="B86" t="s">
        <v>514</v>
      </c>
      <c r="C86" t="s">
        <v>540</v>
      </c>
      <c r="G86" t="b">
        <v>1</v>
      </c>
      <c r="H86">
        <v>1</v>
      </c>
      <c r="I86" t="s">
        <v>642</v>
      </c>
    </row>
    <row r="87" spans="1:9" x14ac:dyDescent="0.35">
      <c r="A87">
        <v>86</v>
      </c>
      <c r="B87" t="s">
        <v>514</v>
      </c>
      <c r="C87" t="s">
        <v>539</v>
      </c>
      <c r="G87" t="b">
        <v>0</v>
      </c>
      <c r="I87" t="s">
        <v>649</v>
      </c>
    </row>
    <row r="88" spans="1:9" x14ac:dyDescent="0.35">
      <c r="A88">
        <v>87</v>
      </c>
      <c r="B88" t="s">
        <v>514</v>
      </c>
      <c r="C88" t="s">
        <v>538</v>
      </c>
      <c r="G88" t="b">
        <v>0</v>
      </c>
    </row>
    <row r="89" spans="1:9" x14ac:dyDescent="0.35">
      <c r="A89">
        <v>88</v>
      </c>
      <c r="B89" t="s">
        <v>514</v>
      </c>
      <c r="C89" t="s">
        <v>537</v>
      </c>
      <c r="G89" t="b">
        <v>0</v>
      </c>
      <c r="I89" t="s">
        <v>650</v>
      </c>
    </row>
    <row r="90" spans="1:9" x14ac:dyDescent="0.35">
      <c r="A90">
        <v>89</v>
      </c>
      <c r="B90" t="s">
        <v>514</v>
      </c>
      <c r="C90" t="s">
        <v>536</v>
      </c>
      <c r="G90" t="b">
        <v>0</v>
      </c>
      <c r="I90" t="s">
        <v>649</v>
      </c>
    </row>
    <row r="91" spans="1:9" x14ac:dyDescent="0.35">
      <c r="A91">
        <v>90</v>
      </c>
      <c r="B91" t="s">
        <v>514</v>
      </c>
      <c r="C91" t="s">
        <v>535</v>
      </c>
      <c r="G91" t="b">
        <v>0</v>
      </c>
      <c r="I91" t="s">
        <v>1169</v>
      </c>
    </row>
    <row r="92" spans="1:9" x14ac:dyDescent="0.35">
      <c r="A92">
        <v>91</v>
      </c>
      <c r="B92" t="s">
        <v>514</v>
      </c>
      <c r="C92" t="s">
        <v>534</v>
      </c>
      <c r="G92" t="b">
        <v>0</v>
      </c>
    </row>
    <row r="93" spans="1:9" x14ac:dyDescent="0.35">
      <c r="A93">
        <v>92</v>
      </c>
      <c r="B93" t="s">
        <v>514</v>
      </c>
      <c r="C93" t="s">
        <v>533</v>
      </c>
      <c r="G93" t="b">
        <v>0</v>
      </c>
      <c r="I93" t="s">
        <v>649</v>
      </c>
    </row>
    <row r="94" spans="1:9" x14ac:dyDescent="0.35">
      <c r="A94">
        <v>93</v>
      </c>
      <c r="B94" t="s">
        <v>514</v>
      </c>
      <c r="C94" t="s">
        <v>532</v>
      </c>
      <c r="D94" t="b">
        <v>1</v>
      </c>
      <c r="E94" t="b">
        <v>1</v>
      </c>
      <c r="G94" t="b">
        <v>0</v>
      </c>
      <c r="I94" t="s">
        <v>643</v>
      </c>
    </row>
    <row r="95" spans="1:9" x14ac:dyDescent="0.35">
      <c r="A95">
        <v>94</v>
      </c>
      <c r="B95" t="s">
        <v>514</v>
      </c>
      <c r="C95" t="s">
        <v>531</v>
      </c>
      <c r="G95" t="b">
        <v>0</v>
      </c>
      <c r="I95" t="s">
        <v>642</v>
      </c>
    </row>
    <row r="96" spans="1:9" x14ac:dyDescent="0.35">
      <c r="A96">
        <v>95</v>
      </c>
      <c r="B96" t="s">
        <v>514</v>
      </c>
      <c r="C96" t="s">
        <v>530</v>
      </c>
      <c r="D96" t="b">
        <v>1</v>
      </c>
      <c r="E96" t="b">
        <v>1</v>
      </c>
      <c r="G96" t="b">
        <v>1</v>
      </c>
      <c r="H96">
        <v>4</v>
      </c>
    </row>
    <row r="97" spans="1:8" x14ac:dyDescent="0.35">
      <c r="A97">
        <v>96</v>
      </c>
      <c r="B97" t="s">
        <v>514</v>
      </c>
      <c r="C97" t="s">
        <v>529</v>
      </c>
      <c r="G97" t="b">
        <v>0</v>
      </c>
    </row>
    <row r="98" spans="1:8" x14ac:dyDescent="0.35">
      <c r="A98">
        <v>97</v>
      </c>
      <c r="B98" t="s">
        <v>514</v>
      </c>
      <c r="C98" t="s">
        <v>528</v>
      </c>
      <c r="G98" t="b">
        <v>0</v>
      </c>
    </row>
    <row r="99" spans="1:8" x14ac:dyDescent="0.35">
      <c r="A99">
        <v>98</v>
      </c>
      <c r="B99" t="s">
        <v>514</v>
      </c>
      <c r="C99" t="s">
        <v>527</v>
      </c>
      <c r="G99" t="b">
        <v>0</v>
      </c>
    </row>
    <row r="100" spans="1:8" x14ac:dyDescent="0.35">
      <c r="A100">
        <v>99</v>
      </c>
      <c r="B100" t="s">
        <v>514</v>
      </c>
      <c r="C100" t="s">
        <v>526</v>
      </c>
      <c r="G100" t="b">
        <v>0</v>
      </c>
    </row>
    <row r="101" spans="1:8" x14ac:dyDescent="0.35">
      <c r="A101">
        <v>100</v>
      </c>
      <c r="B101" t="s">
        <v>514</v>
      </c>
      <c r="C101" t="s">
        <v>525</v>
      </c>
      <c r="D101" t="b">
        <v>1</v>
      </c>
      <c r="E101" t="b">
        <v>1</v>
      </c>
      <c r="G101" t="b">
        <v>1</v>
      </c>
      <c r="H101">
        <v>2</v>
      </c>
    </row>
    <row r="102" spans="1:8" x14ac:dyDescent="0.35">
      <c r="A102">
        <v>101</v>
      </c>
      <c r="B102" t="s">
        <v>514</v>
      </c>
      <c r="C102" t="s">
        <v>524</v>
      </c>
      <c r="G102" t="b">
        <v>0</v>
      </c>
    </row>
    <row r="103" spans="1:8" x14ac:dyDescent="0.35">
      <c r="A103">
        <v>102</v>
      </c>
      <c r="B103" t="s">
        <v>514</v>
      </c>
      <c r="C103" t="s">
        <v>523</v>
      </c>
      <c r="D103" t="b">
        <v>1</v>
      </c>
      <c r="E103" t="b">
        <v>1</v>
      </c>
      <c r="G103" t="b">
        <v>1</v>
      </c>
      <c r="H103">
        <v>9</v>
      </c>
    </row>
    <row r="104" spans="1:8" x14ac:dyDescent="0.35">
      <c r="A104">
        <v>103</v>
      </c>
      <c r="B104" t="s">
        <v>514</v>
      </c>
      <c r="C104" t="s">
        <v>522</v>
      </c>
      <c r="D104" t="b">
        <v>1</v>
      </c>
      <c r="E104" t="b">
        <v>1</v>
      </c>
      <c r="G104" t="b">
        <v>1</v>
      </c>
      <c r="H104">
        <v>1</v>
      </c>
    </row>
    <row r="105" spans="1:8" x14ac:dyDescent="0.35">
      <c r="A105">
        <v>104</v>
      </c>
      <c r="B105" t="s">
        <v>514</v>
      </c>
      <c r="C105" t="s">
        <v>521</v>
      </c>
      <c r="G105" t="b">
        <v>0</v>
      </c>
    </row>
    <row r="106" spans="1:8" x14ac:dyDescent="0.35">
      <c r="A106">
        <v>105</v>
      </c>
      <c r="B106" t="s">
        <v>514</v>
      </c>
      <c r="C106" t="s">
        <v>520</v>
      </c>
      <c r="G106" t="b">
        <v>0</v>
      </c>
    </row>
    <row r="107" spans="1:8" x14ac:dyDescent="0.35">
      <c r="A107">
        <v>106</v>
      </c>
      <c r="B107" t="s">
        <v>514</v>
      </c>
      <c r="C107" t="s">
        <v>519</v>
      </c>
      <c r="G107" t="b">
        <v>0</v>
      </c>
    </row>
    <row r="108" spans="1:8" x14ac:dyDescent="0.35">
      <c r="A108">
        <v>107</v>
      </c>
      <c r="B108" t="s">
        <v>514</v>
      </c>
      <c r="C108" t="s">
        <v>518</v>
      </c>
      <c r="G108" t="b">
        <v>0</v>
      </c>
    </row>
    <row r="109" spans="1:8" x14ac:dyDescent="0.35">
      <c r="A109">
        <v>108</v>
      </c>
      <c r="B109" t="s">
        <v>514</v>
      </c>
      <c r="C109" t="s">
        <v>517</v>
      </c>
      <c r="D109" t="b">
        <v>1</v>
      </c>
      <c r="E109" t="b">
        <v>1</v>
      </c>
      <c r="G109" t="b">
        <v>1</v>
      </c>
      <c r="H109">
        <v>2</v>
      </c>
    </row>
    <row r="110" spans="1:8" x14ac:dyDescent="0.35">
      <c r="A110">
        <v>109</v>
      </c>
      <c r="B110" t="s">
        <v>514</v>
      </c>
      <c r="C110" t="s">
        <v>516</v>
      </c>
      <c r="G110" t="b">
        <v>0</v>
      </c>
    </row>
    <row r="111" spans="1:8" x14ac:dyDescent="0.35">
      <c r="A111">
        <v>110</v>
      </c>
      <c r="B111" t="s">
        <v>514</v>
      </c>
      <c r="C111" t="s">
        <v>515</v>
      </c>
      <c r="G111" t="b">
        <v>0</v>
      </c>
    </row>
    <row r="112" spans="1:8" x14ac:dyDescent="0.35">
      <c r="A112">
        <v>111</v>
      </c>
      <c r="B112" t="s">
        <v>514</v>
      </c>
      <c r="C112" t="s">
        <v>513</v>
      </c>
      <c r="G112" t="b">
        <v>0</v>
      </c>
    </row>
    <row r="113" spans="1:9" x14ac:dyDescent="0.35">
      <c r="A113">
        <v>1</v>
      </c>
      <c r="B113" t="s">
        <v>654</v>
      </c>
      <c r="C113" t="s">
        <v>655</v>
      </c>
      <c r="G113" t="b">
        <v>1</v>
      </c>
      <c r="H113">
        <v>1</v>
      </c>
    </row>
    <row r="114" spans="1:9" x14ac:dyDescent="0.35">
      <c r="A114">
        <v>2</v>
      </c>
      <c r="B114" t="s">
        <v>654</v>
      </c>
      <c r="C114" t="s">
        <v>656</v>
      </c>
      <c r="D114" t="b">
        <v>1</v>
      </c>
      <c r="E114" t="b">
        <v>1</v>
      </c>
      <c r="F114" t="b">
        <v>0</v>
      </c>
      <c r="G114" t="b">
        <v>0</v>
      </c>
      <c r="I114" t="s">
        <v>807</v>
      </c>
    </row>
    <row r="115" spans="1:9" x14ac:dyDescent="0.35">
      <c r="A115">
        <v>3</v>
      </c>
      <c r="B115" t="s">
        <v>654</v>
      </c>
      <c r="C115" t="s">
        <v>657</v>
      </c>
      <c r="G115" t="b">
        <v>1</v>
      </c>
      <c r="H115">
        <v>1</v>
      </c>
    </row>
    <row r="116" spans="1:9" x14ac:dyDescent="0.35">
      <c r="A116">
        <v>4</v>
      </c>
      <c r="B116" t="s">
        <v>654</v>
      </c>
      <c r="C116" t="s">
        <v>658</v>
      </c>
      <c r="D116" t="b">
        <v>1</v>
      </c>
      <c r="E116" t="b">
        <v>1</v>
      </c>
      <c r="G116" t="b">
        <v>1</v>
      </c>
      <c r="H116">
        <v>1</v>
      </c>
    </row>
    <row r="117" spans="1:9" x14ac:dyDescent="0.35">
      <c r="A117">
        <v>5</v>
      </c>
      <c r="B117" t="s">
        <v>654</v>
      </c>
      <c r="C117" t="s">
        <v>659</v>
      </c>
      <c r="G117" t="b">
        <v>1</v>
      </c>
      <c r="H117">
        <v>3</v>
      </c>
    </row>
    <row r="118" spans="1:9" x14ac:dyDescent="0.35">
      <c r="A118">
        <v>6</v>
      </c>
      <c r="B118" t="s">
        <v>654</v>
      </c>
      <c r="C118" t="s">
        <v>660</v>
      </c>
      <c r="G118" t="b">
        <v>0</v>
      </c>
    </row>
    <row r="119" spans="1:9" x14ac:dyDescent="0.35">
      <c r="A119">
        <v>7</v>
      </c>
      <c r="B119" t="s">
        <v>654</v>
      </c>
      <c r="C119" t="s">
        <v>661</v>
      </c>
      <c r="G119" t="b">
        <v>1</v>
      </c>
      <c r="H119">
        <v>2</v>
      </c>
      <c r="I119" t="s">
        <v>808</v>
      </c>
    </row>
    <row r="120" spans="1:9" x14ac:dyDescent="0.35">
      <c r="A120">
        <v>8</v>
      </c>
      <c r="B120" t="s">
        <v>654</v>
      </c>
      <c r="C120" t="s">
        <v>662</v>
      </c>
      <c r="D120" t="b">
        <v>1</v>
      </c>
      <c r="E120" t="b">
        <v>1</v>
      </c>
      <c r="G120" t="b">
        <v>1</v>
      </c>
      <c r="H120">
        <v>2</v>
      </c>
    </row>
    <row r="121" spans="1:9" x14ac:dyDescent="0.35">
      <c r="A121">
        <v>9</v>
      </c>
      <c r="B121" t="s">
        <v>654</v>
      </c>
      <c r="C121" t="s">
        <v>663</v>
      </c>
      <c r="D121" t="b">
        <v>1</v>
      </c>
      <c r="E121" t="b">
        <v>0</v>
      </c>
      <c r="G121" t="b">
        <v>0</v>
      </c>
    </row>
    <row r="122" spans="1:9" x14ac:dyDescent="0.35">
      <c r="A122">
        <v>10</v>
      </c>
      <c r="B122" t="s">
        <v>654</v>
      </c>
      <c r="C122" t="s">
        <v>664</v>
      </c>
      <c r="D122" t="b">
        <v>1</v>
      </c>
      <c r="E122" t="b">
        <v>1</v>
      </c>
      <c r="G122" t="b">
        <v>1</v>
      </c>
      <c r="H122">
        <v>1</v>
      </c>
      <c r="I122" t="s">
        <v>809</v>
      </c>
    </row>
    <row r="123" spans="1:9" x14ac:dyDescent="0.35">
      <c r="A123">
        <v>11</v>
      </c>
      <c r="B123" t="s">
        <v>654</v>
      </c>
      <c r="C123" t="s">
        <v>665</v>
      </c>
      <c r="G123" t="b">
        <v>0</v>
      </c>
    </row>
    <row r="124" spans="1:9" x14ac:dyDescent="0.35">
      <c r="A124">
        <v>12</v>
      </c>
      <c r="B124" t="s">
        <v>654</v>
      </c>
      <c r="C124" t="s">
        <v>666</v>
      </c>
      <c r="D124" t="b">
        <v>1</v>
      </c>
      <c r="E124" t="b">
        <v>1</v>
      </c>
      <c r="G124" t="b">
        <v>1</v>
      </c>
      <c r="H124">
        <v>1</v>
      </c>
    </row>
    <row r="125" spans="1:9" x14ac:dyDescent="0.35">
      <c r="A125">
        <v>13</v>
      </c>
      <c r="B125" t="s">
        <v>654</v>
      </c>
      <c r="C125" t="s">
        <v>667</v>
      </c>
      <c r="D125" t="b">
        <v>1</v>
      </c>
      <c r="E125" t="b">
        <v>1</v>
      </c>
      <c r="G125" t="b">
        <v>1</v>
      </c>
      <c r="H125">
        <v>1</v>
      </c>
    </row>
    <row r="126" spans="1:9" x14ac:dyDescent="0.35">
      <c r="A126">
        <v>14</v>
      </c>
      <c r="B126" t="s">
        <v>654</v>
      </c>
      <c r="C126" t="s">
        <v>668</v>
      </c>
      <c r="D126" t="b">
        <v>1</v>
      </c>
      <c r="E126" t="b">
        <v>1</v>
      </c>
      <c r="G126" t="b">
        <v>1</v>
      </c>
      <c r="H126">
        <v>1</v>
      </c>
      <c r="I126" t="s">
        <v>810</v>
      </c>
    </row>
    <row r="127" spans="1:9" x14ac:dyDescent="0.35">
      <c r="A127">
        <v>15</v>
      </c>
      <c r="B127" t="s">
        <v>654</v>
      </c>
      <c r="C127" t="s">
        <v>669</v>
      </c>
      <c r="D127" t="b">
        <v>1</v>
      </c>
      <c r="E127" t="b">
        <v>1</v>
      </c>
      <c r="G127" t="b">
        <v>1</v>
      </c>
      <c r="H127">
        <v>1</v>
      </c>
      <c r="I127" t="s">
        <v>809</v>
      </c>
    </row>
    <row r="128" spans="1:9" x14ac:dyDescent="0.35">
      <c r="A128">
        <v>16</v>
      </c>
      <c r="B128" t="s">
        <v>654</v>
      </c>
      <c r="C128" t="s">
        <v>670</v>
      </c>
      <c r="G128" t="b">
        <v>0</v>
      </c>
    </row>
    <row r="129" spans="1:9" x14ac:dyDescent="0.35">
      <c r="A129">
        <v>17</v>
      </c>
      <c r="B129" t="s">
        <v>654</v>
      </c>
      <c r="C129" t="s">
        <v>671</v>
      </c>
      <c r="G129" t="b">
        <v>1</v>
      </c>
      <c r="H129">
        <v>1</v>
      </c>
    </row>
    <row r="130" spans="1:9" x14ac:dyDescent="0.35">
      <c r="A130">
        <v>18</v>
      </c>
      <c r="B130" t="s">
        <v>654</v>
      </c>
      <c r="C130" t="s">
        <v>672</v>
      </c>
      <c r="G130" t="b">
        <v>0</v>
      </c>
    </row>
    <row r="131" spans="1:9" x14ac:dyDescent="0.35">
      <c r="A131">
        <v>19</v>
      </c>
      <c r="B131" t="s">
        <v>654</v>
      </c>
      <c r="C131" t="s">
        <v>673</v>
      </c>
      <c r="G131" t="b">
        <v>0</v>
      </c>
    </row>
    <row r="132" spans="1:9" x14ac:dyDescent="0.35">
      <c r="A132">
        <v>20</v>
      </c>
      <c r="B132" t="s">
        <v>654</v>
      </c>
      <c r="C132" t="s">
        <v>674</v>
      </c>
      <c r="D132" t="b">
        <v>1</v>
      </c>
      <c r="E132" t="b">
        <v>1</v>
      </c>
      <c r="G132" t="b">
        <v>1</v>
      </c>
      <c r="H132">
        <v>1</v>
      </c>
      <c r="I132" t="s">
        <v>811</v>
      </c>
    </row>
    <row r="133" spans="1:9" x14ac:dyDescent="0.35">
      <c r="A133">
        <v>21</v>
      </c>
      <c r="B133" t="s">
        <v>654</v>
      </c>
      <c r="C133" t="s">
        <v>675</v>
      </c>
      <c r="D133" t="b">
        <v>1</v>
      </c>
      <c r="E133" t="b">
        <v>1</v>
      </c>
      <c r="G133" t="b">
        <v>1</v>
      </c>
      <c r="H133">
        <v>1</v>
      </c>
      <c r="I133" t="s">
        <v>93</v>
      </c>
    </row>
    <row r="134" spans="1:9" x14ac:dyDescent="0.35">
      <c r="A134">
        <v>22</v>
      </c>
      <c r="B134" t="s">
        <v>654</v>
      </c>
      <c r="C134" t="s">
        <v>676</v>
      </c>
      <c r="G134" t="b">
        <v>1</v>
      </c>
      <c r="H134">
        <v>1</v>
      </c>
    </row>
    <row r="135" spans="1:9" x14ac:dyDescent="0.35">
      <c r="A135">
        <v>23</v>
      </c>
      <c r="B135" t="s">
        <v>654</v>
      </c>
      <c r="C135" t="s">
        <v>677</v>
      </c>
      <c r="G135" t="b">
        <v>0</v>
      </c>
    </row>
    <row r="136" spans="1:9" x14ac:dyDescent="0.35">
      <c r="A136">
        <v>24</v>
      </c>
      <c r="B136" t="s">
        <v>654</v>
      </c>
      <c r="C136" t="s">
        <v>678</v>
      </c>
      <c r="G136" t="b">
        <v>0</v>
      </c>
    </row>
    <row r="137" spans="1:9" x14ac:dyDescent="0.35">
      <c r="A137">
        <v>25</v>
      </c>
      <c r="B137" t="s">
        <v>654</v>
      </c>
      <c r="C137" t="s">
        <v>679</v>
      </c>
      <c r="D137" t="b">
        <v>1</v>
      </c>
      <c r="E137" t="b">
        <v>1</v>
      </c>
      <c r="G137" t="b">
        <v>1</v>
      </c>
      <c r="H137">
        <v>1</v>
      </c>
    </row>
    <row r="138" spans="1:9" x14ac:dyDescent="0.35">
      <c r="A138">
        <v>26</v>
      </c>
      <c r="B138" t="s">
        <v>654</v>
      </c>
      <c r="C138" t="s">
        <v>680</v>
      </c>
      <c r="G138" t="b">
        <v>0</v>
      </c>
    </row>
    <row r="139" spans="1:9" x14ac:dyDescent="0.35">
      <c r="A139">
        <v>27</v>
      </c>
      <c r="B139" t="s">
        <v>654</v>
      </c>
      <c r="C139" t="s">
        <v>681</v>
      </c>
      <c r="D139" t="b">
        <v>1</v>
      </c>
      <c r="E139" t="b">
        <v>1</v>
      </c>
      <c r="G139" t="b">
        <v>1</v>
      </c>
      <c r="H139">
        <v>1</v>
      </c>
    </row>
    <row r="140" spans="1:9" x14ac:dyDescent="0.35">
      <c r="A140">
        <v>28</v>
      </c>
      <c r="B140" t="s">
        <v>654</v>
      </c>
      <c r="C140" t="s">
        <v>682</v>
      </c>
      <c r="G140" t="b">
        <v>1</v>
      </c>
      <c r="H140">
        <v>1</v>
      </c>
      <c r="I140" t="s">
        <v>93</v>
      </c>
    </row>
    <row r="141" spans="1:9" x14ac:dyDescent="0.35">
      <c r="A141">
        <v>29</v>
      </c>
      <c r="B141" t="s">
        <v>654</v>
      </c>
      <c r="C141" t="s">
        <v>683</v>
      </c>
      <c r="D141" t="b">
        <v>1</v>
      </c>
      <c r="E141" t="b">
        <v>1</v>
      </c>
      <c r="G141" t="b">
        <v>1</v>
      </c>
      <c r="H141">
        <v>1</v>
      </c>
    </row>
    <row r="142" spans="1:9" x14ac:dyDescent="0.35">
      <c r="A142">
        <v>30</v>
      </c>
      <c r="B142" t="s">
        <v>654</v>
      </c>
      <c r="C142" t="s">
        <v>684</v>
      </c>
      <c r="D142" t="b">
        <v>1</v>
      </c>
      <c r="E142" t="b">
        <v>1</v>
      </c>
      <c r="G142" t="b">
        <v>1</v>
      </c>
      <c r="H142">
        <v>3</v>
      </c>
    </row>
    <row r="143" spans="1:9" x14ac:dyDescent="0.35">
      <c r="A143">
        <v>31</v>
      </c>
      <c r="B143" t="s">
        <v>654</v>
      </c>
      <c r="C143" t="s">
        <v>685</v>
      </c>
      <c r="G143" t="b">
        <v>1</v>
      </c>
      <c r="H143">
        <v>2</v>
      </c>
      <c r="I143" t="s">
        <v>811</v>
      </c>
    </row>
    <row r="144" spans="1:9" x14ac:dyDescent="0.35">
      <c r="A144">
        <v>32</v>
      </c>
      <c r="B144" t="s">
        <v>654</v>
      </c>
      <c r="C144" t="s">
        <v>686</v>
      </c>
      <c r="G144" t="b">
        <v>0</v>
      </c>
    </row>
    <row r="145" spans="1:9" x14ac:dyDescent="0.35">
      <c r="A145">
        <v>33</v>
      </c>
      <c r="B145" t="s">
        <v>654</v>
      </c>
      <c r="C145" t="s">
        <v>687</v>
      </c>
      <c r="G145" t="b">
        <v>1</v>
      </c>
      <c r="H145">
        <v>1</v>
      </c>
    </row>
    <row r="146" spans="1:9" x14ac:dyDescent="0.35">
      <c r="A146">
        <v>34</v>
      </c>
      <c r="B146" t="s">
        <v>654</v>
      </c>
      <c r="C146" t="s">
        <v>688</v>
      </c>
      <c r="G146" t="b">
        <v>1</v>
      </c>
      <c r="H146">
        <v>2</v>
      </c>
      <c r="I146" t="s">
        <v>812</v>
      </c>
    </row>
    <row r="147" spans="1:9" x14ac:dyDescent="0.35">
      <c r="A147">
        <v>35</v>
      </c>
      <c r="B147" t="s">
        <v>654</v>
      </c>
      <c r="C147" t="s">
        <v>689</v>
      </c>
      <c r="G147" t="b">
        <v>1</v>
      </c>
      <c r="H147">
        <v>1</v>
      </c>
      <c r="I147" t="s">
        <v>812</v>
      </c>
    </row>
    <row r="148" spans="1:9" x14ac:dyDescent="0.35">
      <c r="A148">
        <v>36</v>
      </c>
      <c r="B148" t="s">
        <v>654</v>
      </c>
      <c r="C148" t="s">
        <v>690</v>
      </c>
      <c r="G148" t="b">
        <v>0</v>
      </c>
    </row>
    <row r="149" spans="1:9" x14ac:dyDescent="0.35">
      <c r="A149">
        <v>37</v>
      </c>
      <c r="B149" t="s">
        <v>654</v>
      </c>
      <c r="C149" t="s">
        <v>691</v>
      </c>
      <c r="G149" t="b">
        <v>0</v>
      </c>
    </row>
    <row r="150" spans="1:9" x14ac:dyDescent="0.35">
      <c r="A150">
        <v>38</v>
      </c>
      <c r="B150" t="s">
        <v>654</v>
      </c>
      <c r="C150" t="s">
        <v>692</v>
      </c>
      <c r="G150" t="b">
        <v>0</v>
      </c>
    </row>
    <row r="151" spans="1:9" x14ac:dyDescent="0.35">
      <c r="A151">
        <v>39</v>
      </c>
      <c r="B151" t="s">
        <v>654</v>
      </c>
      <c r="C151" t="s">
        <v>693</v>
      </c>
      <c r="G151" t="b">
        <v>0</v>
      </c>
    </row>
    <row r="152" spans="1:9" x14ac:dyDescent="0.35">
      <c r="A152">
        <v>40</v>
      </c>
      <c r="B152" t="s">
        <v>654</v>
      </c>
      <c r="C152" t="s">
        <v>694</v>
      </c>
      <c r="G152" t="b">
        <v>1</v>
      </c>
      <c r="H152">
        <v>1</v>
      </c>
    </row>
    <row r="153" spans="1:9" x14ac:dyDescent="0.35">
      <c r="A153">
        <v>41</v>
      </c>
      <c r="B153" t="s">
        <v>654</v>
      </c>
      <c r="C153" t="s">
        <v>695</v>
      </c>
      <c r="G153" t="b">
        <v>0</v>
      </c>
    </row>
    <row r="154" spans="1:9" x14ac:dyDescent="0.35">
      <c r="A154">
        <v>42</v>
      </c>
      <c r="B154" t="s">
        <v>654</v>
      </c>
      <c r="C154" t="s">
        <v>696</v>
      </c>
      <c r="G154" t="b">
        <v>1</v>
      </c>
      <c r="H154">
        <v>1</v>
      </c>
    </row>
    <row r="155" spans="1:9" x14ac:dyDescent="0.35">
      <c r="A155">
        <v>43</v>
      </c>
      <c r="B155" t="s">
        <v>654</v>
      </c>
      <c r="C155" t="s">
        <v>697</v>
      </c>
      <c r="G155" t="b">
        <v>1</v>
      </c>
      <c r="H155">
        <v>1</v>
      </c>
    </row>
    <row r="156" spans="1:9" x14ac:dyDescent="0.35">
      <c r="A156">
        <v>44</v>
      </c>
      <c r="B156" t="s">
        <v>654</v>
      </c>
      <c r="C156" t="s">
        <v>698</v>
      </c>
      <c r="G156" t="b">
        <v>1</v>
      </c>
      <c r="H156">
        <v>3</v>
      </c>
    </row>
    <row r="157" spans="1:9" x14ac:dyDescent="0.35">
      <c r="A157">
        <v>45</v>
      </c>
      <c r="B157" t="s">
        <v>654</v>
      </c>
      <c r="C157" t="s">
        <v>699</v>
      </c>
      <c r="D157" t="b">
        <v>1</v>
      </c>
      <c r="E157" t="b">
        <v>1</v>
      </c>
      <c r="G157" t="b">
        <v>1</v>
      </c>
      <c r="H157">
        <v>1</v>
      </c>
    </row>
    <row r="158" spans="1:9" x14ac:dyDescent="0.35">
      <c r="A158">
        <v>46</v>
      </c>
      <c r="B158" t="s">
        <v>654</v>
      </c>
      <c r="C158" t="s">
        <v>700</v>
      </c>
      <c r="G158" t="b">
        <v>0</v>
      </c>
      <c r="I158" s="2" t="s">
        <v>813</v>
      </c>
    </row>
    <row r="159" spans="1:9" x14ac:dyDescent="0.35">
      <c r="A159">
        <v>47</v>
      </c>
      <c r="B159" t="s">
        <v>654</v>
      </c>
      <c r="C159" t="s">
        <v>701</v>
      </c>
      <c r="G159" t="b">
        <v>1</v>
      </c>
      <c r="H159">
        <v>1</v>
      </c>
      <c r="I159" t="s">
        <v>807</v>
      </c>
    </row>
    <row r="160" spans="1:9" x14ac:dyDescent="0.35">
      <c r="A160">
        <v>48</v>
      </c>
      <c r="B160" t="s">
        <v>654</v>
      </c>
      <c r="C160" t="s">
        <v>702</v>
      </c>
      <c r="G160" t="b">
        <v>0</v>
      </c>
    </row>
    <row r="161" spans="1:9" x14ac:dyDescent="0.35">
      <c r="A161">
        <v>49</v>
      </c>
      <c r="B161" t="s">
        <v>654</v>
      </c>
      <c r="C161" t="s">
        <v>703</v>
      </c>
      <c r="G161" t="b">
        <v>1</v>
      </c>
      <c r="H161">
        <v>1</v>
      </c>
    </row>
    <row r="162" spans="1:9" x14ac:dyDescent="0.35">
      <c r="A162">
        <v>50</v>
      </c>
      <c r="B162" t="s">
        <v>654</v>
      </c>
      <c r="C162" t="s">
        <v>704</v>
      </c>
      <c r="G162" t="b">
        <v>0</v>
      </c>
    </row>
    <row r="163" spans="1:9" x14ac:dyDescent="0.35">
      <c r="A163">
        <v>51</v>
      </c>
      <c r="B163" t="s">
        <v>654</v>
      </c>
      <c r="C163" t="s">
        <v>705</v>
      </c>
      <c r="G163" t="b">
        <v>0</v>
      </c>
      <c r="I163" t="s">
        <v>1173</v>
      </c>
    </row>
    <row r="164" spans="1:9" x14ac:dyDescent="0.35">
      <c r="A164">
        <v>52</v>
      </c>
      <c r="B164" t="s">
        <v>654</v>
      </c>
      <c r="C164" t="s">
        <v>706</v>
      </c>
      <c r="G164" t="b">
        <v>1</v>
      </c>
      <c r="H164">
        <v>2</v>
      </c>
    </row>
    <row r="165" spans="1:9" x14ac:dyDescent="0.35">
      <c r="A165">
        <v>53</v>
      </c>
      <c r="B165" t="s">
        <v>654</v>
      </c>
      <c r="C165" t="s">
        <v>707</v>
      </c>
      <c r="G165" t="b">
        <v>0</v>
      </c>
    </row>
    <row r="166" spans="1:9" x14ac:dyDescent="0.35">
      <c r="A166">
        <v>54</v>
      </c>
      <c r="B166" t="s">
        <v>654</v>
      </c>
      <c r="C166" t="s">
        <v>708</v>
      </c>
      <c r="G166" t="b">
        <v>1</v>
      </c>
      <c r="H166">
        <v>1</v>
      </c>
    </row>
    <row r="167" spans="1:9" x14ac:dyDescent="0.35">
      <c r="A167">
        <v>55</v>
      </c>
      <c r="B167" t="s">
        <v>654</v>
      </c>
      <c r="C167" t="s">
        <v>709</v>
      </c>
      <c r="D167" t="b">
        <v>1</v>
      </c>
      <c r="E167" t="b">
        <v>1</v>
      </c>
      <c r="G167" t="b">
        <v>1</v>
      </c>
      <c r="H167">
        <v>1</v>
      </c>
    </row>
    <row r="168" spans="1:9" x14ac:dyDescent="0.35">
      <c r="A168">
        <v>56</v>
      </c>
      <c r="B168" t="s">
        <v>654</v>
      </c>
      <c r="C168" t="s">
        <v>710</v>
      </c>
      <c r="G168" t="b">
        <v>0</v>
      </c>
    </row>
    <row r="169" spans="1:9" x14ac:dyDescent="0.35">
      <c r="A169">
        <v>57</v>
      </c>
      <c r="B169" t="s">
        <v>654</v>
      </c>
      <c r="C169" t="s">
        <v>711</v>
      </c>
      <c r="G169" t="b">
        <v>1</v>
      </c>
      <c r="H169">
        <v>2</v>
      </c>
    </row>
    <row r="170" spans="1:9" x14ac:dyDescent="0.35">
      <c r="A170">
        <v>58</v>
      </c>
      <c r="B170" t="s">
        <v>654</v>
      </c>
      <c r="C170" t="s">
        <v>712</v>
      </c>
      <c r="G170" t="b">
        <v>0</v>
      </c>
    </row>
    <row r="171" spans="1:9" x14ac:dyDescent="0.35">
      <c r="A171">
        <v>59</v>
      </c>
      <c r="B171" t="s">
        <v>654</v>
      </c>
      <c r="C171" t="s">
        <v>713</v>
      </c>
      <c r="G171" t="b">
        <v>1</v>
      </c>
      <c r="H171">
        <v>1</v>
      </c>
    </row>
    <row r="172" spans="1:9" x14ac:dyDescent="0.35">
      <c r="A172">
        <v>60</v>
      </c>
      <c r="B172" t="s">
        <v>654</v>
      </c>
      <c r="C172" t="s">
        <v>714</v>
      </c>
      <c r="D172" t="b">
        <v>1</v>
      </c>
      <c r="E172" t="b">
        <v>1</v>
      </c>
      <c r="G172" t="b">
        <v>1</v>
      </c>
      <c r="H172">
        <v>1</v>
      </c>
    </row>
    <row r="173" spans="1:9" x14ac:dyDescent="0.35">
      <c r="A173">
        <v>61</v>
      </c>
      <c r="B173" t="s">
        <v>654</v>
      </c>
      <c r="C173" t="s">
        <v>715</v>
      </c>
      <c r="D173" t="b">
        <v>1</v>
      </c>
      <c r="E173" t="b">
        <v>1</v>
      </c>
      <c r="G173" t="b">
        <v>1</v>
      </c>
      <c r="H173">
        <v>1</v>
      </c>
      <c r="I173" t="s">
        <v>814</v>
      </c>
    </row>
    <row r="174" spans="1:9" x14ac:dyDescent="0.35">
      <c r="A174">
        <v>62</v>
      </c>
      <c r="B174" t="s">
        <v>654</v>
      </c>
      <c r="C174" t="s">
        <v>716</v>
      </c>
      <c r="D174" t="b">
        <v>1</v>
      </c>
      <c r="E174" t="b">
        <v>1</v>
      </c>
      <c r="G174" t="b">
        <v>1</v>
      </c>
      <c r="H174">
        <v>1</v>
      </c>
    </row>
    <row r="175" spans="1:9" x14ac:dyDescent="0.35">
      <c r="A175">
        <v>63</v>
      </c>
      <c r="B175" t="s">
        <v>654</v>
      </c>
      <c r="C175" t="s">
        <v>717</v>
      </c>
      <c r="G175" t="b">
        <v>0</v>
      </c>
    </row>
    <row r="176" spans="1:9" x14ac:dyDescent="0.35">
      <c r="A176">
        <v>64</v>
      </c>
      <c r="B176" t="s">
        <v>654</v>
      </c>
      <c r="C176" t="s">
        <v>718</v>
      </c>
      <c r="G176" t="b">
        <v>0</v>
      </c>
    </row>
    <row r="177" spans="1:7" x14ac:dyDescent="0.35">
      <c r="A177">
        <v>65</v>
      </c>
      <c r="B177" t="s">
        <v>654</v>
      </c>
      <c r="C177" t="s">
        <v>719</v>
      </c>
      <c r="G177" t="b">
        <v>0</v>
      </c>
    </row>
    <row r="178" spans="1:7" x14ac:dyDescent="0.35">
      <c r="A178">
        <v>66</v>
      </c>
      <c r="B178" t="s">
        <v>654</v>
      </c>
      <c r="C178" t="s">
        <v>720</v>
      </c>
      <c r="G178" t="b">
        <v>0</v>
      </c>
    </row>
    <row r="179" spans="1:7" x14ac:dyDescent="0.35">
      <c r="A179">
        <v>67</v>
      </c>
      <c r="B179" t="s">
        <v>654</v>
      </c>
      <c r="C179" t="s">
        <v>721</v>
      </c>
      <c r="G179" t="b">
        <v>0</v>
      </c>
    </row>
    <row r="180" spans="1:7" x14ac:dyDescent="0.35">
      <c r="A180">
        <v>68</v>
      </c>
      <c r="B180" t="s">
        <v>654</v>
      </c>
      <c r="C180" t="s">
        <v>722</v>
      </c>
      <c r="G180" t="b">
        <v>0</v>
      </c>
    </row>
    <row r="181" spans="1:7" x14ac:dyDescent="0.35">
      <c r="A181">
        <v>69</v>
      </c>
      <c r="B181" t="s">
        <v>654</v>
      </c>
      <c r="C181" t="s">
        <v>723</v>
      </c>
      <c r="G181" t="b">
        <v>0</v>
      </c>
    </row>
    <row r="182" spans="1:7" x14ac:dyDescent="0.35">
      <c r="A182">
        <v>70</v>
      </c>
      <c r="B182" t="s">
        <v>654</v>
      </c>
      <c r="C182" t="s">
        <v>724</v>
      </c>
      <c r="G182" t="b">
        <v>0</v>
      </c>
    </row>
    <row r="183" spans="1:7" x14ac:dyDescent="0.35">
      <c r="A183">
        <v>71</v>
      </c>
      <c r="B183" t="s">
        <v>654</v>
      </c>
      <c r="C183" t="s">
        <v>725</v>
      </c>
      <c r="G183" t="b">
        <v>0</v>
      </c>
    </row>
    <row r="184" spans="1:7" x14ac:dyDescent="0.35">
      <c r="A184">
        <v>72</v>
      </c>
      <c r="B184" t="s">
        <v>654</v>
      </c>
      <c r="C184" t="s">
        <v>726</v>
      </c>
      <c r="G184" t="b">
        <v>0</v>
      </c>
    </row>
    <row r="185" spans="1:7" x14ac:dyDescent="0.35">
      <c r="A185">
        <v>73</v>
      </c>
      <c r="B185" t="s">
        <v>654</v>
      </c>
      <c r="C185" t="s">
        <v>727</v>
      </c>
      <c r="G185" t="b">
        <v>0</v>
      </c>
    </row>
    <row r="186" spans="1:7" x14ac:dyDescent="0.35">
      <c r="A186">
        <v>74</v>
      </c>
      <c r="B186" t="s">
        <v>654</v>
      </c>
      <c r="C186" t="s">
        <v>728</v>
      </c>
      <c r="G186" t="b">
        <v>0</v>
      </c>
    </row>
    <row r="187" spans="1:7" x14ac:dyDescent="0.35">
      <c r="A187">
        <v>75</v>
      </c>
      <c r="B187" t="s">
        <v>654</v>
      </c>
      <c r="C187" t="s">
        <v>729</v>
      </c>
      <c r="G187" t="b">
        <v>0</v>
      </c>
    </row>
    <row r="188" spans="1:7" x14ac:dyDescent="0.35">
      <c r="A188">
        <v>76</v>
      </c>
      <c r="B188" t="s">
        <v>654</v>
      </c>
      <c r="C188" t="s">
        <v>730</v>
      </c>
      <c r="G188" t="b">
        <v>0</v>
      </c>
    </row>
    <row r="189" spans="1:7" x14ac:dyDescent="0.35">
      <c r="A189">
        <v>77</v>
      </c>
      <c r="B189" t="s">
        <v>654</v>
      </c>
      <c r="C189" t="s">
        <v>731</v>
      </c>
      <c r="G189" t="b">
        <v>0</v>
      </c>
    </row>
    <row r="190" spans="1:7" x14ac:dyDescent="0.35">
      <c r="A190">
        <v>78</v>
      </c>
      <c r="B190" t="s">
        <v>654</v>
      </c>
      <c r="C190" t="s">
        <v>732</v>
      </c>
      <c r="G190" t="b">
        <v>0</v>
      </c>
    </row>
    <row r="191" spans="1:7" x14ac:dyDescent="0.35">
      <c r="A191">
        <v>79</v>
      </c>
      <c r="B191" t="s">
        <v>654</v>
      </c>
      <c r="C191" t="s">
        <v>733</v>
      </c>
      <c r="G191" t="b">
        <v>0</v>
      </c>
    </row>
    <row r="192" spans="1:7" x14ac:dyDescent="0.35">
      <c r="A192">
        <v>80</v>
      </c>
      <c r="B192" t="s">
        <v>654</v>
      </c>
      <c r="C192" t="s">
        <v>734</v>
      </c>
      <c r="G192" t="b">
        <v>0</v>
      </c>
    </row>
    <row r="193" spans="1:7" x14ac:dyDescent="0.35">
      <c r="A193">
        <v>81</v>
      </c>
      <c r="B193" t="s">
        <v>654</v>
      </c>
      <c r="C193" t="s">
        <v>735</v>
      </c>
      <c r="G193" t="b">
        <v>0</v>
      </c>
    </row>
    <row r="194" spans="1:7" x14ac:dyDescent="0.35">
      <c r="A194">
        <v>82</v>
      </c>
      <c r="B194" t="s">
        <v>654</v>
      </c>
      <c r="C194" t="s">
        <v>736</v>
      </c>
      <c r="G194" t="b">
        <v>0</v>
      </c>
    </row>
    <row r="195" spans="1:7" x14ac:dyDescent="0.35">
      <c r="A195">
        <v>83</v>
      </c>
      <c r="B195" t="s">
        <v>654</v>
      </c>
      <c r="C195" t="s">
        <v>737</v>
      </c>
      <c r="G195" t="b">
        <v>0</v>
      </c>
    </row>
    <row r="196" spans="1:7" x14ac:dyDescent="0.35">
      <c r="A196">
        <v>84</v>
      </c>
      <c r="B196" t="s">
        <v>654</v>
      </c>
      <c r="C196" t="s">
        <v>738</v>
      </c>
      <c r="G196" t="b">
        <v>0</v>
      </c>
    </row>
    <row r="197" spans="1:7" x14ac:dyDescent="0.35">
      <c r="A197">
        <v>85</v>
      </c>
      <c r="B197" t="s">
        <v>654</v>
      </c>
      <c r="C197" t="s">
        <v>739</v>
      </c>
      <c r="G197" t="b">
        <v>0</v>
      </c>
    </row>
    <row r="198" spans="1:7" x14ac:dyDescent="0.35">
      <c r="A198">
        <v>86</v>
      </c>
      <c r="B198" t="s">
        <v>654</v>
      </c>
      <c r="C198" t="s">
        <v>740</v>
      </c>
      <c r="G198" t="b">
        <v>0</v>
      </c>
    </row>
    <row r="199" spans="1:7" x14ac:dyDescent="0.35">
      <c r="A199">
        <v>87</v>
      </c>
      <c r="B199" t="s">
        <v>654</v>
      </c>
      <c r="C199" t="s">
        <v>741</v>
      </c>
      <c r="G199" t="b">
        <v>0</v>
      </c>
    </row>
    <row r="200" spans="1:7" x14ac:dyDescent="0.35">
      <c r="A200">
        <v>88</v>
      </c>
      <c r="B200" t="s">
        <v>654</v>
      </c>
      <c r="C200" t="s">
        <v>742</v>
      </c>
      <c r="G200" t="b">
        <v>0</v>
      </c>
    </row>
    <row r="201" spans="1:7" x14ac:dyDescent="0.35">
      <c r="A201">
        <v>89</v>
      </c>
      <c r="B201" t="s">
        <v>654</v>
      </c>
      <c r="C201" t="s">
        <v>743</v>
      </c>
      <c r="G201" t="b">
        <v>0</v>
      </c>
    </row>
    <row r="202" spans="1:7" x14ac:dyDescent="0.35">
      <c r="A202">
        <v>90</v>
      </c>
      <c r="B202" t="s">
        <v>654</v>
      </c>
      <c r="C202" t="s">
        <v>744</v>
      </c>
      <c r="G202" t="b">
        <v>0</v>
      </c>
    </row>
    <row r="203" spans="1:7" x14ac:dyDescent="0.35">
      <c r="A203">
        <v>91</v>
      </c>
      <c r="B203" t="s">
        <v>654</v>
      </c>
      <c r="C203" t="s">
        <v>745</v>
      </c>
      <c r="G203" t="b">
        <v>0</v>
      </c>
    </row>
    <row r="204" spans="1:7" x14ac:dyDescent="0.35">
      <c r="A204">
        <v>92</v>
      </c>
      <c r="B204" t="s">
        <v>654</v>
      </c>
      <c r="C204" t="s">
        <v>746</v>
      </c>
      <c r="G204" t="b">
        <v>0</v>
      </c>
    </row>
    <row r="205" spans="1:7" x14ac:dyDescent="0.35">
      <c r="A205">
        <v>93</v>
      </c>
      <c r="B205" t="s">
        <v>654</v>
      </c>
      <c r="C205" t="s">
        <v>747</v>
      </c>
      <c r="G205" t="b">
        <v>0</v>
      </c>
    </row>
    <row r="206" spans="1:7" x14ac:dyDescent="0.35">
      <c r="A206">
        <v>94</v>
      </c>
      <c r="B206" t="s">
        <v>654</v>
      </c>
      <c r="C206" t="s">
        <v>748</v>
      </c>
      <c r="G206" t="b">
        <v>0</v>
      </c>
    </row>
    <row r="207" spans="1:7" x14ac:dyDescent="0.35">
      <c r="A207">
        <v>95</v>
      </c>
      <c r="B207" t="s">
        <v>654</v>
      </c>
      <c r="C207" t="s">
        <v>749</v>
      </c>
      <c r="G207" t="b">
        <v>0</v>
      </c>
    </row>
    <row r="208" spans="1:7" x14ac:dyDescent="0.35">
      <c r="A208">
        <v>96</v>
      </c>
      <c r="B208" t="s">
        <v>654</v>
      </c>
      <c r="C208" t="s">
        <v>750</v>
      </c>
      <c r="G208" t="b">
        <v>0</v>
      </c>
    </row>
    <row r="209" spans="1:7" x14ac:dyDescent="0.35">
      <c r="A209">
        <v>97</v>
      </c>
      <c r="B209" t="s">
        <v>654</v>
      </c>
      <c r="C209" t="s">
        <v>751</v>
      </c>
      <c r="G209" t="b">
        <v>0</v>
      </c>
    </row>
    <row r="210" spans="1:7" x14ac:dyDescent="0.35">
      <c r="A210">
        <v>98</v>
      </c>
      <c r="B210" t="s">
        <v>654</v>
      </c>
      <c r="C210" t="s">
        <v>752</v>
      </c>
      <c r="G210" t="b">
        <v>0</v>
      </c>
    </row>
    <row r="211" spans="1:7" x14ac:dyDescent="0.35">
      <c r="A211">
        <v>99</v>
      </c>
      <c r="B211" t="s">
        <v>654</v>
      </c>
      <c r="C211" t="s">
        <v>753</v>
      </c>
      <c r="G211" t="b">
        <v>0</v>
      </c>
    </row>
    <row r="212" spans="1:7" x14ac:dyDescent="0.35">
      <c r="A212">
        <v>100</v>
      </c>
      <c r="B212" t="s">
        <v>654</v>
      </c>
      <c r="C212" t="s">
        <v>754</v>
      </c>
      <c r="G212" t="b">
        <v>0</v>
      </c>
    </row>
    <row r="213" spans="1:7" x14ac:dyDescent="0.35">
      <c r="A213">
        <v>101</v>
      </c>
      <c r="B213" t="s">
        <v>654</v>
      </c>
      <c r="C213" t="s">
        <v>755</v>
      </c>
      <c r="G213" t="b">
        <v>0</v>
      </c>
    </row>
    <row r="214" spans="1:7" x14ac:dyDescent="0.35">
      <c r="A214">
        <v>102</v>
      </c>
      <c r="B214" t="s">
        <v>654</v>
      </c>
      <c r="C214" t="s">
        <v>756</v>
      </c>
      <c r="G214" t="b">
        <v>0</v>
      </c>
    </row>
    <row r="215" spans="1:7" x14ac:dyDescent="0.35">
      <c r="A215">
        <v>103</v>
      </c>
      <c r="B215" t="s">
        <v>654</v>
      </c>
      <c r="C215" t="s">
        <v>757</v>
      </c>
      <c r="G215" t="b">
        <v>0</v>
      </c>
    </row>
    <row r="216" spans="1:7" x14ac:dyDescent="0.35">
      <c r="A216">
        <v>104</v>
      </c>
      <c r="B216" t="s">
        <v>654</v>
      </c>
      <c r="C216" t="s">
        <v>758</v>
      </c>
      <c r="G216" t="b">
        <v>0</v>
      </c>
    </row>
    <row r="217" spans="1:7" x14ac:dyDescent="0.35">
      <c r="A217">
        <v>105</v>
      </c>
      <c r="B217" t="s">
        <v>654</v>
      </c>
      <c r="C217" t="s">
        <v>759</v>
      </c>
      <c r="G217" t="b">
        <v>0</v>
      </c>
    </row>
    <row r="218" spans="1:7" x14ac:dyDescent="0.35">
      <c r="A218">
        <v>106</v>
      </c>
      <c r="B218" t="s">
        <v>654</v>
      </c>
      <c r="C218" t="s">
        <v>760</v>
      </c>
      <c r="G218" t="b">
        <v>0</v>
      </c>
    </row>
    <row r="219" spans="1:7" x14ac:dyDescent="0.35">
      <c r="A219">
        <v>107</v>
      </c>
      <c r="B219" t="s">
        <v>654</v>
      </c>
      <c r="C219" t="s">
        <v>761</v>
      </c>
      <c r="G219" t="b">
        <v>0</v>
      </c>
    </row>
    <row r="220" spans="1:7" x14ac:dyDescent="0.35">
      <c r="A220">
        <v>108</v>
      </c>
      <c r="B220" t="s">
        <v>654</v>
      </c>
      <c r="C220" t="s">
        <v>762</v>
      </c>
      <c r="G220" t="b">
        <v>0</v>
      </c>
    </row>
    <row r="221" spans="1:7" x14ac:dyDescent="0.35">
      <c r="A221">
        <v>109</v>
      </c>
      <c r="B221" t="s">
        <v>654</v>
      </c>
      <c r="C221" t="s">
        <v>763</v>
      </c>
      <c r="G221" t="b">
        <v>0</v>
      </c>
    </row>
    <row r="222" spans="1:7" x14ac:dyDescent="0.35">
      <c r="A222">
        <v>110</v>
      </c>
      <c r="B222" t="s">
        <v>654</v>
      </c>
      <c r="C222" t="s">
        <v>764</v>
      </c>
      <c r="G222" t="b">
        <v>0</v>
      </c>
    </row>
    <row r="223" spans="1:7" x14ac:dyDescent="0.35">
      <c r="A223">
        <v>111</v>
      </c>
      <c r="B223" t="s">
        <v>654</v>
      </c>
      <c r="C223" t="s">
        <v>765</v>
      </c>
      <c r="G223" t="b">
        <v>0</v>
      </c>
    </row>
    <row r="224" spans="1:7" x14ac:dyDescent="0.35">
      <c r="A224">
        <v>112</v>
      </c>
      <c r="B224" t="s">
        <v>654</v>
      </c>
      <c r="C224" t="s">
        <v>766</v>
      </c>
      <c r="G224" t="b">
        <v>0</v>
      </c>
    </row>
    <row r="225" spans="1:7" x14ac:dyDescent="0.35">
      <c r="A225">
        <v>113</v>
      </c>
      <c r="B225" t="s">
        <v>654</v>
      </c>
      <c r="C225" t="s">
        <v>767</v>
      </c>
      <c r="G225" t="b">
        <v>0</v>
      </c>
    </row>
    <row r="226" spans="1:7" x14ac:dyDescent="0.35">
      <c r="A226">
        <v>114</v>
      </c>
      <c r="B226" t="s">
        <v>654</v>
      </c>
      <c r="C226" t="s">
        <v>768</v>
      </c>
      <c r="G226" t="b">
        <v>0</v>
      </c>
    </row>
    <row r="227" spans="1:7" x14ac:dyDescent="0.35">
      <c r="A227">
        <v>115</v>
      </c>
      <c r="B227" t="s">
        <v>654</v>
      </c>
      <c r="C227" t="s">
        <v>769</v>
      </c>
      <c r="G227" t="b">
        <v>0</v>
      </c>
    </row>
    <row r="228" spans="1:7" x14ac:dyDescent="0.35">
      <c r="A228">
        <v>116</v>
      </c>
      <c r="B228" t="s">
        <v>654</v>
      </c>
      <c r="C228" t="s">
        <v>770</v>
      </c>
      <c r="G228" t="b">
        <v>0</v>
      </c>
    </row>
    <row r="229" spans="1:7" x14ac:dyDescent="0.35">
      <c r="A229">
        <v>117</v>
      </c>
      <c r="B229" t="s">
        <v>654</v>
      </c>
      <c r="C229" t="s">
        <v>771</v>
      </c>
      <c r="G229" t="b">
        <v>0</v>
      </c>
    </row>
    <row r="230" spans="1:7" x14ac:dyDescent="0.35">
      <c r="A230">
        <v>118</v>
      </c>
      <c r="B230" t="s">
        <v>654</v>
      </c>
      <c r="C230" t="s">
        <v>772</v>
      </c>
      <c r="G230" t="b">
        <v>0</v>
      </c>
    </row>
    <row r="231" spans="1:7" x14ac:dyDescent="0.35">
      <c r="A231">
        <v>119</v>
      </c>
      <c r="B231" t="s">
        <v>654</v>
      </c>
      <c r="C231" t="s">
        <v>773</v>
      </c>
      <c r="G231" t="b">
        <v>0</v>
      </c>
    </row>
    <row r="232" spans="1:7" x14ac:dyDescent="0.35">
      <c r="A232">
        <v>120</v>
      </c>
      <c r="B232" t="s">
        <v>654</v>
      </c>
      <c r="C232" t="s">
        <v>774</v>
      </c>
      <c r="G232" t="b">
        <v>0</v>
      </c>
    </row>
    <row r="233" spans="1:7" x14ac:dyDescent="0.35">
      <c r="A233">
        <v>121</v>
      </c>
      <c r="B233" t="s">
        <v>654</v>
      </c>
      <c r="C233" t="s">
        <v>775</v>
      </c>
      <c r="G233" t="b">
        <v>0</v>
      </c>
    </row>
    <row r="234" spans="1:7" x14ac:dyDescent="0.35">
      <c r="A234">
        <v>122</v>
      </c>
      <c r="B234" t="s">
        <v>654</v>
      </c>
      <c r="C234" t="s">
        <v>776</v>
      </c>
      <c r="G234" t="b">
        <v>0</v>
      </c>
    </row>
    <row r="235" spans="1:7" x14ac:dyDescent="0.35">
      <c r="A235">
        <v>123</v>
      </c>
      <c r="B235" t="s">
        <v>654</v>
      </c>
      <c r="C235" t="s">
        <v>777</v>
      </c>
      <c r="G235" t="b">
        <v>0</v>
      </c>
    </row>
    <row r="236" spans="1:7" x14ac:dyDescent="0.35">
      <c r="A236">
        <v>124</v>
      </c>
      <c r="B236" t="s">
        <v>654</v>
      </c>
      <c r="C236" t="s">
        <v>778</v>
      </c>
      <c r="G236" t="b">
        <v>0</v>
      </c>
    </row>
    <row r="237" spans="1:7" x14ac:dyDescent="0.35">
      <c r="A237">
        <v>125</v>
      </c>
      <c r="B237" t="s">
        <v>654</v>
      </c>
      <c r="C237" t="s">
        <v>779</v>
      </c>
      <c r="G237" t="b">
        <v>0</v>
      </c>
    </row>
    <row r="238" spans="1:7" x14ac:dyDescent="0.35">
      <c r="A238">
        <v>126</v>
      </c>
      <c r="B238" t="s">
        <v>654</v>
      </c>
      <c r="C238" t="s">
        <v>780</v>
      </c>
      <c r="G238" t="b">
        <v>0</v>
      </c>
    </row>
    <row r="239" spans="1:7" x14ac:dyDescent="0.35">
      <c r="A239">
        <v>127</v>
      </c>
      <c r="B239" t="s">
        <v>654</v>
      </c>
      <c r="C239" t="s">
        <v>781</v>
      </c>
      <c r="G239" t="b">
        <v>0</v>
      </c>
    </row>
    <row r="240" spans="1:7" x14ac:dyDescent="0.35">
      <c r="A240">
        <v>128</v>
      </c>
      <c r="B240" t="s">
        <v>654</v>
      </c>
      <c r="C240" t="s">
        <v>782</v>
      </c>
      <c r="G240" t="b">
        <v>0</v>
      </c>
    </row>
    <row r="241" spans="1:8" x14ac:dyDescent="0.35">
      <c r="A241">
        <v>129</v>
      </c>
      <c r="B241" t="s">
        <v>654</v>
      </c>
      <c r="C241" t="s">
        <v>783</v>
      </c>
      <c r="G241" t="b">
        <v>0</v>
      </c>
    </row>
    <row r="242" spans="1:8" x14ac:dyDescent="0.35">
      <c r="A242">
        <v>130</v>
      </c>
      <c r="B242" t="s">
        <v>654</v>
      </c>
      <c r="C242" t="s">
        <v>784</v>
      </c>
      <c r="G242" t="b">
        <v>0</v>
      </c>
    </row>
    <row r="243" spans="1:8" x14ac:dyDescent="0.35">
      <c r="A243">
        <v>131</v>
      </c>
      <c r="B243" t="s">
        <v>654</v>
      </c>
      <c r="C243" t="s">
        <v>785</v>
      </c>
      <c r="G243" t="b">
        <v>0</v>
      </c>
    </row>
    <row r="244" spans="1:8" x14ac:dyDescent="0.35">
      <c r="A244">
        <v>132</v>
      </c>
      <c r="B244" t="s">
        <v>654</v>
      </c>
      <c r="C244" t="s">
        <v>786</v>
      </c>
      <c r="G244" t="b">
        <v>0</v>
      </c>
    </row>
    <row r="245" spans="1:8" x14ac:dyDescent="0.35">
      <c r="A245">
        <v>133</v>
      </c>
      <c r="B245" t="s">
        <v>654</v>
      </c>
      <c r="C245" t="s">
        <v>787</v>
      </c>
      <c r="G245" t="b">
        <v>1</v>
      </c>
      <c r="H245">
        <v>1</v>
      </c>
    </row>
    <row r="246" spans="1:8" x14ac:dyDescent="0.35">
      <c r="A246">
        <v>134</v>
      </c>
      <c r="B246" t="s">
        <v>654</v>
      </c>
      <c r="C246" t="s">
        <v>788</v>
      </c>
      <c r="G246" t="b">
        <v>0</v>
      </c>
    </row>
    <row r="247" spans="1:8" x14ac:dyDescent="0.35">
      <c r="A247">
        <v>135</v>
      </c>
      <c r="B247" t="s">
        <v>654</v>
      </c>
      <c r="C247" t="s">
        <v>789</v>
      </c>
      <c r="G247" t="b">
        <v>0</v>
      </c>
    </row>
    <row r="248" spans="1:8" x14ac:dyDescent="0.35">
      <c r="A248">
        <v>136</v>
      </c>
      <c r="B248" t="s">
        <v>654</v>
      </c>
      <c r="C248" t="s">
        <v>790</v>
      </c>
      <c r="G248" t="b">
        <v>1</v>
      </c>
      <c r="H248">
        <v>1</v>
      </c>
    </row>
    <row r="249" spans="1:8" x14ac:dyDescent="0.35">
      <c r="A249">
        <v>137</v>
      </c>
      <c r="B249" t="s">
        <v>654</v>
      </c>
      <c r="C249" t="s">
        <v>791</v>
      </c>
      <c r="G249" t="b">
        <v>0</v>
      </c>
    </row>
    <row r="250" spans="1:8" x14ac:dyDescent="0.35">
      <c r="A250">
        <v>138</v>
      </c>
      <c r="B250" t="s">
        <v>654</v>
      </c>
      <c r="C250" t="s">
        <v>792</v>
      </c>
      <c r="G250" t="b">
        <v>0</v>
      </c>
    </row>
    <row r="251" spans="1:8" x14ac:dyDescent="0.35">
      <c r="A251">
        <v>139</v>
      </c>
      <c r="B251" t="s">
        <v>654</v>
      </c>
      <c r="C251" t="s">
        <v>793</v>
      </c>
      <c r="G251" t="b">
        <v>1</v>
      </c>
      <c r="H251">
        <v>2</v>
      </c>
    </row>
    <row r="252" spans="1:8" x14ac:dyDescent="0.35">
      <c r="A252">
        <v>140</v>
      </c>
      <c r="B252" t="s">
        <v>654</v>
      </c>
      <c r="C252" t="s">
        <v>794</v>
      </c>
      <c r="G252" t="b">
        <v>0</v>
      </c>
    </row>
    <row r="253" spans="1:8" x14ac:dyDescent="0.35">
      <c r="A253">
        <v>141</v>
      </c>
      <c r="B253" t="s">
        <v>654</v>
      </c>
      <c r="C253" t="s">
        <v>795</v>
      </c>
      <c r="G253" t="b">
        <v>0</v>
      </c>
    </row>
    <row r="254" spans="1:8" x14ac:dyDescent="0.35">
      <c r="A254">
        <v>142</v>
      </c>
      <c r="B254" t="s">
        <v>654</v>
      </c>
      <c r="C254" t="s">
        <v>796</v>
      </c>
      <c r="G254" t="b">
        <v>0</v>
      </c>
    </row>
    <row r="255" spans="1:8" x14ac:dyDescent="0.35">
      <c r="A255">
        <v>143</v>
      </c>
      <c r="B255" t="s">
        <v>654</v>
      </c>
      <c r="C255" t="s">
        <v>797</v>
      </c>
      <c r="G255" t="b">
        <v>0</v>
      </c>
    </row>
    <row r="256" spans="1:8" x14ac:dyDescent="0.35">
      <c r="A256">
        <v>144</v>
      </c>
      <c r="B256" t="s">
        <v>654</v>
      </c>
      <c r="C256" t="s">
        <v>798</v>
      </c>
      <c r="G256" t="b">
        <v>0</v>
      </c>
    </row>
    <row r="257" spans="1:10" x14ac:dyDescent="0.35">
      <c r="A257">
        <v>145</v>
      </c>
      <c r="B257" t="s">
        <v>654</v>
      </c>
      <c r="C257" t="s">
        <v>799</v>
      </c>
      <c r="G257" t="b">
        <v>0</v>
      </c>
    </row>
    <row r="258" spans="1:10" x14ac:dyDescent="0.35">
      <c r="A258">
        <v>146</v>
      </c>
      <c r="B258" t="s">
        <v>654</v>
      </c>
      <c r="C258" t="s">
        <v>800</v>
      </c>
      <c r="G258" t="b">
        <v>0</v>
      </c>
    </row>
    <row r="259" spans="1:10" x14ac:dyDescent="0.35">
      <c r="A259">
        <v>147</v>
      </c>
      <c r="B259" t="s">
        <v>654</v>
      </c>
      <c r="C259" t="s">
        <v>801</v>
      </c>
      <c r="G259" t="b">
        <v>0</v>
      </c>
    </row>
    <row r="260" spans="1:10" x14ac:dyDescent="0.35">
      <c r="A260">
        <v>148</v>
      </c>
      <c r="B260" t="s">
        <v>654</v>
      </c>
      <c r="C260" t="s">
        <v>802</v>
      </c>
      <c r="G260" t="b">
        <v>0</v>
      </c>
    </row>
    <row r="261" spans="1:10" x14ac:dyDescent="0.35">
      <c r="A261">
        <v>149</v>
      </c>
      <c r="B261" t="s">
        <v>654</v>
      </c>
      <c r="C261" t="s">
        <v>803</v>
      </c>
      <c r="G261" t="b">
        <v>0</v>
      </c>
    </row>
    <row r="262" spans="1:10" x14ac:dyDescent="0.35">
      <c r="A262">
        <v>150</v>
      </c>
      <c r="B262" t="s">
        <v>654</v>
      </c>
      <c r="C262" t="s">
        <v>804</v>
      </c>
      <c r="G262" t="b">
        <v>0</v>
      </c>
    </row>
    <row r="263" spans="1:10" x14ac:dyDescent="0.35">
      <c r="A263">
        <v>151</v>
      </c>
      <c r="B263" t="s">
        <v>654</v>
      </c>
      <c r="C263" t="s">
        <v>805</v>
      </c>
      <c r="G263" t="b">
        <v>0</v>
      </c>
    </row>
    <row r="264" spans="1:10" x14ac:dyDescent="0.35">
      <c r="A264">
        <v>152</v>
      </c>
      <c r="B264" t="s">
        <v>654</v>
      </c>
      <c r="C264" t="s">
        <v>806</v>
      </c>
      <c r="G264" t="b">
        <v>0</v>
      </c>
    </row>
    <row r="265" spans="1:10" x14ac:dyDescent="0.35">
      <c r="A265">
        <v>1</v>
      </c>
      <c r="B265" t="s">
        <v>815</v>
      </c>
      <c r="C265" t="s">
        <v>816</v>
      </c>
      <c r="G265" t="b">
        <v>0</v>
      </c>
      <c r="J265">
        <v>1</v>
      </c>
    </row>
    <row r="266" spans="1:10" x14ac:dyDescent="0.35">
      <c r="A266">
        <v>2</v>
      </c>
      <c r="B266" t="s">
        <v>815</v>
      </c>
      <c r="C266" t="s">
        <v>817</v>
      </c>
      <c r="G266" t="b">
        <v>1</v>
      </c>
      <c r="H266">
        <v>1</v>
      </c>
    </row>
    <row r="267" spans="1:10" x14ac:dyDescent="0.35">
      <c r="A267">
        <v>3</v>
      </c>
      <c r="B267" t="s">
        <v>815</v>
      </c>
      <c r="C267" t="s">
        <v>818</v>
      </c>
      <c r="G267" t="b">
        <v>0</v>
      </c>
    </row>
    <row r="268" spans="1:10" x14ac:dyDescent="0.35">
      <c r="A268">
        <v>4</v>
      </c>
      <c r="B268" t="s">
        <v>815</v>
      </c>
      <c r="C268" t="s">
        <v>819</v>
      </c>
      <c r="G268" t="b">
        <v>1</v>
      </c>
      <c r="H268">
        <v>1</v>
      </c>
      <c r="J268">
        <v>1</v>
      </c>
    </row>
    <row r="269" spans="1:10" x14ac:dyDescent="0.35">
      <c r="A269">
        <v>5</v>
      </c>
      <c r="B269" t="s">
        <v>815</v>
      </c>
      <c r="C269" t="s">
        <v>820</v>
      </c>
      <c r="G269" t="b">
        <v>1</v>
      </c>
      <c r="H269">
        <v>1</v>
      </c>
      <c r="J269">
        <v>1</v>
      </c>
    </row>
    <row r="270" spans="1:10" x14ac:dyDescent="0.35">
      <c r="A270">
        <v>6</v>
      </c>
      <c r="B270" t="s">
        <v>815</v>
      </c>
      <c r="C270" t="s">
        <v>821</v>
      </c>
      <c r="G270" t="b">
        <v>1</v>
      </c>
      <c r="H270">
        <v>7</v>
      </c>
      <c r="J270">
        <v>1</v>
      </c>
    </row>
    <row r="271" spans="1:10" x14ac:dyDescent="0.35">
      <c r="A271">
        <v>7</v>
      </c>
      <c r="B271" t="s">
        <v>815</v>
      </c>
      <c r="C271" t="s">
        <v>822</v>
      </c>
      <c r="G271" t="b">
        <v>1</v>
      </c>
      <c r="H271">
        <v>27</v>
      </c>
      <c r="I271" t="s">
        <v>1149</v>
      </c>
      <c r="J271">
        <v>1</v>
      </c>
    </row>
    <row r="272" spans="1:10" x14ac:dyDescent="0.35">
      <c r="A272">
        <v>8</v>
      </c>
      <c r="B272" t="s">
        <v>815</v>
      </c>
      <c r="C272" t="s">
        <v>823</v>
      </c>
      <c r="G272" t="b">
        <v>0</v>
      </c>
      <c r="J272">
        <v>6</v>
      </c>
    </row>
    <row r="273" spans="1:10" x14ac:dyDescent="0.35">
      <c r="A273">
        <v>9</v>
      </c>
      <c r="B273" t="s">
        <v>815</v>
      </c>
      <c r="C273" t="s">
        <v>824</v>
      </c>
      <c r="G273" t="b">
        <v>1</v>
      </c>
      <c r="H273">
        <v>2</v>
      </c>
      <c r="J273">
        <v>1</v>
      </c>
    </row>
    <row r="274" spans="1:10" x14ac:dyDescent="0.35">
      <c r="A274">
        <v>10</v>
      </c>
      <c r="B274" t="s">
        <v>815</v>
      </c>
      <c r="C274" t="s">
        <v>825</v>
      </c>
      <c r="G274" t="b">
        <v>1</v>
      </c>
      <c r="H274">
        <v>1</v>
      </c>
      <c r="I274" t="s">
        <v>1150</v>
      </c>
    </row>
    <row r="275" spans="1:10" x14ac:dyDescent="0.35">
      <c r="A275">
        <v>11</v>
      </c>
      <c r="B275" t="s">
        <v>815</v>
      </c>
      <c r="C275" t="s">
        <v>826</v>
      </c>
      <c r="G275" t="b">
        <v>0</v>
      </c>
      <c r="I275" t="s">
        <v>1150</v>
      </c>
    </row>
    <row r="276" spans="1:10" x14ac:dyDescent="0.35">
      <c r="A276">
        <v>12</v>
      </c>
      <c r="B276" t="s">
        <v>815</v>
      </c>
      <c r="C276" t="s">
        <v>827</v>
      </c>
      <c r="G276" t="b">
        <v>1</v>
      </c>
      <c r="H276">
        <v>1</v>
      </c>
      <c r="I276" t="s">
        <v>1151</v>
      </c>
    </row>
    <row r="277" spans="1:10" x14ac:dyDescent="0.35">
      <c r="A277">
        <v>13</v>
      </c>
      <c r="B277" t="s">
        <v>815</v>
      </c>
      <c r="C277" t="s">
        <v>828</v>
      </c>
      <c r="G277" t="b">
        <v>0</v>
      </c>
    </row>
    <row r="278" spans="1:10" x14ac:dyDescent="0.35">
      <c r="A278">
        <v>14</v>
      </c>
      <c r="B278" t="s">
        <v>815</v>
      </c>
      <c r="C278" t="s">
        <v>829</v>
      </c>
      <c r="G278" t="b">
        <v>1</v>
      </c>
      <c r="H278">
        <v>1</v>
      </c>
      <c r="I278" t="s">
        <v>1152</v>
      </c>
    </row>
    <row r="279" spans="1:10" x14ac:dyDescent="0.35">
      <c r="A279">
        <v>15</v>
      </c>
      <c r="B279" t="s">
        <v>815</v>
      </c>
      <c r="C279" t="s">
        <v>830</v>
      </c>
      <c r="G279" t="b">
        <v>1</v>
      </c>
      <c r="H279">
        <v>1</v>
      </c>
      <c r="I279" t="s">
        <v>1153</v>
      </c>
    </row>
    <row r="280" spans="1:10" x14ac:dyDescent="0.35">
      <c r="A280">
        <v>16</v>
      </c>
      <c r="B280" t="s">
        <v>815</v>
      </c>
      <c r="C280" t="s">
        <v>831</v>
      </c>
      <c r="G280" t="b">
        <v>1</v>
      </c>
      <c r="H280">
        <v>1</v>
      </c>
    </row>
    <row r="281" spans="1:10" x14ac:dyDescent="0.35">
      <c r="A281">
        <v>17</v>
      </c>
      <c r="B281" t="s">
        <v>815</v>
      </c>
      <c r="C281" t="s">
        <v>832</v>
      </c>
      <c r="G281" t="b">
        <v>1</v>
      </c>
      <c r="H281">
        <v>5</v>
      </c>
      <c r="J281">
        <v>1</v>
      </c>
    </row>
    <row r="282" spans="1:10" x14ac:dyDescent="0.35">
      <c r="A282">
        <v>18</v>
      </c>
      <c r="B282" t="s">
        <v>815</v>
      </c>
      <c r="C282" t="s">
        <v>833</v>
      </c>
      <c r="G282" t="b">
        <v>0</v>
      </c>
      <c r="J282">
        <v>1</v>
      </c>
    </row>
    <row r="283" spans="1:10" x14ac:dyDescent="0.35">
      <c r="A283">
        <v>19</v>
      </c>
      <c r="B283" t="s">
        <v>815</v>
      </c>
      <c r="C283" t="s">
        <v>834</v>
      </c>
      <c r="G283" t="b">
        <v>0</v>
      </c>
    </row>
    <row r="284" spans="1:10" x14ac:dyDescent="0.35">
      <c r="A284">
        <v>20</v>
      </c>
      <c r="B284" t="s">
        <v>815</v>
      </c>
      <c r="C284" t="s">
        <v>835</v>
      </c>
      <c r="G284" t="b">
        <v>1</v>
      </c>
      <c r="H284">
        <v>40</v>
      </c>
      <c r="I284" t="s">
        <v>1154</v>
      </c>
      <c r="J284">
        <v>1</v>
      </c>
    </row>
    <row r="285" spans="1:10" x14ac:dyDescent="0.35">
      <c r="A285">
        <v>21</v>
      </c>
      <c r="B285" t="s">
        <v>815</v>
      </c>
      <c r="C285" t="s">
        <v>836</v>
      </c>
      <c r="G285" t="b">
        <v>1</v>
      </c>
      <c r="H285">
        <v>2</v>
      </c>
      <c r="J285">
        <v>1</v>
      </c>
    </row>
    <row r="286" spans="1:10" x14ac:dyDescent="0.35">
      <c r="A286">
        <v>22</v>
      </c>
      <c r="B286" t="s">
        <v>815</v>
      </c>
      <c r="C286" t="s">
        <v>837</v>
      </c>
      <c r="G286" t="b">
        <v>0</v>
      </c>
      <c r="I286" t="s">
        <v>1172</v>
      </c>
      <c r="J286">
        <v>1</v>
      </c>
    </row>
    <row r="287" spans="1:10" x14ac:dyDescent="0.35">
      <c r="A287">
        <v>23</v>
      </c>
      <c r="B287" t="s">
        <v>815</v>
      </c>
      <c r="C287" t="s">
        <v>838</v>
      </c>
      <c r="G287" t="b">
        <v>1</v>
      </c>
      <c r="H287">
        <v>8</v>
      </c>
      <c r="J287">
        <v>1</v>
      </c>
    </row>
    <row r="288" spans="1:10" x14ac:dyDescent="0.35">
      <c r="A288">
        <v>24</v>
      </c>
      <c r="B288" t="s">
        <v>815</v>
      </c>
      <c r="C288" t="s">
        <v>839</v>
      </c>
      <c r="G288" t="b">
        <v>1</v>
      </c>
      <c r="H288">
        <v>1</v>
      </c>
      <c r="I288" t="s">
        <v>1149</v>
      </c>
    </row>
    <row r="289" spans="1:10" x14ac:dyDescent="0.35">
      <c r="A289">
        <v>25</v>
      </c>
      <c r="B289" t="s">
        <v>815</v>
      </c>
      <c r="C289" t="s">
        <v>840</v>
      </c>
      <c r="G289" t="b">
        <v>1</v>
      </c>
      <c r="H289">
        <v>1</v>
      </c>
      <c r="J289">
        <v>1</v>
      </c>
    </row>
    <row r="290" spans="1:10" x14ac:dyDescent="0.35">
      <c r="A290">
        <v>26</v>
      </c>
      <c r="B290" t="s">
        <v>815</v>
      </c>
      <c r="C290" t="s">
        <v>841</v>
      </c>
      <c r="G290" t="b">
        <v>1</v>
      </c>
      <c r="H290">
        <v>1</v>
      </c>
      <c r="J290">
        <v>1</v>
      </c>
    </row>
    <row r="291" spans="1:10" x14ac:dyDescent="0.35">
      <c r="A291">
        <v>27</v>
      </c>
      <c r="B291" t="s">
        <v>815</v>
      </c>
      <c r="C291" t="s">
        <v>842</v>
      </c>
      <c r="G291" t="b">
        <v>1</v>
      </c>
      <c r="H291">
        <v>6</v>
      </c>
      <c r="J291">
        <v>2</v>
      </c>
    </row>
    <row r="292" spans="1:10" x14ac:dyDescent="0.35">
      <c r="A292">
        <v>28</v>
      </c>
      <c r="B292" t="s">
        <v>815</v>
      </c>
      <c r="C292" t="s">
        <v>843</v>
      </c>
      <c r="G292" t="b">
        <v>1</v>
      </c>
      <c r="H292">
        <v>1</v>
      </c>
      <c r="J292">
        <v>1</v>
      </c>
    </row>
    <row r="293" spans="1:10" x14ac:dyDescent="0.35">
      <c r="A293">
        <v>29</v>
      </c>
      <c r="B293" t="s">
        <v>815</v>
      </c>
      <c r="C293" t="s">
        <v>844</v>
      </c>
      <c r="G293" t="b">
        <v>0</v>
      </c>
    </row>
    <row r="294" spans="1:10" x14ac:dyDescent="0.35">
      <c r="A294">
        <v>30</v>
      </c>
      <c r="B294" t="s">
        <v>815</v>
      </c>
      <c r="C294" t="s">
        <v>845</v>
      </c>
      <c r="G294" t="b">
        <v>0</v>
      </c>
    </row>
    <row r="295" spans="1:10" x14ac:dyDescent="0.35">
      <c r="A295">
        <v>31</v>
      </c>
      <c r="B295" t="s">
        <v>815</v>
      </c>
      <c r="C295" t="s">
        <v>846</v>
      </c>
      <c r="G295" t="b">
        <v>0</v>
      </c>
    </row>
    <row r="296" spans="1:10" x14ac:dyDescent="0.35">
      <c r="A296">
        <v>32</v>
      </c>
      <c r="B296" t="s">
        <v>815</v>
      </c>
      <c r="C296" t="s">
        <v>847</v>
      </c>
      <c r="G296" t="b">
        <v>0</v>
      </c>
    </row>
    <row r="297" spans="1:10" x14ac:dyDescent="0.35">
      <c r="A297">
        <v>33</v>
      </c>
      <c r="B297" t="s">
        <v>815</v>
      </c>
      <c r="C297" t="s">
        <v>848</v>
      </c>
      <c r="G297" t="b">
        <v>0</v>
      </c>
    </row>
    <row r="298" spans="1:10" x14ac:dyDescent="0.35">
      <c r="A298">
        <v>34</v>
      </c>
      <c r="B298" t="s">
        <v>815</v>
      </c>
      <c r="C298" t="s">
        <v>849</v>
      </c>
      <c r="G298" t="b">
        <v>0</v>
      </c>
    </row>
    <row r="299" spans="1:10" x14ac:dyDescent="0.35">
      <c r="A299">
        <v>35</v>
      </c>
      <c r="B299" t="s">
        <v>815</v>
      </c>
      <c r="C299" t="s">
        <v>850</v>
      </c>
      <c r="G299" t="b">
        <v>0</v>
      </c>
    </row>
    <row r="300" spans="1:10" x14ac:dyDescent="0.35">
      <c r="A300">
        <v>36</v>
      </c>
      <c r="B300" t="s">
        <v>815</v>
      </c>
      <c r="C300" t="s">
        <v>851</v>
      </c>
      <c r="G300" t="b">
        <v>0</v>
      </c>
    </row>
    <row r="301" spans="1:10" x14ac:dyDescent="0.35">
      <c r="A301">
        <v>37</v>
      </c>
      <c r="B301" t="s">
        <v>815</v>
      </c>
      <c r="C301" t="s">
        <v>852</v>
      </c>
      <c r="G301" t="b">
        <v>0</v>
      </c>
    </row>
    <row r="302" spans="1:10" x14ac:dyDescent="0.35">
      <c r="A302">
        <v>38</v>
      </c>
      <c r="B302" t="s">
        <v>815</v>
      </c>
      <c r="C302" t="s">
        <v>853</v>
      </c>
      <c r="G302" t="b">
        <v>0</v>
      </c>
      <c r="J302">
        <v>1</v>
      </c>
    </row>
    <row r="303" spans="1:10" x14ac:dyDescent="0.35">
      <c r="A303">
        <v>39</v>
      </c>
      <c r="B303" t="s">
        <v>815</v>
      </c>
      <c r="C303" t="s">
        <v>854</v>
      </c>
      <c r="G303" t="b">
        <v>0</v>
      </c>
      <c r="J303">
        <v>1</v>
      </c>
    </row>
    <row r="304" spans="1:10" x14ac:dyDescent="0.35">
      <c r="A304">
        <v>40</v>
      </c>
      <c r="B304" t="s">
        <v>815</v>
      </c>
      <c r="C304" t="s">
        <v>855</v>
      </c>
      <c r="G304" t="b">
        <v>0</v>
      </c>
    </row>
    <row r="305" spans="1:10" x14ac:dyDescent="0.35">
      <c r="A305">
        <v>41</v>
      </c>
      <c r="B305" t="s">
        <v>815</v>
      </c>
      <c r="C305" t="s">
        <v>856</v>
      </c>
      <c r="G305" t="b">
        <v>0</v>
      </c>
      <c r="J305">
        <v>1</v>
      </c>
    </row>
    <row r="306" spans="1:10" x14ac:dyDescent="0.35">
      <c r="A306">
        <v>42</v>
      </c>
      <c r="B306" t="s">
        <v>815</v>
      </c>
      <c r="C306" t="s">
        <v>857</v>
      </c>
      <c r="G306" t="b">
        <v>0</v>
      </c>
      <c r="J306">
        <v>1</v>
      </c>
    </row>
    <row r="307" spans="1:10" x14ac:dyDescent="0.35">
      <c r="A307">
        <v>43</v>
      </c>
      <c r="B307" t="s">
        <v>815</v>
      </c>
      <c r="C307" t="s">
        <v>858</v>
      </c>
      <c r="G307" t="b">
        <v>0</v>
      </c>
    </row>
    <row r="308" spans="1:10" x14ac:dyDescent="0.35">
      <c r="A308">
        <v>44</v>
      </c>
      <c r="B308" t="s">
        <v>815</v>
      </c>
      <c r="C308" t="s">
        <v>859</v>
      </c>
      <c r="G308" t="b">
        <v>0</v>
      </c>
    </row>
    <row r="309" spans="1:10" x14ac:dyDescent="0.35">
      <c r="A309">
        <v>45</v>
      </c>
      <c r="B309" t="s">
        <v>815</v>
      </c>
      <c r="C309" t="s">
        <v>860</v>
      </c>
      <c r="G309" t="b">
        <v>0</v>
      </c>
    </row>
    <row r="310" spans="1:10" x14ac:dyDescent="0.35">
      <c r="A310">
        <v>46</v>
      </c>
      <c r="B310" t="s">
        <v>815</v>
      </c>
      <c r="C310" t="s">
        <v>861</v>
      </c>
      <c r="G310" t="b">
        <v>0</v>
      </c>
    </row>
    <row r="311" spans="1:10" x14ac:dyDescent="0.35">
      <c r="A311">
        <v>47</v>
      </c>
      <c r="B311" t="s">
        <v>815</v>
      </c>
      <c r="C311" t="s">
        <v>862</v>
      </c>
      <c r="G311" t="b">
        <v>0</v>
      </c>
    </row>
    <row r="312" spans="1:10" x14ac:dyDescent="0.35">
      <c r="A312">
        <v>48</v>
      </c>
      <c r="B312" t="s">
        <v>815</v>
      </c>
      <c r="C312" t="s">
        <v>863</v>
      </c>
      <c r="G312" t="b">
        <v>0</v>
      </c>
    </row>
    <row r="313" spans="1:10" x14ac:dyDescent="0.35">
      <c r="A313">
        <v>49</v>
      </c>
      <c r="B313" t="s">
        <v>815</v>
      </c>
      <c r="C313" t="s">
        <v>864</v>
      </c>
      <c r="G313" t="b">
        <v>0</v>
      </c>
    </row>
    <row r="314" spans="1:10" x14ac:dyDescent="0.35">
      <c r="A314">
        <v>50</v>
      </c>
      <c r="B314" t="s">
        <v>815</v>
      </c>
      <c r="C314" t="s">
        <v>865</v>
      </c>
      <c r="G314" t="b">
        <v>0</v>
      </c>
    </row>
    <row r="315" spans="1:10" x14ac:dyDescent="0.35">
      <c r="A315">
        <v>51</v>
      </c>
      <c r="B315" t="s">
        <v>815</v>
      </c>
      <c r="C315" t="s">
        <v>866</v>
      </c>
      <c r="G315" t="b">
        <v>0</v>
      </c>
    </row>
    <row r="316" spans="1:10" x14ac:dyDescent="0.35">
      <c r="A316">
        <v>52</v>
      </c>
      <c r="B316" t="s">
        <v>815</v>
      </c>
      <c r="C316" t="s">
        <v>867</v>
      </c>
      <c r="G316" t="b">
        <v>0</v>
      </c>
    </row>
    <row r="317" spans="1:10" x14ac:dyDescent="0.35">
      <c r="A317">
        <v>53</v>
      </c>
      <c r="B317" t="s">
        <v>815</v>
      </c>
      <c r="C317" t="s">
        <v>868</v>
      </c>
      <c r="G317" t="b">
        <v>0</v>
      </c>
    </row>
    <row r="318" spans="1:10" x14ac:dyDescent="0.35">
      <c r="A318">
        <v>54</v>
      </c>
      <c r="B318" t="s">
        <v>815</v>
      </c>
      <c r="C318" t="s">
        <v>869</v>
      </c>
      <c r="G318" t="b">
        <v>0</v>
      </c>
    </row>
    <row r="319" spans="1:10" x14ac:dyDescent="0.35">
      <c r="A319">
        <v>55</v>
      </c>
      <c r="B319" t="s">
        <v>815</v>
      </c>
      <c r="C319" t="s">
        <v>870</v>
      </c>
      <c r="G319" t="b">
        <v>0</v>
      </c>
    </row>
    <row r="320" spans="1:10" x14ac:dyDescent="0.35">
      <c r="A320">
        <v>56</v>
      </c>
      <c r="B320" t="s">
        <v>815</v>
      </c>
      <c r="C320" t="s">
        <v>871</v>
      </c>
      <c r="G320" t="b">
        <v>0</v>
      </c>
    </row>
    <row r="321" spans="1:9" x14ac:dyDescent="0.35">
      <c r="A321">
        <v>57</v>
      </c>
      <c r="B321" t="s">
        <v>815</v>
      </c>
      <c r="C321" t="s">
        <v>872</v>
      </c>
      <c r="G321" t="b">
        <v>0</v>
      </c>
    </row>
    <row r="322" spans="1:9" x14ac:dyDescent="0.35">
      <c r="A322">
        <v>58</v>
      </c>
      <c r="B322" t="s">
        <v>815</v>
      </c>
      <c r="C322" t="s">
        <v>873</v>
      </c>
      <c r="G322" t="b">
        <v>0</v>
      </c>
    </row>
    <row r="323" spans="1:9" x14ac:dyDescent="0.35">
      <c r="A323">
        <v>59</v>
      </c>
      <c r="B323" t="s">
        <v>815</v>
      </c>
      <c r="C323" t="s">
        <v>874</v>
      </c>
      <c r="G323" t="b">
        <v>0</v>
      </c>
    </row>
    <row r="324" spans="1:9" x14ac:dyDescent="0.35">
      <c r="A324">
        <v>60</v>
      </c>
      <c r="B324" t="s">
        <v>815</v>
      </c>
      <c r="C324" t="s">
        <v>875</v>
      </c>
      <c r="G324" t="b">
        <v>0</v>
      </c>
    </row>
    <row r="325" spans="1:9" x14ac:dyDescent="0.35">
      <c r="A325">
        <v>61</v>
      </c>
      <c r="B325" t="s">
        <v>815</v>
      </c>
      <c r="C325" t="s">
        <v>876</v>
      </c>
      <c r="G325" t="b">
        <v>0</v>
      </c>
    </row>
    <row r="326" spans="1:9" x14ac:dyDescent="0.35">
      <c r="A326">
        <v>62</v>
      </c>
      <c r="B326" t="s">
        <v>815</v>
      </c>
      <c r="C326" t="s">
        <v>877</v>
      </c>
      <c r="G326" t="b">
        <v>0</v>
      </c>
      <c r="I326" t="s">
        <v>1155</v>
      </c>
    </row>
    <row r="327" spans="1:9" x14ac:dyDescent="0.35">
      <c r="A327">
        <v>63</v>
      </c>
      <c r="B327" t="s">
        <v>815</v>
      </c>
      <c r="C327" t="s">
        <v>878</v>
      </c>
      <c r="G327" t="b">
        <v>0</v>
      </c>
      <c r="I327" t="s">
        <v>1171</v>
      </c>
    </row>
    <row r="328" spans="1:9" x14ac:dyDescent="0.35">
      <c r="A328">
        <v>64</v>
      </c>
      <c r="B328" t="s">
        <v>815</v>
      </c>
      <c r="C328" t="s">
        <v>879</v>
      </c>
      <c r="G328" t="b">
        <v>1</v>
      </c>
      <c r="H328">
        <v>5</v>
      </c>
      <c r="I328" t="s">
        <v>1156</v>
      </c>
    </row>
    <row r="329" spans="1:9" x14ac:dyDescent="0.35">
      <c r="A329">
        <v>65</v>
      </c>
      <c r="B329" t="s">
        <v>815</v>
      </c>
      <c r="C329" t="s">
        <v>880</v>
      </c>
      <c r="G329" t="b">
        <v>1</v>
      </c>
      <c r="H329">
        <v>3</v>
      </c>
      <c r="I329" t="s">
        <v>1157</v>
      </c>
    </row>
    <row r="330" spans="1:9" x14ac:dyDescent="0.35">
      <c r="A330">
        <v>66</v>
      </c>
      <c r="B330" t="s">
        <v>815</v>
      </c>
      <c r="C330" t="s">
        <v>881</v>
      </c>
      <c r="G330" t="b">
        <v>0</v>
      </c>
    </row>
    <row r="331" spans="1:9" x14ac:dyDescent="0.35">
      <c r="A331">
        <v>67</v>
      </c>
      <c r="B331" t="s">
        <v>815</v>
      </c>
      <c r="C331" t="s">
        <v>882</v>
      </c>
      <c r="G331" t="b">
        <v>0</v>
      </c>
    </row>
    <row r="332" spans="1:9" x14ac:dyDescent="0.35">
      <c r="A332">
        <v>68</v>
      </c>
      <c r="B332" t="s">
        <v>815</v>
      </c>
      <c r="C332" t="s">
        <v>883</v>
      </c>
      <c r="G332" t="b">
        <v>0</v>
      </c>
    </row>
    <row r="333" spans="1:9" x14ac:dyDescent="0.35">
      <c r="A333">
        <v>69</v>
      </c>
      <c r="B333" t="s">
        <v>815</v>
      </c>
      <c r="C333" t="s">
        <v>884</v>
      </c>
      <c r="G333" t="b">
        <v>0</v>
      </c>
    </row>
    <row r="334" spans="1:9" x14ac:dyDescent="0.35">
      <c r="A334">
        <v>70</v>
      </c>
      <c r="B334" t="s">
        <v>815</v>
      </c>
      <c r="C334" t="s">
        <v>885</v>
      </c>
      <c r="G334" t="b">
        <v>0</v>
      </c>
    </row>
    <row r="335" spans="1:9" x14ac:dyDescent="0.35">
      <c r="A335">
        <v>71</v>
      </c>
      <c r="B335" t="s">
        <v>815</v>
      </c>
      <c r="C335" t="s">
        <v>886</v>
      </c>
      <c r="G335" t="b">
        <v>0</v>
      </c>
    </row>
    <row r="336" spans="1:9" x14ac:dyDescent="0.35">
      <c r="A336">
        <v>72</v>
      </c>
      <c r="B336" t="s">
        <v>815</v>
      </c>
      <c r="C336" t="s">
        <v>887</v>
      </c>
      <c r="G336" t="b">
        <v>0</v>
      </c>
    </row>
    <row r="337" spans="1:7" x14ac:dyDescent="0.35">
      <c r="A337">
        <v>73</v>
      </c>
      <c r="B337" t="s">
        <v>815</v>
      </c>
      <c r="C337" t="s">
        <v>888</v>
      </c>
      <c r="G337" t="b">
        <v>0</v>
      </c>
    </row>
    <row r="338" spans="1:7" x14ac:dyDescent="0.35">
      <c r="A338">
        <v>74</v>
      </c>
      <c r="B338" t="s">
        <v>815</v>
      </c>
      <c r="C338" t="s">
        <v>889</v>
      </c>
      <c r="G338" t="b">
        <v>0</v>
      </c>
    </row>
    <row r="339" spans="1:7" x14ac:dyDescent="0.35">
      <c r="A339">
        <v>75</v>
      </c>
      <c r="B339" t="s">
        <v>815</v>
      </c>
      <c r="C339" t="s">
        <v>890</v>
      </c>
      <c r="G339" t="b">
        <v>0</v>
      </c>
    </row>
    <row r="340" spans="1:7" x14ac:dyDescent="0.35">
      <c r="A340">
        <v>76</v>
      </c>
      <c r="B340" t="s">
        <v>815</v>
      </c>
      <c r="C340" t="s">
        <v>891</v>
      </c>
      <c r="G340" t="b">
        <v>0</v>
      </c>
    </row>
    <row r="341" spans="1:7" x14ac:dyDescent="0.35">
      <c r="A341">
        <v>77</v>
      </c>
      <c r="B341" t="s">
        <v>815</v>
      </c>
      <c r="C341" t="s">
        <v>892</v>
      </c>
      <c r="G341" t="b">
        <v>0</v>
      </c>
    </row>
    <row r="342" spans="1:7" x14ac:dyDescent="0.35">
      <c r="A342">
        <v>78</v>
      </c>
      <c r="B342" t="s">
        <v>815</v>
      </c>
      <c r="C342" t="s">
        <v>893</v>
      </c>
      <c r="G342" t="b">
        <v>0</v>
      </c>
    </row>
    <row r="343" spans="1:7" x14ac:dyDescent="0.35">
      <c r="A343">
        <v>79</v>
      </c>
      <c r="B343" t="s">
        <v>815</v>
      </c>
      <c r="C343" t="s">
        <v>894</v>
      </c>
      <c r="G343" t="b">
        <v>0</v>
      </c>
    </row>
    <row r="344" spans="1:7" x14ac:dyDescent="0.35">
      <c r="A344">
        <v>80</v>
      </c>
      <c r="B344" t="s">
        <v>815</v>
      </c>
      <c r="C344" t="s">
        <v>895</v>
      </c>
      <c r="G344" t="b">
        <v>0</v>
      </c>
    </row>
    <row r="345" spans="1:7" x14ac:dyDescent="0.35">
      <c r="A345">
        <v>81</v>
      </c>
      <c r="B345" t="s">
        <v>815</v>
      </c>
      <c r="C345" t="s">
        <v>896</v>
      </c>
      <c r="G345" t="b">
        <v>0</v>
      </c>
    </row>
    <row r="346" spans="1:7" x14ac:dyDescent="0.35">
      <c r="A346">
        <v>82</v>
      </c>
      <c r="B346" t="s">
        <v>815</v>
      </c>
      <c r="C346" t="s">
        <v>897</v>
      </c>
      <c r="G346" t="b">
        <v>0</v>
      </c>
    </row>
    <row r="347" spans="1:7" x14ac:dyDescent="0.35">
      <c r="A347">
        <v>83</v>
      </c>
      <c r="B347" t="s">
        <v>815</v>
      </c>
      <c r="C347" t="s">
        <v>898</v>
      </c>
      <c r="G347" t="b">
        <v>0</v>
      </c>
    </row>
    <row r="348" spans="1:7" x14ac:dyDescent="0.35">
      <c r="A348">
        <v>84</v>
      </c>
      <c r="B348" t="s">
        <v>815</v>
      </c>
      <c r="C348" t="s">
        <v>899</v>
      </c>
      <c r="G348" t="b">
        <v>0</v>
      </c>
    </row>
    <row r="349" spans="1:7" x14ac:dyDescent="0.35">
      <c r="A349">
        <v>85</v>
      </c>
      <c r="B349" t="s">
        <v>815</v>
      </c>
      <c r="C349" t="s">
        <v>900</v>
      </c>
      <c r="G349" t="b">
        <v>0</v>
      </c>
    </row>
    <row r="350" spans="1:7" x14ac:dyDescent="0.35">
      <c r="A350">
        <v>86</v>
      </c>
      <c r="B350" t="s">
        <v>815</v>
      </c>
      <c r="C350" t="s">
        <v>901</v>
      </c>
      <c r="G350" t="b">
        <v>0</v>
      </c>
    </row>
    <row r="351" spans="1:7" x14ac:dyDescent="0.35">
      <c r="A351">
        <v>87</v>
      </c>
      <c r="B351" t="s">
        <v>815</v>
      </c>
      <c r="C351" t="s">
        <v>902</v>
      </c>
      <c r="G351" t="b">
        <v>0</v>
      </c>
    </row>
    <row r="352" spans="1:7" x14ac:dyDescent="0.35">
      <c r="A352">
        <v>88</v>
      </c>
      <c r="B352" t="s">
        <v>815</v>
      </c>
      <c r="C352" t="s">
        <v>903</v>
      </c>
      <c r="G352" t="b">
        <v>0</v>
      </c>
    </row>
    <row r="353" spans="1:8" x14ac:dyDescent="0.35">
      <c r="A353">
        <v>89</v>
      </c>
      <c r="B353" t="s">
        <v>815</v>
      </c>
      <c r="C353" t="s">
        <v>904</v>
      </c>
      <c r="G353" t="b">
        <v>0</v>
      </c>
    </row>
    <row r="354" spans="1:8" x14ac:dyDescent="0.35">
      <c r="A354">
        <v>90</v>
      </c>
      <c r="B354" t="s">
        <v>815</v>
      </c>
      <c r="C354" t="s">
        <v>905</v>
      </c>
      <c r="G354" t="b">
        <v>0</v>
      </c>
    </row>
    <row r="355" spans="1:8" x14ac:dyDescent="0.35">
      <c r="A355">
        <v>91</v>
      </c>
      <c r="B355" t="s">
        <v>815</v>
      </c>
      <c r="C355" t="s">
        <v>906</v>
      </c>
      <c r="G355" t="b">
        <v>0</v>
      </c>
    </row>
    <row r="356" spans="1:8" x14ac:dyDescent="0.35">
      <c r="A356">
        <v>92</v>
      </c>
      <c r="B356" t="s">
        <v>815</v>
      </c>
      <c r="C356" t="s">
        <v>907</v>
      </c>
      <c r="G356" t="b">
        <v>0</v>
      </c>
    </row>
    <row r="357" spans="1:8" x14ac:dyDescent="0.35">
      <c r="A357">
        <v>93</v>
      </c>
      <c r="B357" t="s">
        <v>815</v>
      </c>
      <c r="C357" t="s">
        <v>908</v>
      </c>
      <c r="G357" t="b">
        <v>0</v>
      </c>
    </row>
    <row r="358" spans="1:8" x14ac:dyDescent="0.35">
      <c r="A358">
        <v>94</v>
      </c>
      <c r="B358" t="s">
        <v>815</v>
      </c>
      <c r="C358" t="s">
        <v>909</v>
      </c>
      <c r="G358" t="b">
        <v>0</v>
      </c>
    </row>
    <row r="359" spans="1:8" x14ac:dyDescent="0.35">
      <c r="A359">
        <v>95</v>
      </c>
      <c r="B359" t="s">
        <v>815</v>
      </c>
      <c r="C359" t="s">
        <v>910</v>
      </c>
      <c r="G359" t="b">
        <v>0</v>
      </c>
    </row>
    <row r="360" spans="1:8" x14ac:dyDescent="0.35">
      <c r="A360">
        <v>96</v>
      </c>
      <c r="B360" t="s">
        <v>815</v>
      </c>
      <c r="C360" t="s">
        <v>911</v>
      </c>
      <c r="G360" t="b">
        <v>0</v>
      </c>
    </row>
    <row r="361" spans="1:8" x14ac:dyDescent="0.35">
      <c r="A361">
        <v>97</v>
      </c>
      <c r="B361" t="s">
        <v>815</v>
      </c>
      <c r="C361" t="s">
        <v>912</v>
      </c>
      <c r="G361" t="b">
        <v>0</v>
      </c>
    </row>
    <row r="362" spans="1:8" x14ac:dyDescent="0.35">
      <c r="A362">
        <v>98</v>
      </c>
      <c r="B362" t="s">
        <v>815</v>
      </c>
      <c r="C362" t="s">
        <v>913</v>
      </c>
      <c r="G362" t="b">
        <v>0</v>
      </c>
    </row>
    <row r="363" spans="1:8" x14ac:dyDescent="0.35">
      <c r="A363">
        <v>99</v>
      </c>
      <c r="B363" t="s">
        <v>815</v>
      </c>
      <c r="C363" t="s">
        <v>914</v>
      </c>
      <c r="G363" t="b">
        <v>0</v>
      </c>
    </row>
    <row r="364" spans="1:8" x14ac:dyDescent="0.35">
      <c r="A364">
        <v>100</v>
      </c>
      <c r="B364" t="s">
        <v>815</v>
      </c>
      <c r="C364" t="s">
        <v>915</v>
      </c>
      <c r="G364" t="b">
        <v>0</v>
      </c>
    </row>
    <row r="365" spans="1:8" x14ac:dyDescent="0.35">
      <c r="A365">
        <v>101</v>
      </c>
      <c r="B365" t="s">
        <v>815</v>
      </c>
      <c r="C365" t="s">
        <v>916</v>
      </c>
      <c r="G365" t="b">
        <v>0</v>
      </c>
    </row>
    <row r="366" spans="1:8" x14ac:dyDescent="0.35">
      <c r="A366">
        <v>102</v>
      </c>
      <c r="B366" t="s">
        <v>815</v>
      </c>
      <c r="C366" t="s">
        <v>917</v>
      </c>
      <c r="G366" t="b">
        <v>0</v>
      </c>
    </row>
    <row r="367" spans="1:8" x14ac:dyDescent="0.35">
      <c r="A367">
        <v>103</v>
      </c>
      <c r="B367" t="s">
        <v>815</v>
      </c>
      <c r="C367" t="s">
        <v>918</v>
      </c>
      <c r="G367" t="b">
        <v>1</v>
      </c>
      <c r="H367">
        <v>1</v>
      </c>
    </row>
    <row r="368" spans="1:8" x14ac:dyDescent="0.35">
      <c r="A368">
        <v>104</v>
      </c>
      <c r="B368" t="s">
        <v>815</v>
      </c>
      <c r="C368" t="s">
        <v>919</v>
      </c>
      <c r="G368" t="b">
        <v>0</v>
      </c>
    </row>
    <row r="369" spans="1:9" x14ac:dyDescent="0.35">
      <c r="A369">
        <v>105</v>
      </c>
      <c r="B369" t="s">
        <v>815</v>
      </c>
      <c r="C369" t="s">
        <v>920</v>
      </c>
      <c r="G369" t="b">
        <v>1</v>
      </c>
      <c r="H369">
        <v>1</v>
      </c>
      <c r="I369" t="s">
        <v>1158</v>
      </c>
    </row>
    <row r="370" spans="1:9" x14ac:dyDescent="0.35">
      <c r="A370">
        <v>106</v>
      </c>
      <c r="B370" t="s">
        <v>815</v>
      </c>
      <c r="C370" t="s">
        <v>921</v>
      </c>
      <c r="G370" t="b">
        <v>1</v>
      </c>
      <c r="H370">
        <v>20</v>
      </c>
    </row>
    <row r="371" spans="1:9" x14ac:dyDescent="0.35">
      <c r="A371">
        <v>107</v>
      </c>
      <c r="B371" t="s">
        <v>815</v>
      </c>
      <c r="C371" t="s">
        <v>922</v>
      </c>
      <c r="G371" t="b">
        <v>1</v>
      </c>
      <c r="H371">
        <v>1</v>
      </c>
      <c r="I371" t="s">
        <v>1158</v>
      </c>
    </row>
    <row r="372" spans="1:9" x14ac:dyDescent="0.35">
      <c r="A372">
        <v>108</v>
      </c>
      <c r="B372" t="s">
        <v>815</v>
      </c>
      <c r="C372" t="s">
        <v>923</v>
      </c>
      <c r="G372" t="b">
        <v>0</v>
      </c>
      <c r="I372" t="s">
        <v>1170</v>
      </c>
    </row>
    <row r="373" spans="1:9" x14ac:dyDescent="0.35">
      <c r="A373">
        <v>109</v>
      </c>
      <c r="B373" t="s">
        <v>815</v>
      </c>
      <c r="C373" t="s">
        <v>924</v>
      </c>
      <c r="G373" t="b">
        <v>1</v>
      </c>
      <c r="H373">
        <v>14</v>
      </c>
      <c r="I373" t="s">
        <v>1159</v>
      </c>
    </row>
    <row r="374" spans="1:9" x14ac:dyDescent="0.35">
      <c r="A374">
        <v>110</v>
      </c>
      <c r="B374" t="s">
        <v>815</v>
      </c>
      <c r="C374" t="s">
        <v>925</v>
      </c>
      <c r="G374" t="b">
        <v>1</v>
      </c>
      <c r="H374">
        <v>6</v>
      </c>
    </row>
    <row r="375" spans="1:9" x14ac:dyDescent="0.35">
      <c r="A375">
        <v>111</v>
      </c>
      <c r="B375" t="s">
        <v>815</v>
      </c>
      <c r="C375" t="s">
        <v>926</v>
      </c>
      <c r="G375" t="b">
        <v>1</v>
      </c>
      <c r="H375">
        <v>1</v>
      </c>
    </row>
    <row r="376" spans="1:9" x14ac:dyDescent="0.35">
      <c r="A376">
        <v>112</v>
      </c>
      <c r="B376" t="s">
        <v>815</v>
      </c>
      <c r="C376" t="s">
        <v>927</v>
      </c>
      <c r="G376" t="b">
        <v>1</v>
      </c>
      <c r="H376">
        <v>1</v>
      </c>
    </row>
    <row r="377" spans="1:9" x14ac:dyDescent="0.35">
      <c r="A377">
        <v>113</v>
      </c>
      <c r="B377" t="s">
        <v>815</v>
      </c>
      <c r="C377" t="s">
        <v>928</v>
      </c>
      <c r="G377" t="b">
        <v>1</v>
      </c>
      <c r="H377">
        <v>1</v>
      </c>
    </row>
    <row r="378" spans="1:9" x14ac:dyDescent="0.35">
      <c r="A378">
        <v>114</v>
      </c>
      <c r="B378" t="s">
        <v>815</v>
      </c>
      <c r="C378" t="s">
        <v>929</v>
      </c>
      <c r="G378" t="b">
        <v>0</v>
      </c>
      <c r="I378" t="s">
        <v>1160</v>
      </c>
    </row>
    <row r="379" spans="1:9" x14ac:dyDescent="0.35">
      <c r="A379">
        <v>115</v>
      </c>
      <c r="B379" t="s">
        <v>815</v>
      </c>
      <c r="C379" t="s">
        <v>930</v>
      </c>
      <c r="G379" t="b">
        <v>1</v>
      </c>
      <c r="H379">
        <v>1</v>
      </c>
      <c r="I379" t="s">
        <v>1161</v>
      </c>
    </row>
    <row r="380" spans="1:9" x14ac:dyDescent="0.35">
      <c r="A380">
        <v>116</v>
      </c>
      <c r="B380" t="s">
        <v>815</v>
      </c>
      <c r="C380" t="s">
        <v>931</v>
      </c>
      <c r="G380" t="b">
        <v>1</v>
      </c>
      <c r="H380">
        <v>2</v>
      </c>
      <c r="I380" t="s">
        <v>807</v>
      </c>
    </row>
    <row r="381" spans="1:9" x14ac:dyDescent="0.35">
      <c r="A381">
        <v>117</v>
      </c>
      <c r="B381" t="s">
        <v>815</v>
      </c>
      <c r="C381" t="s">
        <v>932</v>
      </c>
      <c r="G381" t="b">
        <v>0</v>
      </c>
    </row>
    <row r="382" spans="1:9" x14ac:dyDescent="0.35">
      <c r="A382">
        <v>118</v>
      </c>
      <c r="B382" t="s">
        <v>815</v>
      </c>
      <c r="C382" t="s">
        <v>933</v>
      </c>
      <c r="G382" t="b">
        <v>0</v>
      </c>
    </row>
    <row r="383" spans="1:9" x14ac:dyDescent="0.35">
      <c r="A383">
        <v>119</v>
      </c>
      <c r="B383" t="s">
        <v>815</v>
      </c>
      <c r="C383" t="s">
        <v>934</v>
      </c>
      <c r="G383" t="b">
        <v>1</v>
      </c>
      <c r="H383">
        <v>2</v>
      </c>
    </row>
    <row r="384" spans="1:9" x14ac:dyDescent="0.35">
      <c r="A384">
        <v>120</v>
      </c>
      <c r="B384" t="s">
        <v>815</v>
      </c>
      <c r="C384" t="s">
        <v>935</v>
      </c>
      <c r="G384" t="b">
        <v>1</v>
      </c>
      <c r="H384">
        <v>2</v>
      </c>
    </row>
    <row r="385" spans="1:9" x14ac:dyDescent="0.35">
      <c r="A385">
        <v>121</v>
      </c>
      <c r="B385" t="s">
        <v>815</v>
      </c>
      <c r="C385" t="s">
        <v>936</v>
      </c>
      <c r="G385" t="b">
        <v>0</v>
      </c>
      <c r="I385" t="s">
        <v>649</v>
      </c>
    </row>
    <row r="386" spans="1:9" x14ac:dyDescent="0.35">
      <c r="A386">
        <v>122</v>
      </c>
      <c r="B386" t="s">
        <v>815</v>
      </c>
      <c r="C386" t="s">
        <v>937</v>
      </c>
      <c r="G386" t="b">
        <v>1</v>
      </c>
      <c r="H386">
        <v>2</v>
      </c>
      <c r="I386" t="s">
        <v>807</v>
      </c>
    </row>
    <row r="387" spans="1:9" x14ac:dyDescent="0.35">
      <c r="A387">
        <v>123</v>
      </c>
      <c r="B387" t="s">
        <v>815</v>
      </c>
      <c r="C387" t="s">
        <v>938</v>
      </c>
      <c r="G387" t="b">
        <v>0</v>
      </c>
      <c r="I387" t="s">
        <v>1169</v>
      </c>
    </row>
    <row r="388" spans="1:9" x14ac:dyDescent="0.35">
      <c r="A388">
        <v>124</v>
      </c>
      <c r="B388" t="s">
        <v>815</v>
      </c>
      <c r="C388" t="s">
        <v>939</v>
      </c>
      <c r="G388" t="b">
        <v>1</v>
      </c>
      <c r="H388">
        <v>1</v>
      </c>
      <c r="I388" t="s">
        <v>807</v>
      </c>
    </row>
    <row r="389" spans="1:9" x14ac:dyDescent="0.35">
      <c r="A389">
        <v>125</v>
      </c>
      <c r="B389" t="s">
        <v>815</v>
      </c>
      <c r="C389" t="s">
        <v>940</v>
      </c>
      <c r="G389" t="b">
        <v>1</v>
      </c>
      <c r="H389">
        <v>1</v>
      </c>
      <c r="I389" t="s">
        <v>807</v>
      </c>
    </row>
    <row r="390" spans="1:9" x14ac:dyDescent="0.35">
      <c r="A390">
        <v>126</v>
      </c>
      <c r="B390" t="s">
        <v>815</v>
      </c>
      <c r="C390" t="s">
        <v>941</v>
      </c>
      <c r="G390" t="b">
        <v>0</v>
      </c>
    </row>
    <row r="391" spans="1:9" x14ac:dyDescent="0.35">
      <c r="A391">
        <v>127</v>
      </c>
      <c r="B391" t="s">
        <v>815</v>
      </c>
      <c r="C391" t="s">
        <v>942</v>
      </c>
      <c r="G391" t="b">
        <v>1</v>
      </c>
      <c r="H391">
        <v>2</v>
      </c>
      <c r="I391" t="s">
        <v>807</v>
      </c>
    </row>
    <row r="392" spans="1:9" x14ac:dyDescent="0.35">
      <c r="A392">
        <v>128</v>
      </c>
      <c r="B392" t="s">
        <v>815</v>
      </c>
      <c r="C392" t="s">
        <v>943</v>
      </c>
      <c r="G392" t="b">
        <v>1</v>
      </c>
      <c r="H392">
        <v>1</v>
      </c>
      <c r="I392" t="s">
        <v>807</v>
      </c>
    </row>
    <row r="393" spans="1:9" x14ac:dyDescent="0.35">
      <c r="A393">
        <v>129</v>
      </c>
      <c r="B393" t="s">
        <v>815</v>
      </c>
      <c r="C393" t="s">
        <v>944</v>
      </c>
      <c r="G393" t="b">
        <v>0</v>
      </c>
    </row>
    <row r="394" spans="1:9" x14ac:dyDescent="0.35">
      <c r="A394">
        <v>130</v>
      </c>
      <c r="B394" t="s">
        <v>815</v>
      </c>
      <c r="C394" t="s">
        <v>945</v>
      </c>
      <c r="G394" t="b">
        <v>1</v>
      </c>
      <c r="H394">
        <v>2</v>
      </c>
      <c r="I394" t="s">
        <v>807</v>
      </c>
    </row>
    <row r="395" spans="1:9" x14ac:dyDescent="0.35">
      <c r="A395">
        <v>131</v>
      </c>
      <c r="B395" t="s">
        <v>815</v>
      </c>
      <c r="C395" t="s">
        <v>946</v>
      </c>
      <c r="G395" t="b">
        <v>1</v>
      </c>
      <c r="H395">
        <v>5</v>
      </c>
      <c r="I395" t="s">
        <v>807</v>
      </c>
    </row>
    <row r="396" spans="1:9" x14ac:dyDescent="0.35">
      <c r="A396">
        <v>132</v>
      </c>
      <c r="B396" t="s">
        <v>815</v>
      </c>
      <c r="C396" t="s">
        <v>947</v>
      </c>
      <c r="G396" t="b">
        <v>1</v>
      </c>
      <c r="H396">
        <v>2</v>
      </c>
      <c r="I396" t="s">
        <v>807</v>
      </c>
    </row>
    <row r="397" spans="1:9" x14ac:dyDescent="0.35">
      <c r="A397">
        <v>133</v>
      </c>
      <c r="B397" t="s">
        <v>815</v>
      </c>
      <c r="C397" t="s">
        <v>948</v>
      </c>
    </row>
    <row r="398" spans="1:9" x14ac:dyDescent="0.35">
      <c r="A398">
        <v>134</v>
      </c>
      <c r="B398" t="s">
        <v>815</v>
      </c>
      <c r="C398" t="s">
        <v>949</v>
      </c>
    </row>
    <row r="399" spans="1:9" x14ac:dyDescent="0.35">
      <c r="A399">
        <v>135</v>
      </c>
      <c r="B399" t="s">
        <v>815</v>
      </c>
      <c r="C399" t="s">
        <v>950</v>
      </c>
    </row>
    <row r="400" spans="1:9" x14ac:dyDescent="0.35">
      <c r="A400">
        <v>136</v>
      </c>
      <c r="B400" t="s">
        <v>815</v>
      </c>
      <c r="C400" t="s">
        <v>951</v>
      </c>
    </row>
    <row r="401" spans="1:3" x14ac:dyDescent="0.35">
      <c r="A401">
        <v>137</v>
      </c>
      <c r="B401" t="s">
        <v>815</v>
      </c>
      <c r="C401" t="s">
        <v>952</v>
      </c>
    </row>
    <row r="402" spans="1:3" x14ac:dyDescent="0.35">
      <c r="A402">
        <v>138</v>
      </c>
      <c r="B402" t="s">
        <v>815</v>
      </c>
      <c r="C402" t="s">
        <v>953</v>
      </c>
    </row>
    <row r="403" spans="1:3" x14ac:dyDescent="0.35">
      <c r="A403">
        <v>139</v>
      </c>
      <c r="B403" t="s">
        <v>815</v>
      </c>
      <c r="C403" t="s">
        <v>954</v>
      </c>
    </row>
    <row r="404" spans="1:3" x14ac:dyDescent="0.35">
      <c r="A404">
        <v>140</v>
      </c>
      <c r="B404" t="s">
        <v>815</v>
      </c>
      <c r="C404" t="s">
        <v>955</v>
      </c>
    </row>
    <row r="405" spans="1:3" x14ac:dyDescent="0.35">
      <c r="A405">
        <v>141</v>
      </c>
      <c r="B405" t="s">
        <v>815</v>
      </c>
      <c r="C405" t="s">
        <v>956</v>
      </c>
    </row>
    <row r="406" spans="1:3" x14ac:dyDescent="0.35">
      <c r="A406">
        <v>142</v>
      </c>
      <c r="B406" t="s">
        <v>815</v>
      </c>
      <c r="C406" t="s">
        <v>957</v>
      </c>
    </row>
    <row r="407" spans="1:3" x14ac:dyDescent="0.35">
      <c r="A407">
        <v>143</v>
      </c>
      <c r="B407" t="s">
        <v>815</v>
      </c>
      <c r="C407" t="s">
        <v>958</v>
      </c>
    </row>
    <row r="408" spans="1:3" x14ac:dyDescent="0.35">
      <c r="A408">
        <v>144</v>
      </c>
      <c r="B408" t="s">
        <v>815</v>
      </c>
      <c r="C408" t="s">
        <v>959</v>
      </c>
    </row>
    <row r="409" spans="1:3" x14ac:dyDescent="0.35">
      <c r="A409">
        <v>145</v>
      </c>
      <c r="B409" t="s">
        <v>815</v>
      </c>
      <c r="C409" t="s">
        <v>960</v>
      </c>
    </row>
    <row r="410" spans="1:3" x14ac:dyDescent="0.35">
      <c r="A410">
        <v>146</v>
      </c>
      <c r="B410" t="s">
        <v>815</v>
      </c>
      <c r="C410" t="s">
        <v>961</v>
      </c>
    </row>
    <row r="411" spans="1:3" x14ac:dyDescent="0.35">
      <c r="A411">
        <v>147</v>
      </c>
      <c r="B411" t="s">
        <v>815</v>
      </c>
      <c r="C411" t="s">
        <v>962</v>
      </c>
    </row>
    <row r="412" spans="1:3" x14ac:dyDescent="0.35">
      <c r="A412">
        <v>148</v>
      </c>
      <c r="B412" t="s">
        <v>815</v>
      </c>
      <c r="C412" t="s">
        <v>963</v>
      </c>
    </row>
    <row r="413" spans="1:3" x14ac:dyDescent="0.35">
      <c r="A413">
        <v>149</v>
      </c>
      <c r="B413" t="s">
        <v>815</v>
      </c>
      <c r="C413" t="s">
        <v>964</v>
      </c>
    </row>
    <row r="414" spans="1:3" x14ac:dyDescent="0.35">
      <c r="A414">
        <v>150</v>
      </c>
      <c r="B414" t="s">
        <v>815</v>
      </c>
      <c r="C414" t="s">
        <v>965</v>
      </c>
    </row>
    <row r="415" spans="1:3" x14ac:dyDescent="0.35">
      <c r="A415">
        <v>151</v>
      </c>
      <c r="B415" t="s">
        <v>815</v>
      </c>
      <c r="C415" t="s">
        <v>966</v>
      </c>
    </row>
    <row r="416" spans="1:3" x14ac:dyDescent="0.35">
      <c r="A416">
        <v>152</v>
      </c>
      <c r="B416" t="s">
        <v>815</v>
      </c>
      <c r="C416" t="s">
        <v>967</v>
      </c>
    </row>
    <row r="417" spans="1:9" x14ac:dyDescent="0.35">
      <c r="A417">
        <v>153</v>
      </c>
      <c r="B417" t="s">
        <v>815</v>
      </c>
      <c r="C417" t="s">
        <v>968</v>
      </c>
    </row>
    <row r="418" spans="1:9" x14ac:dyDescent="0.35">
      <c r="A418">
        <v>154</v>
      </c>
      <c r="B418" t="s">
        <v>815</v>
      </c>
      <c r="C418" t="s">
        <v>969</v>
      </c>
    </row>
    <row r="419" spans="1:9" x14ac:dyDescent="0.35">
      <c r="A419">
        <v>155</v>
      </c>
      <c r="B419" t="s">
        <v>815</v>
      </c>
      <c r="C419" t="s">
        <v>970</v>
      </c>
    </row>
    <row r="420" spans="1:9" x14ac:dyDescent="0.35">
      <c r="A420">
        <v>156</v>
      </c>
      <c r="B420" t="s">
        <v>815</v>
      </c>
      <c r="C420" t="s">
        <v>971</v>
      </c>
    </row>
    <row r="421" spans="1:9" x14ac:dyDescent="0.35">
      <c r="A421">
        <v>157</v>
      </c>
      <c r="B421" t="s">
        <v>815</v>
      </c>
      <c r="C421" t="s">
        <v>972</v>
      </c>
    </row>
    <row r="422" spans="1:9" x14ac:dyDescent="0.35">
      <c r="A422">
        <v>158</v>
      </c>
      <c r="B422" t="s">
        <v>815</v>
      </c>
      <c r="C422" t="s">
        <v>973</v>
      </c>
    </row>
    <row r="423" spans="1:9" x14ac:dyDescent="0.35">
      <c r="A423">
        <v>159</v>
      </c>
      <c r="B423" t="s">
        <v>815</v>
      </c>
      <c r="C423" t="s">
        <v>974</v>
      </c>
    </row>
    <row r="424" spans="1:9" x14ac:dyDescent="0.35">
      <c r="A424">
        <v>160</v>
      </c>
      <c r="B424" t="s">
        <v>815</v>
      </c>
      <c r="C424" t="s">
        <v>975</v>
      </c>
    </row>
    <row r="425" spans="1:9" x14ac:dyDescent="0.35">
      <c r="A425">
        <v>161</v>
      </c>
      <c r="B425" t="s">
        <v>815</v>
      </c>
      <c r="C425" t="s">
        <v>976</v>
      </c>
    </row>
    <row r="426" spans="1:9" x14ac:dyDescent="0.35">
      <c r="A426">
        <v>162</v>
      </c>
      <c r="B426" t="s">
        <v>815</v>
      </c>
      <c r="C426" t="s">
        <v>977</v>
      </c>
    </row>
    <row r="427" spans="1:9" x14ac:dyDescent="0.35">
      <c r="A427">
        <v>163</v>
      </c>
      <c r="B427" t="s">
        <v>815</v>
      </c>
      <c r="C427" t="s">
        <v>978</v>
      </c>
    </row>
    <row r="428" spans="1:9" x14ac:dyDescent="0.35">
      <c r="A428">
        <v>164</v>
      </c>
      <c r="B428" t="s">
        <v>815</v>
      </c>
      <c r="C428" t="s">
        <v>979</v>
      </c>
    </row>
    <row r="429" spans="1:9" x14ac:dyDescent="0.35">
      <c r="A429">
        <v>165</v>
      </c>
      <c r="B429" t="s">
        <v>815</v>
      </c>
      <c r="C429" t="s">
        <v>980</v>
      </c>
      <c r="G429" t="b">
        <v>0</v>
      </c>
      <c r="I429" t="s">
        <v>1162</v>
      </c>
    </row>
    <row r="430" spans="1:9" x14ac:dyDescent="0.35">
      <c r="A430">
        <v>166</v>
      </c>
      <c r="B430" t="s">
        <v>815</v>
      </c>
      <c r="C430" t="s">
        <v>981</v>
      </c>
      <c r="G430" t="b">
        <v>0</v>
      </c>
    </row>
    <row r="431" spans="1:9" x14ac:dyDescent="0.35">
      <c r="A431">
        <v>167</v>
      </c>
      <c r="B431" t="s">
        <v>815</v>
      </c>
      <c r="C431" t="s">
        <v>982</v>
      </c>
      <c r="G431" t="b">
        <v>1</v>
      </c>
      <c r="H431">
        <v>1</v>
      </c>
    </row>
    <row r="432" spans="1:9" x14ac:dyDescent="0.35">
      <c r="A432">
        <v>168</v>
      </c>
      <c r="B432" t="s">
        <v>815</v>
      </c>
      <c r="C432" t="s">
        <v>983</v>
      </c>
      <c r="G432" t="b">
        <v>0</v>
      </c>
    </row>
    <row r="433" spans="1:9" x14ac:dyDescent="0.35">
      <c r="A433">
        <v>169</v>
      </c>
      <c r="B433" t="s">
        <v>815</v>
      </c>
      <c r="C433" t="s">
        <v>984</v>
      </c>
      <c r="G433" t="b">
        <v>0</v>
      </c>
    </row>
    <row r="434" spans="1:9" x14ac:dyDescent="0.35">
      <c r="A434">
        <v>170</v>
      </c>
      <c r="B434" t="s">
        <v>815</v>
      </c>
      <c r="C434" t="s">
        <v>985</v>
      </c>
      <c r="G434" t="b">
        <v>0</v>
      </c>
    </row>
    <row r="435" spans="1:9" x14ac:dyDescent="0.35">
      <c r="A435">
        <v>171</v>
      </c>
      <c r="B435" t="s">
        <v>815</v>
      </c>
      <c r="C435" t="s">
        <v>986</v>
      </c>
      <c r="G435" t="b">
        <v>0</v>
      </c>
    </row>
    <row r="436" spans="1:9" x14ac:dyDescent="0.35">
      <c r="A436">
        <v>172</v>
      </c>
      <c r="B436" t="s">
        <v>815</v>
      </c>
      <c r="C436" t="s">
        <v>987</v>
      </c>
      <c r="G436" t="b">
        <v>0</v>
      </c>
      <c r="I436" t="s">
        <v>1163</v>
      </c>
    </row>
    <row r="437" spans="1:9" x14ac:dyDescent="0.35">
      <c r="A437">
        <v>173</v>
      </c>
      <c r="B437" t="s">
        <v>815</v>
      </c>
      <c r="C437" t="s">
        <v>988</v>
      </c>
      <c r="G437" t="b">
        <v>0</v>
      </c>
      <c r="I437" t="s">
        <v>1163</v>
      </c>
    </row>
    <row r="438" spans="1:9" x14ac:dyDescent="0.35">
      <c r="A438">
        <v>174</v>
      </c>
      <c r="B438" t="s">
        <v>815</v>
      </c>
      <c r="C438" t="s">
        <v>989</v>
      </c>
      <c r="G438" t="b">
        <v>0</v>
      </c>
    </row>
    <row r="439" spans="1:9" x14ac:dyDescent="0.35">
      <c r="A439">
        <v>175</v>
      </c>
      <c r="B439" t="s">
        <v>815</v>
      </c>
      <c r="C439" t="s">
        <v>990</v>
      </c>
      <c r="G439" t="b">
        <v>1</v>
      </c>
      <c r="H439">
        <v>1</v>
      </c>
    </row>
    <row r="440" spans="1:9" x14ac:dyDescent="0.35">
      <c r="A440">
        <v>176</v>
      </c>
      <c r="B440" t="s">
        <v>815</v>
      </c>
      <c r="C440" t="s">
        <v>991</v>
      </c>
      <c r="G440" t="b">
        <v>0</v>
      </c>
    </row>
    <row r="441" spans="1:9" x14ac:dyDescent="0.35">
      <c r="A441">
        <v>177</v>
      </c>
      <c r="B441" t="s">
        <v>815</v>
      </c>
      <c r="C441" t="s">
        <v>992</v>
      </c>
      <c r="G441" t="b">
        <v>0</v>
      </c>
    </row>
    <row r="442" spans="1:9" x14ac:dyDescent="0.35">
      <c r="A442">
        <v>178</v>
      </c>
      <c r="B442" t="s">
        <v>815</v>
      </c>
      <c r="C442" t="s">
        <v>993</v>
      </c>
      <c r="G442" t="b">
        <v>1</v>
      </c>
      <c r="H442">
        <v>4</v>
      </c>
    </row>
    <row r="443" spans="1:9" x14ac:dyDescent="0.35">
      <c r="A443">
        <v>179</v>
      </c>
      <c r="B443" t="s">
        <v>815</v>
      </c>
      <c r="C443" t="s">
        <v>994</v>
      </c>
      <c r="G443" t="b">
        <v>0</v>
      </c>
    </row>
    <row r="444" spans="1:9" x14ac:dyDescent="0.35">
      <c r="A444">
        <v>180</v>
      </c>
      <c r="B444" t="s">
        <v>815</v>
      </c>
      <c r="C444" t="s">
        <v>995</v>
      </c>
      <c r="G444" t="b">
        <v>0</v>
      </c>
    </row>
    <row r="445" spans="1:9" x14ac:dyDescent="0.35">
      <c r="A445">
        <v>181</v>
      </c>
      <c r="B445" t="s">
        <v>815</v>
      </c>
      <c r="C445" t="s">
        <v>996</v>
      </c>
      <c r="G445" t="b">
        <v>0</v>
      </c>
    </row>
    <row r="446" spans="1:9" x14ac:dyDescent="0.35">
      <c r="A446">
        <v>182</v>
      </c>
      <c r="B446" t="s">
        <v>815</v>
      </c>
      <c r="C446" t="s">
        <v>997</v>
      </c>
      <c r="G446" t="b">
        <v>0</v>
      </c>
    </row>
    <row r="447" spans="1:9" x14ac:dyDescent="0.35">
      <c r="A447">
        <v>183</v>
      </c>
      <c r="B447" t="s">
        <v>815</v>
      </c>
      <c r="C447" t="s">
        <v>998</v>
      </c>
      <c r="G447" t="b">
        <v>0</v>
      </c>
    </row>
    <row r="448" spans="1:9" x14ac:dyDescent="0.35">
      <c r="A448">
        <v>184</v>
      </c>
      <c r="B448" t="s">
        <v>815</v>
      </c>
      <c r="C448" t="s">
        <v>999</v>
      </c>
      <c r="G448" t="b">
        <v>0</v>
      </c>
    </row>
    <row r="449" spans="1:7" x14ac:dyDescent="0.35">
      <c r="A449">
        <v>185</v>
      </c>
      <c r="B449" t="s">
        <v>815</v>
      </c>
      <c r="C449" t="s">
        <v>1000</v>
      </c>
      <c r="G449" t="b">
        <v>0</v>
      </c>
    </row>
    <row r="450" spans="1:7" x14ac:dyDescent="0.35">
      <c r="A450">
        <v>186</v>
      </c>
      <c r="B450" t="s">
        <v>815</v>
      </c>
      <c r="C450" t="s">
        <v>1001</v>
      </c>
      <c r="G450" t="b">
        <v>0</v>
      </c>
    </row>
    <row r="451" spans="1:7" x14ac:dyDescent="0.35">
      <c r="A451">
        <v>187</v>
      </c>
      <c r="B451" t="s">
        <v>815</v>
      </c>
      <c r="C451" t="s">
        <v>1002</v>
      </c>
      <c r="G451" t="b">
        <v>0</v>
      </c>
    </row>
    <row r="452" spans="1:7" x14ac:dyDescent="0.35">
      <c r="A452">
        <v>188</v>
      </c>
      <c r="B452" t="s">
        <v>815</v>
      </c>
      <c r="C452" t="s">
        <v>1003</v>
      </c>
      <c r="G452" t="b">
        <v>0</v>
      </c>
    </row>
    <row r="453" spans="1:7" x14ac:dyDescent="0.35">
      <c r="A453">
        <v>189</v>
      </c>
      <c r="B453" t="s">
        <v>815</v>
      </c>
      <c r="C453" t="s">
        <v>1004</v>
      </c>
      <c r="G453" t="b">
        <v>0</v>
      </c>
    </row>
    <row r="454" spans="1:7" x14ac:dyDescent="0.35">
      <c r="A454">
        <v>190</v>
      </c>
      <c r="B454" t="s">
        <v>815</v>
      </c>
      <c r="C454" t="s">
        <v>1005</v>
      </c>
      <c r="G454" t="b">
        <v>0</v>
      </c>
    </row>
    <row r="455" spans="1:7" x14ac:dyDescent="0.35">
      <c r="A455">
        <v>191</v>
      </c>
      <c r="B455" t="s">
        <v>815</v>
      </c>
      <c r="C455" t="s">
        <v>1006</v>
      </c>
      <c r="G455" t="b">
        <v>0</v>
      </c>
    </row>
    <row r="456" spans="1:7" x14ac:dyDescent="0.35">
      <c r="A456">
        <v>192</v>
      </c>
      <c r="B456" t="s">
        <v>815</v>
      </c>
      <c r="C456" t="s">
        <v>1007</v>
      </c>
      <c r="G456" t="b">
        <v>0</v>
      </c>
    </row>
    <row r="457" spans="1:7" x14ac:dyDescent="0.35">
      <c r="A457">
        <v>193</v>
      </c>
      <c r="B457" t="s">
        <v>815</v>
      </c>
      <c r="C457" t="s">
        <v>1008</v>
      </c>
      <c r="G457" t="b">
        <v>0</v>
      </c>
    </row>
    <row r="458" spans="1:7" x14ac:dyDescent="0.35">
      <c r="A458">
        <v>194</v>
      </c>
      <c r="B458" t="s">
        <v>815</v>
      </c>
      <c r="C458" t="s">
        <v>1009</v>
      </c>
      <c r="G458" t="b">
        <v>0</v>
      </c>
    </row>
    <row r="459" spans="1:7" x14ac:dyDescent="0.35">
      <c r="A459">
        <v>195</v>
      </c>
      <c r="B459" t="s">
        <v>815</v>
      </c>
      <c r="C459" t="s">
        <v>1010</v>
      </c>
      <c r="G459" t="b">
        <v>0</v>
      </c>
    </row>
    <row r="460" spans="1:7" x14ac:dyDescent="0.35">
      <c r="A460">
        <v>196</v>
      </c>
      <c r="B460" t="s">
        <v>815</v>
      </c>
      <c r="C460" t="s">
        <v>1011</v>
      </c>
      <c r="G460" t="b">
        <v>0</v>
      </c>
    </row>
    <row r="461" spans="1:7" x14ac:dyDescent="0.35">
      <c r="A461">
        <v>197</v>
      </c>
      <c r="B461" t="s">
        <v>815</v>
      </c>
      <c r="C461" t="s">
        <v>1012</v>
      </c>
      <c r="G461" t="b">
        <v>0</v>
      </c>
    </row>
    <row r="462" spans="1:7" x14ac:dyDescent="0.35">
      <c r="A462">
        <v>198</v>
      </c>
      <c r="B462" t="s">
        <v>815</v>
      </c>
      <c r="C462" t="s">
        <v>1013</v>
      </c>
      <c r="G462" t="b">
        <v>0</v>
      </c>
    </row>
    <row r="463" spans="1:7" x14ac:dyDescent="0.35">
      <c r="A463">
        <v>199</v>
      </c>
      <c r="B463" t="s">
        <v>815</v>
      </c>
      <c r="C463" t="s">
        <v>1014</v>
      </c>
      <c r="G463" t="b">
        <v>0</v>
      </c>
    </row>
    <row r="464" spans="1:7" x14ac:dyDescent="0.35">
      <c r="A464">
        <v>200</v>
      </c>
      <c r="B464" t="s">
        <v>815</v>
      </c>
      <c r="C464" t="s">
        <v>1015</v>
      </c>
      <c r="G464" t="b">
        <v>0</v>
      </c>
    </row>
    <row r="465" spans="1:7" x14ac:dyDescent="0.35">
      <c r="A465">
        <v>201</v>
      </c>
      <c r="B465" t="s">
        <v>815</v>
      </c>
      <c r="C465" t="s">
        <v>1016</v>
      </c>
      <c r="G465" t="b">
        <v>0</v>
      </c>
    </row>
    <row r="466" spans="1:7" x14ac:dyDescent="0.35">
      <c r="A466">
        <v>202</v>
      </c>
      <c r="B466" t="s">
        <v>815</v>
      </c>
      <c r="C466" t="s">
        <v>1017</v>
      </c>
      <c r="G466" t="b">
        <v>0</v>
      </c>
    </row>
    <row r="467" spans="1:7" x14ac:dyDescent="0.35">
      <c r="A467">
        <v>203</v>
      </c>
      <c r="B467" t="s">
        <v>815</v>
      </c>
      <c r="C467" t="s">
        <v>1018</v>
      </c>
      <c r="G467" t="b">
        <v>0</v>
      </c>
    </row>
    <row r="468" spans="1:7" x14ac:dyDescent="0.35">
      <c r="A468">
        <v>204</v>
      </c>
      <c r="B468" t="s">
        <v>815</v>
      </c>
      <c r="C468" t="s">
        <v>1019</v>
      </c>
      <c r="G468" t="b">
        <v>0</v>
      </c>
    </row>
    <row r="469" spans="1:7" x14ac:dyDescent="0.35">
      <c r="A469">
        <v>205</v>
      </c>
      <c r="B469" t="s">
        <v>815</v>
      </c>
      <c r="C469" t="s">
        <v>1020</v>
      </c>
      <c r="G469" t="b">
        <v>0</v>
      </c>
    </row>
    <row r="470" spans="1:7" x14ac:dyDescent="0.35">
      <c r="A470">
        <v>206</v>
      </c>
      <c r="B470" t="s">
        <v>815</v>
      </c>
      <c r="C470" t="s">
        <v>1021</v>
      </c>
      <c r="G470" t="b">
        <v>0</v>
      </c>
    </row>
    <row r="471" spans="1:7" x14ac:dyDescent="0.35">
      <c r="A471">
        <v>207</v>
      </c>
      <c r="B471" t="s">
        <v>815</v>
      </c>
      <c r="C471" t="s">
        <v>1022</v>
      </c>
      <c r="G471" t="b">
        <v>0</v>
      </c>
    </row>
    <row r="472" spans="1:7" x14ac:dyDescent="0.35">
      <c r="A472">
        <v>208</v>
      </c>
      <c r="B472" t="s">
        <v>815</v>
      </c>
      <c r="C472" t="s">
        <v>1023</v>
      </c>
      <c r="G472" t="b">
        <v>0</v>
      </c>
    </row>
    <row r="473" spans="1:7" x14ac:dyDescent="0.35">
      <c r="A473">
        <v>209</v>
      </c>
      <c r="B473" t="s">
        <v>815</v>
      </c>
      <c r="C473" t="s">
        <v>1024</v>
      </c>
      <c r="G473" t="b">
        <v>0</v>
      </c>
    </row>
    <row r="474" spans="1:7" x14ac:dyDescent="0.35">
      <c r="A474">
        <v>210</v>
      </c>
      <c r="B474" t="s">
        <v>815</v>
      </c>
      <c r="C474" t="s">
        <v>1025</v>
      </c>
      <c r="G474" t="b">
        <v>0</v>
      </c>
    </row>
    <row r="475" spans="1:7" x14ac:dyDescent="0.35">
      <c r="A475">
        <v>211</v>
      </c>
      <c r="B475" t="s">
        <v>815</v>
      </c>
      <c r="C475" t="s">
        <v>1026</v>
      </c>
      <c r="G475" t="b">
        <v>0</v>
      </c>
    </row>
    <row r="476" spans="1:7" x14ac:dyDescent="0.35">
      <c r="A476">
        <v>212</v>
      </c>
      <c r="B476" t="s">
        <v>815</v>
      </c>
      <c r="C476" t="s">
        <v>1027</v>
      </c>
      <c r="G476" t="b">
        <v>0</v>
      </c>
    </row>
    <row r="477" spans="1:7" x14ac:dyDescent="0.35">
      <c r="A477">
        <v>213</v>
      </c>
      <c r="B477" t="s">
        <v>815</v>
      </c>
      <c r="C477" t="s">
        <v>1028</v>
      </c>
      <c r="G477" t="b">
        <v>0</v>
      </c>
    </row>
    <row r="478" spans="1:7" x14ac:dyDescent="0.35">
      <c r="A478">
        <v>214</v>
      </c>
      <c r="B478" t="s">
        <v>815</v>
      </c>
      <c r="C478" t="s">
        <v>1029</v>
      </c>
    </row>
    <row r="479" spans="1:7" x14ac:dyDescent="0.35">
      <c r="A479">
        <v>215</v>
      </c>
      <c r="B479" t="s">
        <v>815</v>
      </c>
      <c r="C479" t="s">
        <v>1030</v>
      </c>
    </row>
    <row r="480" spans="1:7" x14ac:dyDescent="0.35">
      <c r="A480">
        <v>216</v>
      </c>
      <c r="B480" t="s">
        <v>815</v>
      </c>
      <c r="C480" t="s">
        <v>1031</v>
      </c>
    </row>
    <row r="481" spans="1:3" x14ac:dyDescent="0.35">
      <c r="A481">
        <v>217</v>
      </c>
      <c r="B481" t="s">
        <v>815</v>
      </c>
      <c r="C481" t="s">
        <v>1032</v>
      </c>
    </row>
    <row r="482" spans="1:3" x14ac:dyDescent="0.35">
      <c r="A482">
        <v>218</v>
      </c>
      <c r="B482" t="s">
        <v>815</v>
      </c>
      <c r="C482" t="s">
        <v>1033</v>
      </c>
    </row>
    <row r="483" spans="1:3" x14ac:dyDescent="0.35">
      <c r="A483">
        <v>219</v>
      </c>
      <c r="B483" t="s">
        <v>815</v>
      </c>
      <c r="C483" t="s">
        <v>1034</v>
      </c>
    </row>
    <row r="484" spans="1:3" x14ac:dyDescent="0.35">
      <c r="A484">
        <v>220</v>
      </c>
      <c r="B484" t="s">
        <v>815</v>
      </c>
      <c r="C484" t="s">
        <v>1035</v>
      </c>
    </row>
    <row r="485" spans="1:3" x14ac:dyDescent="0.35">
      <c r="A485">
        <v>221</v>
      </c>
      <c r="B485" t="s">
        <v>815</v>
      </c>
      <c r="C485" t="s">
        <v>1036</v>
      </c>
    </row>
    <row r="486" spans="1:3" x14ac:dyDescent="0.35">
      <c r="A486">
        <v>222</v>
      </c>
      <c r="B486" t="s">
        <v>815</v>
      </c>
      <c r="C486" t="s">
        <v>1037</v>
      </c>
    </row>
    <row r="487" spans="1:3" x14ac:dyDescent="0.35">
      <c r="A487">
        <v>223</v>
      </c>
      <c r="B487" t="s">
        <v>815</v>
      </c>
      <c r="C487" t="s">
        <v>1038</v>
      </c>
    </row>
    <row r="488" spans="1:3" x14ac:dyDescent="0.35">
      <c r="A488">
        <v>224</v>
      </c>
      <c r="B488" t="s">
        <v>815</v>
      </c>
      <c r="C488" t="s">
        <v>1039</v>
      </c>
    </row>
    <row r="489" spans="1:3" x14ac:dyDescent="0.35">
      <c r="A489">
        <v>225</v>
      </c>
      <c r="B489" t="s">
        <v>815</v>
      </c>
      <c r="C489" t="s">
        <v>1040</v>
      </c>
    </row>
    <row r="490" spans="1:3" x14ac:dyDescent="0.35">
      <c r="A490">
        <v>226</v>
      </c>
      <c r="B490" t="s">
        <v>815</v>
      </c>
      <c r="C490" t="s">
        <v>1041</v>
      </c>
    </row>
    <row r="491" spans="1:3" x14ac:dyDescent="0.35">
      <c r="A491">
        <v>227</v>
      </c>
      <c r="B491" t="s">
        <v>815</v>
      </c>
      <c r="C491" t="s">
        <v>1042</v>
      </c>
    </row>
    <row r="492" spans="1:3" x14ac:dyDescent="0.35">
      <c r="A492">
        <v>228</v>
      </c>
      <c r="B492" t="s">
        <v>815</v>
      </c>
      <c r="C492" t="s">
        <v>1043</v>
      </c>
    </row>
    <row r="493" spans="1:3" x14ac:dyDescent="0.35">
      <c r="A493">
        <v>229</v>
      </c>
      <c r="B493" t="s">
        <v>815</v>
      </c>
      <c r="C493" t="s">
        <v>1044</v>
      </c>
    </row>
    <row r="494" spans="1:3" x14ac:dyDescent="0.35">
      <c r="A494">
        <v>230</v>
      </c>
      <c r="B494" t="s">
        <v>815</v>
      </c>
      <c r="C494" t="s">
        <v>1045</v>
      </c>
    </row>
    <row r="495" spans="1:3" x14ac:dyDescent="0.35">
      <c r="A495">
        <v>231</v>
      </c>
      <c r="B495" t="s">
        <v>815</v>
      </c>
      <c r="C495" t="s">
        <v>1046</v>
      </c>
    </row>
    <row r="496" spans="1:3" x14ac:dyDescent="0.35">
      <c r="A496">
        <v>232</v>
      </c>
      <c r="B496" t="s">
        <v>815</v>
      </c>
      <c r="C496" t="s">
        <v>1047</v>
      </c>
    </row>
    <row r="497" spans="1:3" x14ac:dyDescent="0.35">
      <c r="A497">
        <v>233</v>
      </c>
      <c r="B497" t="s">
        <v>815</v>
      </c>
      <c r="C497" t="s">
        <v>1048</v>
      </c>
    </row>
    <row r="498" spans="1:3" x14ac:dyDescent="0.35">
      <c r="A498">
        <v>234</v>
      </c>
      <c r="B498" t="s">
        <v>815</v>
      </c>
      <c r="C498" t="s">
        <v>1049</v>
      </c>
    </row>
    <row r="499" spans="1:3" x14ac:dyDescent="0.35">
      <c r="A499">
        <v>235</v>
      </c>
      <c r="B499" t="s">
        <v>815</v>
      </c>
      <c r="C499" t="s">
        <v>1050</v>
      </c>
    </row>
    <row r="500" spans="1:3" x14ac:dyDescent="0.35">
      <c r="A500">
        <v>236</v>
      </c>
      <c r="B500" t="s">
        <v>815</v>
      </c>
      <c r="C500" t="s">
        <v>1051</v>
      </c>
    </row>
    <row r="501" spans="1:3" x14ac:dyDescent="0.35">
      <c r="A501">
        <v>237</v>
      </c>
      <c r="B501" t="s">
        <v>815</v>
      </c>
      <c r="C501" t="s">
        <v>1052</v>
      </c>
    </row>
    <row r="502" spans="1:3" x14ac:dyDescent="0.35">
      <c r="A502">
        <v>238</v>
      </c>
      <c r="B502" t="s">
        <v>815</v>
      </c>
      <c r="C502" t="s">
        <v>1053</v>
      </c>
    </row>
    <row r="503" spans="1:3" x14ac:dyDescent="0.35">
      <c r="A503">
        <v>239</v>
      </c>
      <c r="B503" t="s">
        <v>815</v>
      </c>
      <c r="C503" t="s">
        <v>1054</v>
      </c>
    </row>
    <row r="504" spans="1:3" x14ac:dyDescent="0.35">
      <c r="A504">
        <v>240</v>
      </c>
      <c r="B504" t="s">
        <v>815</v>
      </c>
      <c r="C504" t="s">
        <v>1055</v>
      </c>
    </row>
    <row r="505" spans="1:3" x14ac:dyDescent="0.35">
      <c r="A505">
        <v>241</v>
      </c>
      <c r="B505" t="s">
        <v>815</v>
      </c>
      <c r="C505" t="s">
        <v>1056</v>
      </c>
    </row>
    <row r="506" spans="1:3" x14ac:dyDescent="0.35">
      <c r="A506">
        <v>242</v>
      </c>
      <c r="B506" t="s">
        <v>815</v>
      </c>
      <c r="C506" t="s">
        <v>1057</v>
      </c>
    </row>
    <row r="507" spans="1:3" x14ac:dyDescent="0.35">
      <c r="A507">
        <v>243</v>
      </c>
      <c r="B507" t="s">
        <v>815</v>
      </c>
      <c r="C507" t="s">
        <v>1058</v>
      </c>
    </row>
    <row r="508" spans="1:3" x14ac:dyDescent="0.35">
      <c r="A508">
        <v>244</v>
      </c>
      <c r="B508" t="s">
        <v>815</v>
      </c>
      <c r="C508" t="s">
        <v>1059</v>
      </c>
    </row>
    <row r="509" spans="1:3" x14ac:dyDescent="0.35">
      <c r="A509">
        <v>245</v>
      </c>
      <c r="B509" t="s">
        <v>815</v>
      </c>
      <c r="C509" t="s">
        <v>1060</v>
      </c>
    </row>
    <row r="510" spans="1:3" x14ac:dyDescent="0.35">
      <c r="A510">
        <v>246</v>
      </c>
      <c r="B510" t="s">
        <v>815</v>
      </c>
      <c r="C510" t="s">
        <v>1061</v>
      </c>
    </row>
    <row r="511" spans="1:3" x14ac:dyDescent="0.35">
      <c r="A511">
        <v>247</v>
      </c>
      <c r="B511" t="s">
        <v>815</v>
      </c>
      <c r="C511" t="s">
        <v>1062</v>
      </c>
    </row>
    <row r="512" spans="1:3" x14ac:dyDescent="0.35">
      <c r="A512">
        <v>248</v>
      </c>
      <c r="B512" t="s">
        <v>815</v>
      </c>
      <c r="C512" t="s">
        <v>1063</v>
      </c>
    </row>
    <row r="513" spans="1:9" x14ac:dyDescent="0.35">
      <c r="A513">
        <v>249</v>
      </c>
      <c r="B513" t="s">
        <v>815</v>
      </c>
      <c r="C513" t="s">
        <v>1064</v>
      </c>
    </row>
    <row r="514" spans="1:9" x14ac:dyDescent="0.35">
      <c r="A514">
        <v>250</v>
      </c>
      <c r="B514" t="s">
        <v>815</v>
      </c>
      <c r="C514" t="s">
        <v>1065</v>
      </c>
    </row>
    <row r="515" spans="1:9" x14ac:dyDescent="0.35">
      <c r="A515">
        <v>251</v>
      </c>
      <c r="B515" t="s">
        <v>815</v>
      </c>
      <c r="C515" t="s">
        <v>1066</v>
      </c>
    </row>
    <row r="516" spans="1:9" x14ac:dyDescent="0.35">
      <c r="A516">
        <v>252</v>
      </c>
      <c r="B516" t="s">
        <v>815</v>
      </c>
      <c r="C516" t="s">
        <v>1067</v>
      </c>
    </row>
    <row r="517" spans="1:9" x14ac:dyDescent="0.35">
      <c r="A517">
        <v>253</v>
      </c>
      <c r="B517" t="s">
        <v>815</v>
      </c>
      <c r="C517" t="s">
        <v>1068</v>
      </c>
    </row>
    <row r="518" spans="1:9" x14ac:dyDescent="0.35">
      <c r="A518">
        <v>254</v>
      </c>
      <c r="B518" t="s">
        <v>815</v>
      </c>
      <c r="C518" t="s">
        <v>1069</v>
      </c>
    </row>
    <row r="519" spans="1:9" x14ac:dyDescent="0.35">
      <c r="A519">
        <v>255</v>
      </c>
      <c r="B519" t="s">
        <v>815</v>
      </c>
      <c r="C519" t="s">
        <v>1070</v>
      </c>
    </row>
    <row r="520" spans="1:9" x14ac:dyDescent="0.35">
      <c r="A520">
        <v>256</v>
      </c>
      <c r="B520" t="s">
        <v>815</v>
      </c>
      <c r="C520" t="s">
        <v>1071</v>
      </c>
    </row>
    <row r="521" spans="1:9" x14ac:dyDescent="0.35">
      <c r="A521">
        <v>257</v>
      </c>
      <c r="B521" t="s">
        <v>815</v>
      </c>
      <c r="C521" t="s">
        <v>1072</v>
      </c>
    </row>
    <row r="522" spans="1:9" x14ac:dyDescent="0.35">
      <c r="A522">
        <v>258</v>
      </c>
      <c r="B522" t="s">
        <v>815</v>
      </c>
      <c r="C522" t="s">
        <v>1073</v>
      </c>
    </row>
    <row r="523" spans="1:9" x14ac:dyDescent="0.35">
      <c r="A523">
        <v>259</v>
      </c>
      <c r="B523" t="s">
        <v>815</v>
      </c>
      <c r="C523" t="s">
        <v>1074</v>
      </c>
    </row>
    <row r="524" spans="1:9" x14ac:dyDescent="0.35">
      <c r="A524">
        <v>260</v>
      </c>
      <c r="B524" t="s">
        <v>815</v>
      </c>
      <c r="C524" t="s">
        <v>1075</v>
      </c>
    </row>
    <row r="525" spans="1:9" x14ac:dyDescent="0.35">
      <c r="A525">
        <v>261</v>
      </c>
      <c r="B525" t="s">
        <v>815</v>
      </c>
      <c r="C525" t="s">
        <v>1076</v>
      </c>
    </row>
    <row r="526" spans="1:9" x14ac:dyDescent="0.35">
      <c r="A526">
        <v>262</v>
      </c>
      <c r="B526" t="s">
        <v>815</v>
      </c>
      <c r="C526" t="s">
        <v>1077</v>
      </c>
    </row>
    <row r="527" spans="1:9" x14ac:dyDescent="0.35">
      <c r="A527">
        <v>263</v>
      </c>
      <c r="B527" t="s">
        <v>815</v>
      </c>
      <c r="C527" t="s">
        <v>1078</v>
      </c>
      <c r="G527" t="b">
        <v>1</v>
      </c>
      <c r="H527">
        <v>1</v>
      </c>
      <c r="I527" t="s">
        <v>1164</v>
      </c>
    </row>
    <row r="528" spans="1:9" x14ac:dyDescent="0.35">
      <c r="A528">
        <v>264</v>
      </c>
      <c r="B528" t="s">
        <v>815</v>
      </c>
      <c r="C528" t="s">
        <v>1079</v>
      </c>
      <c r="G528" t="b">
        <v>0</v>
      </c>
      <c r="I528" t="s">
        <v>807</v>
      </c>
    </row>
    <row r="529" spans="1:9" x14ac:dyDescent="0.35">
      <c r="A529">
        <v>265</v>
      </c>
      <c r="B529" t="s">
        <v>815</v>
      </c>
      <c r="C529" t="s">
        <v>1080</v>
      </c>
      <c r="G529" t="b">
        <v>0</v>
      </c>
    </row>
    <row r="530" spans="1:9" x14ac:dyDescent="0.35">
      <c r="A530">
        <v>266</v>
      </c>
      <c r="B530" t="s">
        <v>815</v>
      </c>
      <c r="C530" t="s">
        <v>1081</v>
      </c>
      <c r="G530" t="b">
        <v>1</v>
      </c>
      <c r="H530">
        <v>7</v>
      </c>
      <c r="I530" t="s">
        <v>807</v>
      </c>
    </row>
    <row r="531" spans="1:9" x14ac:dyDescent="0.35">
      <c r="A531">
        <v>267</v>
      </c>
      <c r="B531" t="s">
        <v>815</v>
      </c>
      <c r="C531" t="s">
        <v>1082</v>
      </c>
      <c r="G531" t="b">
        <v>1</v>
      </c>
      <c r="H531">
        <v>1</v>
      </c>
      <c r="I531" t="s">
        <v>1165</v>
      </c>
    </row>
    <row r="532" spans="1:9" x14ac:dyDescent="0.35">
      <c r="A532">
        <v>268</v>
      </c>
      <c r="B532" t="s">
        <v>815</v>
      </c>
      <c r="C532" t="s">
        <v>1083</v>
      </c>
      <c r="G532" t="b">
        <v>0</v>
      </c>
    </row>
    <row r="533" spans="1:9" x14ac:dyDescent="0.35">
      <c r="A533">
        <v>269</v>
      </c>
      <c r="B533" t="s">
        <v>815</v>
      </c>
      <c r="C533" t="s">
        <v>1084</v>
      </c>
      <c r="G533" t="b">
        <v>0</v>
      </c>
    </row>
    <row r="534" spans="1:9" x14ac:dyDescent="0.35">
      <c r="A534">
        <v>270</v>
      </c>
      <c r="B534" t="s">
        <v>815</v>
      </c>
      <c r="C534" t="s">
        <v>1085</v>
      </c>
      <c r="G534" t="b">
        <v>0</v>
      </c>
    </row>
    <row r="535" spans="1:9" x14ac:dyDescent="0.35">
      <c r="A535">
        <v>271</v>
      </c>
      <c r="B535" t="s">
        <v>815</v>
      </c>
      <c r="C535" t="s">
        <v>1086</v>
      </c>
      <c r="G535" t="b">
        <v>0</v>
      </c>
      <c r="H535">
        <v>4</v>
      </c>
    </row>
    <row r="536" spans="1:9" x14ac:dyDescent="0.35">
      <c r="A536">
        <v>272</v>
      </c>
      <c r="B536" t="s">
        <v>815</v>
      </c>
      <c r="C536" t="s">
        <v>1087</v>
      </c>
      <c r="G536" t="b">
        <v>0</v>
      </c>
    </row>
    <row r="537" spans="1:9" x14ac:dyDescent="0.35">
      <c r="A537">
        <v>273</v>
      </c>
      <c r="B537" t="s">
        <v>815</v>
      </c>
      <c r="C537" t="s">
        <v>1088</v>
      </c>
      <c r="G537" t="b">
        <v>0</v>
      </c>
    </row>
    <row r="538" spans="1:9" x14ac:dyDescent="0.35">
      <c r="A538">
        <v>274</v>
      </c>
      <c r="B538" t="s">
        <v>815</v>
      </c>
      <c r="C538" t="s">
        <v>1089</v>
      </c>
      <c r="G538" t="b">
        <v>0</v>
      </c>
    </row>
    <row r="539" spans="1:9" x14ac:dyDescent="0.35">
      <c r="A539">
        <v>275</v>
      </c>
      <c r="B539" t="s">
        <v>815</v>
      </c>
      <c r="C539" t="s">
        <v>1090</v>
      </c>
      <c r="G539" t="b">
        <v>0</v>
      </c>
    </row>
    <row r="540" spans="1:9" x14ac:dyDescent="0.35">
      <c r="A540">
        <v>276</v>
      </c>
      <c r="B540" t="s">
        <v>815</v>
      </c>
      <c r="C540" t="s">
        <v>1091</v>
      </c>
      <c r="G540" t="b">
        <v>0</v>
      </c>
    </row>
    <row r="541" spans="1:9" x14ac:dyDescent="0.35">
      <c r="A541">
        <v>277</v>
      </c>
      <c r="B541" t="s">
        <v>815</v>
      </c>
      <c r="C541" t="s">
        <v>1092</v>
      </c>
      <c r="G541" t="b">
        <v>0</v>
      </c>
      <c r="I541" t="s">
        <v>807</v>
      </c>
    </row>
    <row r="542" spans="1:9" x14ac:dyDescent="0.35">
      <c r="A542">
        <v>278</v>
      </c>
      <c r="B542" t="s">
        <v>815</v>
      </c>
      <c r="C542" t="s">
        <v>1093</v>
      </c>
      <c r="G542" t="b">
        <v>0</v>
      </c>
      <c r="I542" t="s">
        <v>807</v>
      </c>
    </row>
    <row r="543" spans="1:9" x14ac:dyDescent="0.35">
      <c r="A543">
        <v>279</v>
      </c>
      <c r="B543" t="s">
        <v>815</v>
      </c>
      <c r="C543" t="s">
        <v>1094</v>
      </c>
      <c r="G543" t="b">
        <v>0</v>
      </c>
    </row>
    <row r="544" spans="1:9" x14ac:dyDescent="0.35">
      <c r="A544">
        <v>280</v>
      </c>
      <c r="B544" t="s">
        <v>815</v>
      </c>
      <c r="C544" t="s">
        <v>1095</v>
      </c>
      <c r="G544" t="b">
        <v>0</v>
      </c>
    </row>
    <row r="545" spans="1:7" x14ac:dyDescent="0.35">
      <c r="A545">
        <v>281</v>
      </c>
      <c r="B545" t="s">
        <v>815</v>
      </c>
      <c r="C545" t="s">
        <v>1096</v>
      </c>
      <c r="G545" t="b">
        <v>0</v>
      </c>
    </row>
    <row r="546" spans="1:7" x14ac:dyDescent="0.35">
      <c r="A546">
        <v>282</v>
      </c>
      <c r="B546" t="s">
        <v>815</v>
      </c>
      <c r="C546" t="s">
        <v>1097</v>
      </c>
      <c r="G546" t="b">
        <v>0</v>
      </c>
    </row>
    <row r="547" spans="1:7" x14ac:dyDescent="0.35">
      <c r="A547">
        <v>283</v>
      </c>
      <c r="B547" t="s">
        <v>815</v>
      </c>
      <c r="C547" t="s">
        <v>1098</v>
      </c>
      <c r="G547" t="b">
        <v>0</v>
      </c>
    </row>
    <row r="548" spans="1:7" x14ac:dyDescent="0.35">
      <c r="A548">
        <v>284</v>
      </c>
      <c r="B548" t="s">
        <v>815</v>
      </c>
      <c r="C548" t="s">
        <v>1099</v>
      </c>
      <c r="G548" t="b">
        <v>0</v>
      </c>
    </row>
    <row r="549" spans="1:7" x14ac:dyDescent="0.35">
      <c r="A549">
        <v>285</v>
      </c>
      <c r="B549" t="s">
        <v>815</v>
      </c>
      <c r="C549" t="s">
        <v>1100</v>
      </c>
      <c r="G549" t="b">
        <v>0</v>
      </c>
    </row>
    <row r="550" spans="1:7" x14ac:dyDescent="0.35">
      <c r="A550">
        <v>286</v>
      </c>
      <c r="B550" t="s">
        <v>815</v>
      </c>
      <c r="C550" t="s">
        <v>1101</v>
      </c>
      <c r="G550" t="b">
        <v>0</v>
      </c>
    </row>
    <row r="551" spans="1:7" x14ac:dyDescent="0.35">
      <c r="A551">
        <v>287</v>
      </c>
      <c r="B551" t="s">
        <v>815</v>
      </c>
      <c r="C551" t="s">
        <v>1102</v>
      </c>
      <c r="G551" t="b">
        <v>0</v>
      </c>
    </row>
    <row r="552" spans="1:7" x14ac:dyDescent="0.35">
      <c r="A552">
        <v>288</v>
      </c>
      <c r="B552" t="s">
        <v>815</v>
      </c>
      <c r="C552" t="s">
        <v>1103</v>
      </c>
      <c r="G552" t="b">
        <v>0</v>
      </c>
    </row>
    <row r="553" spans="1:7" x14ac:dyDescent="0.35">
      <c r="A553">
        <v>289</v>
      </c>
      <c r="B553" t="s">
        <v>815</v>
      </c>
      <c r="C553" t="s">
        <v>1104</v>
      </c>
      <c r="G553" t="b">
        <v>0</v>
      </c>
    </row>
    <row r="554" spans="1:7" x14ac:dyDescent="0.35">
      <c r="A554">
        <v>290</v>
      </c>
      <c r="B554" t="s">
        <v>815</v>
      </c>
      <c r="C554" t="s">
        <v>1105</v>
      </c>
      <c r="G554" t="b">
        <v>0</v>
      </c>
    </row>
    <row r="555" spans="1:7" x14ac:dyDescent="0.35">
      <c r="A555">
        <v>291</v>
      </c>
      <c r="B555" t="s">
        <v>815</v>
      </c>
      <c r="C555" t="s">
        <v>1106</v>
      </c>
      <c r="G555" t="b">
        <v>0</v>
      </c>
    </row>
    <row r="556" spans="1:7" x14ac:dyDescent="0.35">
      <c r="A556">
        <v>292</v>
      </c>
      <c r="B556" t="s">
        <v>815</v>
      </c>
      <c r="C556" t="s">
        <v>1107</v>
      </c>
      <c r="G556" t="b">
        <v>0</v>
      </c>
    </row>
    <row r="557" spans="1:7" x14ac:dyDescent="0.35">
      <c r="A557">
        <v>293</v>
      </c>
      <c r="B557" t="s">
        <v>815</v>
      </c>
      <c r="C557" t="s">
        <v>1108</v>
      </c>
      <c r="G557" t="b">
        <v>0</v>
      </c>
    </row>
    <row r="558" spans="1:7" x14ac:dyDescent="0.35">
      <c r="A558">
        <v>294</v>
      </c>
      <c r="B558" t="s">
        <v>815</v>
      </c>
      <c r="C558" t="s">
        <v>1109</v>
      </c>
      <c r="G558" t="b">
        <v>0</v>
      </c>
    </row>
    <row r="559" spans="1:7" x14ac:dyDescent="0.35">
      <c r="A559">
        <v>295</v>
      </c>
      <c r="B559" t="s">
        <v>815</v>
      </c>
      <c r="C559" t="s">
        <v>1110</v>
      </c>
      <c r="G559" t="b">
        <v>0</v>
      </c>
    </row>
    <row r="560" spans="1:7" x14ac:dyDescent="0.35">
      <c r="A560">
        <v>296</v>
      </c>
      <c r="B560" t="s">
        <v>815</v>
      </c>
      <c r="C560" t="s">
        <v>1111</v>
      </c>
      <c r="G560" t="b">
        <v>0</v>
      </c>
    </row>
    <row r="561" spans="1:9" x14ac:dyDescent="0.35">
      <c r="A561">
        <v>297</v>
      </c>
      <c r="B561" t="s">
        <v>815</v>
      </c>
      <c r="C561" t="s">
        <v>1112</v>
      </c>
      <c r="G561" t="b">
        <v>0</v>
      </c>
    </row>
    <row r="562" spans="1:9" x14ac:dyDescent="0.35">
      <c r="A562">
        <v>298</v>
      </c>
      <c r="B562" t="s">
        <v>815</v>
      </c>
      <c r="C562" t="s">
        <v>1113</v>
      </c>
      <c r="G562" t="b">
        <v>0</v>
      </c>
    </row>
    <row r="563" spans="1:9" x14ac:dyDescent="0.35">
      <c r="A563">
        <v>299</v>
      </c>
      <c r="B563" t="s">
        <v>815</v>
      </c>
      <c r="C563" t="s">
        <v>1114</v>
      </c>
      <c r="G563" t="b">
        <v>1</v>
      </c>
      <c r="H563">
        <v>6</v>
      </c>
      <c r="I563" t="s">
        <v>1166</v>
      </c>
    </row>
    <row r="564" spans="1:9" x14ac:dyDescent="0.35">
      <c r="A564">
        <v>300</v>
      </c>
      <c r="B564" t="s">
        <v>815</v>
      </c>
      <c r="C564" t="s">
        <v>1115</v>
      </c>
      <c r="G564" t="b">
        <v>0</v>
      </c>
    </row>
    <row r="565" spans="1:9" x14ac:dyDescent="0.35">
      <c r="A565">
        <v>301</v>
      </c>
      <c r="B565" t="s">
        <v>815</v>
      </c>
      <c r="C565" t="s">
        <v>1116</v>
      </c>
      <c r="G565" t="b">
        <v>1</v>
      </c>
      <c r="H565">
        <v>1</v>
      </c>
    </row>
    <row r="566" spans="1:9" x14ac:dyDescent="0.35">
      <c r="A566">
        <v>302</v>
      </c>
      <c r="B566" t="s">
        <v>815</v>
      </c>
      <c r="C566" t="s">
        <v>1117</v>
      </c>
      <c r="G566" t="b">
        <v>0</v>
      </c>
    </row>
    <row r="567" spans="1:9" x14ac:dyDescent="0.35">
      <c r="A567">
        <v>303</v>
      </c>
      <c r="B567" t="s">
        <v>815</v>
      </c>
      <c r="C567" t="s">
        <v>1118</v>
      </c>
      <c r="G567" t="b">
        <v>0</v>
      </c>
      <c r="I567" t="s">
        <v>649</v>
      </c>
    </row>
    <row r="568" spans="1:9" x14ac:dyDescent="0.35">
      <c r="A568">
        <v>304</v>
      </c>
      <c r="B568" t="s">
        <v>815</v>
      </c>
      <c r="C568" t="s">
        <v>1119</v>
      </c>
      <c r="G568" t="b">
        <v>1</v>
      </c>
      <c r="H568">
        <v>2</v>
      </c>
    </row>
    <row r="569" spans="1:9" x14ac:dyDescent="0.35">
      <c r="A569">
        <v>305</v>
      </c>
      <c r="B569" t="s">
        <v>815</v>
      </c>
      <c r="C569" t="s">
        <v>1120</v>
      </c>
      <c r="G569" t="b">
        <v>1</v>
      </c>
      <c r="H569">
        <v>1</v>
      </c>
      <c r="I569" t="s">
        <v>807</v>
      </c>
    </row>
    <row r="570" spans="1:9" x14ac:dyDescent="0.35">
      <c r="A570">
        <v>306</v>
      </c>
      <c r="B570" t="s">
        <v>815</v>
      </c>
      <c r="C570" t="s">
        <v>1121</v>
      </c>
      <c r="G570" t="b">
        <v>0</v>
      </c>
      <c r="I570" t="s">
        <v>649</v>
      </c>
    </row>
    <row r="571" spans="1:9" x14ac:dyDescent="0.35">
      <c r="A571">
        <v>307</v>
      </c>
      <c r="B571" t="s">
        <v>815</v>
      </c>
      <c r="C571" t="s">
        <v>1122</v>
      </c>
      <c r="G571" t="b">
        <v>1</v>
      </c>
      <c r="H571">
        <v>3</v>
      </c>
      <c r="I571" t="s">
        <v>807</v>
      </c>
    </row>
    <row r="572" spans="1:9" x14ac:dyDescent="0.35">
      <c r="A572">
        <v>308</v>
      </c>
      <c r="B572" t="s">
        <v>815</v>
      </c>
      <c r="C572" t="s">
        <v>1123</v>
      </c>
      <c r="G572" t="b">
        <v>1</v>
      </c>
      <c r="H572">
        <v>5</v>
      </c>
    </row>
    <row r="573" spans="1:9" x14ac:dyDescent="0.35">
      <c r="A573">
        <v>309</v>
      </c>
      <c r="B573" t="s">
        <v>815</v>
      </c>
      <c r="C573" t="s">
        <v>1124</v>
      </c>
      <c r="G573" t="b">
        <v>1</v>
      </c>
      <c r="H573">
        <v>4</v>
      </c>
    </row>
    <row r="574" spans="1:9" x14ac:dyDescent="0.35">
      <c r="A574">
        <v>310</v>
      </c>
      <c r="B574" t="s">
        <v>815</v>
      </c>
      <c r="C574" t="s">
        <v>1125</v>
      </c>
      <c r="G574" t="b">
        <v>0</v>
      </c>
    </row>
    <row r="575" spans="1:9" x14ac:dyDescent="0.35">
      <c r="A575">
        <v>311</v>
      </c>
      <c r="B575" t="s">
        <v>815</v>
      </c>
      <c r="C575" t="s">
        <v>1126</v>
      </c>
      <c r="G575" t="b">
        <v>1</v>
      </c>
      <c r="H575">
        <v>1</v>
      </c>
      <c r="I575" t="s">
        <v>1166</v>
      </c>
    </row>
    <row r="576" spans="1:9" x14ac:dyDescent="0.35">
      <c r="A576">
        <v>312</v>
      </c>
      <c r="B576" t="s">
        <v>815</v>
      </c>
      <c r="C576" t="s">
        <v>1127</v>
      </c>
      <c r="G576" t="b">
        <v>0</v>
      </c>
    </row>
    <row r="577" spans="1:9" x14ac:dyDescent="0.35">
      <c r="A577">
        <v>313</v>
      </c>
      <c r="B577" t="s">
        <v>815</v>
      </c>
      <c r="C577" t="s">
        <v>1128</v>
      </c>
      <c r="G577" t="b">
        <v>1</v>
      </c>
      <c r="I577" t="s">
        <v>1167</v>
      </c>
    </row>
    <row r="578" spans="1:9" x14ac:dyDescent="0.35">
      <c r="A578">
        <v>314</v>
      </c>
      <c r="B578" t="s">
        <v>815</v>
      </c>
      <c r="C578" t="s">
        <v>1129</v>
      </c>
      <c r="G578" t="b">
        <v>1</v>
      </c>
      <c r="H578">
        <v>1</v>
      </c>
    </row>
    <row r="579" spans="1:9" x14ac:dyDescent="0.35">
      <c r="A579">
        <v>315</v>
      </c>
      <c r="B579" t="s">
        <v>815</v>
      </c>
      <c r="C579" t="s">
        <v>1130</v>
      </c>
      <c r="G579" t="b">
        <v>0</v>
      </c>
    </row>
    <row r="580" spans="1:9" x14ac:dyDescent="0.35">
      <c r="A580">
        <v>316</v>
      </c>
      <c r="B580" t="s">
        <v>815</v>
      </c>
      <c r="C580" t="s">
        <v>1131</v>
      </c>
      <c r="G580" t="b">
        <v>1</v>
      </c>
      <c r="H580">
        <v>5</v>
      </c>
      <c r="I580" t="s">
        <v>1168</v>
      </c>
    </row>
    <row r="581" spans="1:9" x14ac:dyDescent="0.35">
      <c r="A581">
        <v>317</v>
      </c>
      <c r="B581" t="s">
        <v>815</v>
      </c>
      <c r="C581" t="s">
        <v>1132</v>
      </c>
      <c r="G581" t="b">
        <v>0</v>
      </c>
    </row>
    <row r="582" spans="1:9" x14ac:dyDescent="0.35">
      <c r="A582">
        <v>318</v>
      </c>
      <c r="B582" t="s">
        <v>815</v>
      </c>
      <c r="C582" t="s">
        <v>1133</v>
      </c>
      <c r="G582" t="b">
        <v>0</v>
      </c>
    </row>
    <row r="583" spans="1:9" x14ac:dyDescent="0.35">
      <c r="A583">
        <v>319</v>
      </c>
      <c r="B583" t="s">
        <v>815</v>
      </c>
      <c r="C583" t="s">
        <v>1134</v>
      </c>
      <c r="G583" t="b">
        <v>0</v>
      </c>
    </row>
    <row r="584" spans="1:9" x14ac:dyDescent="0.35">
      <c r="A584">
        <v>320</v>
      </c>
      <c r="B584" t="s">
        <v>815</v>
      </c>
      <c r="C584" t="s">
        <v>1135</v>
      </c>
      <c r="G584" t="b">
        <v>1</v>
      </c>
      <c r="H584">
        <v>4</v>
      </c>
    </row>
    <row r="585" spans="1:9" x14ac:dyDescent="0.35">
      <c r="A585">
        <v>321</v>
      </c>
      <c r="B585" t="s">
        <v>815</v>
      </c>
      <c r="C585" t="s">
        <v>1136</v>
      </c>
      <c r="G585" t="b">
        <v>0</v>
      </c>
    </row>
    <row r="586" spans="1:9" x14ac:dyDescent="0.35">
      <c r="A586">
        <v>322</v>
      </c>
      <c r="B586" t="s">
        <v>815</v>
      </c>
      <c r="C586" t="s">
        <v>1137</v>
      </c>
      <c r="G586" t="b">
        <v>0</v>
      </c>
    </row>
    <row r="587" spans="1:9" x14ac:dyDescent="0.35">
      <c r="A587">
        <v>323</v>
      </c>
      <c r="B587" t="s">
        <v>815</v>
      </c>
      <c r="C587" t="s">
        <v>1138</v>
      </c>
      <c r="G587" t="b">
        <v>1</v>
      </c>
      <c r="H587">
        <v>4</v>
      </c>
    </row>
    <row r="588" spans="1:9" x14ac:dyDescent="0.35">
      <c r="A588">
        <v>324</v>
      </c>
      <c r="B588" t="s">
        <v>815</v>
      </c>
      <c r="C588" t="s">
        <v>1139</v>
      </c>
      <c r="G588" t="b">
        <v>0</v>
      </c>
    </row>
    <row r="589" spans="1:9" x14ac:dyDescent="0.35">
      <c r="A589">
        <v>325</v>
      </c>
      <c r="B589" t="s">
        <v>815</v>
      </c>
      <c r="C589" t="s">
        <v>1140</v>
      </c>
      <c r="G589" t="b">
        <v>0</v>
      </c>
    </row>
    <row r="590" spans="1:9" x14ac:dyDescent="0.35">
      <c r="A590">
        <v>326</v>
      </c>
      <c r="B590" t="s">
        <v>815</v>
      </c>
      <c r="C590" t="s">
        <v>1141</v>
      </c>
      <c r="G590" t="b">
        <v>0</v>
      </c>
    </row>
    <row r="591" spans="1:9" x14ac:dyDescent="0.35">
      <c r="A591">
        <v>327</v>
      </c>
      <c r="B591" t="s">
        <v>815</v>
      </c>
      <c r="C591" t="s">
        <v>1142</v>
      </c>
      <c r="G591" t="b">
        <v>0</v>
      </c>
    </row>
    <row r="592" spans="1:9" x14ac:dyDescent="0.35">
      <c r="A592">
        <v>328</v>
      </c>
      <c r="B592" t="s">
        <v>815</v>
      </c>
      <c r="C592" t="s">
        <v>1143</v>
      </c>
      <c r="G592" t="b">
        <v>0</v>
      </c>
    </row>
    <row r="593" spans="1:7" x14ac:dyDescent="0.35">
      <c r="A593">
        <v>329</v>
      </c>
      <c r="B593" t="s">
        <v>815</v>
      </c>
      <c r="C593" t="s">
        <v>1144</v>
      </c>
      <c r="G593" t="b">
        <v>0</v>
      </c>
    </row>
    <row r="594" spans="1:7" x14ac:dyDescent="0.35">
      <c r="A594">
        <v>330</v>
      </c>
      <c r="B594" t="s">
        <v>815</v>
      </c>
      <c r="C594" t="s">
        <v>1145</v>
      </c>
      <c r="G594" t="b">
        <v>0</v>
      </c>
    </row>
    <row r="595" spans="1:7" x14ac:dyDescent="0.35">
      <c r="A595">
        <v>331</v>
      </c>
      <c r="B595" t="s">
        <v>815</v>
      </c>
      <c r="C595" t="s">
        <v>1146</v>
      </c>
      <c r="G595" t="b">
        <v>0</v>
      </c>
    </row>
    <row r="596" spans="1:7" x14ac:dyDescent="0.35">
      <c r="A596">
        <v>332</v>
      </c>
      <c r="B596" t="s">
        <v>815</v>
      </c>
      <c r="C596" t="s">
        <v>1147</v>
      </c>
      <c r="G596" t="b">
        <v>0</v>
      </c>
    </row>
    <row r="597" spans="1:7" x14ac:dyDescent="0.35">
      <c r="A597">
        <v>333</v>
      </c>
      <c r="B597" t="s">
        <v>815</v>
      </c>
      <c r="C597" t="s">
        <v>1148</v>
      </c>
      <c r="G597" t="b">
        <v>0</v>
      </c>
    </row>
    <row r="598" spans="1:7" x14ac:dyDescent="0.35">
      <c r="A598">
        <v>1</v>
      </c>
      <c r="B598" t="s">
        <v>1546</v>
      </c>
      <c r="C598" t="s">
        <v>1547</v>
      </c>
      <c r="G598" t="b">
        <v>0</v>
      </c>
    </row>
    <row r="599" spans="1:7" x14ac:dyDescent="0.35">
      <c r="A599">
        <v>2</v>
      </c>
      <c r="B599" t="s">
        <v>1546</v>
      </c>
      <c r="C599" t="s">
        <v>1548</v>
      </c>
      <c r="G599" t="b">
        <v>0</v>
      </c>
    </row>
    <row r="600" spans="1:7" x14ac:dyDescent="0.35">
      <c r="A600">
        <v>3</v>
      </c>
      <c r="B600" t="s">
        <v>1546</v>
      </c>
      <c r="C600" t="s">
        <v>1549</v>
      </c>
      <c r="G600" t="b">
        <v>0</v>
      </c>
    </row>
    <row r="601" spans="1:7" x14ac:dyDescent="0.35">
      <c r="A601">
        <v>4</v>
      </c>
      <c r="B601" t="s">
        <v>1546</v>
      </c>
      <c r="C601" t="s">
        <v>1550</v>
      </c>
      <c r="G601" t="b">
        <v>0</v>
      </c>
    </row>
    <row r="602" spans="1:7" x14ac:dyDescent="0.35">
      <c r="A602">
        <v>5</v>
      </c>
      <c r="B602" t="s">
        <v>1546</v>
      </c>
      <c r="C602" t="s">
        <v>1551</v>
      </c>
      <c r="G602" t="b">
        <v>0</v>
      </c>
    </row>
    <row r="603" spans="1:7" x14ac:dyDescent="0.35">
      <c r="A603">
        <v>6</v>
      </c>
      <c r="B603" t="s">
        <v>1546</v>
      </c>
      <c r="C603" t="s">
        <v>1552</v>
      </c>
      <c r="G603" t="b">
        <v>0</v>
      </c>
    </row>
    <row r="604" spans="1:7" x14ac:dyDescent="0.35">
      <c r="A604">
        <v>7</v>
      </c>
      <c r="B604" t="s">
        <v>1546</v>
      </c>
      <c r="C604" t="s">
        <v>1553</v>
      </c>
      <c r="G604" t="b">
        <v>0</v>
      </c>
    </row>
    <row r="605" spans="1:7" x14ac:dyDescent="0.35">
      <c r="A605">
        <v>8</v>
      </c>
      <c r="B605" t="s">
        <v>1546</v>
      </c>
      <c r="C605" t="s">
        <v>1554</v>
      </c>
      <c r="G605" t="b">
        <v>0</v>
      </c>
    </row>
    <row r="606" spans="1:7" s="2" customFormat="1" x14ac:dyDescent="0.35">
      <c r="A606" s="2">
        <v>9</v>
      </c>
      <c r="B606" s="2" t="s">
        <v>1546</v>
      </c>
      <c r="C606" s="2" t="s">
        <v>1555</v>
      </c>
      <c r="G606" s="2" t="s">
        <v>1693</v>
      </c>
    </row>
    <row r="607" spans="1:7" x14ac:dyDescent="0.35">
      <c r="A607">
        <v>10</v>
      </c>
      <c r="B607" t="s">
        <v>1546</v>
      </c>
      <c r="C607" t="s">
        <v>1556</v>
      </c>
      <c r="G607" t="b">
        <v>0</v>
      </c>
    </row>
    <row r="608" spans="1:7" x14ac:dyDescent="0.35">
      <c r="A608">
        <v>11</v>
      </c>
      <c r="B608" t="s">
        <v>1546</v>
      </c>
      <c r="C608" t="s">
        <v>1557</v>
      </c>
      <c r="G608" t="b">
        <v>0</v>
      </c>
    </row>
    <row r="609" spans="1:9" x14ac:dyDescent="0.35">
      <c r="A609">
        <v>12</v>
      </c>
      <c r="B609" t="s">
        <v>1546</v>
      </c>
      <c r="C609" t="s">
        <v>1558</v>
      </c>
      <c r="G609" t="b">
        <v>0</v>
      </c>
    </row>
    <row r="610" spans="1:9" x14ac:dyDescent="0.35">
      <c r="A610">
        <v>13</v>
      </c>
      <c r="B610" t="s">
        <v>1546</v>
      </c>
      <c r="C610" t="s">
        <v>1559</v>
      </c>
      <c r="G610" t="b">
        <v>1</v>
      </c>
      <c r="I610" t="s">
        <v>807</v>
      </c>
    </row>
    <row r="611" spans="1:9" x14ac:dyDescent="0.35">
      <c r="A611">
        <v>14</v>
      </c>
      <c r="B611" t="s">
        <v>1546</v>
      </c>
      <c r="C611" t="s">
        <v>1560</v>
      </c>
      <c r="G611" t="b">
        <v>0</v>
      </c>
    </row>
    <row r="612" spans="1:9" x14ac:dyDescent="0.35">
      <c r="A612">
        <v>15</v>
      </c>
      <c r="B612" t="s">
        <v>1546</v>
      </c>
      <c r="C612" t="s">
        <v>1561</v>
      </c>
      <c r="G612" t="b">
        <v>0</v>
      </c>
    </row>
    <row r="613" spans="1:9" x14ac:dyDescent="0.35">
      <c r="A613">
        <v>16</v>
      </c>
      <c r="B613" t="s">
        <v>1546</v>
      </c>
      <c r="C613" t="s">
        <v>1562</v>
      </c>
      <c r="G613" t="b">
        <v>0</v>
      </c>
    </row>
    <row r="614" spans="1:9" x14ac:dyDescent="0.35">
      <c r="A614">
        <v>17</v>
      </c>
      <c r="B614" t="s">
        <v>1546</v>
      </c>
      <c r="C614" t="s">
        <v>1563</v>
      </c>
      <c r="G614" t="b">
        <v>0</v>
      </c>
    </row>
    <row r="615" spans="1:9" x14ac:dyDescent="0.35">
      <c r="A615">
        <v>18</v>
      </c>
      <c r="B615" t="s">
        <v>1546</v>
      </c>
      <c r="C615" t="s">
        <v>1564</v>
      </c>
      <c r="G615" t="b">
        <v>0</v>
      </c>
    </row>
    <row r="616" spans="1:9" x14ac:dyDescent="0.35">
      <c r="A616">
        <v>19</v>
      </c>
      <c r="B616" t="s">
        <v>1546</v>
      </c>
      <c r="C616" t="s">
        <v>1565</v>
      </c>
      <c r="G616" t="b">
        <v>0</v>
      </c>
    </row>
    <row r="617" spans="1:9" x14ac:dyDescent="0.35">
      <c r="A617">
        <v>20</v>
      </c>
      <c r="B617" t="s">
        <v>1546</v>
      </c>
      <c r="C617" t="s">
        <v>1566</v>
      </c>
      <c r="G617" t="b">
        <v>0</v>
      </c>
    </row>
    <row r="618" spans="1:9" x14ac:dyDescent="0.35">
      <c r="A618">
        <v>21</v>
      </c>
      <c r="B618" t="s">
        <v>1546</v>
      </c>
      <c r="C618" t="s">
        <v>1567</v>
      </c>
      <c r="G618" t="b">
        <v>0</v>
      </c>
    </row>
    <row r="619" spans="1:9" x14ac:dyDescent="0.35">
      <c r="A619">
        <v>22</v>
      </c>
      <c r="B619" t="s">
        <v>1546</v>
      </c>
      <c r="C619" t="s">
        <v>1568</v>
      </c>
      <c r="G619" t="b">
        <v>0</v>
      </c>
    </row>
    <row r="620" spans="1:9" x14ac:dyDescent="0.35">
      <c r="A620">
        <v>23</v>
      </c>
      <c r="B620" t="s">
        <v>1546</v>
      </c>
      <c r="C620" t="s">
        <v>1569</v>
      </c>
      <c r="G620" t="b">
        <v>0</v>
      </c>
    </row>
    <row r="621" spans="1:9" x14ac:dyDescent="0.35">
      <c r="A621">
        <v>24</v>
      </c>
      <c r="B621" t="s">
        <v>1546</v>
      </c>
      <c r="C621" t="s">
        <v>1570</v>
      </c>
      <c r="G621" t="b">
        <v>0</v>
      </c>
    </row>
    <row r="622" spans="1:9" x14ac:dyDescent="0.35">
      <c r="A622">
        <v>25</v>
      </c>
      <c r="B622" t="s">
        <v>1546</v>
      </c>
      <c r="C622" t="s">
        <v>1571</v>
      </c>
      <c r="G622" t="b">
        <v>0</v>
      </c>
    </row>
    <row r="623" spans="1:9" x14ac:dyDescent="0.35">
      <c r="A623">
        <v>26</v>
      </c>
      <c r="B623" t="s">
        <v>1546</v>
      </c>
      <c r="C623" t="s">
        <v>1572</v>
      </c>
      <c r="G623" t="b">
        <v>0</v>
      </c>
    </row>
    <row r="624" spans="1:9" x14ac:dyDescent="0.35">
      <c r="A624">
        <v>27</v>
      </c>
      <c r="B624" t="s">
        <v>1546</v>
      </c>
      <c r="C624" t="s">
        <v>1573</v>
      </c>
      <c r="G624" t="b">
        <v>0</v>
      </c>
    </row>
    <row r="625" spans="1:7" x14ac:dyDescent="0.35">
      <c r="A625">
        <v>28</v>
      </c>
      <c r="B625" t="s">
        <v>1546</v>
      </c>
      <c r="C625" t="s">
        <v>1574</v>
      </c>
      <c r="G625" t="b">
        <v>0</v>
      </c>
    </row>
    <row r="626" spans="1:7" x14ac:dyDescent="0.35">
      <c r="A626">
        <v>29</v>
      </c>
      <c r="B626" t="s">
        <v>1546</v>
      </c>
      <c r="C626" t="s">
        <v>1575</v>
      </c>
      <c r="G626" t="b">
        <v>0</v>
      </c>
    </row>
    <row r="627" spans="1:7" x14ac:dyDescent="0.35">
      <c r="A627">
        <v>30</v>
      </c>
      <c r="B627" t="s">
        <v>1546</v>
      </c>
      <c r="C627" t="s">
        <v>1576</v>
      </c>
      <c r="G627" t="b">
        <v>0</v>
      </c>
    </row>
    <row r="628" spans="1:7" x14ac:dyDescent="0.35">
      <c r="A628">
        <v>31</v>
      </c>
      <c r="B628" t="s">
        <v>1546</v>
      </c>
      <c r="C628" t="s">
        <v>1577</v>
      </c>
      <c r="G628" t="b">
        <v>0</v>
      </c>
    </row>
    <row r="629" spans="1:7" x14ac:dyDescent="0.35">
      <c r="A629">
        <v>32</v>
      </c>
      <c r="B629" t="s">
        <v>1546</v>
      </c>
      <c r="C629" t="s">
        <v>1578</v>
      </c>
      <c r="G629" t="b">
        <v>0</v>
      </c>
    </row>
    <row r="630" spans="1:7" x14ac:dyDescent="0.35">
      <c r="A630">
        <v>33</v>
      </c>
      <c r="B630" t="s">
        <v>1546</v>
      </c>
      <c r="C630" t="s">
        <v>1579</v>
      </c>
      <c r="G630" t="b">
        <v>0</v>
      </c>
    </row>
    <row r="631" spans="1:7" x14ac:dyDescent="0.35">
      <c r="A631">
        <v>34</v>
      </c>
      <c r="B631" t="s">
        <v>1546</v>
      </c>
      <c r="C631" t="s">
        <v>1580</v>
      </c>
      <c r="G631" t="b">
        <v>0</v>
      </c>
    </row>
    <row r="632" spans="1:7" x14ac:dyDescent="0.35">
      <c r="A632">
        <v>35</v>
      </c>
      <c r="B632" t="s">
        <v>1546</v>
      </c>
      <c r="C632" t="s">
        <v>1581</v>
      </c>
      <c r="G632" t="b">
        <v>0</v>
      </c>
    </row>
    <row r="633" spans="1:7" x14ac:dyDescent="0.35">
      <c r="A633">
        <v>36</v>
      </c>
      <c r="B633" t="s">
        <v>1546</v>
      </c>
      <c r="C633" t="s">
        <v>1582</v>
      </c>
      <c r="G633" t="b">
        <v>0</v>
      </c>
    </row>
    <row r="634" spans="1:7" x14ac:dyDescent="0.35">
      <c r="A634">
        <v>37</v>
      </c>
      <c r="B634" t="s">
        <v>1546</v>
      </c>
      <c r="C634" t="s">
        <v>1583</v>
      </c>
      <c r="G634" t="b">
        <v>0</v>
      </c>
    </row>
    <row r="635" spans="1:7" x14ac:dyDescent="0.35">
      <c r="A635">
        <v>38</v>
      </c>
      <c r="B635" t="s">
        <v>1546</v>
      </c>
      <c r="C635" t="s">
        <v>1584</v>
      </c>
      <c r="G635" t="b">
        <v>0</v>
      </c>
    </row>
    <row r="636" spans="1:7" x14ac:dyDescent="0.35">
      <c r="A636">
        <v>39</v>
      </c>
      <c r="B636" t="s">
        <v>1546</v>
      </c>
      <c r="C636" t="s">
        <v>1585</v>
      </c>
      <c r="G636" t="b">
        <v>0</v>
      </c>
    </row>
    <row r="637" spans="1:7" x14ac:dyDescent="0.35">
      <c r="A637">
        <v>40</v>
      </c>
      <c r="B637" t="s">
        <v>1546</v>
      </c>
      <c r="C637" t="s">
        <v>1586</v>
      </c>
      <c r="G637" t="b">
        <v>0</v>
      </c>
    </row>
    <row r="638" spans="1:7" x14ac:dyDescent="0.35">
      <c r="A638">
        <v>41</v>
      </c>
      <c r="B638" t="s">
        <v>1546</v>
      </c>
      <c r="C638" t="s">
        <v>1587</v>
      </c>
      <c r="G638" t="b">
        <v>0</v>
      </c>
    </row>
    <row r="639" spans="1:7" x14ac:dyDescent="0.35">
      <c r="A639">
        <v>42</v>
      </c>
      <c r="B639" t="s">
        <v>1546</v>
      </c>
      <c r="C639" t="s">
        <v>1588</v>
      </c>
      <c r="G639" t="b">
        <v>0</v>
      </c>
    </row>
    <row r="640" spans="1:7" x14ac:dyDescent="0.35">
      <c r="A640">
        <v>43</v>
      </c>
      <c r="B640" t="s">
        <v>1546</v>
      </c>
      <c r="C640" t="s">
        <v>1589</v>
      </c>
      <c r="G640" t="b">
        <v>0</v>
      </c>
    </row>
    <row r="641" spans="1:7" x14ac:dyDescent="0.35">
      <c r="A641">
        <v>44</v>
      </c>
      <c r="B641" t="s">
        <v>1546</v>
      </c>
      <c r="C641" t="s">
        <v>1590</v>
      </c>
      <c r="G641" t="b">
        <v>0</v>
      </c>
    </row>
    <row r="642" spans="1:7" x14ac:dyDescent="0.35">
      <c r="A642">
        <v>45</v>
      </c>
      <c r="B642" t="s">
        <v>1546</v>
      </c>
      <c r="C642" t="s">
        <v>1591</v>
      </c>
      <c r="G642" t="b">
        <v>0</v>
      </c>
    </row>
    <row r="643" spans="1:7" x14ac:dyDescent="0.35">
      <c r="A643">
        <v>46</v>
      </c>
      <c r="B643" t="s">
        <v>1546</v>
      </c>
      <c r="C643" t="s">
        <v>1592</v>
      </c>
      <c r="G643" t="b">
        <v>0</v>
      </c>
    </row>
    <row r="644" spans="1:7" x14ac:dyDescent="0.35">
      <c r="A644">
        <v>47</v>
      </c>
      <c r="B644" t="s">
        <v>1546</v>
      </c>
      <c r="C644" t="s">
        <v>1593</v>
      </c>
      <c r="G644" t="b">
        <v>0</v>
      </c>
    </row>
    <row r="645" spans="1:7" x14ac:dyDescent="0.35">
      <c r="A645">
        <v>48</v>
      </c>
      <c r="B645" t="s">
        <v>1546</v>
      </c>
      <c r="C645" t="s">
        <v>1594</v>
      </c>
      <c r="G645" t="b">
        <v>0</v>
      </c>
    </row>
    <row r="646" spans="1:7" x14ac:dyDescent="0.35">
      <c r="A646">
        <v>49</v>
      </c>
      <c r="B646" t="s">
        <v>1546</v>
      </c>
      <c r="C646" t="s">
        <v>1595</v>
      </c>
      <c r="G646" t="b">
        <v>0</v>
      </c>
    </row>
    <row r="647" spans="1:7" x14ac:dyDescent="0.35">
      <c r="A647">
        <v>50</v>
      </c>
      <c r="B647" t="s">
        <v>1546</v>
      </c>
      <c r="C647" t="s">
        <v>1596</v>
      </c>
      <c r="G647" t="b">
        <v>0</v>
      </c>
    </row>
    <row r="648" spans="1:7" x14ac:dyDescent="0.35">
      <c r="A648">
        <v>51</v>
      </c>
      <c r="B648" t="s">
        <v>1546</v>
      </c>
      <c r="C648" t="s">
        <v>1597</v>
      </c>
      <c r="G648" t="b">
        <v>0</v>
      </c>
    </row>
    <row r="649" spans="1:7" x14ac:dyDescent="0.35">
      <c r="A649">
        <v>52</v>
      </c>
      <c r="B649" t="s">
        <v>1546</v>
      </c>
      <c r="C649" t="s">
        <v>1598</v>
      </c>
      <c r="G649" t="b">
        <v>0</v>
      </c>
    </row>
    <row r="650" spans="1:7" x14ac:dyDescent="0.35">
      <c r="A650">
        <v>53</v>
      </c>
      <c r="B650" t="s">
        <v>1546</v>
      </c>
      <c r="C650" t="s">
        <v>1599</v>
      </c>
      <c r="G650" t="b">
        <v>0</v>
      </c>
    </row>
    <row r="651" spans="1:7" x14ac:dyDescent="0.35">
      <c r="A651">
        <v>54</v>
      </c>
      <c r="B651" t="s">
        <v>1546</v>
      </c>
      <c r="C651" t="s">
        <v>1600</v>
      </c>
      <c r="G651" t="b">
        <v>0</v>
      </c>
    </row>
    <row r="652" spans="1:7" x14ac:dyDescent="0.35">
      <c r="A652">
        <v>55</v>
      </c>
      <c r="B652" t="s">
        <v>1546</v>
      </c>
      <c r="C652" t="s">
        <v>1601</v>
      </c>
      <c r="G652" t="b">
        <v>0</v>
      </c>
    </row>
    <row r="653" spans="1:7" x14ac:dyDescent="0.35">
      <c r="A653">
        <v>56</v>
      </c>
      <c r="B653" t="s">
        <v>1546</v>
      </c>
      <c r="C653" t="s">
        <v>1602</v>
      </c>
      <c r="G653" t="b">
        <v>0</v>
      </c>
    </row>
    <row r="654" spans="1:7" x14ac:dyDescent="0.35">
      <c r="A654">
        <v>57</v>
      </c>
      <c r="B654" t="s">
        <v>1546</v>
      </c>
      <c r="C654" t="s">
        <v>1603</v>
      </c>
      <c r="G654" t="b">
        <v>0</v>
      </c>
    </row>
    <row r="655" spans="1:7" x14ac:dyDescent="0.35">
      <c r="A655">
        <v>58</v>
      </c>
      <c r="B655" t="s">
        <v>1546</v>
      </c>
      <c r="C655" t="s">
        <v>1604</v>
      </c>
      <c r="G655" t="b">
        <v>0</v>
      </c>
    </row>
    <row r="656" spans="1:7" x14ac:dyDescent="0.35">
      <c r="A656">
        <v>59</v>
      </c>
      <c r="B656" t="s">
        <v>1546</v>
      </c>
      <c r="C656" t="s">
        <v>1605</v>
      </c>
      <c r="G656" t="b">
        <v>0</v>
      </c>
    </row>
    <row r="657" spans="1:7" x14ac:dyDescent="0.35">
      <c r="A657">
        <v>60</v>
      </c>
      <c r="B657" t="s">
        <v>1546</v>
      </c>
      <c r="C657" t="s">
        <v>1606</v>
      </c>
      <c r="G657" t="b">
        <v>0</v>
      </c>
    </row>
    <row r="658" spans="1:7" x14ac:dyDescent="0.35">
      <c r="A658">
        <v>61</v>
      </c>
      <c r="B658" t="s">
        <v>1546</v>
      </c>
      <c r="C658" t="s">
        <v>1607</v>
      </c>
      <c r="G658" t="b">
        <v>0</v>
      </c>
    </row>
    <row r="659" spans="1:7" x14ac:dyDescent="0.35">
      <c r="A659">
        <v>62</v>
      </c>
      <c r="B659" t="s">
        <v>1546</v>
      </c>
      <c r="C659" t="s">
        <v>1608</v>
      </c>
      <c r="G659" t="b">
        <v>0</v>
      </c>
    </row>
    <row r="660" spans="1:7" x14ac:dyDescent="0.35">
      <c r="A660">
        <v>63</v>
      </c>
      <c r="B660" t="s">
        <v>1546</v>
      </c>
      <c r="C660" t="s">
        <v>1609</v>
      </c>
      <c r="G660" t="b">
        <v>0</v>
      </c>
    </row>
    <row r="661" spans="1:7" x14ac:dyDescent="0.35">
      <c r="A661">
        <v>64</v>
      </c>
      <c r="B661" t="s">
        <v>1546</v>
      </c>
      <c r="C661" t="s">
        <v>1610</v>
      </c>
      <c r="G661" t="b">
        <v>0</v>
      </c>
    </row>
    <row r="662" spans="1:7" x14ac:dyDescent="0.35">
      <c r="A662">
        <v>65</v>
      </c>
      <c r="B662" t="s">
        <v>1546</v>
      </c>
      <c r="C662" t="s">
        <v>1611</v>
      </c>
      <c r="G662" t="b">
        <v>0</v>
      </c>
    </row>
    <row r="663" spans="1:7" x14ac:dyDescent="0.35">
      <c r="A663">
        <v>66</v>
      </c>
      <c r="B663" t="s">
        <v>1546</v>
      </c>
      <c r="C663" t="s">
        <v>1612</v>
      </c>
      <c r="G663" t="b">
        <v>0</v>
      </c>
    </row>
    <row r="664" spans="1:7" x14ac:dyDescent="0.35">
      <c r="A664">
        <v>67</v>
      </c>
      <c r="B664" t="s">
        <v>1546</v>
      </c>
      <c r="C664" t="s">
        <v>1613</v>
      </c>
      <c r="G664" t="b">
        <v>0</v>
      </c>
    </row>
    <row r="665" spans="1:7" x14ac:dyDescent="0.35">
      <c r="A665">
        <v>68</v>
      </c>
      <c r="B665" t="s">
        <v>1546</v>
      </c>
      <c r="C665" t="s">
        <v>1614</v>
      </c>
      <c r="G665" t="b">
        <v>0</v>
      </c>
    </row>
    <row r="666" spans="1:7" x14ac:dyDescent="0.35">
      <c r="A666">
        <v>69</v>
      </c>
      <c r="B666" t="s">
        <v>1546</v>
      </c>
      <c r="C666" t="s">
        <v>1615</v>
      </c>
      <c r="G666" t="b">
        <v>0</v>
      </c>
    </row>
    <row r="667" spans="1:7" x14ac:dyDescent="0.35">
      <c r="A667">
        <v>70</v>
      </c>
      <c r="B667" t="s">
        <v>1546</v>
      </c>
      <c r="C667" t="s">
        <v>1616</v>
      </c>
      <c r="G667" t="b">
        <v>0</v>
      </c>
    </row>
    <row r="668" spans="1:7" x14ac:dyDescent="0.35">
      <c r="A668">
        <v>71</v>
      </c>
      <c r="B668" t="s">
        <v>1546</v>
      </c>
      <c r="C668" t="s">
        <v>1617</v>
      </c>
      <c r="G668" t="b">
        <v>0</v>
      </c>
    </row>
    <row r="669" spans="1:7" x14ac:dyDescent="0.35">
      <c r="A669">
        <v>72</v>
      </c>
      <c r="B669" t="s">
        <v>1546</v>
      </c>
      <c r="C669" t="s">
        <v>1618</v>
      </c>
      <c r="G669" t="b">
        <v>0</v>
      </c>
    </row>
    <row r="670" spans="1:7" x14ac:dyDescent="0.35">
      <c r="A670">
        <v>73</v>
      </c>
      <c r="B670" t="s">
        <v>1546</v>
      </c>
      <c r="C670" t="s">
        <v>1619</v>
      </c>
      <c r="G670" t="b">
        <v>0</v>
      </c>
    </row>
    <row r="671" spans="1:7" x14ac:dyDescent="0.35">
      <c r="A671">
        <v>74</v>
      </c>
      <c r="B671" t="s">
        <v>1546</v>
      </c>
      <c r="C671" t="s">
        <v>1620</v>
      </c>
      <c r="G671" t="b">
        <v>0</v>
      </c>
    </row>
    <row r="672" spans="1:7" x14ac:dyDescent="0.35">
      <c r="A672">
        <v>75</v>
      </c>
      <c r="B672" t="s">
        <v>1546</v>
      </c>
      <c r="C672" t="s">
        <v>1621</v>
      </c>
      <c r="G672" t="b">
        <v>0</v>
      </c>
    </row>
    <row r="673" spans="1:7" x14ac:dyDescent="0.35">
      <c r="A673">
        <v>76</v>
      </c>
      <c r="B673" t="s">
        <v>1546</v>
      </c>
      <c r="C673" t="s">
        <v>1622</v>
      </c>
      <c r="G673" t="b">
        <v>0</v>
      </c>
    </row>
    <row r="674" spans="1:7" x14ac:dyDescent="0.35">
      <c r="A674">
        <v>77</v>
      </c>
      <c r="B674" t="s">
        <v>1546</v>
      </c>
      <c r="C674" t="s">
        <v>1623</v>
      </c>
      <c r="G674" t="b">
        <v>0</v>
      </c>
    </row>
    <row r="675" spans="1:7" x14ac:dyDescent="0.35">
      <c r="A675">
        <v>78</v>
      </c>
      <c r="B675" t="s">
        <v>1546</v>
      </c>
      <c r="C675" t="s">
        <v>1624</v>
      </c>
      <c r="G675" t="b">
        <v>0</v>
      </c>
    </row>
    <row r="676" spans="1:7" x14ac:dyDescent="0.35">
      <c r="A676">
        <v>79</v>
      </c>
      <c r="B676" t="s">
        <v>1546</v>
      </c>
      <c r="C676" t="s">
        <v>1625</v>
      </c>
      <c r="G676" t="b">
        <v>0</v>
      </c>
    </row>
    <row r="677" spans="1:7" x14ac:dyDescent="0.35">
      <c r="A677">
        <v>80</v>
      </c>
      <c r="B677" t="s">
        <v>1546</v>
      </c>
      <c r="C677" t="s">
        <v>1626</v>
      </c>
      <c r="G677" t="b">
        <v>0</v>
      </c>
    </row>
    <row r="678" spans="1:7" x14ac:dyDescent="0.35">
      <c r="A678">
        <v>81</v>
      </c>
      <c r="B678" t="s">
        <v>1546</v>
      </c>
      <c r="C678" t="s">
        <v>1627</v>
      </c>
      <c r="G678" t="b">
        <v>0</v>
      </c>
    </row>
    <row r="679" spans="1:7" x14ac:dyDescent="0.35">
      <c r="A679">
        <v>82</v>
      </c>
      <c r="B679" t="s">
        <v>1546</v>
      </c>
      <c r="C679" t="s">
        <v>1628</v>
      </c>
      <c r="G679" t="b">
        <v>0</v>
      </c>
    </row>
    <row r="680" spans="1:7" x14ac:dyDescent="0.35">
      <c r="A680">
        <v>83</v>
      </c>
      <c r="B680" t="s">
        <v>1546</v>
      </c>
      <c r="C680" t="s">
        <v>1629</v>
      </c>
      <c r="G680" t="b">
        <v>0</v>
      </c>
    </row>
    <row r="681" spans="1:7" x14ac:dyDescent="0.35">
      <c r="A681">
        <v>84</v>
      </c>
      <c r="B681" t="s">
        <v>1546</v>
      </c>
      <c r="C681" t="s">
        <v>1630</v>
      </c>
      <c r="G681" t="b">
        <v>0</v>
      </c>
    </row>
    <row r="682" spans="1:7" x14ac:dyDescent="0.35">
      <c r="A682">
        <v>85</v>
      </c>
      <c r="B682" t="s">
        <v>1546</v>
      </c>
      <c r="C682" t="s">
        <v>1631</v>
      </c>
      <c r="G682" t="b">
        <v>0</v>
      </c>
    </row>
    <row r="683" spans="1:7" x14ac:dyDescent="0.35">
      <c r="A683">
        <v>86</v>
      </c>
      <c r="B683" t="s">
        <v>1546</v>
      </c>
      <c r="C683" t="s">
        <v>1632</v>
      </c>
      <c r="G683" t="b">
        <v>0</v>
      </c>
    </row>
    <row r="684" spans="1:7" x14ac:dyDescent="0.35">
      <c r="A684">
        <v>87</v>
      </c>
      <c r="B684" t="s">
        <v>1546</v>
      </c>
      <c r="C684" t="s">
        <v>1633</v>
      </c>
      <c r="G684" t="b">
        <v>0</v>
      </c>
    </row>
    <row r="685" spans="1:7" x14ac:dyDescent="0.35">
      <c r="A685">
        <v>88</v>
      </c>
      <c r="B685" t="s">
        <v>1546</v>
      </c>
      <c r="C685" t="s">
        <v>1634</v>
      </c>
      <c r="G685" t="b">
        <v>0</v>
      </c>
    </row>
    <row r="686" spans="1:7" x14ac:dyDescent="0.35">
      <c r="A686">
        <v>89</v>
      </c>
      <c r="B686" t="s">
        <v>1546</v>
      </c>
      <c r="C686" t="s">
        <v>1635</v>
      </c>
      <c r="G686" t="b">
        <v>0</v>
      </c>
    </row>
    <row r="687" spans="1:7" x14ac:dyDescent="0.35">
      <c r="A687">
        <v>90</v>
      </c>
      <c r="B687" t="s">
        <v>1546</v>
      </c>
      <c r="C687" t="s">
        <v>1636</v>
      </c>
      <c r="G687" t="b">
        <v>0</v>
      </c>
    </row>
    <row r="688" spans="1:7" x14ac:dyDescent="0.35">
      <c r="A688">
        <v>91</v>
      </c>
      <c r="B688" t="s">
        <v>1546</v>
      </c>
      <c r="C688" t="s">
        <v>1637</v>
      </c>
      <c r="G688" t="b">
        <v>0</v>
      </c>
    </row>
    <row r="689" spans="1:8" x14ac:dyDescent="0.35">
      <c r="A689">
        <v>92</v>
      </c>
      <c r="B689" t="s">
        <v>1546</v>
      </c>
      <c r="C689" t="s">
        <v>1638</v>
      </c>
      <c r="G689" t="b">
        <v>0</v>
      </c>
    </row>
    <row r="690" spans="1:8" x14ac:dyDescent="0.35">
      <c r="A690">
        <v>93</v>
      </c>
      <c r="B690" t="s">
        <v>1546</v>
      </c>
      <c r="C690" t="s">
        <v>1639</v>
      </c>
      <c r="G690" t="b">
        <v>0</v>
      </c>
    </row>
    <row r="691" spans="1:8" x14ac:dyDescent="0.35">
      <c r="A691">
        <v>94</v>
      </c>
      <c r="B691" t="s">
        <v>1546</v>
      </c>
      <c r="C691" t="s">
        <v>1640</v>
      </c>
      <c r="G691" t="b">
        <v>0</v>
      </c>
    </row>
    <row r="692" spans="1:8" x14ac:dyDescent="0.35">
      <c r="A692">
        <v>95</v>
      </c>
      <c r="B692" t="s">
        <v>1546</v>
      </c>
      <c r="C692" t="s">
        <v>1641</v>
      </c>
      <c r="G692" t="b">
        <v>0</v>
      </c>
    </row>
    <row r="693" spans="1:8" x14ac:dyDescent="0.35">
      <c r="A693">
        <v>96</v>
      </c>
      <c r="B693" t="s">
        <v>1546</v>
      </c>
      <c r="C693" t="s">
        <v>1642</v>
      </c>
      <c r="G693" t="b">
        <v>0</v>
      </c>
    </row>
    <row r="694" spans="1:8" x14ac:dyDescent="0.35">
      <c r="A694">
        <v>97</v>
      </c>
      <c r="B694" t="s">
        <v>1546</v>
      </c>
      <c r="C694" t="s">
        <v>1643</v>
      </c>
      <c r="G694" t="b">
        <v>0</v>
      </c>
    </row>
    <row r="695" spans="1:8" x14ac:dyDescent="0.35">
      <c r="A695">
        <v>98</v>
      </c>
      <c r="B695" t="s">
        <v>1546</v>
      </c>
      <c r="C695" t="s">
        <v>1644</v>
      </c>
      <c r="G695" t="b">
        <v>0</v>
      </c>
    </row>
    <row r="696" spans="1:8" x14ac:dyDescent="0.35">
      <c r="A696">
        <v>99</v>
      </c>
      <c r="B696" t="s">
        <v>1546</v>
      </c>
      <c r="C696" t="s">
        <v>1645</v>
      </c>
      <c r="G696" t="b">
        <v>0</v>
      </c>
    </row>
    <row r="697" spans="1:8" x14ac:dyDescent="0.35">
      <c r="A697">
        <v>100</v>
      </c>
      <c r="B697" t="s">
        <v>1546</v>
      </c>
      <c r="C697" t="s">
        <v>1646</v>
      </c>
      <c r="G697" t="b">
        <v>0</v>
      </c>
    </row>
    <row r="698" spans="1:8" x14ac:dyDescent="0.35">
      <c r="A698">
        <v>101</v>
      </c>
      <c r="B698" t="s">
        <v>1546</v>
      </c>
      <c r="C698" t="s">
        <v>1647</v>
      </c>
      <c r="G698" t="b">
        <v>0</v>
      </c>
    </row>
    <row r="699" spans="1:8" x14ac:dyDescent="0.35">
      <c r="A699">
        <v>102</v>
      </c>
      <c r="B699" t="s">
        <v>1546</v>
      </c>
      <c r="C699" t="s">
        <v>1648</v>
      </c>
      <c r="G699" t="b">
        <v>0</v>
      </c>
    </row>
    <row r="700" spans="1:8" x14ac:dyDescent="0.35">
      <c r="A700">
        <v>103</v>
      </c>
      <c r="B700" t="s">
        <v>1546</v>
      </c>
      <c r="C700" t="s">
        <v>1649</v>
      </c>
      <c r="G700" t="b">
        <v>0</v>
      </c>
    </row>
    <row r="701" spans="1:8" x14ac:dyDescent="0.35">
      <c r="A701">
        <v>104</v>
      </c>
      <c r="B701" t="s">
        <v>1546</v>
      </c>
      <c r="C701" t="s">
        <v>1650</v>
      </c>
      <c r="G701" t="b">
        <v>0</v>
      </c>
    </row>
    <row r="702" spans="1:8" x14ac:dyDescent="0.35">
      <c r="A702">
        <v>105</v>
      </c>
      <c r="B702" t="s">
        <v>1546</v>
      </c>
      <c r="C702" t="s">
        <v>1651</v>
      </c>
      <c r="G702" t="b">
        <v>1</v>
      </c>
      <c r="H702">
        <v>1</v>
      </c>
    </row>
    <row r="703" spans="1:8" x14ac:dyDescent="0.35">
      <c r="A703">
        <v>106</v>
      </c>
      <c r="B703" t="s">
        <v>1546</v>
      </c>
      <c r="C703" t="s">
        <v>1652</v>
      </c>
      <c r="G703" t="b">
        <v>0</v>
      </c>
    </row>
    <row r="704" spans="1:8" x14ac:dyDescent="0.35">
      <c r="A704">
        <v>107</v>
      </c>
      <c r="B704" t="s">
        <v>1546</v>
      </c>
      <c r="C704" t="s">
        <v>1653</v>
      </c>
      <c r="G704" t="b">
        <v>0</v>
      </c>
    </row>
    <row r="705" spans="1:9" x14ac:dyDescent="0.35">
      <c r="A705">
        <v>108</v>
      </c>
      <c r="B705" t="s">
        <v>1546</v>
      </c>
      <c r="C705" t="s">
        <v>1654</v>
      </c>
      <c r="G705" t="b">
        <v>0</v>
      </c>
    </row>
    <row r="706" spans="1:9" x14ac:dyDescent="0.35">
      <c r="A706">
        <v>109</v>
      </c>
      <c r="B706" t="s">
        <v>1546</v>
      </c>
      <c r="C706" t="s">
        <v>1655</v>
      </c>
      <c r="G706" t="b">
        <v>1</v>
      </c>
      <c r="I706" t="s">
        <v>1694</v>
      </c>
    </row>
    <row r="707" spans="1:9" x14ac:dyDescent="0.35">
      <c r="A707">
        <v>110</v>
      </c>
      <c r="B707" t="s">
        <v>1546</v>
      </c>
      <c r="C707" t="s">
        <v>1656</v>
      </c>
      <c r="G707" t="b">
        <v>0</v>
      </c>
    </row>
    <row r="708" spans="1:9" x14ac:dyDescent="0.35">
      <c r="A708">
        <v>111</v>
      </c>
      <c r="B708" t="s">
        <v>1546</v>
      </c>
      <c r="C708" t="s">
        <v>1657</v>
      </c>
      <c r="G708" t="b">
        <v>0</v>
      </c>
    </row>
    <row r="709" spans="1:9" x14ac:dyDescent="0.35">
      <c r="A709">
        <v>112</v>
      </c>
      <c r="B709" t="s">
        <v>1546</v>
      </c>
      <c r="C709" t="s">
        <v>1658</v>
      </c>
      <c r="G709" t="b">
        <v>1</v>
      </c>
      <c r="H709">
        <v>1</v>
      </c>
    </row>
    <row r="710" spans="1:9" x14ac:dyDescent="0.35">
      <c r="A710">
        <v>113</v>
      </c>
      <c r="B710" t="s">
        <v>1546</v>
      </c>
      <c r="C710" t="s">
        <v>1659</v>
      </c>
      <c r="G710" t="b">
        <v>0</v>
      </c>
    </row>
    <row r="711" spans="1:9" x14ac:dyDescent="0.35">
      <c r="A711">
        <v>114</v>
      </c>
      <c r="B711" t="s">
        <v>1546</v>
      </c>
      <c r="C711" t="s">
        <v>1660</v>
      </c>
      <c r="G711" t="b">
        <v>0</v>
      </c>
    </row>
    <row r="712" spans="1:9" x14ac:dyDescent="0.35">
      <c r="A712">
        <v>115</v>
      </c>
      <c r="B712" t="s">
        <v>1546</v>
      </c>
      <c r="C712" t="s">
        <v>1661</v>
      </c>
      <c r="G712" t="b">
        <v>0</v>
      </c>
    </row>
    <row r="713" spans="1:9" x14ac:dyDescent="0.35">
      <c r="A713">
        <v>116</v>
      </c>
      <c r="B713" t="s">
        <v>1546</v>
      </c>
      <c r="C713" t="s">
        <v>1662</v>
      </c>
      <c r="G713" t="b">
        <v>0</v>
      </c>
    </row>
    <row r="714" spans="1:9" x14ac:dyDescent="0.35">
      <c r="A714">
        <v>117</v>
      </c>
      <c r="B714" t="s">
        <v>1546</v>
      </c>
      <c r="C714" t="s">
        <v>1663</v>
      </c>
      <c r="G714" t="b">
        <v>0</v>
      </c>
    </row>
    <row r="715" spans="1:9" x14ac:dyDescent="0.35">
      <c r="A715">
        <v>118</v>
      </c>
      <c r="B715" t="s">
        <v>1546</v>
      </c>
      <c r="C715" t="s">
        <v>1664</v>
      </c>
      <c r="G715" t="b">
        <v>0</v>
      </c>
    </row>
    <row r="716" spans="1:9" x14ac:dyDescent="0.35">
      <c r="A716">
        <v>119</v>
      </c>
      <c r="B716" t="s">
        <v>1546</v>
      </c>
      <c r="C716" t="s">
        <v>1665</v>
      </c>
      <c r="G716" t="b">
        <v>0</v>
      </c>
    </row>
    <row r="717" spans="1:9" x14ac:dyDescent="0.35">
      <c r="A717">
        <v>120</v>
      </c>
      <c r="B717" t="s">
        <v>1546</v>
      </c>
      <c r="C717" t="s">
        <v>1666</v>
      </c>
      <c r="G717" t="b">
        <v>0</v>
      </c>
    </row>
    <row r="718" spans="1:9" x14ac:dyDescent="0.35">
      <c r="A718">
        <v>121</v>
      </c>
      <c r="B718" t="s">
        <v>1546</v>
      </c>
      <c r="C718" t="s">
        <v>1667</v>
      </c>
      <c r="G718" t="b">
        <v>0</v>
      </c>
    </row>
    <row r="719" spans="1:9" x14ac:dyDescent="0.35">
      <c r="A719">
        <v>122</v>
      </c>
      <c r="B719" t="s">
        <v>1546</v>
      </c>
      <c r="C719" t="s">
        <v>1668</v>
      </c>
      <c r="G719" t="b">
        <v>0</v>
      </c>
    </row>
    <row r="720" spans="1:9" x14ac:dyDescent="0.35">
      <c r="A720">
        <v>123</v>
      </c>
      <c r="B720" t="s">
        <v>1546</v>
      </c>
      <c r="C720" t="s">
        <v>1669</v>
      </c>
      <c r="G720" t="b">
        <v>0</v>
      </c>
    </row>
    <row r="721" spans="1:9" x14ac:dyDescent="0.35">
      <c r="A721">
        <v>124</v>
      </c>
      <c r="B721" t="s">
        <v>1546</v>
      </c>
      <c r="C721" t="s">
        <v>1670</v>
      </c>
      <c r="G721" t="b">
        <v>0</v>
      </c>
    </row>
    <row r="722" spans="1:9" x14ac:dyDescent="0.35">
      <c r="A722">
        <v>125</v>
      </c>
      <c r="B722" t="s">
        <v>1546</v>
      </c>
      <c r="C722" t="s">
        <v>1671</v>
      </c>
      <c r="G722" t="b">
        <v>0</v>
      </c>
    </row>
    <row r="723" spans="1:9" x14ac:dyDescent="0.35">
      <c r="A723">
        <v>126</v>
      </c>
      <c r="B723" t="s">
        <v>1546</v>
      </c>
      <c r="C723" t="s">
        <v>1672</v>
      </c>
      <c r="G723" t="b">
        <v>0</v>
      </c>
    </row>
    <row r="724" spans="1:9" x14ac:dyDescent="0.35">
      <c r="A724">
        <v>127</v>
      </c>
      <c r="B724" t="s">
        <v>1546</v>
      </c>
      <c r="C724" t="s">
        <v>1673</v>
      </c>
      <c r="G724" t="b">
        <v>0</v>
      </c>
    </row>
    <row r="725" spans="1:9" x14ac:dyDescent="0.35">
      <c r="A725">
        <v>128</v>
      </c>
      <c r="B725" t="s">
        <v>1546</v>
      </c>
      <c r="C725" t="s">
        <v>1674</v>
      </c>
      <c r="G725" t="b">
        <v>0</v>
      </c>
    </row>
    <row r="726" spans="1:9" x14ac:dyDescent="0.35">
      <c r="A726">
        <v>129</v>
      </c>
      <c r="B726" t="s">
        <v>1546</v>
      </c>
      <c r="C726" t="s">
        <v>1675</v>
      </c>
      <c r="G726" t="b">
        <v>0</v>
      </c>
    </row>
    <row r="727" spans="1:9" x14ac:dyDescent="0.35">
      <c r="A727">
        <v>130</v>
      </c>
      <c r="B727" t="s">
        <v>1546</v>
      </c>
      <c r="C727" t="s">
        <v>1676</v>
      </c>
      <c r="G727" t="b">
        <v>0</v>
      </c>
    </row>
    <row r="728" spans="1:9" x14ac:dyDescent="0.35">
      <c r="A728">
        <v>131</v>
      </c>
      <c r="B728" t="s">
        <v>1546</v>
      </c>
      <c r="C728" t="s">
        <v>1677</v>
      </c>
      <c r="G728" t="b">
        <v>0</v>
      </c>
    </row>
    <row r="729" spans="1:9" x14ac:dyDescent="0.35">
      <c r="A729">
        <v>132</v>
      </c>
      <c r="B729" t="s">
        <v>1546</v>
      </c>
      <c r="C729" t="s">
        <v>1678</v>
      </c>
      <c r="G729" t="b">
        <v>0</v>
      </c>
    </row>
    <row r="730" spans="1:9" x14ac:dyDescent="0.35">
      <c r="A730">
        <v>133</v>
      </c>
      <c r="B730" t="s">
        <v>1546</v>
      </c>
      <c r="C730" t="s">
        <v>1679</v>
      </c>
      <c r="G730" t="b">
        <v>1</v>
      </c>
      <c r="H730">
        <v>1</v>
      </c>
    </row>
    <row r="731" spans="1:9" x14ac:dyDescent="0.35">
      <c r="A731">
        <v>134</v>
      </c>
      <c r="B731" t="s">
        <v>1546</v>
      </c>
      <c r="C731" t="s">
        <v>1680</v>
      </c>
      <c r="G731" t="b">
        <v>0</v>
      </c>
    </row>
    <row r="732" spans="1:9" x14ac:dyDescent="0.35">
      <c r="A732">
        <v>135</v>
      </c>
      <c r="B732" t="s">
        <v>1546</v>
      </c>
      <c r="C732" t="s">
        <v>1681</v>
      </c>
      <c r="G732" t="b">
        <v>1</v>
      </c>
      <c r="H732">
        <v>1</v>
      </c>
      <c r="I732" t="s">
        <v>807</v>
      </c>
    </row>
    <row r="733" spans="1:9" x14ac:dyDescent="0.35">
      <c r="A733">
        <v>136</v>
      </c>
      <c r="B733" t="s">
        <v>1546</v>
      </c>
      <c r="C733" t="s">
        <v>1682</v>
      </c>
      <c r="G733" t="b">
        <v>1</v>
      </c>
      <c r="H733">
        <v>1</v>
      </c>
    </row>
    <row r="734" spans="1:9" x14ac:dyDescent="0.35">
      <c r="A734">
        <v>137</v>
      </c>
      <c r="B734" t="s">
        <v>1546</v>
      </c>
      <c r="C734" t="s">
        <v>1683</v>
      </c>
      <c r="G734" t="b">
        <v>0</v>
      </c>
    </row>
    <row r="735" spans="1:9" x14ac:dyDescent="0.35">
      <c r="A735">
        <v>138</v>
      </c>
      <c r="B735" t="s">
        <v>1546</v>
      </c>
      <c r="C735" t="s">
        <v>1684</v>
      </c>
      <c r="G735" t="b">
        <v>0</v>
      </c>
    </row>
    <row r="736" spans="1:9" x14ac:dyDescent="0.35">
      <c r="A736">
        <v>139</v>
      </c>
      <c r="B736" t="s">
        <v>1546</v>
      </c>
      <c r="C736" t="s">
        <v>1685</v>
      </c>
      <c r="G736" t="b">
        <v>0</v>
      </c>
    </row>
    <row r="737" spans="1:7" x14ac:dyDescent="0.35">
      <c r="A737">
        <v>140</v>
      </c>
      <c r="B737" t="s">
        <v>1546</v>
      </c>
      <c r="C737" t="s">
        <v>1686</v>
      </c>
      <c r="G737" t="b">
        <v>0</v>
      </c>
    </row>
    <row r="738" spans="1:7" x14ac:dyDescent="0.35">
      <c r="A738">
        <v>141</v>
      </c>
      <c r="B738" t="s">
        <v>1546</v>
      </c>
      <c r="C738" t="s">
        <v>1687</v>
      </c>
      <c r="G738" t="b">
        <v>0</v>
      </c>
    </row>
    <row r="739" spans="1:7" x14ac:dyDescent="0.35">
      <c r="A739">
        <v>142</v>
      </c>
      <c r="B739" t="s">
        <v>1546</v>
      </c>
      <c r="C739" t="s">
        <v>1688</v>
      </c>
      <c r="G739" t="b">
        <v>0</v>
      </c>
    </row>
    <row r="740" spans="1:7" x14ac:dyDescent="0.35">
      <c r="A740">
        <v>143</v>
      </c>
      <c r="B740" t="s">
        <v>1546</v>
      </c>
      <c r="C740" t="s">
        <v>1689</v>
      </c>
      <c r="G740" t="b">
        <v>0</v>
      </c>
    </row>
    <row r="741" spans="1:7" x14ac:dyDescent="0.35">
      <c r="A741">
        <v>144</v>
      </c>
      <c r="B741" t="s">
        <v>1546</v>
      </c>
      <c r="C741" t="s">
        <v>1690</v>
      </c>
      <c r="G741" t="b">
        <v>0</v>
      </c>
    </row>
    <row r="742" spans="1:7" x14ac:dyDescent="0.35">
      <c r="A742">
        <v>145</v>
      </c>
      <c r="B742" t="s">
        <v>1546</v>
      </c>
      <c r="C742" t="s">
        <v>1691</v>
      </c>
      <c r="G742" t="b">
        <v>0</v>
      </c>
    </row>
    <row r="743" spans="1:7" x14ac:dyDescent="0.35">
      <c r="A743">
        <v>146</v>
      </c>
      <c r="B743" t="s">
        <v>1546</v>
      </c>
      <c r="C743" t="s">
        <v>1692</v>
      </c>
      <c r="G743" t="b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371"/>
  <sheetViews>
    <sheetView workbookViewId="0">
      <pane ySplit="1" topLeftCell="A2" activePane="bottomLeft" state="frozen"/>
      <selection pane="bottomLeft" activeCell="C10" sqref="C10"/>
    </sheetView>
  </sheetViews>
  <sheetFormatPr defaultRowHeight="14.5" x14ac:dyDescent="0.35"/>
  <sheetData>
    <row r="1" spans="1:8" x14ac:dyDescent="0.35">
      <c r="A1" s="1" t="s">
        <v>0</v>
      </c>
      <c r="B1" s="1" t="s">
        <v>96</v>
      </c>
      <c r="C1" s="1" t="s">
        <v>1</v>
      </c>
      <c r="D1" s="1" t="s">
        <v>51</v>
      </c>
      <c r="E1" s="1" t="s">
        <v>1545</v>
      </c>
      <c r="F1" s="1" t="s">
        <v>625</v>
      </c>
      <c r="H1" s="1" t="s">
        <v>1695</v>
      </c>
    </row>
    <row r="2" spans="1:8" x14ac:dyDescent="0.35">
      <c r="A2">
        <v>1</v>
      </c>
      <c r="B2" t="s">
        <v>1175</v>
      </c>
      <c r="C2" t="s">
        <v>1544</v>
      </c>
    </row>
    <row r="3" spans="1:8" x14ac:dyDescent="0.35">
      <c r="A3">
        <v>2</v>
      </c>
      <c r="B3" t="s">
        <v>1175</v>
      </c>
      <c r="C3" t="s">
        <v>1543</v>
      </c>
      <c r="H3">
        <v>2</v>
      </c>
    </row>
    <row r="4" spans="1:8" x14ac:dyDescent="0.35">
      <c r="A4">
        <v>3</v>
      </c>
      <c r="B4" t="s">
        <v>1175</v>
      </c>
      <c r="C4" t="s">
        <v>1542</v>
      </c>
      <c r="H4">
        <v>1</v>
      </c>
    </row>
    <row r="5" spans="1:8" x14ac:dyDescent="0.35">
      <c r="A5">
        <v>4</v>
      </c>
      <c r="B5" t="s">
        <v>1175</v>
      </c>
      <c r="C5" t="s">
        <v>1541</v>
      </c>
      <c r="H5">
        <v>1</v>
      </c>
    </row>
    <row r="6" spans="1:8" x14ac:dyDescent="0.35">
      <c r="A6">
        <v>5</v>
      </c>
      <c r="B6" t="s">
        <v>1175</v>
      </c>
      <c r="C6" t="s">
        <v>1540</v>
      </c>
      <c r="H6">
        <v>2</v>
      </c>
    </row>
    <row r="7" spans="1:8" x14ac:dyDescent="0.35">
      <c r="A7">
        <v>6</v>
      </c>
      <c r="B7" t="s">
        <v>1175</v>
      </c>
      <c r="C7" t="s">
        <v>1539</v>
      </c>
      <c r="D7">
        <v>1</v>
      </c>
    </row>
    <row r="8" spans="1:8" x14ac:dyDescent="0.35">
      <c r="A8">
        <v>7</v>
      </c>
      <c r="B8" t="s">
        <v>1175</v>
      </c>
      <c r="C8" t="s">
        <v>1538</v>
      </c>
    </row>
    <row r="9" spans="1:8" x14ac:dyDescent="0.35">
      <c r="A9">
        <v>8</v>
      </c>
      <c r="B9" t="s">
        <v>1175</v>
      </c>
      <c r="C9" t="s">
        <v>1537</v>
      </c>
    </row>
    <row r="10" spans="1:8" x14ac:dyDescent="0.35">
      <c r="A10">
        <v>9</v>
      </c>
      <c r="B10" t="s">
        <v>1175</v>
      </c>
      <c r="C10" t="s">
        <v>1536</v>
      </c>
      <c r="D10">
        <v>1</v>
      </c>
      <c r="H10">
        <v>1</v>
      </c>
    </row>
    <row r="11" spans="1:8" x14ac:dyDescent="0.35">
      <c r="A11">
        <v>10</v>
      </c>
      <c r="B11" t="s">
        <v>1175</v>
      </c>
      <c r="C11" t="s">
        <v>1535</v>
      </c>
    </row>
    <row r="12" spans="1:8" x14ac:dyDescent="0.35">
      <c r="A12">
        <v>11</v>
      </c>
      <c r="B12" t="s">
        <v>1175</v>
      </c>
      <c r="C12" t="s">
        <v>1534</v>
      </c>
    </row>
    <row r="13" spans="1:8" x14ac:dyDescent="0.35">
      <c r="A13">
        <v>12</v>
      </c>
      <c r="B13" t="s">
        <v>1175</v>
      </c>
      <c r="C13" t="s">
        <v>1533</v>
      </c>
      <c r="D13">
        <v>1</v>
      </c>
    </row>
    <row r="14" spans="1:8" x14ac:dyDescent="0.35">
      <c r="A14">
        <v>13</v>
      </c>
      <c r="B14" t="s">
        <v>1175</v>
      </c>
      <c r="C14" t="s">
        <v>1532</v>
      </c>
      <c r="D14">
        <v>1</v>
      </c>
    </row>
    <row r="15" spans="1:8" x14ac:dyDescent="0.35">
      <c r="A15">
        <v>14</v>
      </c>
      <c r="B15" t="s">
        <v>1175</v>
      </c>
      <c r="C15" t="s">
        <v>1531</v>
      </c>
      <c r="D15">
        <v>1</v>
      </c>
    </row>
    <row r="16" spans="1:8" x14ac:dyDescent="0.35">
      <c r="A16">
        <v>15</v>
      </c>
      <c r="B16" t="s">
        <v>1175</v>
      </c>
      <c r="C16" t="s">
        <v>1530</v>
      </c>
      <c r="D16">
        <v>1</v>
      </c>
    </row>
    <row r="17" spans="1:8" x14ac:dyDescent="0.35">
      <c r="A17">
        <v>16</v>
      </c>
      <c r="B17" t="s">
        <v>1175</v>
      </c>
      <c r="C17" t="s">
        <v>1529</v>
      </c>
      <c r="H17">
        <v>1</v>
      </c>
    </row>
    <row r="18" spans="1:8" x14ac:dyDescent="0.35">
      <c r="A18">
        <v>17</v>
      </c>
      <c r="B18" t="s">
        <v>1175</v>
      </c>
      <c r="C18" t="s">
        <v>1528</v>
      </c>
    </row>
    <row r="19" spans="1:8" x14ac:dyDescent="0.35">
      <c r="A19">
        <v>18</v>
      </c>
      <c r="B19" t="s">
        <v>1175</v>
      </c>
      <c r="C19" t="s">
        <v>1527</v>
      </c>
      <c r="D19">
        <v>1</v>
      </c>
    </row>
    <row r="20" spans="1:8" x14ac:dyDescent="0.35">
      <c r="A20">
        <v>19</v>
      </c>
      <c r="B20" t="s">
        <v>1175</v>
      </c>
      <c r="C20" t="s">
        <v>1526</v>
      </c>
    </row>
    <row r="21" spans="1:8" x14ac:dyDescent="0.35">
      <c r="A21">
        <v>20</v>
      </c>
      <c r="B21" t="s">
        <v>1175</v>
      </c>
      <c r="C21" t="s">
        <v>1525</v>
      </c>
    </row>
    <row r="22" spans="1:8" x14ac:dyDescent="0.35">
      <c r="A22">
        <v>21</v>
      </c>
      <c r="B22" t="s">
        <v>1175</v>
      </c>
      <c r="C22" t="s">
        <v>1524</v>
      </c>
      <c r="H22">
        <v>1</v>
      </c>
    </row>
    <row r="23" spans="1:8" x14ac:dyDescent="0.35">
      <c r="A23">
        <v>22</v>
      </c>
      <c r="B23" t="s">
        <v>1175</v>
      </c>
      <c r="C23" t="s">
        <v>1523</v>
      </c>
      <c r="D23">
        <v>1</v>
      </c>
    </row>
    <row r="24" spans="1:8" x14ac:dyDescent="0.35">
      <c r="A24">
        <v>23</v>
      </c>
      <c r="B24" t="s">
        <v>1175</v>
      </c>
      <c r="C24" t="s">
        <v>1522</v>
      </c>
      <c r="D24">
        <v>2</v>
      </c>
    </row>
    <row r="25" spans="1:8" x14ac:dyDescent="0.35">
      <c r="A25">
        <v>24</v>
      </c>
      <c r="B25" t="s">
        <v>1175</v>
      </c>
      <c r="C25" t="s">
        <v>1521</v>
      </c>
      <c r="D25">
        <v>3</v>
      </c>
    </row>
    <row r="26" spans="1:8" x14ac:dyDescent="0.35">
      <c r="A26">
        <v>25</v>
      </c>
      <c r="B26" t="s">
        <v>1175</v>
      </c>
      <c r="C26" t="s">
        <v>1520</v>
      </c>
      <c r="D26">
        <v>1</v>
      </c>
    </row>
    <row r="27" spans="1:8" x14ac:dyDescent="0.35">
      <c r="A27">
        <v>26</v>
      </c>
      <c r="B27" t="s">
        <v>1175</v>
      </c>
      <c r="C27" t="s">
        <v>1519</v>
      </c>
    </row>
    <row r="28" spans="1:8" x14ac:dyDescent="0.35">
      <c r="A28">
        <v>27</v>
      </c>
      <c r="B28" t="s">
        <v>1175</v>
      </c>
      <c r="C28" t="s">
        <v>1518</v>
      </c>
      <c r="D28">
        <v>1</v>
      </c>
    </row>
    <row r="29" spans="1:8" x14ac:dyDescent="0.35">
      <c r="A29">
        <v>28</v>
      </c>
      <c r="B29" t="s">
        <v>1175</v>
      </c>
      <c r="C29" t="s">
        <v>1517</v>
      </c>
    </row>
    <row r="30" spans="1:8" x14ac:dyDescent="0.35">
      <c r="A30">
        <v>29</v>
      </c>
      <c r="B30" t="s">
        <v>1175</v>
      </c>
      <c r="C30" t="s">
        <v>1516</v>
      </c>
      <c r="D30">
        <v>1</v>
      </c>
    </row>
    <row r="31" spans="1:8" x14ac:dyDescent="0.35">
      <c r="A31">
        <v>30</v>
      </c>
      <c r="B31" t="s">
        <v>1175</v>
      </c>
      <c r="C31" t="s">
        <v>1515</v>
      </c>
    </row>
    <row r="32" spans="1:8" x14ac:dyDescent="0.35">
      <c r="A32">
        <v>31</v>
      </c>
      <c r="B32" t="s">
        <v>1175</v>
      </c>
      <c r="C32" t="s">
        <v>1514</v>
      </c>
    </row>
    <row r="33" spans="1:8" x14ac:dyDescent="0.35">
      <c r="A33">
        <v>32</v>
      </c>
      <c r="B33" t="s">
        <v>1175</v>
      </c>
      <c r="C33" t="s">
        <v>1513</v>
      </c>
      <c r="D33">
        <v>1</v>
      </c>
    </row>
    <row r="34" spans="1:8" x14ac:dyDescent="0.35">
      <c r="A34">
        <v>33</v>
      </c>
      <c r="B34" t="s">
        <v>1175</v>
      </c>
      <c r="C34" t="s">
        <v>1512</v>
      </c>
      <c r="D34">
        <v>2</v>
      </c>
    </row>
    <row r="35" spans="1:8" x14ac:dyDescent="0.35">
      <c r="A35">
        <v>34</v>
      </c>
      <c r="B35" t="s">
        <v>1175</v>
      </c>
      <c r="C35" t="s">
        <v>1511</v>
      </c>
    </row>
    <row r="36" spans="1:8" x14ac:dyDescent="0.35">
      <c r="A36">
        <v>35</v>
      </c>
      <c r="B36" t="s">
        <v>1175</v>
      </c>
      <c r="C36" t="s">
        <v>1510</v>
      </c>
      <c r="D36">
        <v>1</v>
      </c>
    </row>
    <row r="37" spans="1:8" x14ac:dyDescent="0.35">
      <c r="A37">
        <v>36</v>
      </c>
      <c r="B37" t="s">
        <v>1175</v>
      </c>
      <c r="C37" t="s">
        <v>1509</v>
      </c>
    </row>
    <row r="38" spans="1:8" x14ac:dyDescent="0.35">
      <c r="A38">
        <v>37</v>
      </c>
      <c r="B38" t="s">
        <v>1175</v>
      </c>
      <c r="C38" t="s">
        <v>1508</v>
      </c>
      <c r="D38">
        <v>1</v>
      </c>
    </row>
    <row r="39" spans="1:8" x14ac:dyDescent="0.35">
      <c r="A39">
        <v>38</v>
      </c>
      <c r="B39" t="s">
        <v>1175</v>
      </c>
      <c r="C39" t="s">
        <v>1507</v>
      </c>
    </row>
    <row r="40" spans="1:8" x14ac:dyDescent="0.35">
      <c r="A40">
        <v>39</v>
      </c>
      <c r="B40" t="s">
        <v>1175</v>
      </c>
      <c r="C40" t="s">
        <v>1506</v>
      </c>
      <c r="H40">
        <v>1</v>
      </c>
    </row>
    <row r="41" spans="1:8" x14ac:dyDescent="0.35">
      <c r="A41">
        <v>40</v>
      </c>
      <c r="B41" t="s">
        <v>1175</v>
      </c>
      <c r="C41" t="s">
        <v>1505</v>
      </c>
    </row>
    <row r="42" spans="1:8" x14ac:dyDescent="0.35">
      <c r="A42">
        <v>41</v>
      </c>
      <c r="B42" t="s">
        <v>1175</v>
      </c>
      <c r="C42" t="s">
        <v>1504</v>
      </c>
      <c r="H42">
        <v>1</v>
      </c>
    </row>
    <row r="43" spans="1:8" x14ac:dyDescent="0.35">
      <c r="A43">
        <v>42</v>
      </c>
      <c r="B43" t="s">
        <v>1175</v>
      </c>
      <c r="C43" t="s">
        <v>1503</v>
      </c>
    </row>
    <row r="44" spans="1:8" x14ac:dyDescent="0.35">
      <c r="A44">
        <v>43</v>
      </c>
      <c r="B44" t="s">
        <v>1175</v>
      </c>
      <c r="C44" t="s">
        <v>1502</v>
      </c>
    </row>
    <row r="45" spans="1:8" x14ac:dyDescent="0.35">
      <c r="A45">
        <v>44</v>
      </c>
      <c r="B45" t="s">
        <v>1175</v>
      </c>
      <c r="C45" t="s">
        <v>1501</v>
      </c>
    </row>
    <row r="46" spans="1:8" x14ac:dyDescent="0.35">
      <c r="A46">
        <v>45</v>
      </c>
      <c r="B46" t="s">
        <v>1175</v>
      </c>
      <c r="C46" t="s">
        <v>1500</v>
      </c>
    </row>
    <row r="47" spans="1:8" x14ac:dyDescent="0.35">
      <c r="A47">
        <v>46</v>
      </c>
      <c r="B47" t="s">
        <v>1175</v>
      </c>
      <c r="C47" t="s">
        <v>1499</v>
      </c>
      <c r="D47">
        <v>1</v>
      </c>
    </row>
    <row r="48" spans="1:8" x14ac:dyDescent="0.35">
      <c r="A48">
        <v>47</v>
      </c>
      <c r="B48" t="s">
        <v>1175</v>
      </c>
      <c r="C48" t="s">
        <v>1498</v>
      </c>
      <c r="D48">
        <v>1</v>
      </c>
    </row>
    <row r="49" spans="1:8" x14ac:dyDescent="0.35">
      <c r="A49">
        <v>48</v>
      </c>
      <c r="B49" t="s">
        <v>1175</v>
      </c>
      <c r="C49" t="s">
        <v>1497</v>
      </c>
    </row>
    <row r="50" spans="1:8" x14ac:dyDescent="0.35">
      <c r="A50">
        <v>49</v>
      </c>
      <c r="B50" t="s">
        <v>1175</v>
      </c>
      <c r="C50" t="s">
        <v>1496</v>
      </c>
    </row>
    <row r="51" spans="1:8" x14ac:dyDescent="0.35">
      <c r="A51">
        <v>50</v>
      </c>
      <c r="B51" t="s">
        <v>1175</v>
      </c>
      <c r="C51" t="s">
        <v>1495</v>
      </c>
    </row>
    <row r="52" spans="1:8" x14ac:dyDescent="0.35">
      <c r="A52">
        <v>51</v>
      </c>
      <c r="B52" t="s">
        <v>1175</v>
      </c>
      <c r="C52" t="s">
        <v>1494</v>
      </c>
    </row>
    <row r="53" spans="1:8" x14ac:dyDescent="0.35">
      <c r="A53">
        <v>52</v>
      </c>
      <c r="B53" t="s">
        <v>1175</v>
      </c>
      <c r="C53" t="s">
        <v>1493</v>
      </c>
    </row>
    <row r="54" spans="1:8" x14ac:dyDescent="0.35">
      <c r="A54">
        <v>53</v>
      </c>
      <c r="B54" t="s">
        <v>1175</v>
      </c>
      <c r="C54" t="s">
        <v>1492</v>
      </c>
    </row>
    <row r="55" spans="1:8" x14ac:dyDescent="0.35">
      <c r="A55">
        <v>54</v>
      </c>
      <c r="B55" t="s">
        <v>1175</v>
      </c>
      <c r="C55" t="s">
        <v>1491</v>
      </c>
      <c r="H55">
        <v>1</v>
      </c>
    </row>
    <row r="56" spans="1:8" x14ac:dyDescent="0.35">
      <c r="A56">
        <v>55</v>
      </c>
      <c r="B56" t="s">
        <v>1175</v>
      </c>
      <c r="C56" t="s">
        <v>1490</v>
      </c>
    </row>
    <row r="57" spans="1:8" x14ac:dyDescent="0.35">
      <c r="A57">
        <v>56</v>
      </c>
      <c r="B57" t="s">
        <v>1175</v>
      </c>
      <c r="C57" t="s">
        <v>1489</v>
      </c>
      <c r="H57">
        <v>1</v>
      </c>
    </row>
    <row r="58" spans="1:8" x14ac:dyDescent="0.35">
      <c r="A58">
        <v>57</v>
      </c>
      <c r="B58" t="s">
        <v>1175</v>
      </c>
      <c r="C58" t="s">
        <v>1488</v>
      </c>
    </row>
    <row r="59" spans="1:8" x14ac:dyDescent="0.35">
      <c r="A59">
        <v>58</v>
      </c>
      <c r="B59" t="s">
        <v>1175</v>
      </c>
      <c r="C59" t="s">
        <v>1487</v>
      </c>
      <c r="H59">
        <v>1</v>
      </c>
    </row>
    <row r="60" spans="1:8" x14ac:dyDescent="0.35">
      <c r="A60">
        <v>59</v>
      </c>
      <c r="B60" t="s">
        <v>1175</v>
      </c>
      <c r="C60" t="s">
        <v>1486</v>
      </c>
    </row>
    <row r="61" spans="1:8" x14ac:dyDescent="0.35">
      <c r="A61">
        <v>60</v>
      </c>
      <c r="B61" t="s">
        <v>1175</v>
      </c>
      <c r="C61" t="s">
        <v>1485</v>
      </c>
      <c r="D61">
        <v>1</v>
      </c>
    </row>
    <row r="62" spans="1:8" x14ac:dyDescent="0.35">
      <c r="A62">
        <v>61</v>
      </c>
      <c r="B62" t="s">
        <v>1175</v>
      </c>
      <c r="C62" t="s">
        <v>1484</v>
      </c>
    </row>
    <row r="63" spans="1:8" x14ac:dyDescent="0.35">
      <c r="A63">
        <v>62</v>
      </c>
      <c r="B63" t="s">
        <v>1175</v>
      </c>
      <c r="C63" t="s">
        <v>1483</v>
      </c>
      <c r="D63">
        <v>1</v>
      </c>
    </row>
    <row r="64" spans="1:8" x14ac:dyDescent="0.35">
      <c r="A64">
        <v>63</v>
      </c>
      <c r="B64" t="s">
        <v>1175</v>
      </c>
      <c r="C64" t="s">
        <v>1482</v>
      </c>
      <c r="D64">
        <v>1</v>
      </c>
    </row>
    <row r="65" spans="1:4" x14ac:dyDescent="0.35">
      <c r="A65">
        <v>64</v>
      </c>
      <c r="B65" t="s">
        <v>1175</v>
      </c>
      <c r="C65" t="s">
        <v>1481</v>
      </c>
    </row>
    <row r="66" spans="1:4" x14ac:dyDescent="0.35">
      <c r="A66">
        <v>65</v>
      </c>
      <c r="B66" t="s">
        <v>1175</v>
      </c>
      <c r="C66" t="s">
        <v>1480</v>
      </c>
    </row>
    <row r="67" spans="1:4" x14ac:dyDescent="0.35">
      <c r="A67">
        <v>66</v>
      </c>
      <c r="B67" t="s">
        <v>1175</v>
      </c>
      <c r="C67" t="s">
        <v>1479</v>
      </c>
    </row>
    <row r="68" spans="1:4" x14ac:dyDescent="0.35">
      <c r="A68">
        <v>67</v>
      </c>
      <c r="B68" t="s">
        <v>1175</v>
      </c>
      <c r="C68" t="s">
        <v>1478</v>
      </c>
      <c r="D68">
        <v>1</v>
      </c>
    </row>
    <row r="69" spans="1:4" x14ac:dyDescent="0.35">
      <c r="A69">
        <v>68</v>
      </c>
      <c r="B69" t="s">
        <v>1175</v>
      </c>
      <c r="C69" t="s">
        <v>1477</v>
      </c>
      <c r="D69">
        <v>1</v>
      </c>
    </row>
    <row r="70" spans="1:4" x14ac:dyDescent="0.35">
      <c r="A70">
        <v>69</v>
      </c>
      <c r="B70" t="s">
        <v>1175</v>
      </c>
      <c r="C70" t="s">
        <v>1476</v>
      </c>
    </row>
    <row r="71" spans="1:4" x14ac:dyDescent="0.35">
      <c r="A71">
        <v>70</v>
      </c>
      <c r="B71" t="s">
        <v>1175</v>
      </c>
      <c r="C71" t="s">
        <v>1475</v>
      </c>
      <c r="D71">
        <v>1</v>
      </c>
    </row>
    <row r="72" spans="1:4" x14ac:dyDescent="0.35">
      <c r="A72">
        <v>71</v>
      </c>
      <c r="B72" t="s">
        <v>1175</v>
      </c>
      <c r="C72" t="s">
        <v>1474</v>
      </c>
      <c r="D72">
        <v>1</v>
      </c>
    </row>
    <row r="73" spans="1:4" x14ac:dyDescent="0.35">
      <c r="A73">
        <v>72</v>
      </c>
      <c r="B73" t="s">
        <v>1175</v>
      </c>
      <c r="C73" t="s">
        <v>1473</v>
      </c>
    </row>
    <row r="74" spans="1:4" x14ac:dyDescent="0.35">
      <c r="A74">
        <v>73</v>
      </c>
      <c r="B74" t="s">
        <v>1175</v>
      </c>
      <c r="C74" t="s">
        <v>1472</v>
      </c>
      <c r="D74">
        <v>1</v>
      </c>
    </row>
    <row r="75" spans="1:4" x14ac:dyDescent="0.35">
      <c r="A75">
        <v>74</v>
      </c>
      <c r="B75" t="s">
        <v>1175</v>
      </c>
      <c r="C75" t="s">
        <v>1471</v>
      </c>
      <c r="D75">
        <v>1</v>
      </c>
    </row>
    <row r="76" spans="1:4" x14ac:dyDescent="0.35">
      <c r="A76">
        <v>75</v>
      </c>
      <c r="B76" t="s">
        <v>1175</v>
      </c>
      <c r="C76" t="s">
        <v>1470</v>
      </c>
    </row>
    <row r="77" spans="1:4" x14ac:dyDescent="0.35">
      <c r="A77">
        <v>76</v>
      </c>
      <c r="B77" t="s">
        <v>1175</v>
      </c>
      <c r="C77" t="s">
        <v>1469</v>
      </c>
      <c r="D77">
        <v>1</v>
      </c>
    </row>
    <row r="78" spans="1:4" x14ac:dyDescent="0.35">
      <c r="A78">
        <v>77</v>
      </c>
      <c r="B78" t="s">
        <v>1175</v>
      </c>
      <c r="C78" t="s">
        <v>1468</v>
      </c>
    </row>
    <row r="79" spans="1:4" x14ac:dyDescent="0.35">
      <c r="A79">
        <v>78</v>
      </c>
      <c r="B79" t="s">
        <v>1175</v>
      </c>
      <c r="C79" t="s">
        <v>1467</v>
      </c>
      <c r="D79">
        <v>1</v>
      </c>
    </row>
    <row r="80" spans="1:4" x14ac:dyDescent="0.35">
      <c r="A80">
        <v>79</v>
      </c>
      <c r="B80" t="s">
        <v>1175</v>
      </c>
      <c r="C80" t="s">
        <v>1466</v>
      </c>
      <c r="D80">
        <v>1</v>
      </c>
    </row>
    <row r="81" spans="1:8" x14ac:dyDescent="0.35">
      <c r="A81">
        <v>80</v>
      </c>
      <c r="B81" t="s">
        <v>1175</v>
      </c>
      <c r="C81" t="s">
        <v>1465</v>
      </c>
      <c r="D81">
        <v>1</v>
      </c>
    </row>
    <row r="82" spans="1:8" x14ac:dyDescent="0.35">
      <c r="A82">
        <v>81</v>
      </c>
      <c r="B82" t="s">
        <v>1175</v>
      </c>
      <c r="C82" t="s">
        <v>1464</v>
      </c>
      <c r="D82">
        <v>1</v>
      </c>
    </row>
    <row r="83" spans="1:8" x14ac:dyDescent="0.35">
      <c r="A83">
        <v>82</v>
      </c>
      <c r="B83" t="s">
        <v>1175</v>
      </c>
      <c r="C83" t="s">
        <v>1463</v>
      </c>
      <c r="H83">
        <v>1</v>
      </c>
    </row>
    <row r="84" spans="1:8" x14ac:dyDescent="0.35">
      <c r="A84">
        <v>83</v>
      </c>
      <c r="B84" t="s">
        <v>1175</v>
      </c>
      <c r="C84" t="s">
        <v>1462</v>
      </c>
      <c r="D84">
        <v>1</v>
      </c>
    </row>
    <row r="85" spans="1:8" x14ac:dyDescent="0.35">
      <c r="A85">
        <v>84</v>
      </c>
      <c r="B85" t="s">
        <v>1175</v>
      </c>
      <c r="C85" t="s">
        <v>1461</v>
      </c>
      <c r="D85">
        <v>1</v>
      </c>
    </row>
    <row r="86" spans="1:8" x14ac:dyDescent="0.35">
      <c r="A86">
        <v>85</v>
      </c>
      <c r="B86" t="s">
        <v>1175</v>
      </c>
      <c r="C86" t="s">
        <v>1460</v>
      </c>
    </row>
    <row r="87" spans="1:8" x14ac:dyDescent="0.35">
      <c r="A87">
        <v>86</v>
      </c>
      <c r="B87" t="s">
        <v>1175</v>
      </c>
      <c r="C87" t="s">
        <v>1459</v>
      </c>
    </row>
    <row r="88" spans="1:8" x14ac:dyDescent="0.35">
      <c r="A88">
        <v>87</v>
      </c>
      <c r="B88" t="s">
        <v>1175</v>
      </c>
      <c r="C88" t="s">
        <v>1458</v>
      </c>
    </row>
    <row r="89" spans="1:8" x14ac:dyDescent="0.35">
      <c r="A89">
        <v>88</v>
      </c>
      <c r="B89" t="s">
        <v>1175</v>
      </c>
      <c r="C89" t="s">
        <v>1457</v>
      </c>
      <c r="D89">
        <v>1</v>
      </c>
    </row>
    <row r="90" spans="1:8" x14ac:dyDescent="0.35">
      <c r="A90">
        <v>89</v>
      </c>
      <c r="B90" t="s">
        <v>1175</v>
      </c>
      <c r="C90" t="s">
        <v>1456</v>
      </c>
    </row>
    <row r="91" spans="1:8" x14ac:dyDescent="0.35">
      <c r="A91">
        <v>90</v>
      </c>
      <c r="B91" t="s">
        <v>1175</v>
      </c>
      <c r="C91" t="s">
        <v>1455</v>
      </c>
    </row>
    <row r="92" spans="1:8" x14ac:dyDescent="0.35">
      <c r="A92">
        <v>91</v>
      </c>
      <c r="B92" t="s">
        <v>1175</v>
      </c>
      <c r="C92" t="s">
        <v>1454</v>
      </c>
      <c r="D92">
        <v>1</v>
      </c>
    </row>
    <row r="93" spans="1:8" x14ac:dyDescent="0.35">
      <c r="A93">
        <v>92</v>
      </c>
      <c r="B93" t="s">
        <v>1175</v>
      </c>
      <c r="C93" t="s">
        <v>1453</v>
      </c>
    </row>
    <row r="94" spans="1:8" x14ac:dyDescent="0.35">
      <c r="A94">
        <v>93</v>
      </c>
      <c r="B94" t="s">
        <v>1175</v>
      </c>
      <c r="C94" t="s">
        <v>1452</v>
      </c>
      <c r="H94">
        <v>1</v>
      </c>
    </row>
    <row r="95" spans="1:8" x14ac:dyDescent="0.35">
      <c r="A95">
        <v>94</v>
      </c>
      <c r="B95" t="s">
        <v>1175</v>
      </c>
      <c r="C95" t="s">
        <v>1451</v>
      </c>
      <c r="D95">
        <v>1</v>
      </c>
    </row>
    <row r="96" spans="1:8" x14ac:dyDescent="0.35">
      <c r="A96">
        <v>95</v>
      </c>
      <c r="B96" t="s">
        <v>1175</v>
      </c>
      <c r="C96" t="s">
        <v>1450</v>
      </c>
    </row>
    <row r="97" spans="1:8" x14ac:dyDescent="0.35">
      <c r="A97">
        <v>96</v>
      </c>
      <c r="B97" t="s">
        <v>1175</v>
      </c>
      <c r="C97" t="s">
        <v>1449</v>
      </c>
      <c r="D97">
        <v>1</v>
      </c>
    </row>
    <row r="98" spans="1:8" x14ac:dyDescent="0.35">
      <c r="A98">
        <v>97</v>
      </c>
      <c r="B98" t="s">
        <v>1175</v>
      </c>
      <c r="C98" t="s">
        <v>1448</v>
      </c>
    </row>
    <row r="99" spans="1:8" x14ac:dyDescent="0.35">
      <c r="A99">
        <v>98</v>
      </c>
      <c r="B99" t="s">
        <v>1175</v>
      </c>
      <c r="C99" t="s">
        <v>1447</v>
      </c>
      <c r="D99">
        <v>2</v>
      </c>
    </row>
    <row r="100" spans="1:8" x14ac:dyDescent="0.35">
      <c r="A100">
        <v>99</v>
      </c>
      <c r="B100" t="s">
        <v>1175</v>
      </c>
      <c r="C100" t="s">
        <v>1446</v>
      </c>
    </row>
    <row r="101" spans="1:8" x14ac:dyDescent="0.35">
      <c r="A101">
        <v>100</v>
      </c>
      <c r="B101" t="s">
        <v>1175</v>
      </c>
      <c r="C101" t="s">
        <v>1445</v>
      </c>
      <c r="H101">
        <v>1</v>
      </c>
    </row>
    <row r="102" spans="1:8" x14ac:dyDescent="0.35">
      <c r="A102">
        <v>101</v>
      </c>
      <c r="B102" t="s">
        <v>1175</v>
      </c>
      <c r="C102" t="s">
        <v>1444</v>
      </c>
      <c r="D102">
        <v>1</v>
      </c>
    </row>
    <row r="103" spans="1:8" x14ac:dyDescent="0.35">
      <c r="A103">
        <v>102</v>
      </c>
      <c r="B103" t="s">
        <v>1175</v>
      </c>
      <c r="C103" t="s">
        <v>1443</v>
      </c>
      <c r="D103">
        <v>1</v>
      </c>
    </row>
    <row r="104" spans="1:8" x14ac:dyDescent="0.35">
      <c r="A104">
        <v>103</v>
      </c>
      <c r="B104" t="s">
        <v>1175</v>
      </c>
      <c r="C104" t="s">
        <v>1442</v>
      </c>
      <c r="D104">
        <v>1</v>
      </c>
    </row>
    <row r="105" spans="1:8" x14ac:dyDescent="0.35">
      <c r="A105">
        <v>104</v>
      </c>
      <c r="B105" t="s">
        <v>1175</v>
      </c>
      <c r="C105" t="s">
        <v>1441</v>
      </c>
      <c r="D105">
        <v>1</v>
      </c>
    </row>
    <row r="106" spans="1:8" x14ac:dyDescent="0.35">
      <c r="A106">
        <v>105</v>
      </c>
      <c r="B106" t="s">
        <v>1175</v>
      </c>
      <c r="C106" t="s">
        <v>1440</v>
      </c>
      <c r="D106">
        <v>1</v>
      </c>
    </row>
    <row r="107" spans="1:8" x14ac:dyDescent="0.35">
      <c r="A107">
        <v>106</v>
      </c>
      <c r="B107" t="s">
        <v>1175</v>
      </c>
      <c r="C107" t="s">
        <v>1439</v>
      </c>
    </row>
    <row r="108" spans="1:8" x14ac:dyDescent="0.35">
      <c r="A108">
        <v>107</v>
      </c>
      <c r="B108" t="s">
        <v>1175</v>
      </c>
      <c r="C108" t="s">
        <v>1438</v>
      </c>
      <c r="D108">
        <v>1</v>
      </c>
    </row>
    <row r="109" spans="1:8" x14ac:dyDescent="0.35">
      <c r="A109">
        <v>108</v>
      </c>
      <c r="B109" t="s">
        <v>1175</v>
      </c>
      <c r="C109" t="s">
        <v>1437</v>
      </c>
    </row>
    <row r="110" spans="1:8" x14ac:dyDescent="0.35">
      <c r="A110">
        <v>109</v>
      </c>
      <c r="B110" t="s">
        <v>1175</v>
      </c>
      <c r="C110" t="s">
        <v>1436</v>
      </c>
    </row>
    <row r="111" spans="1:8" x14ac:dyDescent="0.35">
      <c r="A111">
        <v>110</v>
      </c>
      <c r="B111" t="s">
        <v>1175</v>
      </c>
      <c r="C111" t="s">
        <v>1435</v>
      </c>
    </row>
    <row r="112" spans="1:8" x14ac:dyDescent="0.35">
      <c r="A112">
        <v>111</v>
      </c>
      <c r="B112" t="s">
        <v>1175</v>
      </c>
      <c r="C112" t="s">
        <v>1434</v>
      </c>
      <c r="D112">
        <v>1</v>
      </c>
    </row>
    <row r="113" spans="1:4" x14ac:dyDescent="0.35">
      <c r="A113">
        <v>112</v>
      </c>
      <c r="B113" t="s">
        <v>1175</v>
      </c>
      <c r="C113" t="s">
        <v>1433</v>
      </c>
    </row>
    <row r="114" spans="1:4" x14ac:dyDescent="0.35">
      <c r="A114">
        <v>113</v>
      </c>
      <c r="B114" t="s">
        <v>1175</v>
      </c>
      <c r="C114" t="s">
        <v>1432</v>
      </c>
    </row>
    <row r="115" spans="1:4" x14ac:dyDescent="0.35">
      <c r="A115">
        <v>114</v>
      </c>
      <c r="B115" t="s">
        <v>1175</v>
      </c>
      <c r="C115" t="s">
        <v>1431</v>
      </c>
      <c r="D115">
        <v>1</v>
      </c>
    </row>
    <row r="116" spans="1:4" x14ac:dyDescent="0.35">
      <c r="A116">
        <v>115</v>
      </c>
      <c r="B116" t="s">
        <v>1175</v>
      </c>
      <c r="C116" t="s">
        <v>1430</v>
      </c>
    </row>
    <row r="117" spans="1:4" x14ac:dyDescent="0.35">
      <c r="A117">
        <v>116</v>
      </c>
      <c r="B117" t="s">
        <v>1175</v>
      </c>
      <c r="C117" t="s">
        <v>1429</v>
      </c>
      <c r="D117">
        <v>1</v>
      </c>
    </row>
    <row r="118" spans="1:4" x14ac:dyDescent="0.35">
      <c r="A118">
        <v>117</v>
      </c>
      <c r="B118" t="s">
        <v>1175</v>
      </c>
      <c r="C118" t="s">
        <v>1428</v>
      </c>
      <c r="D118">
        <v>1</v>
      </c>
    </row>
    <row r="119" spans="1:4" x14ac:dyDescent="0.35">
      <c r="A119">
        <v>118</v>
      </c>
      <c r="B119" t="s">
        <v>1175</v>
      </c>
      <c r="C119" t="s">
        <v>1427</v>
      </c>
    </row>
    <row r="120" spans="1:4" x14ac:dyDescent="0.35">
      <c r="A120">
        <v>119</v>
      </c>
      <c r="B120" t="s">
        <v>1175</v>
      </c>
      <c r="C120" t="s">
        <v>1426</v>
      </c>
    </row>
    <row r="121" spans="1:4" x14ac:dyDescent="0.35">
      <c r="A121">
        <v>120</v>
      </c>
      <c r="B121" t="s">
        <v>1175</v>
      </c>
      <c r="C121" t="s">
        <v>1425</v>
      </c>
      <c r="D121">
        <v>1</v>
      </c>
    </row>
    <row r="122" spans="1:4" x14ac:dyDescent="0.35">
      <c r="A122">
        <v>121</v>
      </c>
      <c r="B122" t="s">
        <v>1175</v>
      </c>
      <c r="C122" t="s">
        <v>1424</v>
      </c>
    </row>
    <row r="123" spans="1:4" x14ac:dyDescent="0.35">
      <c r="A123">
        <v>122</v>
      </c>
      <c r="B123" t="s">
        <v>1175</v>
      </c>
      <c r="C123" t="s">
        <v>1423</v>
      </c>
      <c r="D123">
        <v>1</v>
      </c>
    </row>
    <row r="124" spans="1:4" x14ac:dyDescent="0.35">
      <c r="A124">
        <v>123</v>
      </c>
      <c r="B124" t="s">
        <v>1175</v>
      </c>
      <c r="C124" t="s">
        <v>1422</v>
      </c>
    </row>
    <row r="125" spans="1:4" x14ac:dyDescent="0.35">
      <c r="A125">
        <v>124</v>
      </c>
      <c r="B125" t="s">
        <v>1175</v>
      </c>
      <c r="C125" t="s">
        <v>1421</v>
      </c>
    </row>
    <row r="126" spans="1:4" x14ac:dyDescent="0.35">
      <c r="A126">
        <v>125</v>
      </c>
      <c r="B126" t="s">
        <v>1175</v>
      </c>
      <c r="C126" t="s">
        <v>1420</v>
      </c>
    </row>
    <row r="127" spans="1:4" x14ac:dyDescent="0.35">
      <c r="A127">
        <v>126</v>
      </c>
      <c r="B127" t="s">
        <v>1175</v>
      </c>
      <c r="C127" t="s">
        <v>1419</v>
      </c>
    </row>
    <row r="128" spans="1:4" x14ac:dyDescent="0.35">
      <c r="A128">
        <v>127</v>
      </c>
      <c r="B128" t="s">
        <v>1175</v>
      </c>
      <c r="C128" t="s">
        <v>1418</v>
      </c>
    </row>
    <row r="129" spans="1:3" x14ac:dyDescent="0.35">
      <c r="A129">
        <v>128</v>
      </c>
      <c r="B129" t="s">
        <v>1175</v>
      </c>
      <c r="C129" t="s">
        <v>1417</v>
      </c>
    </row>
    <row r="130" spans="1:3" x14ac:dyDescent="0.35">
      <c r="A130">
        <v>129</v>
      </c>
      <c r="B130" t="s">
        <v>1175</v>
      </c>
      <c r="C130" t="s">
        <v>1416</v>
      </c>
    </row>
    <row r="131" spans="1:3" x14ac:dyDescent="0.35">
      <c r="A131">
        <v>130</v>
      </c>
      <c r="B131" t="s">
        <v>1175</v>
      </c>
      <c r="C131" t="s">
        <v>1415</v>
      </c>
    </row>
    <row r="132" spans="1:3" x14ac:dyDescent="0.35">
      <c r="A132">
        <v>131</v>
      </c>
      <c r="B132" t="s">
        <v>1175</v>
      </c>
      <c r="C132" t="s">
        <v>1414</v>
      </c>
    </row>
    <row r="133" spans="1:3" x14ac:dyDescent="0.35">
      <c r="A133">
        <v>132</v>
      </c>
      <c r="B133" t="s">
        <v>1175</v>
      </c>
      <c r="C133" t="s">
        <v>1413</v>
      </c>
    </row>
    <row r="134" spans="1:3" x14ac:dyDescent="0.35">
      <c r="A134">
        <v>133</v>
      </c>
      <c r="B134" t="s">
        <v>1175</v>
      </c>
      <c r="C134" t="s">
        <v>1412</v>
      </c>
    </row>
    <row r="135" spans="1:3" x14ac:dyDescent="0.35">
      <c r="A135">
        <v>134</v>
      </c>
      <c r="B135" t="s">
        <v>1175</v>
      </c>
      <c r="C135" t="s">
        <v>1411</v>
      </c>
    </row>
    <row r="136" spans="1:3" x14ac:dyDescent="0.35">
      <c r="A136">
        <v>135</v>
      </c>
      <c r="B136" t="s">
        <v>1175</v>
      </c>
      <c r="C136" t="s">
        <v>1410</v>
      </c>
    </row>
    <row r="137" spans="1:3" x14ac:dyDescent="0.35">
      <c r="A137">
        <v>136</v>
      </c>
      <c r="B137" t="s">
        <v>1175</v>
      </c>
      <c r="C137" t="s">
        <v>1409</v>
      </c>
    </row>
    <row r="138" spans="1:3" x14ac:dyDescent="0.35">
      <c r="A138">
        <v>137</v>
      </c>
      <c r="B138" t="s">
        <v>1175</v>
      </c>
      <c r="C138" t="s">
        <v>1408</v>
      </c>
    </row>
    <row r="139" spans="1:3" x14ac:dyDescent="0.35">
      <c r="A139">
        <v>138</v>
      </c>
      <c r="B139" t="s">
        <v>1175</v>
      </c>
      <c r="C139" t="s">
        <v>1407</v>
      </c>
    </row>
    <row r="140" spans="1:3" x14ac:dyDescent="0.35">
      <c r="A140">
        <v>139</v>
      </c>
      <c r="B140" t="s">
        <v>1175</v>
      </c>
      <c r="C140" t="s">
        <v>1406</v>
      </c>
    </row>
    <row r="141" spans="1:3" x14ac:dyDescent="0.35">
      <c r="A141">
        <v>140</v>
      </c>
      <c r="B141" t="s">
        <v>1175</v>
      </c>
      <c r="C141" t="s">
        <v>1405</v>
      </c>
    </row>
    <row r="142" spans="1:3" x14ac:dyDescent="0.35">
      <c r="A142">
        <v>141</v>
      </c>
      <c r="B142" t="s">
        <v>1175</v>
      </c>
      <c r="C142" t="s">
        <v>1404</v>
      </c>
    </row>
    <row r="143" spans="1:3" x14ac:dyDescent="0.35">
      <c r="A143">
        <v>142</v>
      </c>
      <c r="B143" t="s">
        <v>1175</v>
      </c>
      <c r="C143" t="s">
        <v>1403</v>
      </c>
    </row>
    <row r="144" spans="1:3" x14ac:dyDescent="0.35">
      <c r="A144">
        <v>143</v>
      </c>
      <c r="B144" t="s">
        <v>1175</v>
      </c>
      <c r="C144" t="s">
        <v>1402</v>
      </c>
    </row>
    <row r="145" spans="1:3" x14ac:dyDescent="0.35">
      <c r="A145">
        <v>144</v>
      </c>
      <c r="B145" t="s">
        <v>1175</v>
      </c>
      <c r="C145" t="s">
        <v>1401</v>
      </c>
    </row>
    <row r="146" spans="1:3" x14ac:dyDescent="0.35">
      <c r="A146">
        <v>145</v>
      </c>
      <c r="B146" t="s">
        <v>1175</v>
      </c>
      <c r="C146" t="s">
        <v>1400</v>
      </c>
    </row>
    <row r="147" spans="1:3" x14ac:dyDescent="0.35">
      <c r="A147">
        <v>146</v>
      </c>
      <c r="B147" t="s">
        <v>1175</v>
      </c>
      <c r="C147" t="s">
        <v>1399</v>
      </c>
    </row>
    <row r="148" spans="1:3" x14ac:dyDescent="0.35">
      <c r="A148">
        <v>147</v>
      </c>
      <c r="B148" t="s">
        <v>1175</v>
      </c>
      <c r="C148" t="s">
        <v>1398</v>
      </c>
    </row>
    <row r="149" spans="1:3" x14ac:dyDescent="0.35">
      <c r="A149">
        <v>148</v>
      </c>
      <c r="B149" t="s">
        <v>1175</v>
      </c>
      <c r="C149" t="s">
        <v>1397</v>
      </c>
    </row>
    <row r="150" spans="1:3" x14ac:dyDescent="0.35">
      <c r="A150">
        <v>149</v>
      </c>
      <c r="B150" t="s">
        <v>1175</v>
      </c>
      <c r="C150" t="s">
        <v>1396</v>
      </c>
    </row>
    <row r="151" spans="1:3" x14ac:dyDescent="0.35">
      <c r="A151">
        <v>150</v>
      </c>
      <c r="B151" t="s">
        <v>1175</v>
      </c>
      <c r="C151" t="s">
        <v>1395</v>
      </c>
    </row>
    <row r="152" spans="1:3" x14ac:dyDescent="0.35">
      <c r="A152">
        <v>151</v>
      </c>
      <c r="B152" t="s">
        <v>1175</v>
      </c>
      <c r="C152" t="s">
        <v>1394</v>
      </c>
    </row>
    <row r="153" spans="1:3" x14ac:dyDescent="0.35">
      <c r="A153">
        <v>152</v>
      </c>
      <c r="B153" t="s">
        <v>1175</v>
      </c>
      <c r="C153" t="s">
        <v>1393</v>
      </c>
    </row>
    <row r="154" spans="1:3" x14ac:dyDescent="0.35">
      <c r="A154">
        <v>153</v>
      </c>
      <c r="B154" t="s">
        <v>1175</v>
      </c>
      <c r="C154" t="s">
        <v>1392</v>
      </c>
    </row>
    <row r="155" spans="1:3" x14ac:dyDescent="0.35">
      <c r="A155">
        <v>154</v>
      </c>
      <c r="B155" t="s">
        <v>1175</v>
      </c>
      <c r="C155" t="s">
        <v>1391</v>
      </c>
    </row>
    <row r="156" spans="1:3" x14ac:dyDescent="0.35">
      <c r="A156">
        <v>155</v>
      </c>
      <c r="B156" t="s">
        <v>1175</v>
      </c>
      <c r="C156" t="s">
        <v>1390</v>
      </c>
    </row>
    <row r="157" spans="1:3" x14ac:dyDescent="0.35">
      <c r="A157">
        <v>156</v>
      </c>
      <c r="B157" t="s">
        <v>1175</v>
      </c>
      <c r="C157" t="s">
        <v>1389</v>
      </c>
    </row>
    <row r="158" spans="1:3" x14ac:dyDescent="0.35">
      <c r="A158">
        <v>157</v>
      </c>
      <c r="B158" t="s">
        <v>1175</v>
      </c>
      <c r="C158" t="s">
        <v>1388</v>
      </c>
    </row>
    <row r="159" spans="1:3" x14ac:dyDescent="0.35">
      <c r="A159">
        <v>158</v>
      </c>
      <c r="B159" t="s">
        <v>1175</v>
      </c>
      <c r="C159" t="s">
        <v>1387</v>
      </c>
    </row>
    <row r="160" spans="1:3" x14ac:dyDescent="0.35">
      <c r="A160">
        <v>159</v>
      </c>
      <c r="B160" t="s">
        <v>1175</v>
      </c>
      <c r="C160" t="s">
        <v>1386</v>
      </c>
    </row>
    <row r="161" spans="1:3" x14ac:dyDescent="0.35">
      <c r="A161">
        <v>160</v>
      </c>
      <c r="B161" t="s">
        <v>1175</v>
      </c>
      <c r="C161" t="s">
        <v>1385</v>
      </c>
    </row>
    <row r="162" spans="1:3" x14ac:dyDescent="0.35">
      <c r="A162">
        <v>161</v>
      </c>
      <c r="B162" t="s">
        <v>1175</v>
      </c>
      <c r="C162" t="s">
        <v>1384</v>
      </c>
    </row>
    <row r="163" spans="1:3" x14ac:dyDescent="0.35">
      <c r="A163">
        <v>162</v>
      </c>
      <c r="B163" t="s">
        <v>1175</v>
      </c>
      <c r="C163" t="s">
        <v>1383</v>
      </c>
    </row>
    <row r="164" spans="1:3" x14ac:dyDescent="0.35">
      <c r="A164">
        <v>163</v>
      </c>
      <c r="B164" t="s">
        <v>1175</v>
      </c>
      <c r="C164" t="s">
        <v>1382</v>
      </c>
    </row>
    <row r="165" spans="1:3" x14ac:dyDescent="0.35">
      <c r="A165">
        <v>164</v>
      </c>
      <c r="B165" t="s">
        <v>1175</v>
      </c>
      <c r="C165" t="s">
        <v>1381</v>
      </c>
    </row>
    <row r="166" spans="1:3" x14ac:dyDescent="0.35">
      <c r="A166">
        <v>165</v>
      </c>
      <c r="B166" t="s">
        <v>1175</v>
      </c>
      <c r="C166" t="s">
        <v>1380</v>
      </c>
    </row>
    <row r="167" spans="1:3" x14ac:dyDescent="0.35">
      <c r="A167">
        <v>166</v>
      </c>
      <c r="B167" t="s">
        <v>1175</v>
      </c>
      <c r="C167" t="s">
        <v>1379</v>
      </c>
    </row>
    <row r="168" spans="1:3" x14ac:dyDescent="0.35">
      <c r="A168">
        <v>167</v>
      </c>
      <c r="B168" t="s">
        <v>1175</v>
      </c>
      <c r="C168" t="s">
        <v>1378</v>
      </c>
    </row>
    <row r="169" spans="1:3" x14ac:dyDescent="0.35">
      <c r="A169">
        <v>168</v>
      </c>
      <c r="B169" t="s">
        <v>1175</v>
      </c>
      <c r="C169" t="s">
        <v>1377</v>
      </c>
    </row>
    <row r="170" spans="1:3" x14ac:dyDescent="0.35">
      <c r="A170">
        <v>169</v>
      </c>
      <c r="B170" t="s">
        <v>1175</v>
      </c>
      <c r="C170" t="s">
        <v>1376</v>
      </c>
    </row>
    <row r="171" spans="1:3" x14ac:dyDescent="0.35">
      <c r="A171">
        <v>170</v>
      </c>
      <c r="B171" t="s">
        <v>1175</v>
      </c>
      <c r="C171" t="s">
        <v>1375</v>
      </c>
    </row>
    <row r="172" spans="1:3" x14ac:dyDescent="0.35">
      <c r="A172">
        <v>171</v>
      </c>
      <c r="B172" t="s">
        <v>1175</v>
      </c>
      <c r="C172" t="s">
        <v>1374</v>
      </c>
    </row>
    <row r="173" spans="1:3" x14ac:dyDescent="0.35">
      <c r="A173">
        <v>172</v>
      </c>
      <c r="B173" t="s">
        <v>1175</v>
      </c>
      <c r="C173" t="s">
        <v>1373</v>
      </c>
    </row>
    <row r="174" spans="1:3" x14ac:dyDescent="0.35">
      <c r="A174">
        <v>173</v>
      </c>
      <c r="B174" t="s">
        <v>1175</v>
      </c>
      <c r="C174" t="s">
        <v>1372</v>
      </c>
    </row>
    <row r="175" spans="1:3" x14ac:dyDescent="0.35">
      <c r="A175">
        <v>174</v>
      </c>
      <c r="B175" t="s">
        <v>1175</v>
      </c>
      <c r="C175" t="s">
        <v>1371</v>
      </c>
    </row>
    <row r="176" spans="1:3" x14ac:dyDescent="0.35">
      <c r="A176">
        <v>175</v>
      </c>
      <c r="B176" t="s">
        <v>1175</v>
      </c>
      <c r="C176" t="s">
        <v>1370</v>
      </c>
    </row>
    <row r="177" spans="1:3" x14ac:dyDescent="0.35">
      <c r="A177">
        <v>176</v>
      </c>
      <c r="B177" t="s">
        <v>1175</v>
      </c>
      <c r="C177" t="s">
        <v>1369</v>
      </c>
    </row>
    <row r="178" spans="1:3" x14ac:dyDescent="0.35">
      <c r="A178">
        <v>177</v>
      </c>
      <c r="B178" t="s">
        <v>1175</v>
      </c>
      <c r="C178" t="s">
        <v>1368</v>
      </c>
    </row>
    <row r="179" spans="1:3" x14ac:dyDescent="0.35">
      <c r="A179">
        <v>178</v>
      </c>
      <c r="B179" t="s">
        <v>1175</v>
      </c>
      <c r="C179" t="s">
        <v>1367</v>
      </c>
    </row>
    <row r="180" spans="1:3" x14ac:dyDescent="0.35">
      <c r="A180">
        <v>179</v>
      </c>
      <c r="B180" t="s">
        <v>1175</v>
      </c>
      <c r="C180" t="s">
        <v>1366</v>
      </c>
    </row>
    <row r="181" spans="1:3" x14ac:dyDescent="0.35">
      <c r="A181">
        <v>180</v>
      </c>
      <c r="B181" t="s">
        <v>1175</v>
      </c>
      <c r="C181" t="s">
        <v>1365</v>
      </c>
    </row>
    <row r="182" spans="1:3" x14ac:dyDescent="0.35">
      <c r="A182">
        <v>181</v>
      </c>
      <c r="B182" t="s">
        <v>1175</v>
      </c>
      <c r="C182" t="s">
        <v>1364</v>
      </c>
    </row>
    <row r="183" spans="1:3" x14ac:dyDescent="0.35">
      <c r="A183">
        <v>182</v>
      </c>
      <c r="B183" t="s">
        <v>1175</v>
      </c>
      <c r="C183" t="s">
        <v>1363</v>
      </c>
    </row>
    <row r="184" spans="1:3" x14ac:dyDescent="0.35">
      <c r="A184">
        <v>183</v>
      </c>
      <c r="B184" t="s">
        <v>1175</v>
      </c>
      <c r="C184" t="s">
        <v>1362</v>
      </c>
    </row>
    <row r="185" spans="1:3" x14ac:dyDescent="0.35">
      <c r="A185">
        <v>184</v>
      </c>
      <c r="B185" t="s">
        <v>1175</v>
      </c>
      <c r="C185" t="s">
        <v>1361</v>
      </c>
    </row>
    <row r="186" spans="1:3" x14ac:dyDescent="0.35">
      <c r="A186">
        <v>185</v>
      </c>
      <c r="B186" t="s">
        <v>1175</v>
      </c>
      <c r="C186" t="s">
        <v>1360</v>
      </c>
    </row>
    <row r="187" spans="1:3" x14ac:dyDescent="0.35">
      <c r="A187">
        <v>186</v>
      </c>
      <c r="B187" t="s">
        <v>1175</v>
      </c>
      <c r="C187" t="s">
        <v>1359</v>
      </c>
    </row>
    <row r="188" spans="1:3" x14ac:dyDescent="0.35">
      <c r="A188">
        <v>187</v>
      </c>
      <c r="B188" t="s">
        <v>1175</v>
      </c>
      <c r="C188" t="s">
        <v>1358</v>
      </c>
    </row>
    <row r="189" spans="1:3" x14ac:dyDescent="0.35">
      <c r="A189">
        <v>188</v>
      </c>
      <c r="B189" t="s">
        <v>1175</v>
      </c>
      <c r="C189" t="s">
        <v>1357</v>
      </c>
    </row>
    <row r="190" spans="1:3" x14ac:dyDescent="0.35">
      <c r="A190">
        <v>189</v>
      </c>
      <c r="B190" t="s">
        <v>1175</v>
      </c>
      <c r="C190" t="s">
        <v>1356</v>
      </c>
    </row>
    <row r="191" spans="1:3" x14ac:dyDescent="0.35">
      <c r="A191">
        <v>190</v>
      </c>
      <c r="B191" t="s">
        <v>1175</v>
      </c>
      <c r="C191" t="s">
        <v>1355</v>
      </c>
    </row>
    <row r="192" spans="1:3" x14ac:dyDescent="0.35">
      <c r="A192">
        <v>191</v>
      </c>
      <c r="B192" t="s">
        <v>1175</v>
      </c>
      <c r="C192" t="s">
        <v>1354</v>
      </c>
    </row>
    <row r="193" spans="1:3" x14ac:dyDescent="0.35">
      <c r="A193">
        <v>192</v>
      </c>
      <c r="B193" t="s">
        <v>1175</v>
      </c>
      <c r="C193" t="s">
        <v>1353</v>
      </c>
    </row>
    <row r="194" spans="1:3" x14ac:dyDescent="0.35">
      <c r="A194">
        <v>193</v>
      </c>
      <c r="B194" t="s">
        <v>1175</v>
      </c>
      <c r="C194" t="s">
        <v>1352</v>
      </c>
    </row>
    <row r="195" spans="1:3" x14ac:dyDescent="0.35">
      <c r="A195">
        <v>194</v>
      </c>
      <c r="B195" t="s">
        <v>1175</v>
      </c>
      <c r="C195" t="s">
        <v>1351</v>
      </c>
    </row>
    <row r="196" spans="1:3" x14ac:dyDescent="0.35">
      <c r="A196">
        <v>195</v>
      </c>
      <c r="B196" t="s">
        <v>1175</v>
      </c>
      <c r="C196" t="s">
        <v>1350</v>
      </c>
    </row>
    <row r="197" spans="1:3" x14ac:dyDescent="0.35">
      <c r="A197">
        <v>196</v>
      </c>
      <c r="B197" t="s">
        <v>1175</v>
      </c>
      <c r="C197" t="s">
        <v>1349</v>
      </c>
    </row>
    <row r="198" spans="1:3" x14ac:dyDescent="0.35">
      <c r="A198">
        <v>197</v>
      </c>
      <c r="B198" t="s">
        <v>1175</v>
      </c>
      <c r="C198" t="s">
        <v>1348</v>
      </c>
    </row>
    <row r="199" spans="1:3" x14ac:dyDescent="0.35">
      <c r="A199">
        <v>198</v>
      </c>
      <c r="B199" t="s">
        <v>1175</v>
      </c>
      <c r="C199" t="s">
        <v>1347</v>
      </c>
    </row>
    <row r="200" spans="1:3" x14ac:dyDescent="0.35">
      <c r="A200">
        <v>199</v>
      </c>
      <c r="B200" t="s">
        <v>1175</v>
      </c>
      <c r="C200" t="s">
        <v>1346</v>
      </c>
    </row>
    <row r="201" spans="1:3" x14ac:dyDescent="0.35">
      <c r="A201">
        <v>200</v>
      </c>
      <c r="B201" t="s">
        <v>1175</v>
      </c>
      <c r="C201" t="s">
        <v>1345</v>
      </c>
    </row>
    <row r="202" spans="1:3" x14ac:dyDescent="0.35">
      <c r="A202">
        <v>201</v>
      </c>
      <c r="B202" t="s">
        <v>1175</v>
      </c>
      <c r="C202" t="s">
        <v>1344</v>
      </c>
    </row>
    <row r="203" spans="1:3" x14ac:dyDescent="0.35">
      <c r="A203">
        <v>202</v>
      </c>
      <c r="B203" t="s">
        <v>1175</v>
      </c>
      <c r="C203" t="s">
        <v>1343</v>
      </c>
    </row>
    <row r="204" spans="1:3" x14ac:dyDescent="0.35">
      <c r="A204">
        <v>203</v>
      </c>
      <c r="B204" t="s">
        <v>1175</v>
      </c>
      <c r="C204" t="s">
        <v>1342</v>
      </c>
    </row>
    <row r="205" spans="1:3" x14ac:dyDescent="0.35">
      <c r="A205">
        <v>204</v>
      </c>
      <c r="B205" t="s">
        <v>1175</v>
      </c>
      <c r="C205" t="s">
        <v>1341</v>
      </c>
    </row>
    <row r="206" spans="1:3" x14ac:dyDescent="0.35">
      <c r="A206">
        <v>205</v>
      </c>
      <c r="B206" t="s">
        <v>1175</v>
      </c>
      <c r="C206" t="s">
        <v>1340</v>
      </c>
    </row>
    <row r="207" spans="1:3" x14ac:dyDescent="0.35">
      <c r="A207">
        <v>206</v>
      </c>
      <c r="B207" t="s">
        <v>1175</v>
      </c>
      <c r="C207" t="s">
        <v>1339</v>
      </c>
    </row>
    <row r="208" spans="1:3" x14ac:dyDescent="0.35">
      <c r="A208">
        <v>207</v>
      </c>
      <c r="B208" t="s">
        <v>1175</v>
      </c>
      <c r="C208" t="s">
        <v>1338</v>
      </c>
    </row>
    <row r="209" spans="1:3" x14ac:dyDescent="0.35">
      <c r="A209">
        <v>208</v>
      </c>
      <c r="B209" t="s">
        <v>1175</v>
      </c>
      <c r="C209" t="s">
        <v>1337</v>
      </c>
    </row>
    <row r="210" spans="1:3" x14ac:dyDescent="0.35">
      <c r="A210">
        <v>209</v>
      </c>
      <c r="B210" t="s">
        <v>1175</v>
      </c>
      <c r="C210" t="s">
        <v>1336</v>
      </c>
    </row>
    <row r="211" spans="1:3" x14ac:dyDescent="0.35">
      <c r="A211">
        <v>210</v>
      </c>
      <c r="B211" t="s">
        <v>1175</v>
      </c>
      <c r="C211" t="s">
        <v>1335</v>
      </c>
    </row>
    <row r="212" spans="1:3" x14ac:dyDescent="0.35">
      <c r="A212">
        <v>211</v>
      </c>
      <c r="B212" t="s">
        <v>1175</v>
      </c>
      <c r="C212" t="s">
        <v>1334</v>
      </c>
    </row>
    <row r="213" spans="1:3" x14ac:dyDescent="0.35">
      <c r="A213">
        <v>212</v>
      </c>
      <c r="B213" t="s">
        <v>1175</v>
      </c>
      <c r="C213" t="s">
        <v>1333</v>
      </c>
    </row>
    <row r="214" spans="1:3" x14ac:dyDescent="0.35">
      <c r="A214">
        <v>213</v>
      </c>
      <c r="B214" t="s">
        <v>1175</v>
      </c>
      <c r="C214" t="s">
        <v>1332</v>
      </c>
    </row>
    <row r="215" spans="1:3" x14ac:dyDescent="0.35">
      <c r="A215">
        <v>214</v>
      </c>
      <c r="B215" t="s">
        <v>1175</v>
      </c>
      <c r="C215" t="s">
        <v>1331</v>
      </c>
    </row>
    <row r="216" spans="1:3" x14ac:dyDescent="0.35">
      <c r="A216">
        <v>215</v>
      </c>
      <c r="B216" t="s">
        <v>1175</v>
      </c>
      <c r="C216" t="s">
        <v>1330</v>
      </c>
    </row>
    <row r="217" spans="1:3" x14ac:dyDescent="0.35">
      <c r="A217">
        <v>216</v>
      </c>
      <c r="B217" t="s">
        <v>1175</v>
      </c>
      <c r="C217" t="s">
        <v>1329</v>
      </c>
    </row>
    <row r="218" spans="1:3" x14ac:dyDescent="0.35">
      <c r="A218">
        <v>217</v>
      </c>
      <c r="B218" t="s">
        <v>1175</v>
      </c>
      <c r="C218" t="s">
        <v>1328</v>
      </c>
    </row>
    <row r="219" spans="1:3" x14ac:dyDescent="0.35">
      <c r="A219">
        <v>218</v>
      </c>
      <c r="B219" t="s">
        <v>1175</v>
      </c>
      <c r="C219" t="s">
        <v>1327</v>
      </c>
    </row>
    <row r="220" spans="1:3" x14ac:dyDescent="0.35">
      <c r="A220">
        <v>219</v>
      </c>
      <c r="B220" t="s">
        <v>1175</v>
      </c>
      <c r="C220" t="s">
        <v>1326</v>
      </c>
    </row>
    <row r="221" spans="1:3" x14ac:dyDescent="0.35">
      <c r="A221">
        <v>220</v>
      </c>
      <c r="B221" t="s">
        <v>1175</v>
      </c>
      <c r="C221" t="s">
        <v>1325</v>
      </c>
    </row>
    <row r="222" spans="1:3" x14ac:dyDescent="0.35">
      <c r="A222">
        <v>221</v>
      </c>
      <c r="B222" t="s">
        <v>1175</v>
      </c>
      <c r="C222" t="s">
        <v>1324</v>
      </c>
    </row>
    <row r="223" spans="1:3" x14ac:dyDescent="0.35">
      <c r="A223">
        <v>222</v>
      </c>
      <c r="B223" t="s">
        <v>1175</v>
      </c>
      <c r="C223" t="s">
        <v>1323</v>
      </c>
    </row>
    <row r="224" spans="1:3" x14ac:dyDescent="0.35">
      <c r="A224">
        <v>223</v>
      </c>
      <c r="B224" t="s">
        <v>1175</v>
      </c>
      <c r="C224" t="s">
        <v>1322</v>
      </c>
    </row>
    <row r="225" spans="1:3" x14ac:dyDescent="0.35">
      <c r="A225">
        <v>224</v>
      </c>
      <c r="B225" t="s">
        <v>1175</v>
      </c>
      <c r="C225" t="s">
        <v>1321</v>
      </c>
    </row>
    <row r="226" spans="1:3" x14ac:dyDescent="0.35">
      <c r="A226">
        <v>225</v>
      </c>
      <c r="B226" t="s">
        <v>1175</v>
      </c>
      <c r="C226" t="s">
        <v>1320</v>
      </c>
    </row>
    <row r="227" spans="1:3" x14ac:dyDescent="0.35">
      <c r="A227">
        <v>226</v>
      </c>
      <c r="B227" t="s">
        <v>1175</v>
      </c>
      <c r="C227" t="s">
        <v>1319</v>
      </c>
    </row>
    <row r="228" spans="1:3" x14ac:dyDescent="0.35">
      <c r="A228">
        <v>227</v>
      </c>
      <c r="B228" t="s">
        <v>1175</v>
      </c>
      <c r="C228" t="s">
        <v>1318</v>
      </c>
    </row>
    <row r="229" spans="1:3" x14ac:dyDescent="0.35">
      <c r="A229">
        <v>228</v>
      </c>
      <c r="B229" t="s">
        <v>1175</v>
      </c>
      <c r="C229" t="s">
        <v>1317</v>
      </c>
    </row>
    <row r="230" spans="1:3" x14ac:dyDescent="0.35">
      <c r="A230">
        <v>229</v>
      </c>
      <c r="B230" t="s">
        <v>1175</v>
      </c>
      <c r="C230" t="s">
        <v>1316</v>
      </c>
    </row>
    <row r="231" spans="1:3" x14ac:dyDescent="0.35">
      <c r="A231">
        <v>230</v>
      </c>
      <c r="B231" t="s">
        <v>1175</v>
      </c>
      <c r="C231" t="s">
        <v>1315</v>
      </c>
    </row>
    <row r="232" spans="1:3" x14ac:dyDescent="0.35">
      <c r="A232">
        <v>231</v>
      </c>
      <c r="B232" t="s">
        <v>1175</v>
      </c>
      <c r="C232" t="s">
        <v>1314</v>
      </c>
    </row>
    <row r="233" spans="1:3" x14ac:dyDescent="0.35">
      <c r="A233">
        <v>232</v>
      </c>
      <c r="B233" t="s">
        <v>1175</v>
      </c>
      <c r="C233" t="s">
        <v>1313</v>
      </c>
    </row>
    <row r="234" spans="1:3" x14ac:dyDescent="0.35">
      <c r="A234">
        <v>233</v>
      </c>
      <c r="B234" t="s">
        <v>1175</v>
      </c>
      <c r="C234" t="s">
        <v>1312</v>
      </c>
    </row>
    <row r="235" spans="1:3" x14ac:dyDescent="0.35">
      <c r="A235">
        <v>234</v>
      </c>
      <c r="B235" t="s">
        <v>1175</v>
      </c>
      <c r="C235" t="s">
        <v>1311</v>
      </c>
    </row>
    <row r="236" spans="1:3" x14ac:dyDescent="0.35">
      <c r="A236">
        <v>235</v>
      </c>
      <c r="B236" t="s">
        <v>1175</v>
      </c>
      <c r="C236" t="s">
        <v>1310</v>
      </c>
    </row>
    <row r="237" spans="1:3" x14ac:dyDescent="0.35">
      <c r="A237">
        <v>236</v>
      </c>
      <c r="B237" t="s">
        <v>1175</v>
      </c>
      <c r="C237" t="s">
        <v>1309</v>
      </c>
    </row>
    <row r="238" spans="1:3" x14ac:dyDescent="0.35">
      <c r="A238">
        <v>237</v>
      </c>
      <c r="B238" t="s">
        <v>1175</v>
      </c>
      <c r="C238" t="s">
        <v>1308</v>
      </c>
    </row>
    <row r="239" spans="1:3" x14ac:dyDescent="0.35">
      <c r="A239">
        <v>238</v>
      </c>
      <c r="B239" t="s">
        <v>1175</v>
      </c>
      <c r="C239" t="s">
        <v>1307</v>
      </c>
    </row>
    <row r="240" spans="1:3" x14ac:dyDescent="0.35">
      <c r="A240">
        <v>239</v>
      </c>
      <c r="B240" t="s">
        <v>1175</v>
      </c>
      <c r="C240" t="s">
        <v>1306</v>
      </c>
    </row>
    <row r="241" spans="1:3" x14ac:dyDescent="0.35">
      <c r="A241">
        <v>240</v>
      </c>
      <c r="B241" t="s">
        <v>1175</v>
      </c>
      <c r="C241" t="s">
        <v>1305</v>
      </c>
    </row>
    <row r="242" spans="1:3" x14ac:dyDescent="0.35">
      <c r="A242">
        <v>241</v>
      </c>
      <c r="B242" t="s">
        <v>1175</v>
      </c>
      <c r="C242" t="s">
        <v>1304</v>
      </c>
    </row>
    <row r="243" spans="1:3" x14ac:dyDescent="0.35">
      <c r="A243">
        <v>242</v>
      </c>
      <c r="B243" t="s">
        <v>1175</v>
      </c>
      <c r="C243" t="s">
        <v>1303</v>
      </c>
    </row>
    <row r="244" spans="1:3" x14ac:dyDescent="0.35">
      <c r="A244">
        <v>243</v>
      </c>
      <c r="B244" t="s">
        <v>1175</v>
      </c>
      <c r="C244" t="s">
        <v>1302</v>
      </c>
    </row>
    <row r="245" spans="1:3" x14ac:dyDescent="0.35">
      <c r="A245">
        <v>244</v>
      </c>
      <c r="B245" t="s">
        <v>1175</v>
      </c>
      <c r="C245" t="s">
        <v>1301</v>
      </c>
    </row>
    <row r="246" spans="1:3" x14ac:dyDescent="0.35">
      <c r="A246">
        <v>245</v>
      </c>
      <c r="B246" t="s">
        <v>1175</v>
      </c>
      <c r="C246" t="s">
        <v>1300</v>
      </c>
    </row>
    <row r="247" spans="1:3" x14ac:dyDescent="0.35">
      <c r="A247">
        <v>246</v>
      </c>
      <c r="B247" t="s">
        <v>1175</v>
      </c>
      <c r="C247" t="s">
        <v>1299</v>
      </c>
    </row>
    <row r="248" spans="1:3" x14ac:dyDescent="0.35">
      <c r="A248">
        <v>247</v>
      </c>
      <c r="B248" t="s">
        <v>1175</v>
      </c>
      <c r="C248" t="s">
        <v>1298</v>
      </c>
    </row>
    <row r="249" spans="1:3" x14ac:dyDescent="0.35">
      <c r="A249">
        <v>248</v>
      </c>
      <c r="B249" t="s">
        <v>1175</v>
      </c>
      <c r="C249" t="s">
        <v>1297</v>
      </c>
    </row>
    <row r="250" spans="1:3" x14ac:dyDescent="0.35">
      <c r="A250">
        <v>249</v>
      </c>
      <c r="B250" t="s">
        <v>1175</v>
      </c>
      <c r="C250" t="s">
        <v>1296</v>
      </c>
    </row>
    <row r="251" spans="1:3" x14ac:dyDescent="0.35">
      <c r="A251">
        <v>250</v>
      </c>
      <c r="B251" t="s">
        <v>1175</v>
      </c>
      <c r="C251" t="s">
        <v>1295</v>
      </c>
    </row>
    <row r="252" spans="1:3" x14ac:dyDescent="0.35">
      <c r="A252">
        <v>251</v>
      </c>
      <c r="B252" t="s">
        <v>1175</v>
      </c>
      <c r="C252" t="s">
        <v>1294</v>
      </c>
    </row>
    <row r="253" spans="1:3" x14ac:dyDescent="0.35">
      <c r="A253">
        <v>252</v>
      </c>
      <c r="B253" t="s">
        <v>1175</v>
      </c>
      <c r="C253" t="s">
        <v>1293</v>
      </c>
    </row>
    <row r="254" spans="1:3" x14ac:dyDescent="0.35">
      <c r="A254">
        <v>253</v>
      </c>
      <c r="B254" t="s">
        <v>1175</v>
      </c>
      <c r="C254" t="s">
        <v>1292</v>
      </c>
    </row>
    <row r="255" spans="1:3" x14ac:dyDescent="0.35">
      <c r="A255">
        <v>254</v>
      </c>
      <c r="B255" t="s">
        <v>1175</v>
      </c>
      <c r="C255" t="s">
        <v>1291</v>
      </c>
    </row>
    <row r="256" spans="1:3" x14ac:dyDescent="0.35">
      <c r="A256">
        <v>255</v>
      </c>
      <c r="B256" t="s">
        <v>1175</v>
      </c>
      <c r="C256" t="s">
        <v>1290</v>
      </c>
    </row>
    <row r="257" spans="1:3" x14ac:dyDescent="0.35">
      <c r="A257">
        <v>256</v>
      </c>
      <c r="B257" t="s">
        <v>1175</v>
      </c>
      <c r="C257" t="s">
        <v>1289</v>
      </c>
    </row>
    <row r="258" spans="1:3" x14ac:dyDescent="0.35">
      <c r="A258">
        <v>257</v>
      </c>
      <c r="B258" t="s">
        <v>1175</v>
      </c>
      <c r="C258" t="s">
        <v>1288</v>
      </c>
    </row>
    <row r="259" spans="1:3" x14ac:dyDescent="0.35">
      <c r="A259">
        <v>258</v>
      </c>
      <c r="B259" t="s">
        <v>1175</v>
      </c>
      <c r="C259" t="s">
        <v>1287</v>
      </c>
    </row>
    <row r="260" spans="1:3" x14ac:dyDescent="0.35">
      <c r="A260">
        <v>259</v>
      </c>
      <c r="B260" t="s">
        <v>1175</v>
      </c>
      <c r="C260" t="s">
        <v>1286</v>
      </c>
    </row>
    <row r="261" spans="1:3" x14ac:dyDescent="0.35">
      <c r="A261">
        <v>260</v>
      </c>
      <c r="B261" t="s">
        <v>1175</v>
      </c>
      <c r="C261" t="s">
        <v>1285</v>
      </c>
    </row>
    <row r="262" spans="1:3" x14ac:dyDescent="0.35">
      <c r="A262">
        <v>261</v>
      </c>
      <c r="B262" t="s">
        <v>1175</v>
      </c>
      <c r="C262" t="s">
        <v>1284</v>
      </c>
    </row>
    <row r="263" spans="1:3" x14ac:dyDescent="0.35">
      <c r="A263">
        <v>262</v>
      </c>
      <c r="B263" t="s">
        <v>1175</v>
      </c>
      <c r="C263" t="s">
        <v>1283</v>
      </c>
    </row>
    <row r="264" spans="1:3" x14ac:dyDescent="0.35">
      <c r="A264">
        <v>263</v>
      </c>
      <c r="B264" t="s">
        <v>1175</v>
      </c>
      <c r="C264" t="s">
        <v>1282</v>
      </c>
    </row>
    <row r="265" spans="1:3" x14ac:dyDescent="0.35">
      <c r="A265">
        <v>264</v>
      </c>
      <c r="B265" t="s">
        <v>1175</v>
      </c>
      <c r="C265" t="s">
        <v>1281</v>
      </c>
    </row>
    <row r="266" spans="1:3" x14ac:dyDescent="0.35">
      <c r="A266">
        <v>265</v>
      </c>
      <c r="B266" t="s">
        <v>1175</v>
      </c>
      <c r="C266" t="s">
        <v>1280</v>
      </c>
    </row>
    <row r="267" spans="1:3" x14ac:dyDescent="0.35">
      <c r="A267">
        <v>266</v>
      </c>
      <c r="B267" t="s">
        <v>1175</v>
      </c>
      <c r="C267" t="s">
        <v>1279</v>
      </c>
    </row>
    <row r="268" spans="1:3" x14ac:dyDescent="0.35">
      <c r="A268">
        <v>267</v>
      </c>
      <c r="B268" t="s">
        <v>1175</v>
      </c>
      <c r="C268" t="s">
        <v>1278</v>
      </c>
    </row>
    <row r="269" spans="1:3" x14ac:dyDescent="0.35">
      <c r="A269">
        <v>268</v>
      </c>
      <c r="B269" t="s">
        <v>1175</v>
      </c>
      <c r="C269" t="s">
        <v>1277</v>
      </c>
    </row>
    <row r="270" spans="1:3" x14ac:dyDescent="0.35">
      <c r="A270">
        <v>269</v>
      </c>
      <c r="B270" t="s">
        <v>1175</v>
      </c>
      <c r="C270" t="s">
        <v>1276</v>
      </c>
    </row>
    <row r="271" spans="1:3" x14ac:dyDescent="0.35">
      <c r="A271">
        <v>270</v>
      </c>
      <c r="B271" t="s">
        <v>1175</v>
      </c>
      <c r="C271" t="s">
        <v>1275</v>
      </c>
    </row>
    <row r="272" spans="1:3" x14ac:dyDescent="0.35">
      <c r="A272">
        <v>271</v>
      </c>
      <c r="B272" t="s">
        <v>1175</v>
      </c>
      <c r="C272" t="s">
        <v>1274</v>
      </c>
    </row>
    <row r="273" spans="1:3" x14ac:dyDescent="0.35">
      <c r="A273">
        <v>272</v>
      </c>
      <c r="B273" t="s">
        <v>1175</v>
      </c>
      <c r="C273" t="s">
        <v>1273</v>
      </c>
    </row>
    <row r="274" spans="1:3" x14ac:dyDescent="0.35">
      <c r="A274">
        <v>273</v>
      </c>
      <c r="B274" t="s">
        <v>1175</v>
      </c>
      <c r="C274" t="s">
        <v>1272</v>
      </c>
    </row>
    <row r="275" spans="1:3" x14ac:dyDescent="0.35">
      <c r="A275">
        <v>274</v>
      </c>
      <c r="B275" t="s">
        <v>1175</v>
      </c>
      <c r="C275" t="s">
        <v>1271</v>
      </c>
    </row>
    <row r="276" spans="1:3" x14ac:dyDescent="0.35">
      <c r="A276">
        <v>275</v>
      </c>
      <c r="B276" t="s">
        <v>1175</v>
      </c>
      <c r="C276" t="s">
        <v>1270</v>
      </c>
    </row>
    <row r="277" spans="1:3" x14ac:dyDescent="0.35">
      <c r="A277">
        <v>276</v>
      </c>
      <c r="B277" t="s">
        <v>1175</v>
      </c>
      <c r="C277" t="s">
        <v>1269</v>
      </c>
    </row>
    <row r="278" spans="1:3" x14ac:dyDescent="0.35">
      <c r="A278">
        <v>277</v>
      </c>
      <c r="B278" t="s">
        <v>1175</v>
      </c>
      <c r="C278" t="s">
        <v>1268</v>
      </c>
    </row>
    <row r="279" spans="1:3" x14ac:dyDescent="0.35">
      <c r="A279">
        <v>278</v>
      </c>
      <c r="B279" t="s">
        <v>1175</v>
      </c>
      <c r="C279" t="s">
        <v>1267</v>
      </c>
    </row>
    <row r="280" spans="1:3" x14ac:dyDescent="0.35">
      <c r="A280">
        <v>279</v>
      </c>
      <c r="B280" t="s">
        <v>1175</v>
      </c>
      <c r="C280" t="s">
        <v>1266</v>
      </c>
    </row>
    <row r="281" spans="1:3" x14ac:dyDescent="0.35">
      <c r="A281">
        <v>280</v>
      </c>
      <c r="B281" t="s">
        <v>1175</v>
      </c>
      <c r="C281" t="s">
        <v>1265</v>
      </c>
    </row>
    <row r="282" spans="1:3" x14ac:dyDescent="0.35">
      <c r="A282">
        <v>281</v>
      </c>
      <c r="B282" t="s">
        <v>1175</v>
      </c>
      <c r="C282" t="s">
        <v>1264</v>
      </c>
    </row>
    <row r="283" spans="1:3" x14ac:dyDescent="0.35">
      <c r="A283">
        <v>282</v>
      </c>
      <c r="B283" t="s">
        <v>1175</v>
      </c>
      <c r="C283" t="s">
        <v>1263</v>
      </c>
    </row>
    <row r="284" spans="1:3" x14ac:dyDescent="0.35">
      <c r="A284">
        <v>283</v>
      </c>
      <c r="B284" t="s">
        <v>1175</v>
      </c>
      <c r="C284" t="s">
        <v>1262</v>
      </c>
    </row>
    <row r="285" spans="1:3" x14ac:dyDescent="0.35">
      <c r="A285">
        <v>284</v>
      </c>
      <c r="B285" t="s">
        <v>1175</v>
      </c>
      <c r="C285" t="s">
        <v>1261</v>
      </c>
    </row>
    <row r="286" spans="1:3" x14ac:dyDescent="0.35">
      <c r="A286">
        <v>285</v>
      </c>
      <c r="B286" t="s">
        <v>1175</v>
      </c>
      <c r="C286" t="s">
        <v>1260</v>
      </c>
    </row>
    <row r="287" spans="1:3" x14ac:dyDescent="0.35">
      <c r="A287">
        <v>286</v>
      </c>
      <c r="B287" t="s">
        <v>1175</v>
      </c>
      <c r="C287" t="s">
        <v>1259</v>
      </c>
    </row>
    <row r="288" spans="1:3" x14ac:dyDescent="0.35">
      <c r="A288">
        <v>287</v>
      </c>
      <c r="B288" t="s">
        <v>1175</v>
      </c>
      <c r="C288" t="s">
        <v>1258</v>
      </c>
    </row>
    <row r="289" spans="1:3" x14ac:dyDescent="0.35">
      <c r="A289">
        <v>288</v>
      </c>
      <c r="B289" t="s">
        <v>1175</v>
      </c>
      <c r="C289" t="s">
        <v>1257</v>
      </c>
    </row>
    <row r="290" spans="1:3" x14ac:dyDescent="0.35">
      <c r="A290">
        <v>289</v>
      </c>
      <c r="B290" t="s">
        <v>1175</v>
      </c>
      <c r="C290" t="s">
        <v>1256</v>
      </c>
    </row>
    <row r="291" spans="1:3" x14ac:dyDescent="0.35">
      <c r="A291">
        <v>290</v>
      </c>
      <c r="B291" t="s">
        <v>1175</v>
      </c>
      <c r="C291" t="s">
        <v>1255</v>
      </c>
    </row>
    <row r="292" spans="1:3" x14ac:dyDescent="0.35">
      <c r="A292">
        <v>291</v>
      </c>
      <c r="B292" t="s">
        <v>1175</v>
      </c>
      <c r="C292" t="s">
        <v>1254</v>
      </c>
    </row>
    <row r="293" spans="1:3" x14ac:dyDescent="0.35">
      <c r="A293">
        <v>292</v>
      </c>
      <c r="B293" t="s">
        <v>1175</v>
      </c>
      <c r="C293" t="s">
        <v>1253</v>
      </c>
    </row>
    <row r="294" spans="1:3" x14ac:dyDescent="0.35">
      <c r="A294">
        <v>293</v>
      </c>
      <c r="B294" t="s">
        <v>1175</v>
      </c>
      <c r="C294" t="s">
        <v>1252</v>
      </c>
    </row>
    <row r="295" spans="1:3" x14ac:dyDescent="0.35">
      <c r="A295">
        <v>294</v>
      </c>
      <c r="B295" t="s">
        <v>1175</v>
      </c>
      <c r="C295" t="s">
        <v>1251</v>
      </c>
    </row>
    <row r="296" spans="1:3" x14ac:dyDescent="0.35">
      <c r="A296">
        <v>295</v>
      </c>
      <c r="B296" t="s">
        <v>1175</v>
      </c>
      <c r="C296" t="s">
        <v>1250</v>
      </c>
    </row>
    <row r="297" spans="1:3" x14ac:dyDescent="0.35">
      <c r="A297">
        <v>296</v>
      </c>
      <c r="B297" t="s">
        <v>1175</v>
      </c>
      <c r="C297" t="s">
        <v>1249</v>
      </c>
    </row>
    <row r="298" spans="1:3" x14ac:dyDescent="0.35">
      <c r="A298">
        <v>297</v>
      </c>
      <c r="B298" t="s">
        <v>1175</v>
      </c>
      <c r="C298" t="s">
        <v>1248</v>
      </c>
    </row>
    <row r="299" spans="1:3" x14ac:dyDescent="0.35">
      <c r="A299">
        <v>298</v>
      </c>
      <c r="B299" t="s">
        <v>1175</v>
      </c>
      <c r="C299" t="s">
        <v>1247</v>
      </c>
    </row>
    <row r="300" spans="1:3" x14ac:dyDescent="0.35">
      <c r="A300">
        <v>299</v>
      </c>
      <c r="B300" t="s">
        <v>1175</v>
      </c>
      <c r="C300" t="s">
        <v>1246</v>
      </c>
    </row>
    <row r="301" spans="1:3" x14ac:dyDescent="0.35">
      <c r="A301">
        <v>300</v>
      </c>
      <c r="B301" t="s">
        <v>1175</v>
      </c>
      <c r="C301" t="s">
        <v>1245</v>
      </c>
    </row>
    <row r="302" spans="1:3" x14ac:dyDescent="0.35">
      <c r="A302">
        <v>301</v>
      </c>
      <c r="B302" t="s">
        <v>1175</v>
      </c>
      <c r="C302" t="s">
        <v>1244</v>
      </c>
    </row>
    <row r="303" spans="1:3" x14ac:dyDescent="0.35">
      <c r="A303">
        <v>302</v>
      </c>
      <c r="B303" t="s">
        <v>1175</v>
      </c>
      <c r="C303" t="s">
        <v>1243</v>
      </c>
    </row>
    <row r="304" spans="1:3" x14ac:dyDescent="0.35">
      <c r="A304">
        <v>303</v>
      </c>
      <c r="B304" t="s">
        <v>1175</v>
      </c>
      <c r="C304" t="s">
        <v>1242</v>
      </c>
    </row>
    <row r="305" spans="1:3" x14ac:dyDescent="0.35">
      <c r="A305">
        <v>304</v>
      </c>
      <c r="B305" t="s">
        <v>1175</v>
      </c>
      <c r="C305" t="s">
        <v>1241</v>
      </c>
    </row>
    <row r="306" spans="1:3" x14ac:dyDescent="0.35">
      <c r="A306">
        <v>305</v>
      </c>
      <c r="B306" t="s">
        <v>1175</v>
      </c>
      <c r="C306" t="s">
        <v>1240</v>
      </c>
    </row>
    <row r="307" spans="1:3" x14ac:dyDescent="0.35">
      <c r="A307">
        <v>306</v>
      </c>
      <c r="B307" t="s">
        <v>1175</v>
      </c>
      <c r="C307" t="s">
        <v>1239</v>
      </c>
    </row>
    <row r="308" spans="1:3" x14ac:dyDescent="0.35">
      <c r="A308">
        <v>307</v>
      </c>
      <c r="B308" t="s">
        <v>1175</v>
      </c>
      <c r="C308" t="s">
        <v>1238</v>
      </c>
    </row>
    <row r="309" spans="1:3" x14ac:dyDescent="0.35">
      <c r="A309">
        <v>308</v>
      </c>
      <c r="B309" t="s">
        <v>1175</v>
      </c>
      <c r="C309" t="s">
        <v>1237</v>
      </c>
    </row>
    <row r="310" spans="1:3" x14ac:dyDescent="0.35">
      <c r="A310">
        <v>309</v>
      </c>
      <c r="B310" t="s">
        <v>1175</v>
      </c>
      <c r="C310" t="s">
        <v>1236</v>
      </c>
    </row>
    <row r="311" spans="1:3" x14ac:dyDescent="0.35">
      <c r="A311">
        <v>310</v>
      </c>
      <c r="B311" t="s">
        <v>1175</v>
      </c>
      <c r="C311" t="s">
        <v>1235</v>
      </c>
    </row>
    <row r="312" spans="1:3" x14ac:dyDescent="0.35">
      <c r="A312">
        <v>311</v>
      </c>
      <c r="B312" t="s">
        <v>1175</v>
      </c>
      <c r="C312" t="s">
        <v>1234</v>
      </c>
    </row>
    <row r="313" spans="1:3" x14ac:dyDescent="0.35">
      <c r="A313">
        <v>312</v>
      </c>
      <c r="B313" t="s">
        <v>1175</v>
      </c>
      <c r="C313" t="s">
        <v>1233</v>
      </c>
    </row>
    <row r="314" spans="1:3" x14ac:dyDescent="0.35">
      <c r="A314">
        <v>313</v>
      </c>
      <c r="B314" t="s">
        <v>1175</v>
      </c>
      <c r="C314" t="s">
        <v>1232</v>
      </c>
    </row>
    <row r="315" spans="1:3" x14ac:dyDescent="0.35">
      <c r="A315">
        <v>314</v>
      </c>
      <c r="B315" t="s">
        <v>1175</v>
      </c>
      <c r="C315" t="s">
        <v>1231</v>
      </c>
    </row>
    <row r="316" spans="1:3" x14ac:dyDescent="0.35">
      <c r="A316">
        <v>315</v>
      </c>
      <c r="B316" t="s">
        <v>1175</v>
      </c>
      <c r="C316" t="s">
        <v>1230</v>
      </c>
    </row>
    <row r="317" spans="1:3" x14ac:dyDescent="0.35">
      <c r="A317">
        <v>316</v>
      </c>
      <c r="B317" t="s">
        <v>1175</v>
      </c>
      <c r="C317" t="s">
        <v>1229</v>
      </c>
    </row>
    <row r="318" spans="1:3" x14ac:dyDescent="0.35">
      <c r="A318">
        <v>317</v>
      </c>
      <c r="B318" t="s">
        <v>1175</v>
      </c>
      <c r="C318" t="s">
        <v>1228</v>
      </c>
    </row>
    <row r="319" spans="1:3" x14ac:dyDescent="0.35">
      <c r="A319">
        <v>318</v>
      </c>
      <c r="B319" t="s">
        <v>1175</v>
      </c>
      <c r="C319" t="s">
        <v>1227</v>
      </c>
    </row>
    <row r="320" spans="1:3" x14ac:dyDescent="0.35">
      <c r="A320">
        <v>319</v>
      </c>
      <c r="B320" t="s">
        <v>1175</v>
      </c>
      <c r="C320" t="s">
        <v>1226</v>
      </c>
    </row>
    <row r="321" spans="1:3" x14ac:dyDescent="0.35">
      <c r="A321">
        <v>320</v>
      </c>
      <c r="B321" t="s">
        <v>1175</v>
      </c>
      <c r="C321" t="s">
        <v>1225</v>
      </c>
    </row>
    <row r="322" spans="1:3" x14ac:dyDescent="0.35">
      <c r="A322">
        <v>321</v>
      </c>
      <c r="B322" t="s">
        <v>1175</v>
      </c>
      <c r="C322" t="s">
        <v>1224</v>
      </c>
    </row>
    <row r="323" spans="1:3" x14ac:dyDescent="0.35">
      <c r="A323">
        <v>322</v>
      </c>
      <c r="B323" t="s">
        <v>1175</v>
      </c>
      <c r="C323" t="s">
        <v>1223</v>
      </c>
    </row>
    <row r="324" spans="1:3" x14ac:dyDescent="0.35">
      <c r="A324">
        <v>323</v>
      </c>
      <c r="B324" t="s">
        <v>1175</v>
      </c>
      <c r="C324" t="s">
        <v>1222</v>
      </c>
    </row>
    <row r="325" spans="1:3" x14ac:dyDescent="0.35">
      <c r="A325">
        <v>324</v>
      </c>
      <c r="B325" t="s">
        <v>1175</v>
      </c>
      <c r="C325" t="s">
        <v>1221</v>
      </c>
    </row>
    <row r="326" spans="1:3" x14ac:dyDescent="0.35">
      <c r="A326">
        <v>325</v>
      </c>
      <c r="B326" t="s">
        <v>1175</v>
      </c>
      <c r="C326" t="s">
        <v>1220</v>
      </c>
    </row>
    <row r="327" spans="1:3" x14ac:dyDescent="0.35">
      <c r="A327">
        <v>326</v>
      </c>
      <c r="B327" t="s">
        <v>1175</v>
      </c>
      <c r="C327" t="s">
        <v>1219</v>
      </c>
    </row>
    <row r="328" spans="1:3" x14ac:dyDescent="0.35">
      <c r="A328">
        <v>327</v>
      </c>
      <c r="B328" t="s">
        <v>1175</v>
      </c>
      <c r="C328" t="s">
        <v>1218</v>
      </c>
    </row>
    <row r="329" spans="1:3" x14ac:dyDescent="0.35">
      <c r="A329">
        <v>328</v>
      </c>
      <c r="B329" t="s">
        <v>1175</v>
      </c>
      <c r="C329" t="s">
        <v>1217</v>
      </c>
    </row>
    <row r="330" spans="1:3" x14ac:dyDescent="0.35">
      <c r="A330">
        <v>329</v>
      </c>
      <c r="B330" t="s">
        <v>1175</v>
      </c>
      <c r="C330" t="s">
        <v>1216</v>
      </c>
    </row>
    <row r="331" spans="1:3" x14ac:dyDescent="0.35">
      <c r="A331">
        <v>330</v>
      </c>
      <c r="B331" t="s">
        <v>1175</v>
      </c>
      <c r="C331" t="s">
        <v>1215</v>
      </c>
    </row>
    <row r="332" spans="1:3" x14ac:dyDescent="0.35">
      <c r="A332">
        <v>331</v>
      </c>
      <c r="B332" t="s">
        <v>1175</v>
      </c>
      <c r="C332" t="s">
        <v>1214</v>
      </c>
    </row>
    <row r="333" spans="1:3" x14ac:dyDescent="0.35">
      <c r="A333">
        <v>332</v>
      </c>
      <c r="B333" t="s">
        <v>1175</v>
      </c>
      <c r="C333" t="s">
        <v>1213</v>
      </c>
    </row>
    <row r="334" spans="1:3" x14ac:dyDescent="0.35">
      <c r="A334">
        <v>333</v>
      </c>
      <c r="B334" t="s">
        <v>1175</v>
      </c>
      <c r="C334" t="s">
        <v>1212</v>
      </c>
    </row>
    <row r="335" spans="1:3" x14ac:dyDescent="0.35">
      <c r="A335">
        <v>334</v>
      </c>
      <c r="B335" t="s">
        <v>1175</v>
      </c>
      <c r="C335" t="s">
        <v>1211</v>
      </c>
    </row>
    <row r="336" spans="1:3" x14ac:dyDescent="0.35">
      <c r="A336">
        <v>335</v>
      </c>
      <c r="B336" t="s">
        <v>1175</v>
      </c>
      <c r="C336" t="s">
        <v>1210</v>
      </c>
    </row>
    <row r="337" spans="1:3" x14ac:dyDescent="0.35">
      <c r="A337">
        <v>336</v>
      </c>
      <c r="B337" t="s">
        <v>1175</v>
      </c>
      <c r="C337" t="s">
        <v>1209</v>
      </c>
    </row>
    <row r="338" spans="1:3" x14ac:dyDescent="0.35">
      <c r="A338">
        <v>337</v>
      </c>
      <c r="B338" t="s">
        <v>1175</v>
      </c>
      <c r="C338" t="s">
        <v>1208</v>
      </c>
    </row>
    <row r="339" spans="1:3" x14ac:dyDescent="0.35">
      <c r="A339">
        <v>338</v>
      </c>
      <c r="B339" t="s">
        <v>1175</v>
      </c>
      <c r="C339" t="s">
        <v>1207</v>
      </c>
    </row>
    <row r="340" spans="1:3" x14ac:dyDescent="0.35">
      <c r="A340">
        <v>339</v>
      </c>
      <c r="B340" t="s">
        <v>1175</v>
      </c>
      <c r="C340" t="s">
        <v>1206</v>
      </c>
    </row>
    <row r="341" spans="1:3" x14ac:dyDescent="0.35">
      <c r="A341">
        <v>340</v>
      </c>
      <c r="B341" t="s">
        <v>1175</v>
      </c>
      <c r="C341" t="s">
        <v>1205</v>
      </c>
    </row>
    <row r="342" spans="1:3" x14ac:dyDescent="0.35">
      <c r="A342">
        <v>341</v>
      </c>
      <c r="B342" t="s">
        <v>1175</v>
      </c>
      <c r="C342" t="s">
        <v>1204</v>
      </c>
    </row>
    <row r="343" spans="1:3" x14ac:dyDescent="0.35">
      <c r="A343">
        <v>342</v>
      </c>
      <c r="B343" t="s">
        <v>1175</v>
      </c>
      <c r="C343" t="s">
        <v>1203</v>
      </c>
    </row>
    <row r="344" spans="1:3" x14ac:dyDescent="0.35">
      <c r="A344">
        <v>343</v>
      </c>
      <c r="B344" t="s">
        <v>1175</v>
      </c>
      <c r="C344" t="s">
        <v>1202</v>
      </c>
    </row>
    <row r="345" spans="1:3" x14ac:dyDescent="0.35">
      <c r="A345">
        <v>344</v>
      </c>
      <c r="B345" t="s">
        <v>1175</v>
      </c>
      <c r="C345" t="s">
        <v>1201</v>
      </c>
    </row>
    <row r="346" spans="1:3" x14ac:dyDescent="0.35">
      <c r="A346">
        <v>345</v>
      </c>
      <c r="B346" t="s">
        <v>1175</v>
      </c>
      <c r="C346" t="s">
        <v>1200</v>
      </c>
    </row>
    <row r="347" spans="1:3" x14ac:dyDescent="0.35">
      <c r="A347">
        <v>346</v>
      </c>
      <c r="B347" t="s">
        <v>1175</v>
      </c>
      <c r="C347" t="s">
        <v>1199</v>
      </c>
    </row>
    <row r="348" spans="1:3" x14ac:dyDescent="0.35">
      <c r="A348">
        <v>347</v>
      </c>
      <c r="B348" t="s">
        <v>1175</v>
      </c>
      <c r="C348" t="s">
        <v>1198</v>
      </c>
    </row>
    <row r="349" spans="1:3" x14ac:dyDescent="0.35">
      <c r="A349">
        <v>348</v>
      </c>
      <c r="B349" t="s">
        <v>1175</v>
      </c>
      <c r="C349" t="s">
        <v>1197</v>
      </c>
    </row>
    <row r="350" spans="1:3" x14ac:dyDescent="0.35">
      <c r="A350">
        <v>349</v>
      </c>
      <c r="B350" t="s">
        <v>1175</v>
      </c>
      <c r="C350" t="s">
        <v>1196</v>
      </c>
    </row>
    <row r="351" spans="1:3" x14ac:dyDescent="0.35">
      <c r="A351">
        <v>350</v>
      </c>
      <c r="B351" t="s">
        <v>1175</v>
      </c>
      <c r="C351" t="s">
        <v>1195</v>
      </c>
    </row>
    <row r="352" spans="1:3" x14ac:dyDescent="0.35">
      <c r="A352">
        <v>351</v>
      </c>
      <c r="B352" t="s">
        <v>1175</v>
      </c>
      <c r="C352" t="s">
        <v>1194</v>
      </c>
    </row>
    <row r="353" spans="1:3" x14ac:dyDescent="0.35">
      <c r="A353">
        <v>352</v>
      </c>
      <c r="B353" t="s">
        <v>1175</v>
      </c>
      <c r="C353" t="s">
        <v>1193</v>
      </c>
    </row>
    <row r="354" spans="1:3" x14ac:dyDescent="0.35">
      <c r="A354">
        <v>353</v>
      </c>
      <c r="B354" t="s">
        <v>1175</v>
      </c>
      <c r="C354" t="s">
        <v>1192</v>
      </c>
    </row>
    <row r="355" spans="1:3" x14ac:dyDescent="0.35">
      <c r="A355">
        <v>354</v>
      </c>
      <c r="B355" t="s">
        <v>1175</v>
      </c>
      <c r="C355" t="s">
        <v>1191</v>
      </c>
    </row>
    <row r="356" spans="1:3" x14ac:dyDescent="0.35">
      <c r="A356">
        <v>355</v>
      </c>
      <c r="B356" t="s">
        <v>1175</v>
      </c>
      <c r="C356" t="s">
        <v>1190</v>
      </c>
    </row>
    <row r="357" spans="1:3" x14ac:dyDescent="0.35">
      <c r="A357">
        <v>356</v>
      </c>
      <c r="B357" t="s">
        <v>1175</v>
      </c>
      <c r="C357" t="s">
        <v>1189</v>
      </c>
    </row>
    <row r="358" spans="1:3" x14ac:dyDescent="0.35">
      <c r="A358">
        <v>357</v>
      </c>
      <c r="B358" t="s">
        <v>1175</v>
      </c>
      <c r="C358" t="s">
        <v>1188</v>
      </c>
    </row>
    <row r="359" spans="1:3" x14ac:dyDescent="0.35">
      <c r="A359">
        <v>358</v>
      </c>
      <c r="B359" t="s">
        <v>1175</v>
      </c>
      <c r="C359" t="s">
        <v>1187</v>
      </c>
    </row>
    <row r="360" spans="1:3" x14ac:dyDescent="0.35">
      <c r="A360">
        <v>359</v>
      </c>
      <c r="B360" t="s">
        <v>1175</v>
      </c>
      <c r="C360" t="s">
        <v>1186</v>
      </c>
    </row>
    <row r="361" spans="1:3" x14ac:dyDescent="0.35">
      <c r="A361">
        <v>360</v>
      </c>
      <c r="B361" t="s">
        <v>1175</v>
      </c>
      <c r="C361" t="s">
        <v>1185</v>
      </c>
    </row>
    <row r="362" spans="1:3" x14ac:dyDescent="0.35">
      <c r="A362">
        <v>361</v>
      </c>
      <c r="B362" t="s">
        <v>1175</v>
      </c>
      <c r="C362" t="s">
        <v>1184</v>
      </c>
    </row>
    <row r="363" spans="1:3" x14ac:dyDescent="0.35">
      <c r="A363">
        <v>362</v>
      </c>
      <c r="B363" t="s">
        <v>1175</v>
      </c>
      <c r="C363" t="s">
        <v>1183</v>
      </c>
    </row>
    <row r="364" spans="1:3" x14ac:dyDescent="0.35">
      <c r="A364">
        <v>363</v>
      </c>
      <c r="B364" t="s">
        <v>1175</v>
      </c>
      <c r="C364" t="s">
        <v>1182</v>
      </c>
    </row>
    <row r="365" spans="1:3" x14ac:dyDescent="0.35">
      <c r="A365">
        <v>364</v>
      </c>
      <c r="B365" t="s">
        <v>1175</v>
      </c>
      <c r="C365" t="s">
        <v>1181</v>
      </c>
    </row>
    <row r="366" spans="1:3" x14ac:dyDescent="0.35">
      <c r="A366">
        <v>365</v>
      </c>
      <c r="B366" t="s">
        <v>1175</v>
      </c>
      <c r="C366" t="s">
        <v>1180</v>
      </c>
    </row>
    <row r="367" spans="1:3" x14ac:dyDescent="0.35">
      <c r="A367">
        <v>366</v>
      </c>
      <c r="B367" t="s">
        <v>1175</v>
      </c>
      <c r="C367" t="s">
        <v>1179</v>
      </c>
    </row>
    <row r="368" spans="1:3" x14ac:dyDescent="0.35">
      <c r="A368">
        <v>367</v>
      </c>
      <c r="B368" t="s">
        <v>1175</v>
      </c>
      <c r="C368" t="s">
        <v>1178</v>
      </c>
    </row>
    <row r="369" spans="1:3" x14ac:dyDescent="0.35">
      <c r="A369">
        <v>368</v>
      </c>
      <c r="B369" t="s">
        <v>1175</v>
      </c>
      <c r="C369" t="s">
        <v>1177</v>
      </c>
    </row>
    <row r="370" spans="1:3" x14ac:dyDescent="0.35">
      <c r="A370">
        <v>369</v>
      </c>
      <c r="B370" t="s">
        <v>1175</v>
      </c>
      <c r="C370" t="s">
        <v>1176</v>
      </c>
    </row>
    <row r="371" spans="1:3" x14ac:dyDescent="0.35">
      <c r="A371">
        <v>370</v>
      </c>
      <c r="B371" t="s">
        <v>1175</v>
      </c>
      <c r="C371" t="s">
        <v>1174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44"/>
  <sheetViews>
    <sheetView zoomScaleNormal="100" workbookViewId="0">
      <selection activeCell="D1" sqref="D1"/>
    </sheetView>
  </sheetViews>
  <sheetFormatPr defaultRowHeight="14.5" x14ac:dyDescent="0.35"/>
  <cols>
    <col min="4" max="4" width="15" customWidth="1"/>
  </cols>
  <sheetData>
    <row r="1" spans="1:9" x14ac:dyDescent="0.35">
      <c r="A1" s="1" t="s">
        <v>0</v>
      </c>
      <c r="B1" s="1" t="s">
        <v>96</v>
      </c>
      <c r="C1" s="1" t="s">
        <v>1</v>
      </c>
      <c r="D1" s="1" t="s">
        <v>1740</v>
      </c>
      <c r="E1" s="1" t="s">
        <v>51</v>
      </c>
      <c r="F1" s="1" t="s">
        <v>1545</v>
      </c>
      <c r="G1" s="1" t="s">
        <v>625</v>
      </c>
      <c r="I1" s="1"/>
    </row>
    <row r="2" spans="1:9" x14ac:dyDescent="0.35">
      <c r="A2">
        <v>1</v>
      </c>
      <c r="B2" t="s">
        <v>1696</v>
      </c>
      <c r="C2" t="s">
        <v>1697</v>
      </c>
      <c r="D2">
        <v>12</v>
      </c>
      <c r="E2">
        <v>1</v>
      </c>
    </row>
    <row r="3" spans="1:9" x14ac:dyDescent="0.35">
      <c r="A3">
        <v>2</v>
      </c>
      <c r="B3" t="s">
        <v>1696</v>
      </c>
      <c r="C3" t="s">
        <v>1698</v>
      </c>
      <c r="D3" t="s">
        <v>54</v>
      </c>
    </row>
    <row r="4" spans="1:9" x14ac:dyDescent="0.35">
      <c r="A4">
        <v>3</v>
      </c>
      <c r="B4" t="s">
        <v>1696</v>
      </c>
      <c r="C4" t="s">
        <v>1699</v>
      </c>
      <c r="D4">
        <v>1</v>
      </c>
      <c r="E4">
        <v>4</v>
      </c>
    </row>
    <row r="5" spans="1:9" x14ac:dyDescent="0.35">
      <c r="A5">
        <v>4</v>
      </c>
      <c r="B5" t="s">
        <v>1696</v>
      </c>
      <c r="C5" t="s">
        <v>1700</v>
      </c>
      <c r="D5">
        <v>18</v>
      </c>
      <c r="E5">
        <v>18</v>
      </c>
    </row>
    <row r="6" spans="1:9" x14ac:dyDescent="0.35">
      <c r="A6">
        <v>5</v>
      </c>
      <c r="B6" t="s">
        <v>1696</v>
      </c>
      <c r="C6" t="s">
        <v>1701</v>
      </c>
      <c r="D6">
        <v>1</v>
      </c>
      <c r="E6">
        <v>1</v>
      </c>
    </row>
    <row r="7" spans="1:9" x14ac:dyDescent="0.35">
      <c r="A7">
        <v>6</v>
      </c>
      <c r="B7" t="s">
        <v>1696</v>
      </c>
      <c r="C7" t="s">
        <v>1702</v>
      </c>
      <c r="D7">
        <v>1</v>
      </c>
      <c r="E7">
        <v>1</v>
      </c>
    </row>
    <row r="8" spans="1:9" x14ac:dyDescent="0.35">
      <c r="A8">
        <v>7</v>
      </c>
      <c r="B8" t="s">
        <v>1696</v>
      </c>
      <c r="C8" t="s">
        <v>1703</v>
      </c>
      <c r="D8">
        <v>1</v>
      </c>
    </row>
    <row r="9" spans="1:9" x14ac:dyDescent="0.35">
      <c r="A9">
        <v>8</v>
      </c>
      <c r="B9" t="s">
        <v>1696</v>
      </c>
      <c r="C9" t="s">
        <v>1704</v>
      </c>
      <c r="D9">
        <v>1</v>
      </c>
    </row>
    <row r="10" spans="1:9" x14ac:dyDescent="0.35">
      <c r="A10">
        <v>9</v>
      </c>
      <c r="B10" t="s">
        <v>1696</v>
      </c>
      <c r="C10" t="s">
        <v>1705</v>
      </c>
      <c r="D10">
        <v>1</v>
      </c>
    </row>
    <row r="11" spans="1:9" x14ac:dyDescent="0.35">
      <c r="A11">
        <v>10</v>
      </c>
      <c r="B11" t="s">
        <v>1696</v>
      </c>
      <c r="C11" t="s">
        <v>1706</v>
      </c>
      <c r="D11">
        <v>1</v>
      </c>
    </row>
    <row r="12" spans="1:9" x14ac:dyDescent="0.35">
      <c r="A12">
        <v>11</v>
      </c>
      <c r="B12" t="s">
        <v>1696</v>
      </c>
      <c r="C12" t="s">
        <v>1707</v>
      </c>
      <c r="D12" t="s">
        <v>54</v>
      </c>
    </row>
    <row r="13" spans="1:9" x14ac:dyDescent="0.35">
      <c r="A13">
        <v>12</v>
      </c>
      <c r="B13" t="s">
        <v>1696</v>
      </c>
      <c r="C13" t="s">
        <v>1708</v>
      </c>
      <c r="D13" t="s">
        <v>54</v>
      </c>
    </row>
    <row r="14" spans="1:9" x14ac:dyDescent="0.35">
      <c r="A14">
        <v>13</v>
      </c>
      <c r="B14" t="s">
        <v>1696</v>
      </c>
      <c r="C14" t="s">
        <v>1709</v>
      </c>
      <c r="D14">
        <v>1</v>
      </c>
    </row>
    <row r="15" spans="1:9" x14ac:dyDescent="0.35">
      <c r="A15">
        <v>14</v>
      </c>
      <c r="B15" t="s">
        <v>1696</v>
      </c>
      <c r="C15" t="s">
        <v>1710</v>
      </c>
      <c r="D15">
        <v>1</v>
      </c>
    </row>
    <row r="16" spans="1:9" x14ac:dyDescent="0.35">
      <c r="A16">
        <v>15</v>
      </c>
      <c r="B16" t="s">
        <v>1696</v>
      </c>
      <c r="C16" t="s">
        <v>1711</v>
      </c>
      <c r="D16">
        <v>1</v>
      </c>
    </row>
    <row r="17" spans="1:5" x14ac:dyDescent="0.35">
      <c r="A17">
        <v>16</v>
      </c>
      <c r="B17" t="s">
        <v>1696</v>
      </c>
      <c r="C17" t="s">
        <v>1712</v>
      </c>
      <c r="D17">
        <v>1</v>
      </c>
    </row>
    <row r="18" spans="1:5" x14ac:dyDescent="0.35">
      <c r="A18">
        <v>17</v>
      </c>
      <c r="B18" t="s">
        <v>1696</v>
      </c>
      <c r="C18" t="s">
        <v>1713</v>
      </c>
      <c r="D18">
        <v>1</v>
      </c>
    </row>
    <row r="19" spans="1:5" x14ac:dyDescent="0.35">
      <c r="A19">
        <v>18</v>
      </c>
      <c r="B19" t="s">
        <v>1696</v>
      </c>
      <c r="C19" t="s">
        <v>1714</v>
      </c>
      <c r="D19">
        <v>2</v>
      </c>
    </row>
    <row r="20" spans="1:5" x14ac:dyDescent="0.35">
      <c r="A20">
        <v>19</v>
      </c>
      <c r="B20" t="s">
        <v>1696</v>
      </c>
      <c r="C20" t="s">
        <v>1715</v>
      </c>
      <c r="D20">
        <v>1</v>
      </c>
    </row>
    <row r="21" spans="1:5" x14ac:dyDescent="0.35">
      <c r="A21">
        <v>20</v>
      </c>
      <c r="B21" t="s">
        <v>1696</v>
      </c>
      <c r="C21" t="s">
        <v>1716</v>
      </c>
      <c r="D21">
        <v>2</v>
      </c>
    </row>
    <row r="22" spans="1:5" x14ac:dyDescent="0.35">
      <c r="A22">
        <v>21</v>
      </c>
      <c r="B22" t="s">
        <v>1696</v>
      </c>
      <c r="C22" t="s">
        <v>1717</v>
      </c>
      <c r="D22" t="s">
        <v>54</v>
      </c>
      <c r="E22">
        <v>2</v>
      </c>
    </row>
    <row r="23" spans="1:5" x14ac:dyDescent="0.35">
      <c r="A23">
        <v>22</v>
      </c>
      <c r="B23" t="s">
        <v>1696</v>
      </c>
      <c r="C23" t="s">
        <v>1718</v>
      </c>
      <c r="D23">
        <v>1</v>
      </c>
    </row>
    <row r="24" spans="1:5" x14ac:dyDescent="0.35">
      <c r="A24">
        <v>23</v>
      </c>
      <c r="B24" t="s">
        <v>1696</v>
      </c>
      <c r="C24" t="s">
        <v>1719</v>
      </c>
      <c r="D24">
        <v>1</v>
      </c>
    </row>
    <row r="25" spans="1:5" x14ac:dyDescent="0.35">
      <c r="A25">
        <v>24</v>
      </c>
      <c r="B25" t="s">
        <v>1696</v>
      </c>
      <c r="C25" t="s">
        <v>1720</v>
      </c>
      <c r="D25">
        <v>1</v>
      </c>
    </row>
    <row r="26" spans="1:5" x14ac:dyDescent="0.35">
      <c r="A26">
        <v>25</v>
      </c>
      <c r="B26" t="s">
        <v>1696</v>
      </c>
      <c r="C26" t="s">
        <v>1721</v>
      </c>
      <c r="D26">
        <v>1</v>
      </c>
    </row>
    <row r="27" spans="1:5" x14ac:dyDescent="0.35">
      <c r="A27">
        <v>26</v>
      </c>
      <c r="B27" t="s">
        <v>1696</v>
      </c>
      <c r="C27" t="s">
        <v>1722</v>
      </c>
      <c r="D27">
        <v>1</v>
      </c>
    </row>
    <row r="28" spans="1:5" x14ac:dyDescent="0.35">
      <c r="A28">
        <v>27</v>
      </c>
      <c r="B28" t="s">
        <v>1696</v>
      </c>
      <c r="C28" t="s">
        <v>1723</v>
      </c>
      <c r="D28" t="s">
        <v>54</v>
      </c>
    </row>
    <row r="29" spans="1:5" x14ac:dyDescent="0.35">
      <c r="A29">
        <v>28</v>
      </c>
      <c r="B29" t="s">
        <v>1696</v>
      </c>
      <c r="C29" t="s">
        <v>1724</v>
      </c>
      <c r="D29">
        <v>2</v>
      </c>
    </row>
    <row r="30" spans="1:5" x14ac:dyDescent="0.35">
      <c r="A30">
        <v>29</v>
      </c>
      <c r="B30" t="s">
        <v>1696</v>
      </c>
      <c r="C30" t="s">
        <v>1725</v>
      </c>
      <c r="D30" t="s">
        <v>54</v>
      </c>
    </row>
    <row r="31" spans="1:5" x14ac:dyDescent="0.35">
      <c r="A31">
        <v>30</v>
      </c>
      <c r="B31" t="s">
        <v>1696</v>
      </c>
      <c r="C31" t="s">
        <v>1726</v>
      </c>
      <c r="D31" t="s">
        <v>54</v>
      </c>
    </row>
    <row r="32" spans="1:5" x14ac:dyDescent="0.35">
      <c r="A32">
        <v>31</v>
      </c>
      <c r="B32" t="s">
        <v>1696</v>
      </c>
      <c r="C32" t="s">
        <v>1727</v>
      </c>
      <c r="D32">
        <v>3</v>
      </c>
    </row>
    <row r="33" spans="1:4" x14ac:dyDescent="0.35">
      <c r="A33">
        <v>32</v>
      </c>
      <c r="B33" t="s">
        <v>1696</v>
      </c>
      <c r="C33" t="s">
        <v>1728</v>
      </c>
      <c r="D33">
        <v>4</v>
      </c>
    </row>
    <row r="34" spans="1:4" x14ac:dyDescent="0.35">
      <c r="A34">
        <v>33</v>
      </c>
      <c r="B34" t="s">
        <v>1696</v>
      </c>
      <c r="C34" t="s">
        <v>1729</v>
      </c>
      <c r="D34" t="s">
        <v>54</v>
      </c>
    </row>
    <row r="35" spans="1:4" x14ac:dyDescent="0.35">
      <c r="A35">
        <v>34</v>
      </c>
      <c r="B35" t="s">
        <v>1696</v>
      </c>
      <c r="C35" t="s">
        <v>1730</v>
      </c>
      <c r="D35">
        <v>1</v>
      </c>
    </row>
    <row r="36" spans="1:4" x14ac:dyDescent="0.35">
      <c r="A36">
        <v>35</v>
      </c>
      <c r="B36" t="s">
        <v>1696</v>
      </c>
      <c r="C36" t="s">
        <v>1731</v>
      </c>
      <c r="D36">
        <v>3</v>
      </c>
    </row>
    <row r="37" spans="1:4" x14ac:dyDescent="0.35">
      <c r="A37">
        <v>36</v>
      </c>
      <c r="B37" t="s">
        <v>1696</v>
      </c>
      <c r="C37" t="s">
        <v>1732</v>
      </c>
      <c r="D37" t="s">
        <v>54</v>
      </c>
    </row>
    <row r="38" spans="1:4" x14ac:dyDescent="0.35">
      <c r="A38">
        <v>37</v>
      </c>
      <c r="B38" t="s">
        <v>1696</v>
      </c>
      <c r="C38" t="s">
        <v>1733</v>
      </c>
      <c r="D38">
        <v>1</v>
      </c>
    </row>
    <row r="39" spans="1:4" x14ac:dyDescent="0.35">
      <c r="A39">
        <v>38</v>
      </c>
      <c r="B39" t="s">
        <v>1696</v>
      </c>
      <c r="C39" t="s">
        <v>1734</v>
      </c>
      <c r="D39">
        <v>1</v>
      </c>
    </row>
    <row r="40" spans="1:4" x14ac:dyDescent="0.35">
      <c r="A40">
        <v>39</v>
      </c>
      <c r="B40" t="s">
        <v>1696</v>
      </c>
      <c r="C40" t="s">
        <v>1735</v>
      </c>
      <c r="D40">
        <v>2</v>
      </c>
    </row>
    <row r="41" spans="1:4" x14ac:dyDescent="0.35">
      <c r="A41">
        <v>40</v>
      </c>
      <c r="B41" t="s">
        <v>1696</v>
      </c>
      <c r="C41" t="s">
        <v>1736</v>
      </c>
      <c r="D41">
        <v>1</v>
      </c>
    </row>
    <row r="42" spans="1:4" x14ac:dyDescent="0.35">
      <c r="A42">
        <v>41</v>
      </c>
      <c r="B42" t="s">
        <v>1696</v>
      </c>
      <c r="C42" t="s">
        <v>1737</v>
      </c>
      <c r="D42">
        <v>3</v>
      </c>
    </row>
    <row r="43" spans="1:4" x14ac:dyDescent="0.35">
      <c r="A43">
        <v>42</v>
      </c>
      <c r="B43" t="s">
        <v>1696</v>
      </c>
      <c r="C43" t="s">
        <v>1738</v>
      </c>
      <c r="D43">
        <v>1</v>
      </c>
    </row>
    <row r="44" spans="1:4" x14ac:dyDescent="0.35">
      <c r="A44">
        <v>43</v>
      </c>
      <c r="B44" t="s">
        <v>1696</v>
      </c>
      <c r="C44" t="s">
        <v>1739</v>
      </c>
      <c r="D44">
        <v>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0D75B-3387-4F3F-9E62-C0899782F9EA}">
  <dimension ref="A1:F30"/>
  <sheetViews>
    <sheetView workbookViewId="0">
      <pane ySplit="1" topLeftCell="A2" activePane="bottomLeft" state="frozen"/>
      <selection pane="bottomLeft" activeCell="D31" sqref="D31"/>
    </sheetView>
  </sheetViews>
  <sheetFormatPr defaultRowHeight="14.5" x14ac:dyDescent="0.35"/>
  <cols>
    <col min="4" max="4" width="9.1796875" style="1"/>
  </cols>
  <sheetData>
    <row r="1" spans="1:6" x14ac:dyDescent="0.35">
      <c r="A1" s="1" t="s">
        <v>0</v>
      </c>
      <c r="B1" s="1" t="s">
        <v>96</v>
      </c>
      <c r="C1" s="1" t="s">
        <v>1</v>
      </c>
      <c r="D1" s="1" t="s">
        <v>1740</v>
      </c>
      <c r="E1" s="1" t="s">
        <v>1545</v>
      </c>
      <c r="F1" s="1" t="s">
        <v>625</v>
      </c>
    </row>
    <row r="2" spans="1:6" x14ac:dyDescent="0.35">
      <c r="A2">
        <v>1</v>
      </c>
      <c r="B2" t="s">
        <v>2408</v>
      </c>
      <c r="C2" t="s">
        <v>2436</v>
      </c>
      <c r="D2">
        <v>1</v>
      </c>
      <c r="F2" t="s">
        <v>2471</v>
      </c>
    </row>
    <row r="3" spans="1:6" x14ac:dyDescent="0.35">
      <c r="A3">
        <v>2</v>
      </c>
      <c r="B3" t="s">
        <v>2408</v>
      </c>
      <c r="C3" t="s">
        <v>2435</v>
      </c>
      <c r="D3">
        <v>1</v>
      </c>
      <c r="F3" t="s">
        <v>2471</v>
      </c>
    </row>
    <row r="4" spans="1:6" x14ac:dyDescent="0.35">
      <c r="A4">
        <v>3</v>
      </c>
      <c r="B4" t="s">
        <v>2408</v>
      </c>
      <c r="C4" t="s">
        <v>2434</v>
      </c>
      <c r="D4"/>
    </row>
    <row r="5" spans="1:6" x14ac:dyDescent="0.35">
      <c r="A5">
        <v>4</v>
      </c>
      <c r="B5" t="s">
        <v>2408</v>
      </c>
      <c r="C5" t="s">
        <v>2433</v>
      </c>
      <c r="D5">
        <v>1</v>
      </c>
    </row>
    <row r="6" spans="1:6" x14ac:dyDescent="0.35">
      <c r="A6">
        <v>5</v>
      </c>
      <c r="B6" t="s">
        <v>2408</v>
      </c>
      <c r="C6" t="s">
        <v>2432</v>
      </c>
      <c r="D6">
        <v>1</v>
      </c>
    </row>
    <row r="7" spans="1:6" x14ac:dyDescent="0.35">
      <c r="A7">
        <v>6</v>
      </c>
      <c r="B7" t="s">
        <v>2408</v>
      </c>
      <c r="C7" t="s">
        <v>2431</v>
      </c>
      <c r="D7">
        <v>1</v>
      </c>
    </row>
    <row r="8" spans="1:6" x14ac:dyDescent="0.35">
      <c r="A8">
        <v>7</v>
      </c>
      <c r="B8" t="s">
        <v>2408</v>
      </c>
      <c r="C8" t="s">
        <v>2430</v>
      </c>
      <c r="D8">
        <v>1</v>
      </c>
    </row>
    <row r="9" spans="1:6" x14ac:dyDescent="0.35">
      <c r="A9">
        <v>8</v>
      </c>
      <c r="B9" t="s">
        <v>2408</v>
      </c>
      <c r="C9" t="s">
        <v>2429</v>
      </c>
      <c r="D9">
        <v>4</v>
      </c>
    </row>
    <row r="10" spans="1:6" x14ac:dyDescent="0.35">
      <c r="A10">
        <v>9</v>
      </c>
      <c r="B10" t="s">
        <v>2408</v>
      </c>
      <c r="C10" t="s">
        <v>2428</v>
      </c>
      <c r="D10">
        <v>3</v>
      </c>
    </row>
    <row r="11" spans="1:6" x14ac:dyDescent="0.35">
      <c r="A11">
        <v>10</v>
      </c>
      <c r="B11" t="s">
        <v>2408</v>
      </c>
      <c r="C11" t="s">
        <v>2427</v>
      </c>
      <c r="D11">
        <v>3</v>
      </c>
    </row>
    <row r="12" spans="1:6" x14ac:dyDescent="0.35">
      <c r="A12">
        <v>11</v>
      </c>
      <c r="B12" t="s">
        <v>2408</v>
      </c>
      <c r="C12" t="s">
        <v>2426</v>
      </c>
      <c r="D12">
        <v>1</v>
      </c>
    </row>
    <row r="13" spans="1:6" x14ac:dyDescent="0.35">
      <c r="A13">
        <v>12</v>
      </c>
      <c r="B13" t="s">
        <v>2408</v>
      </c>
      <c r="C13" t="s">
        <v>2425</v>
      </c>
      <c r="D13">
        <v>2</v>
      </c>
    </row>
    <row r="14" spans="1:6" x14ac:dyDescent="0.35">
      <c r="A14">
        <v>13</v>
      </c>
      <c r="B14" t="s">
        <v>2408</v>
      </c>
      <c r="C14" t="s">
        <v>2424</v>
      </c>
      <c r="D14">
        <v>1</v>
      </c>
    </row>
    <row r="15" spans="1:6" x14ac:dyDescent="0.35">
      <c r="A15">
        <v>14</v>
      </c>
      <c r="B15" t="s">
        <v>2408</v>
      </c>
      <c r="C15" t="s">
        <v>2423</v>
      </c>
      <c r="D15">
        <v>1</v>
      </c>
    </row>
    <row r="16" spans="1:6" x14ac:dyDescent="0.35">
      <c r="A16">
        <v>15</v>
      </c>
      <c r="B16" t="s">
        <v>2408</v>
      </c>
      <c r="C16" t="s">
        <v>2422</v>
      </c>
      <c r="D16">
        <v>1</v>
      </c>
    </row>
    <row r="17" spans="1:4" x14ac:dyDescent="0.35">
      <c r="A17">
        <v>16</v>
      </c>
      <c r="B17" t="s">
        <v>2408</v>
      </c>
      <c r="C17" t="s">
        <v>2421</v>
      </c>
      <c r="D17">
        <v>1</v>
      </c>
    </row>
    <row r="18" spans="1:4" x14ac:dyDescent="0.35">
      <c r="A18">
        <v>17</v>
      </c>
      <c r="B18" t="s">
        <v>2408</v>
      </c>
      <c r="C18" t="s">
        <v>2420</v>
      </c>
      <c r="D18">
        <v>2</v>
      </c>
    </row>
    <row r="19" spans="1:4" x14ac:dyDescent="0.35">
      <c r="A19">
        <v>18</v>
      </c>
      <c r="B19" t="s">
        <v>2408</v>
      </c>
      <c r="C19" t="s">
        <v>2419</v>
      </c>
      <c r="D19">
        <v>1</v>
      </c>
    </row>
    <row r="20" spans="1:4" x14ac:dyDescent="0.35">
      <c r="A20">
        <v>19</v>
      </c>
      <c r="B20" t="s">
        <v>2408</v>
      </c>
      <c r="C20" t="s">
        <v>2418</v>
      </c>
      <c r="D20"/>
    </row>
    <row r="21" spans="1:4" x14ac:dyDescent="0.35">
      <c r="A21">
        <v>20</v>
      </c>
      <c r="B21" t="s">
        <v>2408</v>
      </c>
      <c r="C21" t="s">
        <v>2417</v>
      </c>
      <c r="D21">
        <v>4</v>
      </c>
    </row>
    <row r="22" spans="1:4" x14ac:dyDescent="0.35">
      <c r="A22">
        <v>21</v>
      </c>
      <c r="B22" t="s">
        <v>2408</v>
      </c>
      <c r="C22" t="s">
        <v>2416</v>
      </c>
      <c r="D22">
        <v>1</v>
      </c>
    </row>
    <row r="23" spans="1:4" x14ac:dyDescent="0.35">
      <c r="A23">
        <v>22</v>
      </c>
      <c r="B23" t="s">
        <v>2408</v>
      </c>
      <c r="C23" t="s">
        <v>2415</v>
      </c>
      <c r="D23">
        <v>1</v>
      </c>
    </row>
    <row r="24" spans="1:4" x14ac:dyDescent="0.35">
      <c r="A24">
        <v>23</v>
      </c>
      <c r="B24" t="s">
        <v>2408</v>
      </c>
      <c r="C24" t="s">
        <v>2414</v>
      </c>
      <c r="D24">
        <v>1</v>
      </c>
    </row>
    <row r="25" spans="1:4" x14ac:dyDescent="0.35">
      <c r="A25">
        <v>24</v>
      </c>
      <c r="B25" t="s">
        <v>2408</v>
      </c>
      <c r="C25" t="s">
        <v>2413</v>
      </c>
      <c r="D25">
        <v>1</v>
      </c>
    </row>
    <row r="26" spans="1:4" x14ac:dyDescent="0.35">
      <c r="A26">
        <v>25</v>
      </c>
      <c r="B26" t="s">
        <v>2408</v>
      </c>
      <c r="C26" t="s">
        <v>2412</v>
      </c>
      <c r="D26">
        <v>1</v>
      </c>
    </row>
    <row r="27" spans="1:4" x14ac:dyDescent="0.35">
      <c r="A27">
        <v>26</v>
      </c>
      <c r="B27" t="s">
        <v>2408</v>
      </c>
      <c r="C27" t="s">
        <v>2411</v>
      </c>
      <c r="D27">
        <v>1</v>
      </c>
    </row>
    <row r="28" spans="1:4" x14ac:dyDescent="0.35">
      <c r="A28">
        <v>27</v>
      </c>
      <c r="B28" t="s">
        <v>2408</v>
      </c>
      <c r="C28" t="s">
        <v>2410</v>
      </c>
      <c r="D28">
        <v>1</v>
      </c>
    </row>
    <row r="29" spans="1:4" x14ac:dyDescent="0.35">
      <c r="A29">
        <v>28</v>
      </c>
      <c r="B29" t="s">
        <v>2408</v>
      </c>
      <c r="C29" t="s">
        <v>2409</v>
      </c>
      <c r="D29">
        <v>1</v>
      </c>
    </row>
    <row r="30" spans="1:4" x14ac:dyDescent="0.35">
      <c r="A30">
        <v>29</v>
      </c>
      <c r="B30" t="s">
        <v>2408</v>
      </c>
      <c r="C30" t="s">
        <v>2407</v>
      </c>
      <c r="D30"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93B4E-C0C7-48EC-A506-9F97CE702774}">
  <dimension ref="A1:F36"/>
  <sheetViews>
    <sheetView workbookViewId="0">
      <pane ySplit="1" topLeftCell="A2" activePane="bottomLeft" state="frozen"/>
      <selection pane="bottomLeft" activeCell="C31" sqref="C31"/>
    </sheetView>
  </sheetViews>
  <sheetFormatPr defaultRowHeight="14.5" x14ac:dyDescent="0.35"/>
  <cols>
    <col min="4" max="4" width="9.1796875" style="1"/>
  </cols>
  <sheetData>
    <row r="1" spans="1:6" x14ac:dyDescent="0.35">
      <c r="A1" s="1" t="s">
        <v>0</v>
      </c>
      <c r="B1" s="1" t="s">
        <v>96</v>
      </c>
      <c r="C1" s="1" t="s">
        <v>1</v>
      </c>
      <c r="D1" s="1" t="s">
        <v>1740</v>
      </c>
      <c r="E1" s="1" t="s">
        <v>1545</v>
      </c>
      <c r="F1" s="1" t="s">
        <v>625</v>
      </c>
    </row>
    <row r="2" spans="1:6" x14ac:dyDescent="0.35">
      <c r="A2">
        <v>1</v>
      </c>
      <c r="B2" t="s">
        <v>2408</v>
      </c>
      <c r="C2" t="s">
        <v>2470</v>
      </c>
      <c r="D2">
        <v>5</v>
      </c>
      <c r="F2" t="s">
        <v>89</v>
      </c>
    </row>
    <row r="3" spans="1:6" x14ac:dyDescent="0.35">
      <c r="A3">
        <v>2</v>
      </c>
      <c r="B3" t="s">
        <v>2408</v>
      </c>
      <c r="C3" t="s">
        <v>2469</v>
      </c>
      <c r="D3">
        <v>1</v>
      </c>
    </row>
    <row r="4" spans="1:6" x14ac:dyDescent="0.35">
      <c r="A4">
        <v>3</v>
      </c>
      <c r="B4" t="s">
        <v>2408</v>
      </c>
      <c r="C4" t="s">
        <v>2468</v>
      </c>
      <c r="D4">
        <v>3</v>
      </c>
    </row>
    <row r="5" spans="1:6" x14ac:dyDescent="0.35">
      <c r="A5">
        <v>4</v>
      </c>
      <c r="B5" t="s">
        <v>2408</v>
      </c>
      <c r="C5" t="s">
        <v>2467</v>
      </c>
      <c r="D5">
        <v>2</v>
      </c>
    </row>
    <row r="6" spans="1:6" x14ac:dyDescent="0.35">
      <c r="A6">
        <v>5</v>
      </c>
      <c r="B6" t="s">
        <v>2408</v>
      </c>
      <c r="C6" t="s">
        <v>2466</v>
      </c>
      <c r="D6"/>
    </row>
    <row r="7" spans="1:6" x14ac:dyDescent="0.35">
      <c r="A7">
        <v>6</v>
      </c>
      <c r="B7" t="s">
        <v>2408</v>
      </c>
      <c r="C7" t="s">
        <v>2465</v>
      </c>
      <c r="D7">
        <v>2</v>
      </c>
    </row>
    <row r="8" spans="1:6" x14ac:dyDescent="0.35">
      <c r="A8">
        <v>7</v>
      </c>
      <c r="B8" t="s">
        <v>2408</v>
      </c>
      <c r="C8" t="s">
        <v>2464</v>
      </c>
      <c r="D8"/>
    </row>
    <row r="9" spans="1:6" x14ac:dyDescent="0.35">
      <c r="A9">
        <v>8</v>
      </c>
      <c r="B9" t="s">
        <v>2408</v>
      </c>
      <c r="C9" t="s">
        <v>2463</v>
      </c>
      <c r="D9">
        <v>4</v>
      </c>
    </row>
    <row r="10" spans="1:6" x14ac:dyDescent="0.35">
      <c r="A10">
        <v>9</v>
      </c>
      <c r="B10" t="s">
        <v>2408</v>
      </c>
      <c r="C10" t="s">
        <v>2462</v>
      </c>
      <c r="D10">
        <v>1</v>
      </c>
    </row>
    <row r="11" spans="1:6" x14ac:dyDescent="0.35">
      <c r="A11">
        <v>10</v>
      </c>
      <c r="B11" t="s">
        <v>2408</v>
      </c>
      <c r="C11" t="s">
        <v>2461</v>
      </c>
      <c r="D11">
        <v>2</v>
      </c>
    </row>
    <row r="12" spans="1:6" x14ac:dyDescent="0.35">
      <c r="A12">
        <v>11</v>
      </c>
      <c r="B12" t="s">
        <v>2408</v>
      </c>
      <c r="C12" t="s">
        <v>2460</v>
      </c>
      <c r="D12">
        <v>1</v>
      </c>
    </row>
    <row r="13" spans="1:6" x14ac:dyDescent="0.35">
      <c r="A13">
        <v>12</v>
      </c>
      <c r="B13" t="s">
        <v>2408</v>
      </c>
      <c r="C13" t="s">
        <v>2459</v>
      </c>
      <c r="D13">
        <v>1</v>
      </c>
    </row>
    <row r="14" spans="1:6" x14ac:dyDescent="0.35">
      <c r="A14">
        <v>13</v>
      </c>
      <c r="B14" t="s">
        <v>2408</v>
      </c>
      <c r="C14" t="s">
        <v>2458</v>
      </c>
      <c r="D14">
        <v>2</v>
      </c>
    </row>
    <row r="15" spans="1:6" x14ac:dyDescent="0.35">
      <c r="A15">
        <v>14</v>
      </c>
      <c r="B15" t="s">
        <v>2408</v>
      </c>
      <c r="C15" t="s">
        <v>2457</v>
      </c>
      <c r="D15">
        <v>1</v>
      </c>
    </row>
    <row r="16" spans="1:6" x14ac:dyDescent="0.35">
      <c r="A16">
        <v>15</v>
      </c>
      <c r="B16" t="s">
        <v>2408</v>
      </c>
      <c r="C16" t="s">
        <v>2456</v>
      </c>
      <c r="D16">
        <v>2</v>
      </c>
    </row>
    <row r="17" spans="1:6" x14ac:dyDescent="0.35">
      <c r="A17">
        <v>16</v>
      </c>
      <c r="B17" t="s">
        <v>2408</v>
      </c>
      <c r="C17" t="s">
        <v>2455</v>
      </c>
      <c r="D17">
        <v>1</v>
      </c>
      <c r="F17" t="s">
        <v>89</v>
      </c>
    </row>
    <row r="18" spans="1:6" x14ac:dyDescent="0.35">
      <c r="A18">
        <v>17</v>
      </c>
      <c r="B18" t="s">
        <v>2408</v>
      </c>
      <c r="C18" t="s">
        <v>2454</v>
      </c>
      <c r="D18">
        <v>3</v>
      </c>
    </row>
    <row r="19" spans="1:6" x14ac:dyDescent="0.35">
      <c r="A19">
        <v>18</v>
      </c>
      <c r="B19" t="s">
        <v>2408</v>
      </c>
      <c r="C19" t="s">
        <v>2453</v>
      </c>
      <c r="D19">
        <v>1</v>
      </c>
    </row>
    <row r="20" spans="1:6" x14ac:dyDescent="0.35">
      <c r="A20">
        <v>19</v>
      </c>
      <c r="B20" t="s">
        <v>2408</v>
      </c>
      <c r="C20" t="s">
        <v>2452</v>
      </c>
      <c r="D20">
        <v>2</v>
      </c>
    </row>
    <row r="21" spans="1:6" x14ac:dyDescent="0.35">
      <c r="A21">
        <v>20</v>
      </c>
      <c r="B21" t="s">
        <v>2408</v>
      </c>
      <c r="C21" t="s">
        <v>2451</v>
      </c>
      <c r="D21"/>
    </row>
    <row r="22" spans="1:6" x14ac:dyDescent="0.35">
      <c r="A22">
        <v>21</v>
      </c>
      <c r="B22" t="s">
        <v>2408</v>
      </c>
      <c r="C22" t="s">
        <v>2450</v>
      </c>
      <c r="D22"/>
    </row>
    <row r="23" spans="1:6" x14ac:dyDescent="0.35">
      <c r="A23">
        <v>22</v>
      </c>
      <c r="B23" t="s">
        <v>2408</v>
      </c>
      <c r="C23" t="s">
        <v>2449</v>
      </c>
      <c r="D23">
        <v>2</v>
      </c>
    </row>
    <row r="24" spans="1:6" x14ac:dyDescent="0.35">
      <c r="A24">
        <v>23</v>
      </c>
      <c r="B24" t="s">
        <v>2408</v>
      </c>
      <c r="C24" t="s">
        <v>2448</v>
      </c>
      <c r="D24">
        <v>3</v>
      </c>
    </row>
    <row r="25" spans="1:6" x14ac:dyDescent="0.35">
      <c r="A25">
        <v>24</v>
      </c>
      <c r="B25" t="s">
        <v>2408</v>
      </c>
      <c r="C25" t="s">
        <v>2447</v>
      </c>
      <c r="D25">
        <v>1</v>
      </c>
    </row>
    <row r="26" spans="1:6" x14ac:dyDescent="0.35">
      <c r="A26">
        <v>25</v>
      </c>
      <c r="B26" t="s">
        <v>2408</v>
      </c>
      <c r="C26" t="s">
        <v>2446</v>
      </c>
      <c r="D26">
        <v>1</v>
      </c>
      <c r="F26" t="s">
        <v>89</v>
      </c>
    </row>
    <row r="27" spans="1:6" x14ac:dyDescent="0.35">
      <c r="A27">
        <v>26</v>
      </c>
      <c r="B27" t="s">
        <v>2408</v>
      </c>
      <c r="C27" t="s">
        <v>2445</v>
      </c>
      <c r="D27">
        <v>1</v>
      </c>
    </row>
    <row r="28" spans="1:6" x14ac:dyDescent="0.35">
      <c r="A28">
        <v>27</v>
      </c>
      <c r="B28" t="s">
        <v>2408</v>
      </c>
      <c r="C28" t="s">
        <v>2444</v>
      </c>
      <c r="D28">
        <v>1</v>
      </c>
    </row>
    <row r="29" spans="1:6" x14ac:dyDescent="0.35">
      <c r="A29">
        <v>28</v>
      </c>
      <c r="B29" t="s">
        <v>2408</v>
      </c>
      <c r="C29" t="s">
        <v>2443</v>
      </c>
      <c r="D29">
        <v>1</v>
      </c>
    </row>
    <row r="30" spans="1:6" x14ac:dyDescent="0.35">
      <c r="A30">
        <v>29</v>
      </c>
      <c r="B30" t="s">
        <v>2408</v>
      </c>
      <c r="C30" t="s">
        <v>2442</v>
      </c>
      <c r="D30">
        <v>1</v>
      </c>
      <c r="F30" t="s">
        <v>89</v>
      </c>
    </row>
    <row r="31" spans="1:6" x14ac:dyDescent="0.35">
      <c r="A31">
        <v>30</v>
      </c>
      <c r="B31" t="s">
        <v>2408</v>
      </c>
      <c r="C31" t="s">
        <v>2441</v>
      </c>
      <c r="D31">
        <v>2</v>
      </c>
      <c r="F31" t="s">
        <v>89</v>
      </c>
    </row>
    <row r="32" spans="1:6" x14ac:dyDescent="0.35">
      <c r="A32">
        <v>31</v>
      </c>
      <c r="B32" t="s">
        <v>2408</v>
      </c>
      <c r="C32" t="s">
        <v>2440</v>
      </c>
      <c r="D32">
        <v>1</v>
      </c>
    </row>
    <row r="33" spans="1:4" x14ac:dyDescent="0.35">
      <c r="A33">
        <v>32</v>
      </c>
      <c r="B33" t="s">
        <v>2408</v>
      </c>
      <c r="C33" t="s">
        <v>2439</v>
      </c>
      <c r="D33">
        <v>1</v>
      </c>
    </row>
    <row r="34" spans="1:4" x14ac:dyDescent="0.35">
      <c r="A34">
        <v>33</v>
      </c>
      <c r="B34" t="s">
        <v>2408</v>
      </c>
      <c r="C34" t="s">
        <v>2438</v>
      </c>
      <c r="D34">
        <v>2</v>
      </c>
    </row>
    <row r="35" spans="1:4" x14ac:dyDescent="0.35">
      <c r="A35">
        <v>34</v>
      </c>
      <c r="B35" t="s">
        <v>2408</v>
      </c>
      <c r="C35" t="s">
        <v>2437</v>
      </c>
      <c r="D35">
        <v>1</v>
      </c>
    </row>
    <row r="36" spans="1:4" x14ac:dyDescent="0.35">
      <c r="D3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AEB33-72E3-4A5C-9954-036D6535A6CB}">
  <dimension ref="A1:G75"/>
  <sheetViews>
    <sheetView workbookViewId="0">
      <pane ySplit="1" topLeftCell="A2" activePane="bottomLeft" state="frozen"/>
      <selection pane="bottomLeft" activeCell="E1" sqref="E1"/>
    </sheetView>
  </sheetViews>
  <sheetFormatPr defaultRowHeight="14.5" x14ac:dyDescent="0.35"/>
  <cols>
    <col min="5" max="5" width="8.7265625" style="1"/>
  </cols>
  <sheetData>
    <row r="1" spans="1:7" x14ac:dyDescent="0.35">
      <c r="A1" s="1" t="s">
        <v>0</v>
      </c>
      <c r="B1" s="1" t="s">
        <v>96</v>
      </c>
      <c r="C1" s="1" t="s">
        <v>1</v>
      </c>
      <c r="D1" s="1" t="s">
        <v>652</v>
      </c>
      <c r="E1" s="1" t="s">
        <v>2610</v>
      </c>
      <c r="F1" s="1" t="s">
        <v>1545</v>
      </c>
      <c r="G1" s="1" t="s">
        <v>625</v>
      </c>
    </row>
    <row r="2" spans="1:7" x14ac:dyDescent="0.35">
      <c r="A2">
        <v>1</v>
      </c>
      <c r="B2" t="s">
        <v>2485</v>
      </c>
      <c r="C2" t="s">
        <v>2558</v>
      </c>
    </row>
    <row r="3" spans="1:7" x14ac:dyDescent="0.35">
      <c r="A3">
        <v>2</v>
      </c>
      <c r="B3" t="s">
        <v>2485</v>
      </c>
      <c r="C3" t="s">
        <v>2557</v>
      </c>
    </row>
    <row r="4" spans="1:7" x14ac:dyDescent="0.35">
      <c r="A4">
        <v>3</v>
      </c>
      <c r="B4" t="s">
        <v>2485</v>
      </c>
      <c r="C4" t="s">
        <v>2556</v>
      </c>
    </row>
    <row r="5" spans="1:7" x14ac:dyDescent="0.35">
      <c r="A5">
        <v>4</v>
      </c>
      <c r="B5" t="s">
        <v>2485</v>
      </c>
      <c r="C5" t="s">
        <v>2555</v>
      </c>
    </row>
    <row r="6" spans="1:7" x14ac:dyDescent="0.35">
      <c r="A6">
        <v>5</v>
      </c>
      <c r="B6" t="s">
        <v>2485</v>
      </c>
      <c r="C6" t="s">
        <v>2554</v>
      </c>
    </row>
    <row r="7" spans="1:7" x14ac:dyDescent="0.35">
      <c r="A7">
        <v>6</v>
      </c>
      <c r="B7" t="s">
        <v>2485</v>
      </c>
      <c r="C7" t="s">
        <v>2553</v>
      </c>
    </row>
    <row r="8" spans="1:7" x14ac:dyDescent="0.35">
      <c r="A8">
        <v>7</v>
      </c>
      <c r="B8" t="s">
        <v>2485</v>
      </c>
      <c r="C8" t="s">
        <v>2552</v>
      </c>
    </row>
    <row r="9" spans="1:7" x14ac:dyDescent="0.35">
      <c r="A9">
        <v>8</v>
      </c>
      <c r="B9" t="s">
        <v>2485</v>
      </c>
      <c r="C9" t="s">
        <v>2551</v>
      </c>
    </row>
    <row r="10" spans="1:7" x14ac:dyDescent="0.35">
      <c r="A10">
        <v>9</v>
      </c>
      <c r="B10" t="s">
        <v>2485</v>
      </c>
      <c r="C10" t="s">
        <v>2550</v>
      </c>
    </row>
    <row r="11" spans="1:7" x14ac:dyDescent="0.35">
      <c r="A11">
        <v>10</v>
      </c>
      <c r="B11" t="s">
        <v>2485</v>
      </c>
      <c r="C11" t="s">
        <v>2549</v>
      </c>
    </row>
    <row r="12" spans="1:7" x14ac:dyDescent="0.35">
      <c r="A12">
        <v>11</v>
      </c>
      <c r="B12" t="s">
        <v>2485</v>
      </c>
      <c r="C12" t="s">
        <v>2548</v>
      </c>
    </row>
    <row r="13" spans="1:7" x14ac:dyDescent="0.35">
      <c r="A13">
        <v>12</v>
      </c>
      <c r="B13" t="s">
        <v>2485</v>
      </c>
      <c r="C13" t="s">
        <v>2547</v>
      </c>
    </row>
    <row r="14" spans="1:7" x14ac:dyDescent="0.35">
      <c r="A14">
        <v>13</v>
      </c>
      <c r="B14" t="s">
        <v>2485</v>
      </c>
      <c r="C14" t="s">
        <v>2546</v>
      </c>
    </row>
    <row r="15" spans="1:7" x14ac:dyDescent="0.35">
      <c r="A15">
        <v>14</v>
      </c>
      <c r="B15" t="s">
        <v>2485</v>
      </c>
      <c r="C15" t="s">
        <v>2545</v>
      </c>
    </row>
    <row r="16" spans="1:7" x14ac:dyDescent="0.35">
      <c r="A16">
        <v>15</v>
      </c>
      <c r="B16" t="s">
        <v>2485</v>
      </c>
      <c r="C16" t="s">
        <v>2544</v>
      </c>
    </row>
    <row r="17" spans="1:3" x14ac:dyDescent="0.35">
      <c r="A17">
        <v>16</v>
      </c>
      <c r="B17" t="s">
        <v>2485</v>
      </c>
      <c r="C17" t="s">
        <v>2543</v>
      </c>
    </row>
    <row r="18" spans="1:3" x14ac:dyDescent="0.35">
      <c r="A18">
        <v>17</v>
      </c>
      <c r="B18" t="s">
        <v>2485</v>
      </c>
      <c r="C18" t="s">
        <v>2542</v>
      </c>
    </row>
    <row r="19" spans="1:3" x14ac:dyDescent="0.35">
      <c r="A19">
        <v>18</v>
      </c>
      <c r="B19" t="s">
        <v>2485</v>
      </c>
      <c r="C19" t="s">
        <v>2541</v>
      </c>
    </row>
    <row r="20" spans="1:3" x14ac:dyDescent="0.35">
      <c r="A20">
        <v>19</v>
      </c>
      <c r="B20" t="s">
        <v>2485</v>
      </c>
      <c r="C20" t="s">
        <v>2540</v>
      </c>
    </row>
    <row r="21" spans="1:3" x14ac:dyDescent="0.35">
      <c r="A21">
        <v>20</v>
      </c>
      <c r="B21" t="s">
        <v>2485</v>
      </c>
      <c r="C21" t="s">
        <v>2539</v>
      </c>
    </row>
    <row r="22" spans="1:3" x14ac:dyDescent="0.35">
      <c r="A22">
        <v>21</v>
      </c>
      <c r="B22" t="s">
        <v>2485</v>
      </c>
      <c r="C22" t="s">
        <v>2538</v>
      </c>
    </row>
    <row r="23" spans="1:3" x14ac:dyDescent="0.35">
      <c r="A23">
        <v>22</v>
      </c>
      <c r="B23" t="s">
        <v>2485</v>
      </c>
      <c r="C23" t="s">
        <v>2537</v>
      </c>
    </row>
    <row r="24" spans="1:3" x14ac:dyDescent="0.35">
      <c r="A24">
        <v>23</v>
      </c>
      <c r="B24" t="s">
        <v>2485</v>
      </c>
      <c r="C24" t="s">
        <v>2536</v>
      </c>
    </row>
    <row r="25" spans="1:3" x14ac:dyDescent="0.35">
      <c r="A25">
        <v>24</v>
      </c>
      <c r="B25" t="s">
        <v>2485</v>
      </c>
      <c r="C25" t="s">
        <v>2535</v>
      </c>
    </row>
    <row r="26" spans="1:3" x14ac:dyDescent="0.35">
      <c r="A26">
        <v>25</v>
      </c>
      <c r="B26" t="s">
        <v>2485</v>
      </c>
      <c r="C26" t="s">
        <v>2534</v>
      </c>
    </row>
    <row r="27" spans="1:3" x14ac:dyDescent="0.35">
      <c r="A27">
        <v>26</v>
      </c>
      <c r="B27" t="s">
        <v>2485</v>
      </c>
      <c r="C27" t="s">
        <v>2533</v>
      </c>
    </row>
    <row r="28" spans="1:3" x14ac:dyDescent="0.35">
      <c r="A28">
        <v>27</v>
      </c>
      <c r="B28" t="s">
        <v>2485</v>
      </c>
      <c r="C28" t="s">
        <v>2532</v>
      </c>
    </row>
    <row r="29" spans="1:3" x14ac:dyDescent="0.35">
      <c r="A29">
        <v>28</v>
      </c>
      <c r="B29" t="s">
        <v>2485</v>
      </c>
      <c r="C29" t="s">
        <v>2531</v>
      </c>
    </row>
    <row r="30" spans="1:3" x14ac:dyDescent="0.35">
      <c r="A30">
        <v>29</v>
      </c>
      <c r="B30" t="s">
        <v>2485</v>
      </c>
      <c r="C30" t="s">
        <v>2530</v>
      </c>
    </row>
    <row r="31" spans="1:3" x14ac:dyDescent="0.35">
      <c r="A31">
        <v>30</v>
      </c>
      <c r="B31" t="s">
        <v>2485</v>
      </c>
      <c r="C31" t="s">
        <v>2529</v>
      </c>
    </row>
    <row r="32" spans="1:3" x14ac:dyDescent="0.35">
      <c r="A32">
        <v>31</v>
      </c>
      <c r="B32" t="s">
        <v>2485</v>
      </c>
      <c r="C32" t="s">
        <v>2528</v>
      </c>
    </row>
    <row r="33" spans="1:3" x14ac:dyDescent="0.35">
      <c r="A33">
        <v>32</v>
      </c>
      <c r="B33" t="s">
        <v>2485</v>
      </c>
      <c r="C33" t="s">
        <v>2527</v>
      </c>
    </row>
    <row r="34" spans="1:3" x14ac:dyDescent="0.35">
      <c r="A34">
        <v>33</v>
      </c>
      <c r="B34" t="s">
        <v>2485</v>
      </c>
      <c r="C34" t="s">
        <v>2526</v>
      </c>
    </row>
    <row r="35" spans="1:3" x14ac:dyDescent="0.35">
      <c r="A35">
        <v>34</v>
      </c>
      <c r="B35" t="s">
        <v>2485</v>
      </c>
      <c r="C35" t="s">
        <v>2525</v>
      </c>
    </row>
    <row r="36" spans="1:3" x14ac:dyDescent="0.35">
      <c r="A36">
        <v>35</v>
      </c>
      <c r="B36" t="s">
        <v>2485</v>
      </c>
      <c r="C36" t="s">
        <v>2524</v>
      </c>
    </row>
    <row r="37" spans="1:3" x14ac:dyDescent="0.35">
      <c r="A37">
        <v>36</v>
      </c>
      <c r="B37" t="s">
        <v>2485</v>
      </c>
      <c r="C37" t="s">
        <v>2523</v>
      </c>
    </row>
    <row r="38" spans="1:3" x14ac:dyDescent="0.35">
      <c r="A38">
        <v>37</v>
      </c>
      <c r="B38" t="s">
        <v>2485</v>
      </c>
      <c r="C38" t="s">
        <v>2522</v>
      </c>
    </row>
    <row r="39" spans="1:3" x14ac:dyDescent="0.35">
      <c r="A39">
        <v>38</v>
      </c>
      <c r="B39" t="s">
        <v>2485</v>
      </c>
      <c r="C39" t="s">
        <v>2521</v>
      </c>
    </row>
    <row r="40" spans="1:3" x14ac:dyDescent="0.35">
      <c r="A40">
        <v>39</v>
      </c>
      <c r="B40" t="s">
        <v>2485</v>
      </c>
      <c r="C40" t="s">
        <v>2520</v>
      </c>
    </row>
    <row r="41" spans="1:3" x14ac:dyDescent="0.35">
      <c r="A41">
        <v>40</v>
      </c>
      <c r="B41" t="s">
        <v>2485</v>
      </c>
      <c r="C41" t="s">
        <v>2519</v>
      </c>
    </row>
    <row r="42" spans="1:3" x14ac:dyDescent="0.35">
      <c r="A42">
        <v>41</v>
      </c>
      <c r="B42" t="s">
        <v>2485</v>
      </c>
      <c r="C42" t="s">
        <v>2518</v>
      </c>
    </row>
    <row r="43" spans="1:3" x14ac:dyDescent="0.35">
      <c r="A43">
        <v>42</v>
      </c>
      <c r="B43" t="s">
        <v>2485</v>
      </c>
      <c r="C43" t="s">
        <v>2517</v>
      </c>
    </row>
    <row r="44" spans="1:3" x14ac:dyDescent="0.35">
      <c r="A44">
        <v>43</v>
      </c>
      <c r="B44" t="s">
        <v>2485</v>
      </c>
      <c r="C44" t="s">
        <v>2516</v>
      </c>
    </row>
    <row r="45" spans="1:3" x14ac:dyDescent="0.35">
      <c r="A45">
        <v>44</v>
      </c>
      <c r="B45" t="s">
        <v>2485</v>
      </c>
      <c r="C45" t="s">
        <v>2515</v>
      </c>
    </row>
    <row r="46" spans="1:3" x14ac:dyDescent="0.35">
      <c r="A46">
        <v>45</v>
      </c>
      <c r="B46" t="s">
        <v>2485</v>
      </c>
      <c r="C46" t="s">
        <v>2514</v>
      </c>
    </row>
    <row r="47" spans="1:3" x14ac:dyDescent="0.35">
      <c r="A47">
        <v>46</v>
      </c>
      <c r="B47" t="s">
        <v>2485</v>
      </c>
      <c r="C47" t="s">
        <v>2513</v>
      </c>
    </row>
    <row r="48" spans="1:3" x14ac:dyDescent="0.35">
      <c r="A48">
        <v>47</v>
      </c>
      <c r="B48" t="s">
        <v>2485</v>
      </c>
      <c r="C48" t="s">
        <v>2512</v>
      </c>
    </row>
    <row r="49" spans="1:3" x14ac:dyDescent="0.35">
      <c r="A49">
        <v>48</v>
      </c>
      <c r="B49" t="s">
        <v>2485</v>
      </c>
      <c r="C49" t="s">
        <v>2511</v>
      </c>
    </row>
    <row r="50" spans="1:3" x14ac:dyDescent="0.35">
      <c r="A50">
        <v>49</v>
      </c>
      <c r="B50" t="s">
        <v>2485</v>
      </c>
      <c r="C50" t="s">
        <v>2510</v>
      </c>
    </row>
    <row r="51" spans="1:3" x14ac:dyDescent="0.35">
      <c r="A51">
        <v>50</v>
      </c>
      <c r="B51" t="s">
        <v>2485</v>
      </c>
      <c r="C51" t="s">
        <v>2509</v>
      </c>
    </row>
    <row r="52" spans="1:3" x14ac:dyDescent="0.35">
      <c r="A52">
        <v>51</v>
      </c>
      <c r="B52" t="s">
        <v>2485</v>
      </c>
      <c r="C52" t="s">
        <v>2508</v>
      </c>
    </row>
    <row r="53" spans="1:3" x14ac:dyDescent="0.35">
      <c r="A53">
        <v>52</v>
      </c>
      <c r="B53" t="s">
        <v>2485</v>
      </c>
      <c r="C53" t="s">
        <v>2507</v>
      </c>
    </row>
    <row r="54" spans="1:3" x14ac:dyDescent="0.35">
      <c r="A54">
        <v>53</v>
      </c>
      <c r="B54" t="s">
        <v>2485</v>
      </c>
      <c r="C54" t="s">
        <v>2506</v>
      </c>
    </row>
    <row r="55" spans="1:3" x14ac:dyDescent="0.35">
      <c r="A55">
        <v>54</v>
      </c>
      <c r="B55" t="s">
        <v>2485</v>
      </c>
      <c r="C55" t="s">
        <v>2505</v>
      </c>
    </row>
    <row r="56" spans="1:3" x14ac:dyDescent="0.35">
      <c r="A56">
        <v>55</v>
      </c>
      <c r="B56" t="s">
        <v>2485</v>
      </c>
      <c r="C56" t="s">
        <v>2504</v>
      </c>
    </row>
    <row r="57" spans="1:3" x14ac:dyDescent="0.35">
      <c r="A57">
        <v>56</v>
      </c>
      <c r="B57" t="s">
        <v>2485</v>
      </c>
      <c r="C57" t="s">
        <v>2503</v>
      </c>
    </row>
    <row r="58" spans="1:3" x14ac:dyDescent="0.35">
      <c r="A58">
        <v>57</v>
      </c>
      <c r="B58" t="s">
        <v>2485</v>
      </c>
      <c r="C58" t="s">
        <v>2502</v>
      </c>
    </row>
    <row r="59" spans="1:3" x14ac:dyDescent="0.35">
      <c r="A59">
        <v>58</v>
      </c>
      <c r="B59" t="s">
        <v>2485</v>
      </c>
      <c r="C59" t="s">
        <v>2501</v>
      </c>
    </row>
    <row r="60" spans="1:3" x14ac:dyDescent="0.35">
      <c r="A60">
        <v>59</v>
      </c>
      <c r="B60" t="s">
        <v>2485</v>
      </c>
      <c r="C60" t="s">
        <v>2500</v>
      </c>
    </row>
    <row r="61" spans="1:3" x14ac:dyDescent="0.35">
      <c r="A61">
        <v>60</v>
      </c>
      <c r="B61" t="s">
        <v>2485</v>
      </c>
      <c r="C61" t="s">
        <v>2499</v>
      </c>
    </row>
    <row r="62" spans="1:3" x14ac:dyDescent="0.35">
      <c r="A62">
        <v>61</v>
      </c>
      <c r="B62" t="s">
        <v>2485</v>
      </c>
      <c r="C62" t="s">
        <v>2498</v>
      </c>
    </row>
    <row r="63" spans="1:3" x14ac:dyDescent="0.35">
      <c r="A63">
        <v>62</v>
      </c>
      <c r="B63" t="s">
        <v>2485</v>
      </c>
      <c r="C63" t="s">
        <v>2497</v>
      </c>
    </row>
    <row r="64" spans="1:3" x14ac:dyDescent="0.35">
      <c r="A64">
        <v>63</v>
      </c>
      <c r="B64" t="s">
        <v>2485</v>
      </c>
      <c r="C64" t="s">
        <v>2496</v>
      </c>
    </row>
    <row r="65" spans="1:3" x14ac:dyDescent="0.35">
      <c r="A65">
        <v>64</v>
      </c>
      <c r="B65" t="s">
        <v>2485</v>
      </c>
      <c r="C65" t="s">
        <v>2495</v>
      </c>
    </row>
    <row r="66" spans="1:3" x14ac:dyDescent="0.35">
      <c r="A66">
        <v>65</v>
      </c>
      <c r="B66" t="s">
        <v>2485</v>
      </c>
      <c r="C66" t="s">
        <v>2494</v>
      </c>
    </row>
    <row r="67" spans="1:3" x14ac:dyDescent="0.35">
      <c r="A67">
        <v>66</v>
      </c>
      <c r="B67" t="s">
        <v>2485</v>
      </c>
      <c r="C67" t="s">
        <v>2493</v>
      </c>
    </row>
    <row r="68" spans="1:3" x14ac:dyDescent="0.35">
      <c r="A68">
        <v>67</v>
      </c>
      <c r="B68" t="s">
        <v>2485</v>
      </c>
      <c r="C68" t="s">
        <v>2492</v>
      </c>
    </row>
    <row r="69" spans="1:3" x14ac:dyDescent="0.35">
      <c r="A69">
        <v>68</v>
      </c>
      <c r="B69" t="s">
        <v>2485</v>
      </c>
      <c r="C69" t="s">
        <v>2491</v>
      </c>
    </row>
    <row r="70" spans="1:3" x14ac:dyDescent="0.35">
      <c r="A70">
        <v>69</v>
      </c>
      <c r="B70" t="s">
        <v>2485</v>
      </c>
      <c r="C70" t="s">
        <v>2490</v>
      </c>
    </row>
    <row r="71" spans="1:3" x14ac:dyDescent="0.35">
      <c r="A71">
        <v>70</v>
      </c>
      <c r="B71" t="s">
        <v>2485</v>
      </c>
      <c r="C71" t="s">
        <v>2489</v>
      </c>
    </row>
    <row r="72" spans="1:3" x14ac:dyDescent="0.35">
      <c r="A72">
        <v>71</v>
      </c>
      <c r="B72" t="s">
        <v>2485</v>
      </c>
      <c r="C72" t="s">
        <v>2488</v>
      </c>
    </row>
    <row r="73" spans="1:3" x14ac:dyDescent="0.35">
      <c r="A73">
        <v>72</v>
      </c>
      <c r="B73" t="s">
        <v>2485</v>
      </c>
      <c r="C73" t="s">
        <v>2487</v>
      </c>
    </row>
    <row r="74" spans="1:3" x14ac:dyDescent="0.35">
      <c r="A74">
        <v>73</v>
      </c>
      <c r="B74" t="s">
        <v>2485</v>
      </c>
      <c r="C74" t="s">
        <v>2486</v>
      </c>
    </row>
    <row r="75" spans="1:3" x14ac:dyDescent="0.35">
      <c r="A75">
        <v>74</v>
      </c>
      <c r="B75" t="s">
        <v>2485</v>
      </c>
      <c r="C75" t="s">
        <v>2484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C0FA1-AE4A-46EF-A278-A5EA59BB833A}">
  <dimension ref="A1:G58"/>
  <sheetViews>
    <sheetView workbookViewId="0">
      <pane ySplit="1" topLeftCell="A17" activePane="bottomLeft" state="frozen"/>
      <selection pane="bottomLeft" activeCell="D53" sqref="D53"/>
    </sheetView>
  </sheetViews>
  <sheetFormatPr defaultRowHeight="14.5" x14ac:dyDescent="0.35"/>
  <sheetData>
    <row r="1" spans="1:7" x14ac:dyDescent="0.35">
      <c r="A1" s="1" t="s">
        <v>0</v>
      </c>
      <c r="B1" s="1" t="s">
        <v>96</v>
      </c>
      <c r="C1" s="1" t="s">
        <v>1</v>
      </c>
      <c r="D1" s="1" t="s">
        <v>652</v>
      </c>
      <c r="E1" s="1" t="s">
        <v>2610</v>
      </c>
      <c r="F1" s="1" t="s">
        <v>1545</v>
      </c>
      <c r="G1" s="1" t="s">
        <v>625</v>
      </c>
    </row>
    <row r="2" spans="1:7" x14ac:dyDescent="0.35">
      <c r="A2">
        <v>1</v>
      </c>
      <c r="B2" t="s">
        <v>2485</v>
      </c>
      <c r="C2" t="s">
        <v>2609</v>
      </c>
    </row>
    <row r="3" spans="1:7" x14ac:dyDescent="0.35">
      <c r="A3">
        <v>2</v>
      </c>
      <c r="B3" t="s">
        <v>2485</v>
      </c>
      <c r="C3" t="s">
        <v>2608</v>
      </c>
      <c r="D3">
        <v>1</v>
      </c>
      <c r="E3">
        <v>0</v>
      </c>
    </row>
    <row r="4" spans="1:7" x14ac:dyDescent="0.35">
      <c r="A4">
        <v>3</v>
      </c>
      <c r="B4" t="s">
        <v>2485</v>
      </c>
      <c r="C4" t="s">
        <v>2607</v>
      </c>
      <c r="D4">
        <v>1</v>
      </c>
      <c r="E4">
        <v>0</v>
      </c>
    </row>
    <row r="5" spans="1:7" x14ac:dyDescent="0.35">
      <c r="A5">
        <v>4</v>
      </c>
      <c r="B5" t="s">
        <v>2485</v>
      </c>
      <c r="C5" t="s">
        <v>2606</v>
      </c>
      <c r="D5">
        <v>1</v>
      </c>
      <c r="E5">
        <v>0</v>
      </c>
    </row>
    <row r="6" spans="1:7" x14ac:dyDescent="0.35">
      <c r="A6">
        <v>5</v>
      </c>
      <c r="B6" t="s">
        <v>2485</v>
      </c>
      <c r="C6" t="s">
        <v>2605</v>
      </c>
      <c r="D6">
        <v>2</v>
      </c>
      <c r="E6">
        <v>0</v>
      </c>
    </row>
    <row r="7" spans="1:7" x14ac:dyDescent="0.35">
      <c r="A7">
        <v>6</v>
      </c>
      <c r="B7" t="s">
        <v>2485</v>
      </c>
      <c r="C7" t="s">
        <v>2604</v>
      </c>
      <c r="D7">
        <v>1</v>
      </c>
      <c r="E7">
        <v>0</v>
      </c>
    </row>
    <row r="8" spans="1:7" x14ac:dyDescent="0.35">
      <c r="A8">
        <v>7</v>
      </c>
      <c r="B8" t="s">
        <v>2485</v>
      </c>
      <c r="C8" t="s">
        <v>2603</v>
      </c>
      <c r="D8">
        <v>1</v>
      </c>
      <c r="E8">
        <v>0</v>
      </c>
    </row>
    <row r="9" spans="1:7" x14ac:dyDescent="0.35">
      <c r="A9">
        <v>8</v>
      </c>
      <c r="B9" t="s">
        <v>2485</v>
      </c>
      <c r="C9" t="s">
        <v>2602</v>
      </c>
      <c r="D9">
        <v>2</v>
      </c>
      <c r="E9">
        <v>0</v>
      </c>
    </row>
    <row r="10" spans="1:7" x14ac:dyDescent="0.35">
      <c r="A10">
        <v>9</v>
      </c>
      <c r="B10" t="s">
        <v>2485</v>
      </c>
      <c r="C10" t="s">
        <v>2601</v>
      </c>
      <c r="D10">
        <v>2</v>
      </c>
      <c r="E10">
        <v>1</v>
      </c>
    </row>
    <row r="11" spans="1:7" x14ac:dyDescent="0.35">
      <c r="A11">
        <v>10</v>
      </c>
      <c r="B11" t="s">
        <v>2485</v>
      </c>
      <c r="C11" t="s">
        <v>2600</v>
      </c>
      <c r="D11">
        <v>1</v>
      </c>
      <c r="E11">
        <v>1</v>
      </c>
    </row>
    <row r="12" spans="1:7" x14ac:dyDescent="0.35">
      <c r="A12">
        <v>11</v>
      </c>
      <c r="B12" t="s">
        <v>2485</v>
      </c>
      <c r="C12" t="s">
        <v>2599</v>
      </c>
      <c r="D12">
        <v>2</v>
      </c>
      <c r="E12">
        <v>0</v>
      </c>
    </row>
    <row r="13" spans="1:7" x14ac:dyDescent="0.35">
      <c r="A13">
        <v>12</v>
      </c>
      <c r="B13" t="s">
        <v>2485</v>
      </c>
      <c r="C13" t="s">
        <v>2598</v>
      </c>
      <c r="D13">
        <v>1</v>
      </c>
      <c r="E13">
        <v>0</v>
      </c>
    </row>
    <row r="14" spans="1:7" x14ac:dyDescent="0.35">
      <c r="A14">
        <v>13</v>
      </c>
      <c r="B14" t="s">
        <v>2485</v>
      </c>
      <c r="C14" t="s">
        <v>2597</v>
      </c>
      <c r="D14">
        <v>1</v>
      </c>
      <c r="E14">
        <v>0</v>
      </c>
    </row>
    <row r="15" spans="1:7" x14ac:dyDescent="0.35">
      <c r="A15">
        <v>14</v>
      </c>
      <c r="B15" t="s">
        <v>2485</v>
      </c>
      <c r="C15" t="s">
        <v>2596</v>
      </c>
      <c r="D15">
        <v>1</v>
      </c>
      <c r="E15">
        <v>1</v>
      </c>
    </row>
    <row r="16" spans="1:7" x14ac:dyDescent="0.35">
      <c r="A16">
        <v>15</v>
      </c>
      <c r="B16" t="s">
        <v>2485</v>
      </c>
      <c r="C16" t="s">
        <v>2595</v>
      </c>
      <c r="D16">
        <v>2</v>
      </c>
      <c r="E16">
        <v>0</v>
      </c>
    </row>
    <row r="17" spans="1:5" x14ac:dyDescent="0.35">
      <c r="A17">
        <v>16</v>
      </c>
      <c r="B17" t="s">
        <v>2485</v>
      </c>
      <c r="C17" t="s">
        <v>2594</v>
      </c>
      <c r="D17">
        <v>1</v>
      </c>
      <c r="E17">
        <v>0</v>
      </c>
    </row>
    <row r="18" spans="1:5" x14ac:dyDescent="0.35">
      <c r="A18">
        <v>17</v>
      </c>
      <c r="B18" t="s">
        <v>2485</v>
      </c>
      <c r="C18" t="s">
        <v>2593</v>
      </c>
      <c r="D18">
        <v>1</v>
      </c>
      <c r="E18">
        <v>0</v>
      </c>
    </row>
    <row r="19" spans="1:5" x14ac:dyDescent="0.35">
      <c r="A19">
        <v>18</v>
      </c>
      <c r="B19" t="s">
        <v>2485</v>
      </c>
      <c r="C19" t="s">
        <v>2592</v>
      </c>
      <c r="D19">
        <v>2</v>
      </c>
      <c r="E19">
        <v>0</v>
      </c>
    </row>
    <row r="20" spans="1:5" x14ac:dyDescent="0.35">
      <c r="A20">
        <v>19</v>
      </c>
      <c r="B20" t="s">
        <v>2485</v>
      </c>
      <c r="C20" t="s">
        <v>2591</v>
      </c>
      <c r="D20">
        <v>2</v>
      </c>
      <c r="E20">
        <v>0</v>
      </c>
    </row>
    <row r="21" spans="1:5" x14ac:dyDescent="0.35">
      <c r="A21">
        <v>20</v>
      </c>
      <c r="B21" t="s">
        <v>2485</v>
      </c>
      <c r="C21" t="s">
        <v>2590</v>
      </c>
      <c r="D21">
        <v>1</v>
      </c>
      <c r="E21">
        <v>0</v>
      </c>
    </row>
    <row r="22" spans="1:5" x14ac:dyDescent="0.35">
      <c r="A22">
        <v>21</v>
      </c>
      <c r="B22" t="s">
        <v>2485</v>
      </c>
      <c r="C22" t="s">
        <v>2589</v>
      </c>
      <c r="D22">
        <v>3</v>
      </c>
      <c r="E22">
        <v>0</v>
      </c>
    </row>
    <row r="23" spans="1:5" x14ac:dyDescent="0.35">
      <c r="A23">
        <v>22</v>
      </c>
      <c r="B23" t="s">
        <v>2485</v>
      </c>
      <c r="C23" t="s">
        <v>2588</v>
      </c>
      <c r="D23">
        <v>1</v>
      </c>
      <c r="E23">
        <v>0</v>
      </c>
    </row>
    <row r="24" spans="1:5" x14ac:dyDescent="0.35">
      <c r="A24">
        <v>23</v>
      </c>
      <c r="B24" t="s">
        <v>2485</v>
      </c>
      <c r="C24" t="s">
        <v>2587</v>
      </c>
      <c r="D24">
        <v>1</v>
      </c>
      <c r="E24">
        <v>0</v>
      </c>
    </row>
    <row r="25" spans="1:5" x14ac:dyDescent="0.35">
      <c r="A25">
        <v>24</v>
      </c>
      <c r="B25" t="s">
        <v>2485</v>
      </c>
      <c r="C25" t="s">
        <v>2586</v>
      </c>
      <c r="D25">
        <v>2</v>
      </c>
      <c r="E25">
        <v>1</v>
      </c>
    </row>
    <row r="26" spans="1:5" x14ac:dyDescent="0.35">
      <c r="A26">
        <v>25</v>
      </c>
      <c r="B26" t="s">
        <v>2485</v>
      </c>
      <c r="C26" t="s">
        <v>2585</v>
      </c>
      <c r="D26">
        <v>1</v>
      </c>
      <c r="E26">
        <v>1</v>
      </c>
    </row>
    <row r="27" spans="1:5" x14ac:dyDescent="0.35">
      <c r="A27">
        <v>26</v>
      </c>
      <c r="B27" t="s">
        <v>2485</v>
      </c>
      <c r="C27" t="s">
        <v>2584</v>
      </c>
      <c r="D27">
        <v>1</v>
      </c>
      <c r="E27">
        <v>0</v>
      </c>
    </row>
    <row r="28" spans="1:5" x14ac:dyDescent="0.35">
      <c r="A28">
        <v>27</v>
      </c>
      <c r="B28" t="s">
        <v>2485</v>
      </c>
      <c r="C28" t="s">
        <v>2583</v>
      </c>
      <c r="D28">
        <v>1</v>
      </c>
      <c r="E28">
        <v>0</v>
      </c>
    </row>
    <row r="29" spans="1:5" x14ac:dyDescent="0.35">
      <c r="A29">
        <v>28</v>
      </c>
      <c r="B29" t="s">
        <v>2485</v>
      </c>
      <c r="C29" t="s">
        <v>2582</v>
      </c>
      <c r="D29">
        <v>1</v>
      </c>
      <c r="E29">
        <v>0</v>
      </c>
    </row>
    <row r="30" spans="1:5" x14ac:dyDescent="0.35">
      <c r="A30">
        <v>29</v>
      </c>
      <c r="B30" t="s">
        <v>2485</v>
      </c>
      <c r="C30" t="s">
        <v>2581</v>
      </c>
      <c r="D30">
        <v>1</v>
      </c>
      <c r="E30">
        <v>1</v>
      </c>
    </row>
    <row r="31" spans="1:5" x14ac:dyDescent="0.35">
      <c r="A31">
        <v>30</v>
      </c>
      <c r="B31" t="s">
        <v>2485</v>
      </c>
      <c r="C31" t="s">
        <v>2580</v>
      </c>
      <c r="D31">
        <v>3</v>
      </c>
      <c r="E31">
        <v>0</v>
      </c>
    </row>
    <row r="32" spans="1:5" x14ac:dyDescent="0.35">
      <c r="A32">
        <v>31</v>
      </c>
      <c r="B32" t="s">
        <v>2485</v>
      </c>
      <c r="C32" t="s">
        <v>2579</v>
      </c>
      <c r="D32">
        <v>1</v>
      </c>
      <c r="E32">
        <v>1</v>
      </c>
    </row>
    <row r="33" spans="1:5" x14ac:dyDescent="0.35">
      <c r="A33">
        <v>32</v>
      </c>
      <c r="B33" t="s">
        <v>2485</v>
      </c>
      <c r="C33" t="s">
        <v>2578</v>
      </c>
      <c r="D33">
        <v>2</v>
      </c>
      <c r="E33">
        <v>1</v>
      </c>
    </row>
    <row r="34" spans="1:5" x14ac:dyDescent="0.35">
      <c r="A34">
        <v>33</v>
      </c>
      <c r="B34" t="s">
        <v>2485</v>
      </c>
      <c r="C34" t="s">
        <v>2577</v>
      </c>
      <c r="D34">
        <v>1</v>
      </c>
      <c r="E34">
        <v>0</v>
      </c>
    </row>
    <row r="35" spans="1:5" x14ac:dyDescent="0.35">
      <c r="A35">
        <v>34</v>
      </c>
      <c r="B35" t="s">
        <v>2485</v>
      </c>
      <c r="C35" t="s">
        <v>2576</v>
      </c>
      <c r="D35">
        <v>1</v>
      </c>
      <c r="E35">
        <v>0</v>
      </c>
    </row>
    <row r="36" spans="1:5" x14ac:dyDescent="0.35">
      <c r="A36">
        <v>35</v>
      </c>
      <c r="B36" t="s">
        <v>2485</v>
      </c>
      <c r="C36" t="s">
        <v>2575</v>
      </c>
      <c r="D36">
        <v>1</v>
      </c>
      <c r="E36">
        <v>0</v>
      </c>
    </row>
    <row r="37" spans="1:5" x14ac:dyDescent="0.35">
      <c r="A37">
        <v>36</v>
      </c>
      <c r="B37" t="s">
        <v>2485</v>
      </c>
      <c r="C37" t="s">
        <v>2574</v>
      </c>
      <c r="D37">
        <v>4</v>
      </c>
      <c r="E37">
        <v>0</v>
      </c>
    </row>
    <row r="38" spans="1:5" x14ac:dyDescent="0.35">
      <c r="A38">
        <v>37</v>
      </c>
      <c r="B38" t="s">
        <v>2485</v>
      </c>
      <c r="C38" t="s">
        <v>2573</v>
      </c>
      <c r="D38">
        <v>2</v>
      </c>
      <c r="E38">
        <v>0</v>
      </c>
    </row>
    <row r="39" spans="1:5" x14ac:dyDescent="0.35">
      <c r="A39">
        <v>38</v>
      </c>
      <c r="B39" t="s">
        <v>2485</v>
      </c>
      <c r="C39" t="s">
        <v>2572</v>
      </c>
      <c r="D39">
        <v>1</v>
      </c>
      <c r="E39">
        <v>0</v>
      </c>
    </row>
    <row r="40" spans="1:5" x14ac:dyDescent="0.35">
      <c r="A40">
        <v>39</v>
      </c>
      <c r="B40" t="s">
        <v>2485</v>
      </c>
      <c r="C40" t="s">
        <v>2571</v>
      </c>
      <c r="D40">
        <v>2</v>
      </c>
      <c r="E40">
        <v>0</v>
      </c>
    </row>
    <row r="41" spans="1:5" x14ac:dyDescent="0.35">
      <c r="A41">
        <v>40</v>
      </c>
      <c r="B41" t="s">
        <v>2485</v>
      </c>
      <c r="C41" t="s">
        <v>2570</v>
      </c>
      <c r="D41">
        <v>3</v>
      </c>
      <c r="E41">
        <v>0</v>
      </c>
    </row>
    <row r="42" spans="1:5" x14ac:dyDescent="0.35">
      <c r="A42">
        <v>41</v>
      </c>
      <c r="B42" t="s">
        <v>2485</v>
      </c>
      <c r="C42" t="s">
        <v>2569</v>
      </c>
      <c r="D42">
        <v>1</v>
      </c>
      <c r="E42">
        <v>0</v>
      </c>
    </row>
    <row r="43" spans="1:5" x14ac:dyDescent="0.35">
      <c r="A43">
        <v>42</v>
      </c>
      <c r="B43" t="s">
        <v>2485</v>
      </c>
      <c r="C43" t="s">
        <v>2568</v>
      </c>
      <c r="D43">
        <v>1</v>
      </c>
      <c r="E43">
        <v>0</v>
      </c>
    </row>
    <row r="44" spans="1:5" x14ac:dyDescent="0.35">
      <c r="A44">
        <v>43</v>
      </c>
      <c r="B44" t="s">
        <v>2485</v>
      </c>
      <c r="C44" t="s">
        <v>2567</v>
      </c>
      <c r="D44">
        <v>1</v>
      </c>
      <c r="E44">
        <v>0</v>
      </c>
    </row>
    <row r="45" spans="1:5" x14ac:dyDescent="0.35">
      <c r="A45">
        <v>44</v>
      </c>
      <c r="B45" t="s">
        <v>2485</v>
      </c>
      <c r="C45" t="s">
        <v>2566</v>
      </c>
      <c r="D45">
        <v>2</v>
      </c>
      <c r="E45">
        <v>0</v>
      </c>
    </row>
    <row r="46" spans="1:5" x14ac:dyDescent="0.35">
      <c r="A46">
        <v>45</v>
      </c>
      <c r="B46" t="s">
        <v>2485</v>
      </c>
      <c r="C46" t="s">
        <v>2565</v>
      </c>
      <c r="D46">
        <v>2</v>
      </c>
      <c r="E46">
        <v>0</v>
      </c>
    </row>
    <row r="47" spans="1:5" x14ac:dyDescent="0.35">
      <c r="A47">
        <v>46</v>
      </c>
      <c r="B47" t="s">
        <v>2485</v>
      </c>
      <c r="C47" t="s">
        <v>2564</v>
      </c>
      <c r="D47">
        <v>1</v>
      </c>
      <c r="E47">
        <v>0</v>
      </c>
    </row>
    <row r="48" spans="1:5" x14ac:dyDescent="0.35">
      <c r="A48">
        <v>47</v>
      </c>
      <c r="B48" t="s">
        <v>2485</v>
      </c>
      <c r="C48" t="s">
        <v>2563</v>
      </c>
      <c r="D48">
        <v>2</v>
      </c>
      <c r="E48">
        <v>0</v>
      </c>
    </row>
    <row r="49" spans="1:6" x14ac:dyDescent="0.35">
      <c r="A49">
        <v>48</v>
      </c>
      <c r="B49" t="s">
        <v>2485</v>
      </c>
      <c r="C49" t="s">
        <v>2562</v>
      </c>
      <c r="D49">
        <v>1</v>
      </c>
      <c r="E49">
        <v>0</v>
      </c>
    </row>
    <row r="50" spans="1:6" x14ac:dyDescent="0.35">
      <c r="A50">
        <v>49</v>
      </c>
      <c r="B50" t="s">
        <v>2485</v>
      </c>
      <c r="C50" t="s">
        <v>2561</v>
      </c>
      <c r="D50">
        <v>1</v>
      </c>
      <c r="E50">
        <v>1</v>
      </c>
    </row>
    <row r="51" spans="1:6" x14ac:dyDescent="0.35">
      <c r="A51">
        <v>50</v>
      </c>
      <c r="B51" t="s">
        <v>2485</v>
      </c>
      <c r="C51" t="s">
        <v>2560</v>
      </c>
      <c r="D51">
        <v>1</v>
      </c>
      <c r="E51">
        <v>0</v>
      </c>
    </row>
    <row r="52" spans="1:6" x14ac:dyDescent="0.35">
      <c r="A52">
        <v>51</v>
      </c>
      <c r="B52" t="s">
        <v>2485</v>
      </c>
      <c r="C52" t="s">
        <v>2559</v>
      </c>
      <c r="D52">
        <v>1</v>
      </c>
      <c r="E52">
        <v>1</v>
      </c>
    </row>
    <row r="55" spans="1:6" x14ac:dyDescent="0.35">
      <c r="E55" t="s">
        <v>2611</v>
      </c>
    </row>
    <row r="56" spans="1:6" x14ac:dyDescent="0.35">
      <c r="E56">
        <f>COUNTIF(E2:E52, 1)</f>
        <v>10</v>
      </c>
      <c r="F56" s="3">
        <f>E56/E58</f>
        <v>0.2</v>
      </c>
    </row>
    <row r="57" spans="1:6" x14ac:dyDescent="0.35">
      <c r="E57">
        <f>COUNTIF(E2:E52,0)</f>
        <v>40</v>
      </c>
    </row>
    <row r="58" spans="1:6" x14ac:dyDescent="0.35">
      <c r="D58" t="s">
        <v>2612</v>
      </c>
      <c r="E58">
        <f>E56+E57</f>
        <v>50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77"/>
  <sheetViews>
    <sheetView workbookViewId="0">
      <selection activeCell="D10" sqref="D10"/>
    </sheetView>
  </sheetViews>
  <sheetFormatPr defaultRowHeight="14.5" x14ac:dyDescent="0.35"/>
  <sheetData>
    <row r="1" spans="1:4" x14ac:dyDescent="0.35">
      <c r="A1" s="1" t="s">
        <v>0</v>
      </c>
      <c r="B1" s="1" t="s">
        <v>96</v>
      </c>
      <c r="C1" s="1" t="s">
        <v>1</v>
      </c>
      <c r="D1" t="s">
        <v>652</v>
      </c>
    </row>
    <row r="2" spans="1:4" x14ac:dyDescent="0.35">
      <c r="A2">
        <v>1</v>
      </c>
      <c r="B2" t="s">
        <v>2012</v>
      </c>
      <c r="C2" t="s">
        <v>2013</v>
      </c>
      <c r="D2">
        <v>1</v>
      </c>
    </row>
    <row r="3" spans="1:4" x14ac:dyDescent="0.35">
      <c r="A3">
        <v>2</v>
      </c>
      <c r="B3" t="s">
        <v>2012</v>
      </c>
      <c r="C3" t="s">
        <v>2014</v>
      </c>
      <c r="D3">
        <v>1</v>
      </c>
    </row>
    <row r="4" spans="1:4" x14ac:dyDescent="0.35">
      <c r="A4">
        <v>3</v>
      </c>
      <c r="B4" t="s">
        <v>2012</v>
      </c>
      <c r="C4" t="s">
        <v>2015</v>
      </c>
      <c r="D4">
        <v>1</v>
      </c>
    </row>
    <row r="5" spans="1:4" x14ac:dyDescent="0.35">
      <c r="A5">
        <v>4</v>
      </c>
      <c r="B5" t="s">
        <v>2012</v>
      </c>
      <c r="C5" t="s">
        <v>2016</v>
      </c>
      <c r="D5">
        <v>5</v>
      </c>
    </row>
    <row r="6" spans="1:4" x14ac:dyDescent="0.35">
      <c r="A6">
        <v>5</v>
      </c>
      <c r="B6" t="s">
        <v>2012</v>
      </c>
      <c r="C6" t="s">
        <v>2017</v>
      </c>
      <c r="D6">
        <v>1</v>
      </c>
    </row>
    <row r="7" spans="1:4" x14ac:dyDescent="0.35">
      <c r="A7">
        <v>6</v>
      </c>
      <c r="B7" t="s">
        <v>2012</v>
      </c>
      <c r="C7" t="s">
        <v>2018</v>
      </c>
      <c r="D7">
        <v>1</v>
      </c>
    </row>
    <row r="8" spans="1:4" x14ac:dyDescent="0.35">
      <c r="A8">
        <v>7</v>
      </c>
      <c r="B8" t="s">
        <v>2012</v>
      </c>
      <c r="C8" t="s">
        <v>2019</v>
      </c>
      <c r="D8">
        <v>1</v>
      </c>
    </row>
    <row r="9" spans="1:4" x14ac:dyDescent="0.35">
      <c r="A9">
        <v>8</v>
      </c>
      <c r="B9" t="s">
        <v>2012</v>
      </c>
      <c r="C9" t="s">
        <v>2020</v>
      </c>
      <c r="D9">
        <v>15</v>
      </c>
    </row>
    <row r="10" spans="1:4" x14ac:dyDescent="0.35">
      <c r="A10">
        <v>8</v>
      </c>
      <c r="B10" t="s">
        <v>2012</v>
      </c>
      <c r="C10" t="s">
        <v>2406</v>
      </c>
      <c r="D10">
        <v>1</v>
      </c>
    </row>
    <row r="11" spans="1:4" x14ac:dyDescent="0.35">
      <c r="A11">
        <v>9</v>
      </c>
      <c r="B11" t="s">
        <v>2012</v>
      </c>
      <c r="C11" t="s">
        <v>2021</v>
      </c>
      <c r="D11">
        <v>1</v>
      </c>
    </row>
    <row r="12" spans="1:4" x14ac:dyDescent="0.35">
      <c r="A12">
        <v>10</v>
      </c>
      <c r="B12" t="s">
        <v>2012</v>
      </c>
      <c r="C12" t="s">
        <v>2022</v>
      </c>
      <c r="D12">
        <v>10</v>
      </c>
    </row>
    <row r="13" spans="1:4" x14ac:dyDescent="0.35">
      <c r="A13">
        <v>11</v>
      </c>
      <c r="B13" t="s">
        <v>2012</v>
      </c>
      <c r="C13" t="s">
        <v>2023</v>
      </c>
    </row>
    <row r="14" spans="1:4" x14ac:dyDescent="0.35">
      <c r="A14">
        <v>12</v>
      </c>
      <c r="B14" t="s">
        <v>2012</v>
      </c>
      <c r="C14" t="s">
        <v>2024</v>
      </c>
      <c r="D14">
        <v>12</v>
      </c>
    </row>
    <row r="15" spans="1:4" x14ac:dyDescent="0.35">
      <c r="A15">
        <v>13</v>
      </c>
      <c r="B15" t="s">
        <v>2012</v>
      </c>
      <c r="C15" t="s">
        <v>2025</v>
      </c>
      <c r="D15">
        <v>1</v>
      </c>
    </row>
    <row r="16" spans="1:4" x14ac:dyDescent="0.35">
      <c r="A16">
        <v>14</v>
      </c>
      <c r="B16" t="s">
        <v>2012</v>
      </c>
      <c r="C16" t="s">
        <v>2026</v>
      </c>
    </row>
    <row r="17" spans="1:4" x14ac:dyDescent="0.35">
      <c r="A17">
        <v>15</v>
      </c>
      <c r="B17" t="s">
        <v>2012</v>
      </c>
      <c r="C17" t="s">
        <v>2027</v>
      </c>
      <c r="D17">
        <v>1</v>
      </c>
    </row>
    <row r="18" spans="1:4" x14ac:dyDescent="0.35">
      <c r="A18">
        <v>16</v>
      </c>
      <c r="B18" t="s">
        <v>2012</v>
      </c>
      <c r="C18" t="s">
        <v>2028</v>
      </c>
    </row>
    <row r="19" spans="1:4" x14ac:dyDescent="0.35">
      <c r="A19">
        <v>17</v>
      </c>
      <c r="B19" t="s">
        <v>2012</v>
      </c>
      <c r="C19" t="s">
        <v>2029</v>
      </c>
      <c r="D19">
        <v>1</v>
      </c>
    </row>
    <row r="20" spans="1:4" x14ac:dyDescent="0.35">
      <c r="A20">
        <v>17</v>
      </c>
      <c r="B20" t="s">
        <v>2012</v>
      </c>
      <c r="C20" t="s">
        <v>2404</v>
      </c>
      <c r="D20">
        <v>1</v>
      </c>
    </row>
    <row r="21" spans="1:4" x14ac:dyDescent="0.35">
      <c r="A21">
        <v>18</v>
      </c>
      <c r="B21" t="s">
        <v>2012</v>
      </c>
      <c r="C21" t="s">
        <v>2030</v>
      </c>
    </row>
    <row r="22" spans="1:4" x14ac:dyDescent="0.35">
      <c r="A22">
        <v>19</v>
      </c>
      <c r="B22" t="s">
        <v>2012</v>
      </c>
      <c r="C22" t="s">
        <v>2031</v>
      </c>
    </row>
    <row r="23" spans="1:4" x14ac:dyDescent="0.35">
      <c r="A23">
        <v>20</v>
      </c>
      <c r="B23" t="s">
        <v>2012</v>
      </c>
      <c r="C23" t="s">
        <v>2032</v>
      </c>
    </row>
    <row r="24" spans="1:4" x14ac:dyDescent="0.35">
      <c r="A24">
        <v>21</v>
      </c>
      <c r="B24" t="s">
        <v>2012</v>
      </c>
      <c r="C24" t="s">
        <v>2033</v>
      </c>
    </row>
    <row r="25" spans="1:4" x14ac:dyDescent="0.35">
      <c r="A25">
        <v>22</v>
      </c>
      <c r="B25" t="s">
        <v>2012</v>
      </c>
      <c r="C25" t="s">
        <v>2034</v>
      </c>
    </row>
    <row r="26" spans="1:4" x14ac:dyDescent="0.35">
      <c r="A26">
        <v>23</v>
      </c>
      <c r="B26" t="s">
        <v>2012</v>
      </c>
      <c r="C26" t="s">
        <v>2035</v>
      </c>
    </row>
    <row r="27" spans="1:4" x14ac:dyDescent="0.35">
      <c r="A27">
        <v>24</v>
      </c>
      <c r="B27" t="s">
        <v>2012</v>
      </c>
      <c r="C27" t="s">
        <v>2036</v>
      </c>
    </row>
    <row r="28" spans="1:4" x14ac:dyDescent="0.35">
      <c r="A28">
        <v>25</v>
      </c>
      <c r="B28" t="s">
        <v>2012</v>
      </c>
      <c r="C28" t="s">
        <v>2037</v>
      </c>
      <c r="D28">
        <v>1</v>
      </c>
    </row>
    <row r="29" spans="1:4" x14ac:dyDescent="0.35">
      <c r="A29">
        <v>26</v>
      </c>
      <c r="B29" t="s">
        <v>2012</v>
      </c>
      <c r="C29" t="s">
        <v>2038</v>
      </c>
      <c r="D29">
        <v>1</v>
      </c>
    </row>
    <row r="30" spans="1:4" x14ac:dyDescent="0.35">
      <c r="A30">
        <v>27</v>
      </c>
      <c r="B30" t="s">
        <v>2012</v>
      </c>
      <c r="C30" t="s">
        <v>2039</v>
      </c>
      <c r="D30">
        <v>1</v>
      </c>
    </row>
    <row r="31" spans="1:4" x14ac:dyDescent="0.35">
      <c r="A31">
        <v>28</v>
      </c>
      <c r="B31" t="s">
        <v>2012</v>
      </c>
      <c r="C31" t="s">
        <v>2040</v>
      </c>
      <c r="D31">
        <v>19</v>
      </c>
    </row>
    <row r="32" spans="1:4" x14ac:dyDescent="0.35">
      <c r="A32">
        <v>29</v>
      </c>
      <c r="B32" t="s">
        <v>2012</v>
      </c>
      <c r="C32" t="s">
        <v>2041</v>
      </c>
      <c r="D32">
        <v>2</v>
      </c>
    </row>
    <row r="33" spans="1:4" x14ac:dyDescent="0.35">
      <c r="A33">
        <v>30</v>
      </c>
      <c r="B33" t="s">
        <v>2012</v>
      </c>
      <c r="C33" t="s">
        <v>2042</v>
      </c>
      <c r="D33">
        <v>1</v>
      </c>
    </row>
    <row r="34" spans="1:4" x14ac:dyDescent="0.35">
      <c r="A34">
        <v>31</v>
      </c>
      <c r="B34" t="s">
        <v>2012</v>
      </c>
      <c r="C34" t="s">
        <v>2043</v>
      </c>
      <c r="D34">
        <v>1</v>
      </c>
    </row>
    <row r="35" spans="1:4" x14ac:dyDescent="0.35">
      <c r="A35">
        <v>32</v>
      </c>
      <c r="B35" t="s">
        <v>2012</v>
      </c>
      <c r="C35" t="s">
        <v>2044</v>
      </c>
    </row>
    <row r="36" spans="1:4" x14ac:dyDescent="0.35">
      <c r="A36">
        <v>33</v>
      </c>
      <c r="B36" t="s">
        <v>2012</v>
      </c>
      <c r="C36" t="s">
        <v>2045</v>
      </c>
      <c r="D36">
        <v>2</v>
      </c>
    </row>
    <row r="37" spans="1:4" x14ac:dyDescent="0.35">
      <c r="A37">
        <v>34</v>
      </c>
      <c r="B37" t="s">
        <v>2012</v>
      </c>
      <c r="C37" t="s">
        <v>2046</v>
      </c>
    </row>
    <row r="38" spans="1:4" x14ac:dyDescent="0.35">
      <c r="A38">
        <v>35</v>
      </c>
      <c r="B38" t="s">
        <v>2012</v>
      </c>
      <c r="C38" t="s">
        <v>2047</v>
      </c>
      <c r="D38">
        <v>2</v>
      </c>
    </row>
    <row r="39" spans="1:4" x14ac:dyDescent="0.35">
      <c r="A39">
        <v>36</v>
      </c>
      <c r="B39" t="s">
        <v>2012</v>
      </c>
      <c r="C39" t="s">
        <v>2048</v>
      </c>
      <c r="D39">
        <v>2</v>
      </c>
    </row>
    <row r="40" spans="1:4" x14ac:dyDescent="0.35">
      <c r="A40">
        <v>37</v>
      </c>
      <c r="B40" t="s">
        <v>2012</v>
      </c>
      <c r="C40" t="s">
        <v>2049</v>
      </c>
    </row>
    <row r="41" spans="1:4" x14ac:dyDescent="0.35">
      <c r="A41">
        <v>38</v>
      </c>
      <c r="B41" t="s">
        <v>2012</v>
      </c>
      <c r="C41" t="s">
        <v>2050</v>
      </c>
      <c r="D41">
        <v>1</v>
      </c>
    </row>
    <row r="42" spans="1:4" x14ac:dyDescent="0.35">
      <c r="A42">
        <v>39</v>
      </c>
      <c r="B42" t="s">
        <v>2012</v>
      </c>
      <c r="C42" t="s">
        <v>2051</v>
      </c>
      <c r="D42">
        <v>1</v>
      </c>
    </row>
    <row r="43" spans="1:4" x14ac:dyDescent="0.35">
      <c r="A43">
        <v>40</v>
      </c>
      <c r="B43" t="s">
        <v>2012</v>
      </c>
      <c r="C43" t="s">
        <v>2052</v>
      </c>
      <c r="D43">
        <v>1</v>
      </c>
    </row>
    <row r="44" spans="1:4" x14ac:dyDescent="0.35">
      <c r="A44">
        <v>41</v>
      </c>
      <c r="B44" t="s">
        <v>2012</v>
      </c>
      <c r="C44" t="s">
        <v>2053</v>
      </c>
    </row>
    <row r="45" spans="1:4" x14ac:dyDescent="0.35">
      <c r="A45">
        <v>42</v>
      </c>
      <c r="B45" t="s">
        <v>2012</v>
      </c>
      <c r="C45" t="s">
        <v>2054</v>
      </c>
      <c r="D45">
        <v>1</v>
      </c>
    </row>
    <row r="46" spans="1:4" x14ac:dyDescent="0.35">
      <c r="A46">
        <v>43</v>
      </c>
      <c r="B46" t="s">
        <v>2012</v>
      </c>
      <c r="C46" t="s">
        <v>2055</v>
      </c>
      <c r="D46">
        <v>1</v>
      </c>
    </row>
    <row r="47" spans="1:4" x14ac:dyDescent="0.35">
      <c r="A47">
        <v>44</v>
      </c>
      <c r="B47" t="s">
        <v>2012</v>
      </c>
      <c r="C47" t="s">
        <v>2056</v>
      </c>
      <c r="D47">
        <v>7</v>
      </c>
    </row>
    <row r="48" spans="1:4" x14ac:dyDescent="0.35">
      <c r="A48">
        <v>45</v>
      </c>
      <c r="B48" t="s">
        <v>2012</v>
      </c>
      <c r="C48" t="s">
        <v>2057</v>
      </c>
    </row>
    <row r="49" spans="1:5" x14ac:dyDescent="0.35">
      <c r="A49">
        <v>46</v>
      </c>
      <c r="B49" t="s">
        <v>2012</v>
      </c>
      <c r="C49" t="s">
        <v>2058</v>
      </c>
      <c r="D49">
        <v>1</v>
      </c>
    </row>
    <row r="50" spans="1:5" x14ac:dyDescent="0.35">
      <c r="A50">
        <v>47</v>
      </c>
      <c r="B50" t="s">
        <v>2012</v>
      </c>
      <c r="C50" t="s">
        <v>2059</v>
      </c>
      <c r="D50">
        <v>4</v>
      </c>
    </row>
    <row r="51" spans="1:5" x14ac:dyDescent="0.35">
      <c r="A51">
        <v>48</v>
      </c>
      <c r="B51" t="s">
        <v>2012</v>
      </c>
      <c r="C51" t="s">
        <v>2060</v>
      </c>
      <c r="D51">
        <v>6</v>
      </c>
    </row>
    <row r="52" spans="1:5" x14ac:dyDescent="0.35">
      <c r="A52">
        <v>49</v>
      </c>
      <c r="B52" t="s">
        <v>2012</v>
      </c>
      <c r="C52" t="s">
        <v>2061</v>
      </c>
    </row>
    <row r="53" spans="1:5" x14ac:dyDescent="0.35">
      <c r="A53">
        <v>50</v>
      </c>
      <c r="B53" t="s">
        <v>2012</v>
      </c>
      <c r="C53" t="s">
        <v>2062</v>
      </c>
      <c r="D53">
        <v>4</v>
      </c>
    </row>
    <row r="54" spans="1:5" x14ac:dyDescent="0.35">
      <c r="A54">
        <v>51</v>
      </c>
      <c r="B54" t="s">
        <v>2012</v>
      </c>
      <c r="C54" t="s">
        <v>2063</v>
      </c>
    </row>
    <row r="55" spans="1:5" x14ac:dyDescent="0.35">
      <c r="A55">
        <v>52</v>
      </c>
      <c r="B55" t="s">
        <v>2012</v>
      </c>
      <c r="C55" t="s">
        <v>2064</v>
      </c>
      <c r="D55">
        <v>19</v>
      </c>
    </row>
    <row r="56" spans="1:5" x14ac:dyDescent="0.35">
      <c r="A56">
        <v>53</v>
      </c>
      <c r="B56" t="s">
        <v>2012</v>
      </c>
      <c r="C56" t="s">
        <v>2065</v>
      </c>
      <c r="D56">
        <v>2</v>
      </c>
    </row>
    <row r="57" spans="1:5" x14ac:dyDescent="0.35">
      <c r="A57">
        <v>54</v>
      </c>
      <c r="B57" t="s">
        <v>2012</v>
      </c>
      <c r="C57" t="s">
        <v>2066</v>
      </c>
      <c r="D57">
        <v>1</v>
      </c>
    </row>
    <row r="58" spans="1:5" x14ac:dyDescent="0.35">
      <c r="A58">
        <v>55</v>
      </c>
      <c r="B58" t="s">
        <v>2012</v>
      </c>
      <c r="C58" t="s">
        <v>2067</v>
      </c>
    </row>
    <row r="59" spans="1:5" x14ac:dyDescent="0.35">
      <c r="A59">
        <v>56</v>
      </c>
      <c r="B59" t="s">
        <v>2012</v>
      </c>
      <c r="C59" t="s">
        <v>2068</v>
      </c>
    </row>
    <row r="60" spans="1:5" x14ac:dyDescent="0.35">
      <c r="A60">
        <v>57</v>
      </c>
      <c r="B60" t="s">
        <v>2012</v>
      </c>
      <c r="C60" t="s">
        <v>2069</v>
      </c>
      <c r="D60">
        <v>1</v>
      </c>
    </row>
    <row r="61" spans="1:5" x14ac:dyDescent="0.35">
      <c r="A61">
        <v>58</v>
      </c>
      <c r="B61" t="s">
        <v>2012</v>
      </c>
      <c r="C61" t="s">
        <v>2070</v>
      </c>
      <c r="D61">
        <v>5</v>
      </c>
      <c r="E61" t="s">
        <v>2279</v>
      </c>
    </row>
    <row r="62" spans="1:5" x14ac:dyDescent="0.35">
      <c r="A62">
        <v>59</v>
      </c>
      <c r="B62" t="s">
        <v>2012</v>
      </c>
      <c r="C62" t="s">
        <v>2071</v>
      </c>
      <c r="D62">
        <v>8</v>
      </c>
    </row>
    <row r="63" spans="1:5" x14ac:dyDescent="0.35">
      <c r="A63">
        <v>60</v>
      </c>
      <c r="B63" t="s">
        <v>2012</v>
      </c>
      <c r="C63" t="s">
        <v>2072</v>
      </c>
      <c r="D63">
        <v>31</v>
      </c>
    </row>
    <row r="64" spans="1:5" x14ac:dyDescent="0.35">
      <c r="A64">
        <v>61</v>
      </c>
      <c r="B64" t="s">
        <v>2012</v>
      </c>
      <c r="C64" t="s">
        <v>2073</v>
      </c>
      <c r="D64">
        <v>1</v>
      </c>
    </row>
    <row r="65" spans="1:4" x14ac:dyDescent="0.35">
      <c r="A65">
        <v>62</v>
      </c>
      <c r="B65" t="s">
        <v>2012</v>
      </c>
      <c r="C65" t="s">
        <v>2074</v>
      </c>
      <c r="D65">
        <v>3</v>
      </c>
    </row>
    <row r="66" spans="1:4" x14ac:dyDescent="0.35">
      <c r="A66">
        <v>63</v>
      </c>
      <c r="B66" t="s">
        <v>2012</v>
      </c>
      <c r="C66" t="s">
        <v>2075</v>
      </c>
      <c r="D66">
        <v>1</v>
      </c>
    </row>
    <row r="67" spans="1:4" x14ac:dyDescent="0.35">
      <c r="A67">
        <v>64</v>
      </c>
      <c r="B67" t="s">
        <v>2012</v>
      </c>
      <c r="C67" t="s">
        <v>2076</v>
      </c>
      <c r="D67">
        <v>2</v>
      </c>
    </row>
    <row r="68" spans="1:4" x14ac:dyDescent="0.35">
      <c r="A68">
        <v>65</v>
      </c>
      <c r="B68" t="s">
        <v>2012</v>
      </c>
      <c r="C68" t="s">
        <v>2077</v>
      </c>
      <c r="D68">
        <v>1</v>
      </c>
    </row>
    <row r="69" spans="1:4" x14ac:dyDescent="0.35">
      <c r="A69">
        <v>66</v>
      </c>
      <c r="B69" t="s">
        <v>2012</v>
      </c>
      <c r="C69" t="s">
        <v>2078</v>
      </c>
      <c r="D69">
        <v>1</v>
      </c>
    </row>
    <row r="70" spans="1:4" x14ac:dyDescent="0.35">
      <c r="A70">
        <v>67</v>
      </c>
      <c r="B70" t="s">
        <v>2012</v>
      </c>
      <c r="C70" t="s">
        <v>2079</v>
      </c>
      <c r="D70">
        <v>1</v>
      </c>
    </row>
    <row r="71" spans="1:4" x14ac:dyDescent="0.35">
      <c r="A71">
        <v>68</v>
      </c>
      <c r="B71" t="s">
        <v>2012</v>
      </c>
      <c r="C71" t="s">
        <v>2080</v>
      </c>
    </row>
    <row r="72" spans="1:4" x14ac:dyDescent="0.35">
      <c r="A72">
        <v>69</v>
      </c>
      <c r="B72" t="s">
        <v>2012</v>
      </c>
      <c r="C72" t="s">
        <v>2081</v>
      </c>
      <c r="D72">
        <v>1</v>
      </c>
    </row>
    <row r="73" spans="1:4" x14ac:dyDescent="0.35">
      <c r="A73">
        <v>70</v>
      </c>
      <c r="B73" t="s">
        <v>2012</v>
      </c>
      <c r="C73" t="s">
        <v>2082</v>
      </c>
      <c r="D73">
        <v>1</v>
      </c>
    </row>
    <row r="74" spans="1:4" x14ac:dyDescent="0.35">
      <c r="A74">
        <v>71</v>
      </c>
      <c r="B74" t="s">
        <v>2012</v>
      </c>
      <c r="C74" t="s">
        <v>2083</v>
      </c>
    </row>
    <row r="75" spans="1:4" x14ac:dyDescent="0.35">
      <c r="A75">
        <v>72</v>
      </c>
      <c r="B75" t="s">
        <v>2012</v>
      </c>
      <c r="C75" t="s">
        <v>2084</v>
      </c>
      <c r="D75">
        <v>1</v>
      </c>
    </row>
    <row r="76" spans="1:4" x14ac:dyDescent="0.35">
      <c r="A76">
        <v>73</v>
      </c>
      <c r="B76" t="s">
        <v>2012</v>
      </c>
      <c r="C76" t="s">
        <v>2085</v>
      </c>
      <c r="D76">
        <v>1</v>
      </c>
    </row>
    <row r="77" spans="1:4" x14ac:dyDescent="0.35">
      <c r="A77">
        <v>73</v>
      </c>
      <c r="B77" t="s">
        <v>2012</v>
      </c>
      <c r="C77" t="s">
        <v>2405</v>
      </c>
      <c r="D77">
        <v>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BB792-54F7-46DD-8273-A37ABB74B066}">
  <dimension ref="A1:F75"/>
  <sheetViews>
    <sheetView workbookViewId="0">
      <pane ySplit="1" topLeftCell="A54" activePane="bottomLeft" state="frozen"/>
      <selection pane="bottomLeft" activeCell="D1" sqref="D1"/>
    </sheetView>
  </sheetViews>
  <sheetFormatPr defaultRowHeight="14.5" x14ac:dyDescent="0.35"/>
  <sheetData>
    <row r="1" spans="1:6" x14ac:dyDescent="0.35">
      <c r="A1" s="1" t="s">
        <v>0</v>
      </c>
      <c r="B1" s="1" t="s">
        <v>96</v>
      </c>
      <c r="C1" s="1" t="s">
        <v>1</v>
      </c>
      <c r="D1" s="1" t="s">
        <v>652</v>
      </c>
      <c r="E1" s="1" t="s">
        <v>1545</v>
      </c>
      <c r="F1" s="1" t="s">
        <v>625</v>
      </c>
    </row>
    <row r="2" spans="1:6" x14ac:dyDescent="0.35">
      <c r="A2">
        <v>1</v>
      </c>
      <c r="B2" t="s">
        <v>2197</v>
      </c>
      <c r="C2" t="s">
        <v>2270</v>
      </c>
    </row>
    <row r="3" spans="1:6" x14ac:dyDescent="0.35">
      <c r="A3">
        <v>2</v>
      </c>
      <c r="B3" t="s">
        <v>2197</v>
      </c>
      <c r="C3" t="s">
        <v>2269</v>
      </c>
    </row>
    <row r="4" spans="1:6" x14ac:dyDescent="0.35">
      <c r="A4">
        <v>3</v>
      </c>
      <c r="B4" t="s">
        <v>2197</v>
      </c>
      <c r="C4" t="s">
        <v>2268</v>
      </c>
    </row>
    <row r="5" spans="1:6" x14ac:dyDescent="0.35">
      <c r="A5">
        <v>4</v>
      </c>
      <c r="B5" t="s">
        <v>2197</v>
      </c>
      <c r="C5" t="s">
        <v>2267</v>
      </c>
    </row>
    <row r="6" spans="1:6" x14ac:dyDescent="0.35">
      <c r="A6">
        <v>5</v>
      </c>
      <c r="B6" t="s">
        <v>2197</v>
      </c>
      <c r="C6" t="s">
        <v>2266</v>
      </c>
      <c r="D6">
        <v>1</v>
      </c>
    </row>
    <row r="7" spans="1:6" x14ac:dyDescent="0.35">
      <c r="A7">
        <v>6</v>
      </c>
      <c r="B7" t="s">
        <v>2197</v>
      </c>
      <c r="C7" t="s">
        <v>2265</v>
      </c>
      <c r="D7">
        <v>1</v>
      </c>
    </row>
    <row r="8" spans="1:6" x14ac:dyDescent="0.35">
      <c r="A8">
        <v>7</v>
      </c>
      <c r="B8" t="s">
        <v>2197</v>
      </c>
      <c r="C8" t="s">
        <v>2264</v>
      </c>
      <c r="F8" t="s">
        <v>2271</v>
      </c>
    </row>
    <row r="9" spans="1:6" x14ac:dyDescent="0.35">
      <c r="A9">
        <v>8</v>
      </c>
      <c r="B9" t="s">
        <v>2197</v>
      </c>
      <c r="C9" t="s">
        <v>2263</v>
      </c>
      <c r="F9" t="s">
        <v>2271</v>
      </c>
    </row>
    <row r="10" spans="1:6" x14ac:dyDescent="0.35">
      <c r="A10">
        <v>9</v>
      </c>
      <c r="B10" t="s">
        <v>2197</v>
      </c>
      <c r="C10" t="s">
        <v>2262</v>
      </c>
      <c r="D10">
        <v>1</v>
      </c>
    </row>
    <row r="11" spans="1:6" x14ac:dyDescent="0.35">
      <c r="A11">
        <v>10</v>
      </c>
      <c r="B11" t="s">
        <v>2197</v>
      </c>
      <c r="C11" t="s">
        <v>2261</v>
      </c>
      <c r="D11" t="s">
        <v>54</v>
      </c>
    </row>
    <row r="12" spans="1:6" x14ac:dyDescent="0.35">
      <c r="A12">
        <v>11</v>
      </c>
      <c r="B12" t="s">
        <v>2197</v>
      </c>
      <c r="C12" t="s">
        <v>2260</v>
      </c>
      <c r="D12">
        <v>1</v>
      </c>
    </row>
    <row r="13" spans="1:6" x14ac:dyDescent="0.35">
      <c r="A13">
        <v>12</v>
      </c>
      <c r="B13" t="s">
        <v>2197</v>
      </c>
      <c r="C13" t="s">
        <v>2259</v>
      </c>
      <c r="D13">
        <v>1</v>
      </c>
    </row>
    <row r="14" spans="1:6" x14ac:dyDescent="0.35">
      <c r="A14">
        <v>13</v>
      </c>
      <c r="B14" t="s">
        <v>2197</v>
      </c>
      <c r="C14" t="s">
        <v>2258</v>
      </c>
      <c r="D14" t="s">
        <v>54</v>
      </c>
    </row>
    <row r="15" spans="1:6" x14ac:dyDescent="0.35">
      <c r="A15">
        <v>14</v>
      </c>
      <c r="B15" t="s">
        <v>2197</v>
      </c>
      <c r="C15" t="s">
        <v>2257</v>
      </c>
      <c r="D15">
        <v>1</v>
      </c>
    </row>
    <row r="16" spans="1:6" x14ac:dyDescent="0.35">
      <c r="A16">
        <v>15</v>
      </c>
      <c r="B16" t="s">
        <v>2197</v>
      </c>
      <c r="C16" t="s">
        <v>2256</v>
      </c>
      <c r="D16" t="s">
        <v>54</v>
      </c>
    </row>
    <row r="17" spans="1:4" x14ac:dyDescent="0.35">
      <c r="A17">
        <v>16</v>
      </c>
      <c r="B17" t="s">
        <v>2197</v>
      </c>
      <c r="C17" t="s">
        <v>2255</v>
      </c>
      <c r="D17">
        <v>1</v>
      </c>
    </row>
    <row r="18" spans="1:4" x14ac:dyDescent="0.35">
      <c r="A18">
        <v>17</v>
      </c>
      <c r="B18" t="s">
        <v>2197</v>
      </c>
      <c r="C18" t="s">
        <v>2254</v>
      </c>
      <c r="D18" t="s">
        <v>54</v>
      </c>
    </row>
    <row r="19" spans="1:4" x14ac:dyDescent="0.35">
      <c r="A19">
        <v>18</v>
      </c>
      <c r="B19" t="s">
        <v>2197</v>
      </c>
      <c r="C19" t="s">
        <v>2253</v>
      </c>
      <c r="D19">
        <v>2</v>
      </c>
    </row>
    <row r="20" spans="1:4" x14ac:dyDescent="0.35">
      <c r="A20">
        <v>19</v>
      </c>
      <c r="B20" t="s">
        <v>2197</v>
      </c>
      <c r="C20" t="s">
        <v>2252</v>
      </c>
      <c r="D20">
        <v>1</v>
      </c>
    </row>
    <row r="21" spans="1:4" x14ac:dyDescent="0.35">
      <c r="A21">
        <v>20</v>
      </c>
      <c r="B21" t="s">
        <v>2197</v>
      </c>
      <c r="C21" t="s">
        <v>2251</v>
      </c>
      <c r="D21" t="s">
        <v>54</v>
      </c>
    </row>
    <row r="22" spans="1:4" x14ac:dyDescent="0.35">
      <c r="A22">
        <v>21</v>
      </c>
      <c r="B22" t="s">
        <v>2197</v>
      </c>
      <c r="C22" t="s">
        <v>2250</v>
      </c>
      <c r="D22">
        <v>1</v>
      </c>
    </row>
    <row r="23" spans="1:4" x14ac:dyDescent="0.35">
      <c r="A23">
        <v>22</v>
      </c>
      <c r="B23" t="s">
        <v>2197</v>
      </c>
      <c r="C23" t="s">
        <v>2249</v>
      </c>
      <c r="D23" t="s">
        <v>54</v>
      </c>
    </row>
    <row r="24" spans="1:4" x14ac:dyDescent="0.35">
      <c r="A24">
        <v>23</v>
      </c>
      <c r="B24" t="s">
        <v>2197</v>
      </c>
      <c r="C24" t="s">
        <v>2248</v>
      </c>
      <c r="D24" t="s">
        <v>54</v>
      </c>
    </row>
    <row r="25" spans="1:4" x14ac:dyDescent="0.35">
      <c r="A25">
        <v>24</v>
      </c>
      <c r="B25" t="s">
        <v>2197</v>
      </c>
      <c r="C25" t="s">
        <v>2247</v>
      </c>
      <c r="D25" t="s">
        <v>54</v>
      </c>
    </row>
    <row r="26" spans="1:4" x14ac:dyDescent="0.35">
      <c r="A26">
        <v>25</v>
      </c>
      <c r="B26" t="s">
        <v>2197</v>
      </c>
      <c r="C26" t="s">
        <v>2246</v>
      </c>
      <c r="D26" t="s">
        <v>54</v>
      </c>
    </row>
    <row r="27" spans="1:4" x14ac:dyDescent="0.35">
      <c r="A27">
        <v>26</v>
      </c>
      <c r="B27" t="s">
        <v>2197</v>
      </c>
      <c r="C27" t="s">
        <v>2245</v>
      </c>
      <c r="D27" t="s">
        <v>54</v>
      </c>
    </row>
    <row r="28" spans="1:4" x14ac:dyDescent="0.35">
      <c r="A28">
        <v>27</v>
      </c>
      <c r="B28" t="s">
        <v>2197</v>
      </c>
      <c r="C28" t="s">
        <v>2244</v>
      </c>
      <c r="D28">
        <v>1</v>
      </c>
    </row>
    <row r="29" spans="1:4" x14ac:dyDescent="0.35">
      <c r="A29">
        <v>28</v>
      </c>
      <c r="B29" t="s">
        <v>2197</v>
      </c>
      <c r="C29" t="s">
        <v>2243</v>
      </c>
      <c r="D29" t="s">
        <v>54</v>
      </c>
    </row>
    <row r="30" spans="1:4" x14ac:dyDescent="0.35">
      <c r="A30">
        <v>29</v>
      </c>
      <c r="B30" t="s">
        <v>2197</v>
      </c>
      <c r="C30" t="s">
        <v>2242</v>
      </c>
      <c r="D30" t="s">
        <v>54</v>
      </c>
    </row>
    <row r="31" spans="1:4" x14ac:dyDescent="0.35">
      <c r="A31">
        <v>30</v>
      </c>
      <c r="B31" t="s">
        <v>2197</v>
      </c>
      <c r="C31" t="s">
        <v>2241</v>
      </c>
      <c r="D31" t="s">
        <v>54</v>
      </c>
    </row>
    <row r="32" spans="1:4" x14ac:dyDescent="0.35">
      <c r="A32">
        <v>31</v>
      </c>
      <c r="B32" t="s">
        <v>2197</v>
      </c>
      <c r="C32" t="s">
        <v>2240</v>
      </c>
      <c r="D32" t="s">
        <v>54</v>
      </c>
    </row>
    <row r="33" spans="1:6" x14ac:dyDescent="0.35">
      <c r="A33">
        <v>32</v>
      </c>
      <c r="B33" t="s">
        <v>2197</v>
      </c>
      <c r="C33" t="s">
        <v>2239</v>
      </c>
      <c r="D33" t="s">
        <v>54</v>
      </c>
    </row>
    <row r="34" spans="1:6" x14ac:dyDescent="0.35">
      <c r="A34">
        <v>33</v>
      </c>
      <c r="B34" t="s">
        <v>2197</v>
      </c>
      <c r="C34" t="s">
        <v>2238</v>
      </c>
      <c r="D34" t="s">
        <v>54</v>
      </c>
    </row>
    <row r="35" spans="1:6" x14ac:dyDescent="0.35">
      <c r="A35">
        <v>34</v>
      </c>
      <c r="B35" t="s">
        <v>2197</v>
      </c>
      <c r="C35" t="s">
        <v>2237</v>
      </c>
      <c r="D35" t="s">
        <v>54</v>
      </c>
    </row>
    <row r="36" spans="1:6" x14ac:dyDescent="0.35">
      <c r="A36">
        <v>35</v>
      </c>
      <c r="B36" t="s">
        <v>2197</v>
      </c>
      <c r="C36" t="s">
        <v>2236</v>
      </c>
      <c r="D36" t="s">
        <v>54</v>
      </c>
    </row>
    <row r="37" spans="1:6" x14ac:dyDescent="0.35">
      <c r="A37">
        <v>36</v>
      </c>
      <c r="B37" t="s">
        <v>2197</v>
      </c>
      <c r="C37" t="s">
        <v>2235</v>
      </c>
      <c r="D37" t="s">
        <v>54</v>
      </c>
    </row>
    <row r="38" spans="1:6" x14ac:dyDescent="0.35">
      <c r="A38">
        <v>37</v>
      </c>
      <c r="B38" t="s">
        <v>2197</v>
      </c>
      <c r="C38" t="s">
        <v>2234</v>
      </c>
      <c r="D38" t="s">
        <v>54</v>
      </c>
    </row>
    <row r="39" spans="1:6" x14ac:dyDescent="0.35">
      <c r="A39">
        <v>38</v>
      </c>
      <c r="B39" t="s">
        <v>2197</v>
      </c>
      <c r="C39" t="s">
        <v>2233</v>
      </c>
      <c r="D39">
        <v>1</v>
      </c>
    </row>
    <row r="40" spans="1:6" x14ac:dyDescent="0.35">
      <c r="A40">
        <v>39</v>
      </c>
      <c r="B40" t="s">
        <v>2197</v>
      </c>
      <c r="C40" t="s">
        <v>2232</v>
      </c>
      <c r="D40">
        <v>5</v>
      </c>
      <c r="F40" t="s">
        <v>2278</v>
      </c>
    </row>
    <row r="41" spans="1:6" x14ac:dyDescent="0.35">
      <c r="A41">
        <v>40</v>
      </c>
      <c r="B41" t="s">
        <v>2197</v>
      </c>
      <c r="C41" t="s">
        <v>2231</v>
      </c>
      <c r="D41" t="s">
        <v>54</v>
      </c>
    </row>
    <row r="42" spans="1:6" x14ac:dyDescent="0.35">
      <c r="A42">
        <v>41</v>
      </c>
      <c r="B42" t="s">
        <v>2197</v>
      </c>
      <c r="C42" t="s">
        <v>2230</v>
      </c>
      <c r="D42" t="s">
        <v>54</v>
      </c>
    </row>
    <row r="43" spans="1:6" x14ac:dyDescent="0.35">
      <c r="A43">
        <v>42</v>
      </c>
      <c r="B43" t="s">
        <v>2197</v>
      </c>
      <c r="C43" t="s">
        <v>2229</v>
      </c>
      <c r="D43" t="s">
        <v>54</v>
      </c>
    </row>
    <row r="44" spans="1:6" x14ac:dyDescent="0.35">
      <c r="A44">
        <v>43</v>
      </c>
      <c r="B44" t="s">
        <v>2197</v>
      </c>
      <c r="C44" t="s">
        <v>2228</v>
      </c>
      <c r="D44" t="s">
        <v>54</v>
      </c>
      <c r="F44" t="s">
        <v>2277</v>
      </c>
    </row>
    <row r="45" spans="1:6" x14ac:dyDescent="0.35">
      <c r="A45">
        <v>44</v>
      </c>
      <c r="B45" t="s">
        <v>2197</v>
      </c>
      <c r="C45" t="s">
        <v>2227</v>
      </c>
      <c r="D45">
        <v>1</v>
      </c>
    </row>
    <row r="46" spans="1:6" x14ac:dyDescent="0.35">
      <c r="A46">
        <v>45</v>
      </c>
      <c r="B46" t="s">
        <v>2197</v>
      </c>
      <c r="C46" t="s">
        <v>2226</v>
      </c>
      <c r="D46" t="s">
        <v>54</v>
      </c>
    </row>
    <row r="47" spans="1:6" x14ac:dyDescent="0.35">
      <c r="A47">
        <v>46</v>
      </c>
      <c r="B47" t="s">
        <v>2197</v>
      </c>
      <c r="C47" t="s">
        <v>2225</v>
      </c>
      <c r="D47" t="s">
        <v>54</v>
      </c>
    </row>
    <row r="48" spans="1:6" x14ac:dyDescent="0.35">
      <c r="A48">
        <v>47</v>
      </c>
      <c r="B48" t="s">
        <v>2197</v>
      </c>
      <c r="C48" t="s">
        <v>2224</v>
      </c>
      <c r="D48" t="s">
        <v>54</v>
      </c>
    </row>
    <row r="49" spans="1:6" x14ac:dyDescent="0.35">
      <c r="A49">
        <v>48</v>
      </c>
      <c r="B49" t="s">
        <v>2197</v>
      </c>
      <c r="C49" t="s">
        <v>2223</v>
      </c>
      <c r="D49">
        <v>1</v>
      </c>
    </row>
    <row r="50" spans="1:6" x14ac:dyDescent="0.35">
      <c r="A50">
        <v>49</v>
      </c>
      <c r="B50" t="s">
        <v>2197</v>
      </c>
      <c r="C50" t="s">
        <v>2222</v>
      </c>
      <c r="D50" t="s">
        <v>54</v>
      </c>
    </row>
    <row r="51" spans="1:6" x14ac:dyDescent="0.35">
      <c r="A51">
        <v>50</v>
      </c>
      <c r="B51" t="s">
        <v>2197</v>
      </c>
      <c r="C51" t="s">
        <v>2221</v>
      </c>
      <c r="D51">
        <v>2</v>
      </c>
    </row>
    <row r="52" spans="1:6" x14ac:dyDescent="0.35">
      <c r="A52">
        <v>51</v>
      </c>
      <c r="B52" t="s">
        <v>2197</v>
      </c>
      <c r="C52" t="s">
        <v>2220</v>
      </c>
      <c r="D52" t="s">
        <v>54</v>
      </c>
      <c r="F52" t="s">
        <v>2275</v>
      </c>
    </row>
    <row r="53" spans="1:6" x14ac:dyDescent="0.35">
      <c r="A53">
        <v>52</v>
      </c>
      <c r="B53" t="s">
        <v>2197</v>
      </c>
      <c r="C53" t="s">
        <v>2219</v>
      </c>
      <c r="D53" t="s">
        <v>54</v>
      </c>
    </row>
    <row r="54" spans="1:6" x14ac:dyDescent="0.35">
      <c r="A54">
        <v>53</v>
      </c>
      <c r="B54" t="s">
        <v>2197</v>
      </c>
      <c r="C54" t="s">
        <v>2218</v>
      </c>
      <c r="D54">
        <v>1</v>
      </c>
    </row>
    <row r="55" spans="1:6" x14ac:dyDescent="0.35">
      <c r="A55">
        <v>54</v>
      </c>
      <c r="B55" t="s">
        <v>2197</v>
      </c>
      <c r="C55" t="s">
        <v>2217</v>
      </c>
      <c r="D55" t="s">
        <v>54</v>
      </c>
    </row>
    <row r="56" spans="1:6" x14ac:dyDescent="0.35">
      <c r="A56">
        <v>55</v>
      </c>
      <c r="B56" t="s">
        <v>2197</v>
      </c>
      <c r="C56" t="s">
        <v>2216</v>
      </c>
      <c r="D56" t="s">
        <v>54</v>
      </c>
    </row>
    <row r="57" spans="1:6" x14ac:dyDescent="0.35">
      <c r="A57">
        <v>56</v>
      </c>
      <c r="B57" t="s">
        <v>2197</v>
      </c>
      <c r="C57" t="s">
        <v>2215</v>
      </c>
      <c r="D57" t="s">
        <v>54</v>
      </c>
    </row>
    <row r="58" spans="1:6" x14ac:dyDescent="0.35">
      <c r="A58">
        <v>57</v>
      </c>
      <c r="B58" t="s">
        <v>2197</v>
      </c>
      <c r="C58" t="s">
        <v>2214</v>
      </c>
      <c r="D58" t="s">
        <v>54</v>
      </c>
    </row>
    <row r="59" spans="1:6" x14ac:dyDescent="0.35">
      <c r="A59">
        <v>58</v>
      </c>
      <c r="B59" t="s">
        <v>2197</v>
      </c>
      <c r="C59" t="s">
        <v>2213</v>
      </c>
      <c r="D59" t="s">
        <v>54</v>
      </c>
    </row>
    <row r="60" spans="1:6" x14ac:dyDescent="0.35">
      <c r="A60">
        <v>59</v>
      </c>
      <c r="B60" t="s">
        <v>2197</v>
      </c>
      <c r="C60" t="s">
        <v>2212</v>
      </c>
      <c r="D60" t="s">
        <v>54</v>
      </c>
    </row>
    <row r="61" spans="1:6" x14ac:dyDescent="0.35">
      <c r="A61">
        <v>60</v>
      </c>
      <c r="B61" t="s">
        <v>2197</v>
      </c>
      <c r="C61" t="s">
        <v>2211</v>
      </c>
      <c r="D61" t="s">
        <v>54</v>
      </c>
      <c r="F61" t="s">
        <v>2276</v>
      </c>
    </row>
    <row r="62" spans="1:6" x14ac:dyDescent="0.35">
      <c r="A62">
        <v>61</v>
      </c>
      <c r="B62" t="s">
        <v>2197</v>
      </c>
      <c r="C62" t="s">
        <v>2210</v>
      </c>
      <c r="D62" t="s">
        <v>54</v>
      </c>
      <c r="F62" t="s">
        <v>2275</v>
      </c>
    </row>
    <row r="63" spans="1:6" x14ac:dyDescent="0.35">
      <c r="A63">
        <v>62</v>
      </c>
      <c r="B63" t="s">
        <v>2197</v>
      </c>
      <c r="C63" t="s">
        <v>2209</v>
      </c>
      <c r="D63" t="s">
        <v>54</v>
      </c>
      <c r="F63" t="s">
        <v>2274</v>
      </c>
    </row>
    <row r="64" spans="1:6" x14ac:dyDescent="0.35">
      <c r="A64">
        <v>63</v>
      </c>
      <c r="B64" t="s">
        <v>2197</v>
      </c>
      <c r="C64" t="s">
        <v>2208</v>
      </c>
      <c r="D64">
        <v>1</v>
      </c>
    </row>
    <row r="65" spans="1:6" x14ac:dyDescent="0.35">
      <c r="A65">
        <v>64</v>
      </c>
      <c r="B65" t="s">
        <v>2197</v>
      </c>
      <c r="C65" t="s">
        <v>2207</v>
      </c>
      <c r="D65">
        <v>1</v>
      </c>
    </row>
    <row r="66" spans="1:6" x14ac:dyDescent="0.35">
      <c r="A66">
        <v>65</v>
      </c>
      <c r="B66" t="s">
        <v>2197</v>
      </c>
      <c r="C66" t="s">
        <v>2206</v>
      </c>
      <c r="D66" t="s">
        <v>54</v>
      </c>
    </row>
    <row r="67" spans="1:6" x14ac:dyDescent="0.35">
      <c r="A67">
        <v>66</v>
      </c>
      <c r="B67" t="s">
        <v>2197</v>
      </c>
      <c r="C67" t="s">
        <v>2205</v>
      </c>
      <c r="D67" t="s">
        <v>54</v>
      </c>
      <c r="F67" t="s">
        <v>2274</v>
      </c>
    </row>
    <row r="68" spans="1:6" x14ac:dyDescent="0.35">
      <c r="A68">
        <v>67</v>
      </c>
      <c r="B68" t="s">
        <v>2197</v>
      </c>
      <c r="C68" t="s">
        <v>2204</v>
      </c>
      <c r="D68">
        <v>1</v>
      </c>
    </row>
    <row r="69" spans="1:6" x14ac:dyDescent="0.35">
      <c r="A69">
        <v>68</v>
      </c>
      <c r="B69" t="s">
        <v>2197</v>
      </c>
      <c r="C69" t="s">
        <v>2203</v>
      </c>
      <c r="D69" t="s">
        <v>54</v>
      </c>
    </row>
    <row r="70" spans="1:6" x14ac:dyDescent="0.35">
      <c r="A70">
        <v>69</v>
      </c>
      <c r="B70" t="s">
        <v>2197</v>
      </c>
      <c r="C70" t="s">
        <v>2202</v>
      </c>
      <c r="D70" t="s">
        <v>54</v>
      </c>
    </row>
    <row r="71" spans="1:6" x14ac:dyDescent="0.35">
      <c r="A71">
        <v>70</v>
      </c>
      <c r="B71" t="s">
        <v>2197</v>
      </c>
      <c r="C71" t="s">
        <v>2201</v>
      </c>
      <c r="D71">
        <v>1</v>
      </c>
    </row>
    <row r="72" spans="1:6" x14ac:dyDescent="0.35">
      <c r="A72">
        <v>71</v>
      </c>
      <c r="B72" t="s">
        <v>2197</v>
      </c>
      <c r="C72" t="s">
        <v>2200</v>
      </c>
      <c r="D72" t="s">
        <v>54</v>
      </c>
      <c r="F72" t="s">
        <v>2273</v>
      </c>
    </row>
    <row r="73" spans="1:6" x14ac:dyDescent="0.35">
      <c r="A73">
        <v>72</v>
      </c>
      <c r="B73" t="s">
        <v>2197</v>
      </c>
      <c r="C73" t="s">
        <v>2199</v>
      </c>
      <c r="D73" t="s">
        <v>54</v>
      </c>
      <c r="F73" t="s">
        <v>2272</v>
      </c>
    </row>
    <row r="74" spans="1:6" x14ac:dyDescent="0.35">
      <c r="A74">
        <v>73</v>
      </c>
      <c r="B74" t="s">
        <v>2197</v>
      </c>
      <c r="C74" t="s">
        <v>2198</v>
      </c>
      <c r="D74">
        <v>1</v>
      </c>
    </row>
    <row r="75" spans="1:6" x14ac:dyDescent="0.35">
      <c r="A75">
        <v>74</v>
      </c>
      <c r="B75" t="s">
        <v>2197</v>
      </c>
      <c r="C75" t="s">
        <v>2196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94B51-E70E-4EDB-9477-66CB71F4C27D}">
  <dimension ref="A1:F48"/>
  <sheetViews>
    <sheetView tabSelected="1" topLeftCell="A30" workbookViewId="0">
      <selection activeCell="D46" sqref="D46"/>
    </sheetView>
  </sheetViews>
  <sheetFormatPr defaultRowHeight="14.5" x14ac:dyDescent="0.35"/>
  <sheetData>
    <row r="1" spans="1:6" x14ac:dyDescent="0.35">
      <c r="A1" s="1" t="s">
        <v>0</v>
      </c>
      <c r="B1" s="1" t="s">
        <v>96</v>
      </c>
      <c r="C1" s="1" t="s">
        <v>1</v>
      </c>
      <c r="D1" s="1" t="s">
        <v>652</v>
      </c>
      <c r="E1" s="1" t="s">
        <v>1545</v>
      </c>
      <c r="F1" s="1" t="s">
        <v>625</v>
      </c>
    </row>
    <row r="2" spans="1:6" x14ac:dyDescent="0.35">
      <c r="A2">
        <v>1</v>
      </c>
      <c r="B2" t="s">
        <v>2356</v>
      </c>
      <c r="C2" t="s">
        <v>2357</v>
      </c>
      <c r="D2">
        <v>1</v>
      </c>
    </row>
    <row r="3" spans="1:6" x14ac:dyDescent="0.35">
      <c r="A3">
        <v>2</v>
      </c>
      <c r="B3" t="s">
        <v>2356</v>
      </c>
      <c r="C3" t="s">
        <v>2358</v>
      </c>
      <c r="D3">
        <v>1</v>
      </c>
    </row>
    <row r="4" spans="1:6" x14ac:dyDescent="0.35">
      <c r="A4">
        <v>3</v>
      </c>
      <c r="B4" t="s">
        <v>2356</v>
      </c>
      <c r="C4" t="s">
        <v>2359</v>
      </c>
      <c r="D4">
        <v>1</v>
      </c>
    </row>
    <row r="5" spans="1:6" x14ac:dyDescent="0.35">
      <c r="A5">
        <v>4</v>
      </c>
      <c r="B5" t="s">
        <v>2356</v>
      </c>
      <c r="C5" t="s">
        <v>2360</v>
      </c>
      <c r="D5">
        <v>1</v>
      </c>
    </row>
    <row r="6" spans="1:6" x14ac:dyDescent="0.35">
      <c r="A6">
        <v>5</v>
      </c>
      <c r="B6" t="s">
        <v>2356</v>
      </c>
      <c r="C6" t="s">
        <v>2361</v>
      </c>
      <c r="D6">
        <v>1</v>
      </c>
    </row>
    <row r="7" spans="1:6" x14ac:dyDescent="0.35">
      <c r="A7">
        <v>6</v>
      </c>
      <c r="B7" t="s">
        <v>2356</v>
      </c>
      <c r="C7" t="s">
        <v>2362</v>
      </c>
      <c r="D7">
        <v>1</v>
      </c>
    </row>
    <row r="8" spans="1:6" x14ac:dyDescent="0.35">
      <c r="A8">
        <v>7</v>
      </c>
      <c r="B8" t="s">
        <v>2356</v>
      </c>
      <c r="C8" t="s">
        <v>2363</v>
      </c>
      <c r="D8">
        <v>1</v>
      </c>
    </row>
    <row r="9" spans="1:6" x14ac:dyDescent="0.35">
      <c r="A9">
        <v>8</v>
      </c>
      <c r="B9" t="s">
        <v>2356</v>
      </c>
      <c r="C9" t="s">
        <v>2364</v>
      </c>
      <c r="D9">
        <v>1</v>
      </c>
    </row>
    <row r="10" spans="1:6" x14ac:dyDescent="0.35">
      <c r="A10">
        <v>9</v>
      </c>
      <c r="B10" t="s">
        <v>2356</v>
      </c>
      <c r="C10" t="s">
        <v>2365</v>
      </c>
      <c r="D10">
        <v>1</v>
      </c>
    </row>
    <row r="11" spans="1:6" x14ac:dyDescent="0.35">
      <c r="A11">
        <v>10</v>
      </c>
      <c r="B11" t="s">
        <v>2356</v>
      </c>
      <c r="C11" t="s">
        <v>2366</v>
      </c>
      <c r="D11">
        <v>1</v>
      </c>
    </row>
    <row r="12" spans="1:6" x14ac:dyDescent="0.35">
      <c r="A12">
        <v>11</v>
      </c>
      <c r="B12" t="s">
        <v>2356</v>
      </c>
      <c r="C12" t="s">
        <v>2367</v>
      </c>
    </row>
    <row r="13" spans="1:6" x14ac:dyDescent="0.35">
      <c r="A13">
        <v>12</v>
      </c>
      <c r="B13" t="s">
        <v>2356</v>
      </c>
      <c r="C13" t="s">
        <v>2368</v>
      </c>
    </row>
    <row r="14" spans="1:6" x14ac:dyDescent="0.35">
      <c r="A14">
        <v>13</v>
      </c>
      <c r="B14" t="s">
        <v>2356</v>
      </c>
      <c r="C14" t="s">
        <v>2369</v>
      </c>
      <c r="D14">
        <v>1</v>
      </c>
    </row>
    <row r="15" spans="1:6" x14ac:dyDescent="0.35">
      <c r="A15">
        <v>14</v>
      </c>
      <c r="B15" t="s">
        <v>2356</v>
      </c>
      <c r="C15" t="s">
        <v>2370</v>
      </c>
      <c r="D15">
        <v>1</v>
      </c>
    </row>
    <row r="16" spans="1:6" x14ac:dyDescent="0.35">
      <c r="A16">
        <v>15</v>
      </c>
      <c r="B16" t="s">
        <v>2356</v>
      </c>
      <c r="C16" t="s">
        <v>2371</v>
      </c>
      <c r="D16">
        <v>1</v>
      </c>
    </row>
    <row r="17" spans="1:4" x14ac:dyDescent="0.35">
      <c r="A17">
        <v>16</v>
      </c>
      <c r="B17" t="s">
        <v>2356</v>
      </c>
      <c r="C17" t="s">
        <v>2372</v>
      </c>
      <c r="D17">
        <v>1</v>
      </c>
    </row>
    <row r="18" spans="1:4" x14ac:dyDescent="0.35">
      <c r="A18">
        <v>17</v>
      </c>
      <c r="B18" t="s">
        <v>2356</v>
      </c>
      <c r="C18" t="s">
        <v>2373</v>
      </c>
      <c r="D18">
        <v>1</v>
      </c>
    </row>
    <row r="19" spans="1:4" x14ac:dyDescent="0.35">
      <c r="A19">
        <v>18</v>
      </c>
      <c r="B19" t="s">
        <v>2356</v>
      </c>
      <c r="C19" t="s">
        <v>2374</v>
      </c>
      <c r="D19">
        <v>1</v>
      </c>
    </row>
    <row r="20" spans="1:4" x14ac:dyDescent="0.35">
      <c r="A20">
        <v>19</v>
      </c>
      <c r="B20" t="s">
        <v>2356</v>
      </c>
      <c r="C20" t="s">
        <v>2375</v>
      </c>
      <c r="D20">
        <v>5</v>
      </c>
    </row>
    <row r="21" spans="1:4" x14ac:dyDescent="0.35">
      <c r="A21">
        <v>20</v>
      </c>
      <c r="B21" t="s">
        <v>2356</v>
      </c>
      <c r="C21" t="s">
        <v>2376</v>
      </c>
      <c r="D21">
        <v>2</v>
      </c>
    </row>
    <row r="22" spans="1:4" x14ac:dyDescent="0.35">
      <c r="A22">
        <v>21</v>
      </c>
      <c r="B22" t="s">
        <v>2356</v>
      </c>
      <c r="C22" t="s">
        <v>2377</v>
      </c>
    </row>
    <row r="23" spans="1:4" x14ac:dyDescent="0.35">
      <c r="A23">
        <v>22</v>
      </c>
      <c r="B23" t="s">
        <v>2356</v>
      </c>
      <c r="C23" t="s">
        <v>2378</v>
      </c>
      <c r="D23">
        <v>1</v>
      </c>
    </row>
    <row r="24" spans="1:4" x14ac:dyDescent="0.35">
      <c r="A24">
        <v>23</v>
      </c>
      <c r="B24" t="s">
        <v>2356</v>
      </c>
      <c r="C24" t="s">
        <v>2379</v>
      </c>
      <c r="D24">
        <v>1</v>
      </c>
    </row>
    <row r="25" spans="1:4" x14ac:dyDescent="0.35">
      <c r="A25">
        <v>24</v>
      </c>
      <c r="B25" t="s">
        <v>2356</v>
      </c>
      <c r="C25" t="s">
        <v>2380</v>
      </c>
      <c r="D25">
        <v>1</v>
      </c>
    </row>
    <row r="26" spans="1:4" x14ac:dyDescent="0.35">
      <c r="A26">
        <v>25</v>
      </c>
      <c r="B26" t="s">
        <v>2356</v>
      </c>
      <c r="C26" t="s">
        <v>2381</v>
      </c>
      <c r="D26">
        <v>1</v>
      </c>
    </row>
    <row r="27" spans="1:4" x14ac:dyDescent="0.35">
      <c r="A27">
        <v>26</v>
      </c>
      <c r="B27" t="s">
        <v>2356</v>
      </c>
      <c r="C27" t="s">
        <v>2382</v>
      </c>
      <c r="D27">
        <v>1</v>
      </c>
    </row>
    <row r="28" spans="1:4" x14ac:dyDescent="0.35">
      <c r="A28">
        <v>27</v>
      </c>
      <c r="B28" t="s">
        <v>2356</v>
      </c>
      <c r="C28" t="s">
        <v>2383</v>
      </c>
      <c r="D28">
        <v>1</v>
      </c>
    </row>
    <row r="29" spans="1:4" x14ac:dyDescent="0.35">
      <c r="A29">
        <v>28</v>
      </c>
      <c r="B29" t="s">
        <v>2356</v>
      </c>
      <c r="C29" t="s">
        <v>2384</v>
      </c>
      <c r="D29">
        <v>6</v>
      </c>
    </row>
    <row r="30" spans="1:4" x14ac:dyDescent="0.35">
      <c r="A30">
        <v>29</v>
      </c>
      <c r="B30" t="s">
        <v>2356</v>
      </c>
      <c r="C30" t="s">
        <v>2385</v>
      </c>
    </row>
    <row r="31" spans="1:4" x14ac:dyDescent="0.35">
      <c r="A31">
        <v>30</v>
      </c>
      <c r="B31" t="s">
        <v>2356</v>
      </c>
      <c r="C31" t="s">
        <v>2386</v>
      </c>
      <c r="D31">
        <v>2</v>
      </c>
    </row>
    <row r="32" spans="1:4" x14ac:dyDescent="0.35">
      <c r="A32">
        <v>31</v>
      </c>
      <c r="B32" t="s">
        <v>2356</v>
      </c>
      <c r="C32" t="s">
        <v>2387</v>
      </c>
      <c r="D32">
        <v>1</v>
      </c>
    </row>
    <row r="33" spans="1:4" x14ac:dyDescent="0.35">
      <c r="A33">
        <v>32</v>
      </c>
      <c r="B33" t="s">
        <v>2356</v>
      </c>
      <c r="C33" t="s">
        <v>2388</v>
      </c>
      <c r="D33">
        <v>1</v>
      </c>
    </row>
    <row r="34" spans="1:4" x14ac:dyDescent="0.35">
      <c r="A34">
        <v>33</v>
      </c>
      <c r="B34" t="s">
        <v>2356</v>
      </c>
      <c r="C34" t="s">
        <v>2389</v>
      </c>
      <c r="D34">
        <v>6</v>
      </c>
    </row>
    <row r="35" spans="1:4" x14ac:dyDescent="0.35">
      <c r="A35">
        <v>34</v>
      </c>
      <c r="B35" t="s">
        <v>2356</v>
      </c>
      <c r="C35" t="s">
        <v>2390</v>
      </c>
      <c r="D35">
        <v>4</v>
      </c>
    </row>
    <row r="36" spans="1:4" x14ac:dyDescent="0.35">
      <c r="A36">
        <v>35</v>
      </c>
      <c r="B36" t="s">
        <v>2356</v>
      </c>
      <c r="C36" t="s">
        <v>2391</v>
      </c>
      <c r="D36">
        <v>1</v>
      </c>
    </row>
    <row r="37" spans="1:4" x14ac:dyDescent="0.35">
      <c r="A37">
        <v>36</v>
      </c>
      <c r="B37" t="s">
        <v>2356</v>
      </c>
      <c r="C37" t="s">
        <v>2392</v>
      </c>
    </row>
    <row r="38" spans="1:4" x14ac:dyDescent="0.35">
      <c r="A38">
        <v>37</v>
      </c>
      <c r="B38" t="s">
        <v>2356</v>
      </c>
      <c r="C38" t="s">
        <v>2393</v>
      </c>
      <c r="D38">
        <v>2</v>
      </c>
    </row>
    <row r="39" spans="1:4" x14ac:dyDescent="0.35">
      <c r="A39">
        <v>38</v>
      </c>
      <c r="B39" t="s">
        <v>2356</v>
      </c>
      <c r="C39" t="s">
        <v>2394</v>
      </c>
    </row>
    <row r="40" spans="1:4" x14ac:dyDescent="0.35">
      <c r="A40">
        <v>39</v>
      </c>
      <c r="B40" t="s">
        <v>2356</v>
      </c>
      <c r="C40" t="s">
        <v>2395</v>
      </c>
      <c r="D40">
        <v>1</v>
      </c>
    </row>
    <row r="41" spans="1:4" x14ac:dyDescent="0.35">
      <c r="A41">
        <v>40</v>
      </c>
      <c r="B41" t="s">
        <v>2356</v>
      </c>
      <c r="C41" t="s">
        <v>2396</v>
      </c>
      <c r="D41">
        <v>1</v>
      </c>
    </row>
    <row r="42" spans="1:4" x14ac:dyDescent="0.35">
      <c r="A42">
        <v>41</v>
      </c>
      <c r="B42" t="s">
        <v>2356</v>
      </c>
      <c r="C42" t="s">
        <v>2397</v>
      </c>
      <c r="D42">
        <v>1</v>
      </c>
    </row>
    <row r="43" spans="1:4" x14ac:dyDescent="0.35">
      <c r="A43">
        <v>42</v>
      </c>
      <c r="B43" t="s">
        <v>2356</v>
      </c>
      <c r="C43" t="s">
        <v>2398</v>
      </c>
      <c r="D43">
        <v>1</v>
      </c>
    </row>
    <row r="44" spans="1:4" x14ac:dyDescent="0.35">
      <c r="A44">
        <v>43</v>
      </c>
      <c r="B44" t="s">
        <v>2356</v>
      </c>
      <c r="C44" t="s">
        <v>2399</v>
      </c>
      <c r="D44">
        <v>1</v>
      </c>
    </row>
    <row r="45" spans="1:4" x14ac:dyDescent="0.35">
      <c r="A45">
        <v>44</v>
      </c>
      <c r="B45" t="s">
        <v>2356</v>
      </c>
      <c r="C45" t="s">
        <v>2400</v>
      </c>
    </row>
    <row r="46" spans="1:4" x14ac:dyDescent="0.35">
      <c r="A46">
        <v>45</v>
      </c>
      <c r="B46" t="s">
        <v>2356</v>
      </c>
      <c r="C46" t="s">
        <v>2401</v>
      </c>
    </row>
    <row r="47" spans="1:4" x14ac:dyDescent="0.35">
      <c r="A47">
        <v>46</v>
      </c>
      <c r="B47" t="s">
        <v>2356</v>
      </c>
      <c r="C47" t="s">
        <v>2402</v>
      </c>
    </row>
    <row r="48" spans="1:4" x14ac:dyDescent="0.35">
      <c r="A48">
        <v>47</v>
      </c>
      <c r="B48" t="s">
        <v>2356</v>
      </c>
      <c r="C48" t="s">
        <v>2403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3"/>
  <sheetViews>
    <sheetView workbookViewId="0">
      <pane ySplit="1" topLeftCell="A27" activePane="bottomLeft" state="frozen"/>
      <selection pane="bottomLeft" activeCell="I1" sqref="I1"/>
    </sheetView>
  </sheetViews>
  <sheetFormatPr defaultRowHeight="14.5" x14ac:dyDescent="0.35"/>
  <cols>
    <col min="1" max="1" width="3.7265625" customWidth="1"/>
    <col min="2" max="2" width="7.1796875" customWidth="1"/>
    <col min="3" max="3" width="18.1796875" customWidth="1"/>
    <col min="4" max="5" width="6.81640625" bestFit="1" customWidth="1"/>
    <col min="6" max="8" width="11.81640625" bestFit="1" customWidth="1"/>
    <col min="9" max="9" width="9.7265625" bestFit="1" customWidth="1"/>
    <col min="10" max="10" width="14.54296875" bestFit="1" customWidth="1"/>
    <col min="11" max="11" width="9.26953125" customWidth="1"/>
    <col min="12" max="12" width="9.81640625" bestFit="1" customWidth="1"/>
    <col min="13" max="13" width="10.7265625" customWidth="1"/>
  </cols>
  <sheetData>
    <row r="1" spans="1:14" x14ac:dyDescent="0.35">
      <c r="B1" s="1" t="s">
        <v>6</v>
      </c>
      <c r="C1" s="1" t="s">
        <v>1</v>
      </c>
      <c r="D1" s="1" t="s">
        <v>51</v>
      </c>
      <c r="E1" s="1" t="s">
        <v>52</v>
      </c>
      <c r="F1" s="1" t="s">
        <v>53</v>
      </c>
      <c r="G1" s="1" t="s">
        <v>87</v>
      </c>
      <c r="H1" s="1" t="s">
        <v>88</v>
      </c>
      <c r="I1" s="1" t="s">
        <v>242</v>
      </c>
      <c r="J1" s="1" t="s">
        <v>2</v>
      </c>
      <c r="K1" s="1" t="s">
        <v>3</v>
      </c>
      <c r="L1" s="1" t="s">
        <v>4</v>
      </c>
      <c r="M1" s="1" t="s">
        <v>5</v>
      </c>
      <c r="N1" s="1" t="s">
        <v>1742</v>
      </c>
    </row>
    <row r="3" spans="1:14" x14ac:dyDescent="0.35">
      <c r="A3">
        <v>1</v>
      </c>
      <c r="B3" t="s">
        <v>2190</v>
      </c>
      <c r="C3" t="s">
        <v>16</v>
      </c>
      <c r="D3">
        <v>1</v>
      </c>
      <c r="E3" t="s">
        <v>54</v>
      </c>
      <c r="F3">
        <v>2</v>
      </c>
      <c r="G3">
        <v>0</v>
      </c>
      <c r="H3">
        <v>1</v>
      </c>
      <c r="I3">
        <f>0.2*ABS(1907-2446)</f>
        <v>107.80000000000001</v>
      </c>
    </row>
    <row r="4" spans="1:14" x14ac:dyDescent="0.35">
      <c r="A4">
        <v>2</v>
      </c>
      <c r="B4" t="s">
        <v>2190</v>
      </c>
      <c r="C4" t="s">
        <v>17</v>
      </c>
      <c r="D4">
        <v>1.2</v>
      </c>
      <c r="E4">
        <v>1</v>
      </c>
      <c r="F4">
        <v>1</v>
      </c>
      <c r="G4">
        <v>0</v>
      </c>
      <c r="H4">
        <v>1</v>
      </c>
      <c r="I4">
        <f>2586*0.2</f>
        <v>517.20000000000005</v>
      </c>
      <c r="N4">
        <v>1</v>
      </c>
    </row>
    <row r="5" spans="1:14" x14ac:dyDescent="0.35">
      <c r="A5">
        <v>3</v>
      </c>
      <c r="B5" t="s">
        <v>2190</v>
      </c>
      <c r="C5" t="s">
        <v>18</v>
      </c>
      <c r="D5">
        <v>1</v>
      </c>
      <c r="E5">
        <v>1</v>
      </c>
      <c r="F5">
        <v>1</v>
      </c>
      <c r="G5">
        <v>1</v>
      </c>
      <c r="H5">
        <v>0</v>
      </c>
      <c r="I5">
        <f>0.2*2580</f>
        <v>516</v>
      </c>
      <c r="N5">
        <v>1</v>
      </c>
    </row>
    <row r="6" spans="1:14" x14ac:dyDescent="0.35">
      <c r="A6">
        <v>4</v>
      </c>
      <c r="B6" t="s">
        <v>2190</v>
      </c>
      <c r="C6" t="s">
        <v>19</v>
      </c>
      <c r="D6">
        <v>1</v>
      </c>
      <c r="E6">
        <v>1</v>
      </c>
      <c r="F6">
        <v>1</v>
      </c>
      <c r="G6">
        <v>0</v>
      </c>
      <c r="H6">
        <v>0</v>
      </c>
      <c r="I6">
        <f>ABS(2900-3124)*0.2</f>
        <v>44.800000000000004</v>
      </c>
      <c r="N6">
        <v>1</v>
      </c>
    </row>
    <row r="7" spans="1:14" x14ac:dyDescent="0.35">
      <c r="A7">
        <v>5</v>
      </c>
      <c r="B7" t="s">
        <v>2190</v>
      </c>
      <c r="C7" t="s">
        <v>20</v>
      </c>
      <c r="D7">
        <v>1</v>
      </c>
      <c r="E7" t="s">
        <v>54</v>
      </c>
      <c r="F7">
        <v>1</v>
      </c>
      <c r="G7">
        <v>1</v>
      </c>
      <c r="H7">
        <v>1</v>
      </c>
      <c r="I7">
        <f>0.2*ABS(485-3721)</f>
        <v>647.20000000000005</v>
      </c>
      <c r="N7">
        <v>1</v>
      </c>
    </row>
    <row r="8" spans="1:14" x14ac:dyDescent="0.35">
      <c r="A8">
        <v>6</v>
      </c>
      <c r="B8" t="s">
        <v>2190</v>
      </c>
      <c r="C8" t="s">
        <v>21</v>
      </c>
      <c r="D8" t="s">
        <v>54</v>
      </c>
      <c r="E8" t="s">
        <v>54</v>
      </c>
      <c r="F8" t="s">
        <v>54</v>
      </c>
      <c r="G8" t="s">
        <v>54</v>
      </c>
      <c r="H8" t="s">
        <v>54</v>
      </c>
      <c r="I8">
        <f>0.2*(3330-606)</f>
        <v>544.80000000000007</v>
      </c>
    </row>
    <row r="9" spans="1:14" x14ac:dyDescent="0.35">
      <c r="A9">
        <v>7</v>
      </c>
      <c r="B9" t="s">
        <v>2190</v>
      </c>
      <c r="C9" t="s">
        <v>22</v>
      </c>
      <c r="D9">
        <v>2</v>
      </c>
      <c r="E9" t="s">
        <v>54</v>
      </c>
      <c r="F9">
        <v>1</v>
      </c>
      <c r="G9">
        <v>0</v>
      </c>
      <c r="H9">
        <v>1</v>
      </c>
      <c r="I9">
        <f>0.2*ABS(340-3721)</f>
        <v>676.2</v>
      </c>
    </row>
    <row r="10" spans="1:14" x14ac:dyDescent="0.35">
      <c r="A10">
        <v>8</v>
      </c>
      <c r="B10" t="s">
        <v>2190</v>
      </c>
      <c r="C10" t="s">
        <v>23</v>
      </c>
      <c r="D10">
        <v>1</v>
      </c>
      <c r="E10">
        <v>1</v>
      </c>
      <c r="F10">
        <v>1</v>
      </c>
      <c r="G10">
        <v>0</v>
      </c>
      <c r="H10">
        <v>0</v>
      </c>
      <c r="I10">
        <f>0.2*(3721-305)</f>
        <v>683.2</v>
      </c>
    </row>
    <row r="11" spans="1:14" x14ac:dyDescent="0.35">
      <c r="A11">
        <v>9</v>
      </c>
      <c r="B11" t="s">
        <v>2190</v>
      </c>
      <c r="C11" t="s">
        <v>24</v>
      </c>
      <c r="D11">
        <v>1</v>
      </c>
      <c r="E11">
        <v>1</v>
      </c>
      <c r="F11">
        <v>1</v>
      </c>
      <c r="G11">
        <v>0</v>
      </c>
      <c r="H11">
        <v>1</v>
      </c>
    </row>
    <row r="12" spans="1:14" x14ac:dyDescent="0.35">
      <c r="A12">
        <v>10</v>
      </c>
      <c r="B12" t="s">
        <v>2190</v>
      </c>
      <c r="C12" t="s">
        <v>25</v>
      </c>
      <c r="D12" t="s">
        <v>54</v>
      </c>
      <c r="E12" t="s">
        <v>54</v>
      </c>
      <c r="F12" t="s">
        <v>54</v>
      </c>
      <c r="G12" t="s">
        <v>54</v>
      </c>
      <c r="H12" t="s">
        <v>54</v>
      </c>
    </row>
    <row r="13" spans="1:14" x14ac:dyDescent="0.35">
      <c r="A13">
        <v>11</v>
      </c>
      <c r="B13" t="s">
        <v>2190</v>
      </c>
      <c r="C13" t="s">
        <v>26</v>
      </c>
      <c r="D13">
        <v>1</v>
      </c>
      <c r="E13">
        <v>2</v>
      </c>
      <c r="F13">
        <v>2</v>
      </c>
      <c r="G13">
        <v>1</v>
      </c>
      <c r="H13">
        <v>1</v>
      </c>
      <c r="I13">
        <f>0.2*ABS(697-2155)</f>
        <v>291.60000000000002</v>
      </c>
    </row>
    <row r="14" spans="1:14" x14ac:dyDescent="0.35">
      <c r="A14">
        <v>12</v>
      </c>
      <c r="B14" t="s">
        <v>2190</v>
      </c>
      <c r="C14" t="s">
        <v>27</v>
      </c>
      <c r="D14">
        <v>1</v>
      </c>
      <c r="E14">
        <v>1</v>
      </c>
      <c r="F14">
        <v>1</v>
      </c>
      <c r="G14">
        <v>1</v>
      </c>
      <c r="H14">
        <v>1</v>
      </c>
    </row>
    <row r="15" spans="1:14" x14ac:dyDescent="0.35">
      <c r="A15">
        <v>13</v>
      </c>
      <c r="B15" t="s">
        <v>2190</v>
      </c>
      <c r="C15" t="s">
        <v>28</v>
      </c>
      <c r="D15">
        <v>2</v>
      </c>
      <c r="E15" t="s">
        <v>54</v>
      </c>
      <c r="F15">
        <v>2</v>
      </c>
      <c r="G15">
        <v>1</v>
      </c>
      <c r="H15">
        <v>1</v>
      </c>
      <c r="I15">
        <f>0.2*ABS(200-3721)</f>
        <v>704.2</v>
      </c>
      <c r="M15" t="s">
        <v>55</v>
      </c>
    </row>
    <row r="16" spans="1:14" x14ac:dyDescent="0.35">
      <c r="A16">
        <v>14</v>
      </c>
      <c r="B16" t="s">
        <v>2190</v>
      </c>
      <c r="C16" t="s">
        <v>29</v>
      </c>
      <c r="D16">
        <v>2</v>
      </c>
      <c r="E16">
        <v>1</v>
      </c>
      <c r="F16" t="s">
        <v>54</v>
      </c>
      <c r="G16">
        <v>0</v>
      </c>
      <c r="H16">
        <v>1</v>
      </c>
      <c r="I16">
        <f>0.2*ABS(2187-3815)</f>
        <v>325.60000000000002</v>
      </c>
    </row>
    <row r="17" spans="1:13" x14ac:dyDescent="0.35">
      <c r="A17">
        <v>15</v>
      </c>
      <c r="B17" t="s">
        <v>2190</v>
      </c>
      <c r="C17" t="s">
        <v>30</v>
      </c>
      <c r="D17">
        <v>1</v>
      </c>
      <c r="E17">
        <v>1.2</v>
      </c>
      <c r="F17">
        <v>1</v>
      </c>
      <c r="G17">
        <v>0</v>
      </c>
      <c r="H17">
        <v>1</v>
      </c>
      <c r="I17">
        <f>0.2*(2740-512)</f>
        <v>445.6</v>
      </c>
    </row>
    <row r="18" spans="1:13" x14ac:dyDescent="0.35">
      <c r="A18">
        <v>16</v>
      </c>
      <c r="B18" t="s">
        <v>2190</v>
      </c>
      <c r="C18" t="s">
        <v>31</v>
      </c>
      <c r="D18">
        <v>1</v>
      </c>
      <c r="E18" t="s">
        <v>54</v>
      </c>
      <c r="F18">
        <v>2</v>
      </c>
      <c r="G18">
        <v>0</v>
      </c>
      <c r="H18">
        <v>1</v>
      </c>
      <c r="I18">
        <f>0.2*ABS(1747-3721)</f>
        <v>394.8</v>
      </c>
    </row>
    <row r="19" spans="1:13" x14ac:dyDescent="0.35">
      <c r="A19">
        <v>17</v>
      </c>
      <c r="B19" t="s">
        <v>2190</v>
      </c>
      <c r="C19" t="s">
        <v>32</v>
      </c>
      <c r="D19">
        <v>1</v>
      </c>
      <c r="E19" t="s">
        <v>54</v>
      </c>
      <c r="F19">
        <v>1</v>
      </c>
      <c r="G19">
        <v>0</v>
      </c>
      <c r="H19">
        <v>1</v>
      </c>
      <c r="I19">
        <f>0.2*ABS(1988-2918)</f>
        <v>186</v>
      </c>
    </row>
    <row r="20" spans="1:13" x14ac:dyDescent="0.35">
      <c r="A20">
        <v>18</v>
      </c>
      <c r="B20" t="s">
        <v>2190</v>
      </c>
      <c r="C20" t="s">
        <v>33</v>
      </c>
      <c r="D20">
        <v>1</v>
      </c>
      <c r="E20">
        <v>1</v>
      </c>
      <c r="F20">
        <v>1</v>
      </c>
      <c r="G20">
        <v>0</v>
      </c>
      <c r="H20">
        <v>1</v>
      </c>
      <c r="I20">
        <f>0.2*ABS(750-3721)</f>
        <v>594.20000000000005</v>
      </c>
      <c r="M20" t="s">
        <v>55</v>
      </c>
    </row>
    <row r="21" spans="1:13" x14ac:dyDescent="0.35">
      <c r="A21">
        <v>19</v>
      </c>
      <c r="B21" t="s">
        <v>2190</v>
      </c>
      <c r="C21" t="s">
        <v>34</v>
      </c>
      <c r="D21">
        <v>1</v>
      </c>
      <c r="E21" t="s">
        <v>54</v>
      </c>
      <c r="F21">
        <v>1</v>
      </c>
      <c r="G21">
        <v>0</v>
      </c>
      <c r="H21">
        <v>0</v>
      </c>
      <c r="I21">
        <f>0.2*ABS(280-3700)</f>
        <v>684</v>
      </c>
    </row>
    <row r="22" spans="1:13" x14ac:dyDescent="0.35">
      <c r="A22">
        <v>20</v>
      </c>
      <c r="B22" t="s">
        <v>2190</v>
      </c>
      <c r="C22" t="s">
        <v>35</v>
      </c>
      <c r="D22" t="s">
        <v>54</v>
      </c>
      <c r="E22" t="s">
        <v>54</v>
      </c>
      <c r="F22" t="s">
        <v>54</v>
      </c>
      <c r="G22" t="s">
        <v>54</v>
      </c>
      <c r="H22" t="s">
        <v>54</v>
      </c>
    </row>
    <row r="23" spans="1:13" x14ac:dyDescent="0.35">
      <c r="A23">
        <v>21</v>
      </c>
      <c r="B23" t="s">
        <v>2190</v>
      </c>
      <c r="C23" t="s">
        <v>36</v>
      </c>
      <c r="D23">
        <v>1</v>
      </c>
      <c r="E23">
        <v>1.2</v>
      </c>
      <c r="F23">
        <v>2</v>
      </c>
      <c r="G23">
        <v>1</v>
      </c>
      <c r="H23">
        <v>1</v>
      </c>
      <c r="I23">
        <f>0.2*ABS(180-3700)</f>
        <v>704</v>
      </c>
    </row>
    <row r="24" spans="1:13" x14ac:dyDescent="0.35">
      <c r="A24">
        <v>22</v>
      </c>
      <c r="B24" t="s">
        <v>2190</v>
      </c>
      <c r="C24" t="s">
        <v>37</v>
      </c>
      <c r="D24">
        <v>1</v>
      </c>
      <c r="E24" t="s">
        <v>54</v>
      </c>
      <c r="F24">
        <v>1</v>
      </c>
      <c r="G24">
        <v>0</v>
      </c>
      <c r="H24">
        <v>1</v>
      </c>
      <c r="I24">
        <f>0.2*ABS(333-3721)</f>
        <v>677.6</v>
      </c>
    </row>
    <row r="25" spans="1:13" x14ac:dyDescent="0.35">
      <c r="A25">
        <v>23</v>
      </c>
      <c r="B25" t="s">
        <v>2190</v>
      </c>
      <c r="C25" t="s">
        <v>38</v>
      </c>
      <c r="D25">
        <v>1</v>
      </c>
      <c r="E25" t="s">
        <v>54</v>
      </c>
      <c r="F25">
        <v>1</v>
      </c>
      <c r="G25">
        <v>0</v>
      </c>
      <c r="H25">
        <v>1</v>
      </c>
      <c r="I25">
        <f>0.2*ABS(551-1045)</f>
        <v>98.800000000000011</v>
      </c>
    </row>
    <row r="26" spans="1:13" x14ac:dyDescent="0.35">
      <c r="A26">
        <v>24</v>
      </c>
      <c r="B26" t="s">
        <v>2190</v>
      </c>
      <c r="C26" t="s">
        <v>39</v>
      </c>
      <c r="D26">
        <v>1</v>
      </c>
      <c r="E26" t="s">
        <v>54</v>
      </c>
      <c r="F26">
        <v>1</v>
      </c>
      <c r="G26">
        <v>0</v>
      </c>
      <c r="H26">
        <v>1</v>
      </c>
      <c r="I26">
        <f>0.2*(1800-200)</f>
        <v>320</v>
      </c>
    </row>
    <row r="27" spans="1:13" x14ac:dyDescent="0.35">
      <c r="A27">
        <v>25</v>
      </c>
      <c r="B27" t="s">
        <v>2190</v>
      </c>
      <c r="C27" t="s">
        <v>40</v>
      </c>
      <c r="D27">
        <v>1</v>
      </c>
      <c r="E27" t="s">
        <v>54</v>
      </c>
      <c r="F27">
        <v>1</v>
      </c>
      <c r="G27">
        <v>0</v>
      </c>
      <c r="H27">
        <v>1</v>
      </c>
      <c r="I27">
        <f>0.2*ABS(1380-3700)</f>
        <v>464</v>
      </c>
    </row>
    <row r="28" spans="1:13" x14ac:dyDescent="0.35">
      <c r="A28">
        <v>26</v>
      </c>
      <c r="B28" t="s">
        <v>2190</v>
      </c>
      <c r="C28" t="s">
        <v>41</v>
      </c>
      <c r="D28">
        <v>1</v>
      </c>
      <c r="E28" t="s">
        <v>54</v>
      </c>
      <c r="F28">
        <v>1</v>
      </c>
      <c r="G28">
        <v>1</v>
      </c>
      <c r="H28">
        <v>1</v>
      </c>
    </row>
    <row r="29" spans="1:13" x14ac:dyDescent="0.35">
      <c r="A29">
        <v>27</v>
      </c>
      <c r="B29" t="s">
        <v>2190</v>
      </c>
      <c r="C29" t="s">
        <v>42</v>
      </c>
      <c r="D29" t="s">
        <v>54</v>
      </c>
      <c r="E29" t="s">
        <v>54</v>
      </c>
      <c r="F29" t="s">
        <v>54</v>
      </c>
      <c r="G29" t="s">
        <v>54</v>
      </c>
      <c r="H29" t="s">
        <v>54</v>
      </c>
    </row>
    <row r="30" spans="1:13" x14ac:dyDescent="0.35">
      <c r="A30">
        <v>28</v>
      </c>
      <c r="B30" t="s">
        <v>2190</v>
      </c>
      <c r="C30" t="s">
        <v>43</v>
      </c>
      <c r="D30">
        <v>1</v>
      </c>
      <c r="E30" t="s">
        <v>54</v>
      </c>
      <c r="F30">
        <v>1</v>
      </c>
      <c r="G30">
        <v>0</v>
      </c>
      <c r="H30">
        <v>1</v>
      </c>
      <c r="I30">
        <f>0.2*ABS(257-766)</f>
        <v>101.80000000000001</v>
      </c>
    </row>
    <row r="31" spans="1:13" x14ac:dyDescent="0.35">
      <c r="A31">
        <v>29</v>
      </c>
      <c r="B31" t="s">
        <v>2190</v>
      </c>
      <c r="C31" t="s">
        <v>44</v>
      </c>
      <c r="D31">
        <v>2</v>
      </c>
      <c r="E31" t="s">
        <v>54</v>
      </c>
      <c r="F31">
        <v>2</v>
      </c>
      <c r="G31">
        <v>0</v>
      </c>
      <c r="H31">
        <v>1</v>
      </c>
      <c r="I31">
        <f>0.2*ABS(269-3674)</f>
        <v>681</v>
      </c>
    </row>
    <row r="32" spans="1:13" x14ac:dyDescent="0.35">
      <c r="A32">
        <v>30</v>
      </c>
      <c r="B32" t="s">
        <v>2190</v>
      </c>
      <c r="C32" t="s">
        <v>45</v>
      </c>
      <c r="D32" t="s">
        <v>54</v>
      </c>
      <c r="E32" t="s">
        <v>54</v>
      </c>
      <c r="F32" t="s">
        <v>54</v>
      </c>
      <c r="G32" t="s">
        <v>54</v>
      </c>
      <c r="H32" t="s">
        <v>54</v>
      </c>
    </row>
    <row r="33" spans="1:10" x14ac:dyDescent="0.35">
      <c r="A33">
        <v>31</v>
      </c>
      <c r="B33" t="s">
        <v>2190</v>
      </c>
      <c r="C33" t="s">
        <v>46</v>
      </c>
      <c r="D33">
        <v>1</v>
      </c>
      <c r="E33">
        <v>1</v>
      </c>
      <c r="F33">
        <v>1</v>
      </c>
      <c r="G33">
        <v>0</v>
      </c>
      <c r="H33">
        <v>1</v>
      </c>
      <c r="I33">
        <f>0.2*ABS(186-3721)</f>
        <v>707</v>
      </c>
    </row>
    <row r="34" spans="1:10" x14ac:dyDescent="0.35">
      <c r="A34">
        <v>32</v>
      </c>
      <c r="B34" t="s">
        <v>2190</v>
      </c>
      <c r="C34" t="s">
        <v>47</v>
      </c>
      <c r="D34">
        <v>1</v>
      </c>
      <c r="E34">
        <v>1</v>
      </c>
      <c r="F34">
        <v>1</v>
      </c>
      <c r="G34">
        <v>0</v>
      </c>
      <c r="H34">
        <v>0</v>
      </c>
      <c r="I34">
        <f>0.2*ABS(405-3721)</f>
        <v>663.2</v>
      </c>
    </row>
    <row r="35" spans="1:10" x14ac:dyDescent="0.35">
      <c r="A35">
        <v>33</v>
      </c>
      <c r="B35" t="s">
        <v>2190</v>
      </c>
      <c r="C35" t="s">
        <v>48</v>
      </c>
      <c r="D35" t="s">
        <v>54</v>
      </c>
      <c r="E35" t="s">
        <v>54</v>
      </c>
      <c r="F35">
        <v>2</v>
      </c>
      <c r="G35">
        <v>1</v>
      </c>
      <c r="H35">
        <v>1</v>
      </c>
    </row>
    <row r="36" spans="1:10" x14ac:dyDescent="0.35">
      <c r="A36">
        <v>34</v>
      </c>
      <c r="B36" t="s">
        <v>2190</v>
      </c>
      <c r="C36" t="s">
        <v>49</v>
      </c>
      <c r="D36" t="s">
        <v>54</v>
      </c>
      <c r="E36" t="s">
        <v>54</v>
      </c>
      <c r="F36" t="s">
        <v>54</v>
      </c>
      <c r="G36" t="s">
        <v>54</v>
      </c>
      <c r="H36" t="s">
        <v>54</v>
      </c>
    </row>
    <row r="37" spans="1:10" x14ac:dyDescent="0.35">
      <c r="F37" t="s">
        <v>95</v>
      </c>
    </row>
    <row r="39" spans="1:10" x14ac:dyDescent="0.35">
      <c r="F39" t="s">
        <v>93</v>
      </c>
      <c r="G39" t="s">
        <v>90</v>
      </c>
      <c r="H39" t="s">
        <v>91</v>
      </c>
    </row>
    <row r="40" spans="1:10" x14ac:dyDescent="0.35">
      <c r="F40">
        <f>COUNTIF(F3:F36,"=1")/F41</f>
        <v>0.7407407407407407</v>
      </c>
      <c r="G40">
        <f>COUNTIF(G1:G36, "=1")/F41</f>
        <v>0.29629629629629628</v>
      </c>
      <c r="H40">
        <f>COUNTIF(H1:H36, "=1")/F41</f>
        <v>0.85185185185185186</v>
      </c>
    </row>
    <row r="41" spans="1:10" x14ac:dyDescent="0.35">
      <c r="E41" t="s">
        <v>94</v>
      </c>
      <c r="F41">
        <f>(COUNTIF(F3:F36, "=1")+COUNTIF(F1:F36, "=2"))</f>
        <v>27</v>
      </c>
    </row>
    <row r="43" spans="1:10" x14ac:dyDescent="0.35">
      <c r="H43" t="s">
        <v>2192</v>
      </c>
      <c r="I43">
        <v>744</v>
      </c>
      <c r="J43" t="s">
        <v>2193</v>
      </c>
    </row>
  </sheetData>
  <sortState xmlns:xlrd2="http://schemas.microsoft.com/office/spreadsheetml/2017/richdata2" ref="A3:L69">
    <sortCondition ref="A69"/>
  </sortSt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7AD5C-2667-4028-A1D3-95B5C120474C}">
  <dimension ref="A1:K32"/>
  <sheetViews>
    <sheetView workbookViewId="0">
      <pane ySplit="1" topLeftCell="A9" activePane="bottomLeft" state="frozen"/>
      <selection pane="bottomLeft" activeCell="C28" sqref="C28"/>
    </sheetView>
  </sheetViews>
  <sheetFormatPr defaultRowHeight="14.5" x14ac:dyDescent="0.35"/>
  <sheetData>
    <row r="1" spans="1:11" x14ac:dyDescent="0.35">
      <c r="A1" s="1" t="s">
        <v>0</v>
      </c>
      <c r="B1" s="1" t="s">
        <v>96</v>
      </c>
      <c r="C1" s="1" t="s">
        <v>1</v>
      </c>
      <c r="D1" s="1" t="s">
        <v>652</v>
      </c>
      <c r="E1" s="1" t="s">
        <v>1545</v>
      </c>
      <c r="F1" s="1"/>
      <c r="G1" s="1"/>
      <c r="H1" s="1" t="s">
        <v>2308</v>
      </c>
      <c r="I1" s="1" t="s">
        <v>242</v>
      </c>
      <c r="J1" s="1" t="s">
        <v>2194</v>
      </c>
      <c r="K1" s="1" t="s">
        <v>625</v>
      </c>
    </row>
    <row r="2" spans="1:11" x14ac:dyDescent="0.35">
      <c r="A2">
        <v>1</v>
      </c>
      <c r="B2" t="s">
        <v>2281</v>
      </c>
      <c r="C2" t="s">
        <v>2307</v>
      </c>
      <c r="D2">
        <v>1</v>
      </c>
      <c r="H2">
        <v>1691</v>
      </c>
      <c r="I2">
        <f>H2*0.1</f>
        <v>169.10000000000002</v>
      </c>
    </row>
    <row r="3" spans="1:11" x14ac:dyDescent="0.35">
      <c r="A3">
        <v>2</v>
      </c>
      <c r="B3" t="s">
        <v>2281</v>
      </c>
      <c r="C3" t="s">
        <v>2306</v>
      </c>
      <c r="D3">
        <v>1</v>
      </c>
      <c r="H3">
        <v>455</v>
      </c>
      <c r="I3">
        <f t="shared" ref="I3:I31" si="0">H3*0.1</f>
        <v>45.5</v>
      </c>
    </row>
    <row r="4" spans="1:11" x14ac:dyDescent="0.35">
      <c r="A4">
        <v>2</v>
      </c>
      <c r="B4" t="s">
        <v>2281</v>
      </c>
      <c r="C4" t="s">
        <v>2306</v>
      </c>
      <c r="H4">
        <v>557</v>
      </c>
      <c r="I4">
        <f t="shared" si="0"/>
        <v>55.7</v>
      </c>
    </row>
    <row r="5" spans="1:11" x14ac:dyDescent="0.35">
      <c r="A5">
        <v>3</v>
      </c>
      <c r="B5" t="s">
        <v>2281</v>
      </c>
      <c r="C5" t="s">
        <v>2305</v>
      </c>
      <c r="D5">
        <v>1</v>
      </c>
      <c r="H5">
        <f>(730-150)/0.1</f>
        <v>5800</v>
      </c>
      <c r="I5">
        <f t="shared" si="0"/>
        <v>580</v>
      </c>
    </row>
    <row r="6" spans="1:11" x14ac:dyDescent="0.35">
      <c r="A6">
        <v>4</v>
      </c>
      <c r="B6" t="s">
        <v>2281</v>
      </c>
      <c r="C6" t="s">
        <v>2304</v>
      </c>
      <c r="D6">
        <v>2</v>
      </c>
      <c r="H6">
        <v>531</v>
      </c>
      <c r="I6">
        <f t="shared" si="0"/>
        <v>53.1</v>
      </c>
    </row>
    <row r="7" spans="1:11" x14ac:dyDescent="0.35">
      <c r="A7">
        <v>5</v>
      </c>
      <c r="B7" t="s">
        <v>2281</v>
      </c>
      <c r="C7" t="s">
        <v>2303</v>
      </c>
      <c r="D7">
        <v>1</v>
      </c>
      <c r="H7">
        <v>4513</v>
      </c>
      <c r="I7">
        <f t="shared" si="0"/>
        <v>451.3</v>
      </c>
    </row>
    <row r="8" spans="1:11" x14ac:dyDescent="0.35">
      <c r="A8">
        <v>6</v>
      </c>
      <c r="B8" t="s">
        <v>2281</v>
      </c>
      <c r="C8" t="s">
        <v>2302</v>
      </c>
      <c r="D8">
        <v>1</v>
      </c>
      <c r="H8">
        <v>554</v>
      </c>
      <c r="I8">
        <f t="shared" si="0"/>
        <v>55.400000000000006</v>
      </c>
    </row>
    <row r="9" spans="1:11" x14ac:dyDescent="0.35">
      <c r="A9">
        <v>7</v>
      </c>
      <c r="B9" t="s">
        <v>2281</v>
      </c>
      <c r="C9" t="s">
        <v>2301</v>
      </c>
      <c r="D9">
        <v>1</v>
      </c>
      <c r="H9">
        <v>161</v>
      </c>
      <c r="I9">
        <f t="shared" si="0"/>
        <v>16.100000000000001</v>
      </c>
    </row>
    <row r="10" spans="1:11" x14ac:dyDescent="0.35">
      <c r="A10">
        <v>8</v>
      </c>
      <c r="B10" t="s">
        <v>2281</v>
      </c>
      <c r="C10" t="s">
        <v>2300</v>
      </c>
      <c r="D10">
        <v>1</v>
      </c>
      <c r="H10">
        <v>2604</v>
      </c>
      <c r="I10">
        <f t="shared" si="0"/>
        <v>260.40000000000003</v>
      </c>
    </row>
    <row r="11" spans="1:11" x14ac:dyDescent="0.35">
      <c r="A11">
        <v>9</v>
      </c>
      <c r="B11" t="s">
        <v>2281</v>
      </c>
      <c r="C11" t="s">
        <v>2299</v>
      </c>
      <c r="H11">
        <v>910</v>
      </c>
      <c r="I11">
        <f t="shared" si="0"/>
        <v>91</v>
      </c>
    </row>
    <row r="12" spans="1:11" x14ac:dyDescent="0.35">
      <c r="A12">
        <v>9</v>
      </c>
      <c r="B12" t="s">
        <v>2281</v>
      </c>
      <c r="C12" t="s">
        <v>2299</v>
      </c>
      <c r="H12">
        <v>205</v>
      </c>
      <c r="I12">
        <f t="shared" si="0"/>
        <v>20.5</v>
      </c>
    </row>
    <row r="13" spans="1:11" x14ac:dyDescent="0.35">
      <c r="A13">
        <v>9</v>
      </c>
      <c r="B13" t="s">
        <v>2281</v>
      </c>
      <c r="C13" t="s">
        <v>2299</v>
      </c>
      <c r="H13">
        <v>377</v>
      </c>
      <c r="I13">
        <f t="shared" si="0"/>
        <v>37.700000000000003</v>
      </c>
    </row>
    <row r="14" spans="1:11" x14ac:dyDescent="0.35">
      <c r="A14">
        <v>9</v>
      </c>
      <c r="B14" t="s">
        <v>2281</v>
      </c>
      <c r="C14" t="s">
        <v>2299</v>
      </c>
      <c r="D14">
        <v>1</v>
      </c>
      <c r="H14">
        <v>5623</v>
      </c>
      <c r="I14">
        <f t="shared" si="0"/>
        <v>562.30000000000007</v>
      </c>
    </row>
    <row r="15" spans="1:11" x14ac:dyDescent="0.35">
      <c r="A15">
        <v>10</v>
      </c>
      <c r="B15" t="s">
        <v>2281</v>
      </c>
      <c r="C15" t="s">
        <v>2298</v>
      </c>
      <c r="K15" t="s">
        <v>2309</v>
      </c>
    </row>
    <row r="16" spans="1:11" x14ac:dyDescent="0.35">
      <c r="A16">
        <v>11</v>
      </c>
      <c r="B16" t="s">
        <v>2281</v>
      </c>
      <c r="C16" t="s">
        <v>2297</v>
      </c>
      <c r="D16">
        <v>1</v>
      </c>
      <c r="H16">
        <v>602</v>
      </c>
      <c r="I16">
        <f t="shared" si="0"/>
        <v>60.2</v>
      </c>
    </row>
    <row r="17" spans="1:11" x14ac:dyDescent="0.35">
      <c r="A17">
        <v>12</v>
      </c>
      <c r="B17" t="s">
        <v>2281</v>
      </c>
      <c r="C17" t="s">
        <v>2296</v>
      </c>
      <c r="K17" t="s">
        <v>1169</v>
      </c>
    </row>
    <row r="18" spans="1:11" x14ac:dyDescent="0.35">
      <c r="A18">
        <v>13</v>
      </c>
      <c r="B18" t="s">
        <v>2281</v>
      </c>
      <c r="C18" t="s">
        <v>2295</v>
      </c>
    </row>
    <row r="19" spans="1:11" x14ac:dyDescent="0.35">
      <c r="A19">
        <v>14</v>
      </c>
      <c r="B19" t="s">
        <v>2281</v>
      </c>
      <c r="C19" t="s">
        <v>2294</v>
      </c>
      <c r="D19">
        <v>1</v>
      </c>
      <c r="H19">
        <v>1020</v>
      </c>
      <c r="I19">
        <f t="shared" si="0"/>
        <v>102</v>
      </c>
    </row>
    <row r="20" spans="1:11" x14ac:dyDescent="0.35">
      <c r="A20">
        <v>15</v>
      </c>
      <c r="B20" t="s">
        <v>2281</v>
      </c>
      <c r="C20" t="s">
        <v>2293</v>
      </c>
    </row>
    <row r="21" spans="1:11" x14ac:dyDescent="0.35">
      <c r="A21">
        <v>16</v>
      </c>
      <c r="B21" t="s">
        <v>2281</v>
      </c>
      <c r="C21" t="s">
        <v>2292</v>
      </c>
      <c r="D21">
        <v>1</v>
      </c>
      <c r="H21">
        <v>26</v>
      </c>
      <c r="I21">
        <f t="shared" si="0"/>
        <v>2.6</v>
      </c>
    </row>
    <row r="22" spans="1:11" x14ac:dyDescent="0.35">
      <c r="A22">
        <v>17</v>
      </c>
      <c r="B22" t="s">
        <v>2281</v>
      </c>
      <c r="C22" t="s">
        <v>2291</v>
      </c>
      <c r="D22">
        <v>1</v>
      </c>
      <c r="H22">
        <v>3305</v>
      </c>
      <c r="I22">
        <f t="shared" si="0"/>
        <v>330.5</v>
      </c>
    </row>
    <row r="23" spans="1:11" x14ac:dyDescent="0.35">
      <c r="A23">
        <v>18</v>
      </c>
      <c r="B23" t="s">
        <v>2281</v>
      </c>
      <c r="C23" t="s">
        <v>2290</v>
      </c>
      <c r="D23">
        <v>1</v>
      </c>
      <c r="H23">
        <v>9212</v>
      </c>
      <c r="I23">
        <f t="shared" si="0"/>
        <v>921.2</v>
      </c>
    </row>
    <row r="24" spans="1:11" x14ac:dyDescent="0.35">
      <c r="A24">
        <v>19</v>
      </c>
      <c r="B24" t="s">
        <v>2281</v>
      </c>
      <c r="C24" t="s">
        <v>2289</v>
      </c>
      <c r="K24" t="s">
        <v>2310</v>
      </c>
    </row>
    <row r="25" spans="1:11" x14ac:dyDescent="0.35">
      <c r="A25">
        <v>20</v>
      </c>
      <c r="B25" t="s">
        <v>2281</v>
      </c>
      <c r="C25" t="s">
        <v>2288</v>
      </c>
      <c r="D25">
        <v>1</v>
      </c>
      <c r="H25">
        <v>254</v>
      </c>
      <c r="I25">
        <f t="shared" si="0"/>
        <v>25.400000000000002</v>
      </c>
    </row>
    <row r="26" spans="1:11" x14ac:dyDescent="0.35">
      <c r="A26">
        <v>21</v>
      </c>
      <c r="B26" t="s">
        <v>2281</v>
      </c>
      <c r="C26" t="s">
        <v>2287</v>
      </c>
      <c r="D26">
        <v>1</v>
      </c>
      <c r="H26">
        <v>582</v>
      </c>
      <c r="I26">
        <f t="shared" si="0"/>
        <v>58.2</v>
      </c>
    </row>
    <row r="27" spans="1:11" x14ac:dyDescent="0.35">
      <c r="A27">
        <v>22</v>
      </c>
      <c r="B27" t="s">
        <v>2281</v>
      </c>
      <c r="C27" t="s">
        <v>2286</v>
      </c>
      <c r="D27">
        <v>1</v>
      </c>
      <c r="H27">
        <v>138</v>
      </c>
      <c r="I27">
        <f t="shared" si="0"/>
        <v>13.8</v>
      </c>
    </row>
    <row r="28" spans="1:11" x14ac:dyDescent="0.35">
      <c r="A28">
        <v>23</v>
      </c>
      <c r="B28" t="s">
        <v>2281</v>
      </c>
      <c r="C28" t="s">
        <v>2285</v>
      </c>
      <c r="D28">
        <v>1</v>
      </c>
      <c r="H28">
        <v>1120</v>
      </c>
      <c r="I28">
        <f t="shared" si="0"/>
        <v>112</v>
      </c>
    </row>
    <row r="29" spans="1:11" x14ac:dyDescent="0.35">
      <c r="A29">
        <v>24</v>
      </c>
      <c r="B29" t="s">
        <v>2281</v>
      </c>
      <c r="C29" t="s">
        <v>2284</v>
      </c>
      <c r="D29">
        <v>1</v>
      </c>
      <c r="H29">
        <v>142</v>
      </c>
      <c r="I29">
        <f t="shared" si="0"/>
        <v>14.200000000000001</v>
      </c>
    </row>
    <row r="30" spans="1:11" x14ac:dyDescent="0.35">
      <c r="A30">
        <v>25</v>
      </c>
      <c r="B30" t="s">
        <v>2281</v>
      </c>
      <c r="C30" t="s">
        <v>2283</v>
      </c>
      <c r="D30">
        <v>1</v>
      </c>
      <c r="H30">
        <v>2135</v>
      </c>
      <c r="I30">
        <f t="shared" si="0"/>
        <v>213.5</v>
      </c>
    </row>
    <row r="31" spans="1:11" x14ac:dyDescent="0.35">
      <c r="A31">
        <v>26</v>
      </c>
      <c r="B31" t="s">
        <v>2281</v>
      </c>
      <c r="C31" t="s">
        <v>2282</v>
      </c>
      <c r="D31">
        <v>1</v>
      </c>
      <c r="H31">
        <v>131</v>
      </c>
      <c r="I31">
        <f t="shared" si="0"/>
        <v>13.100000000000001</v>
      </c>
    </row>
    <row r="32" spans="1:11" x14ac:dyDescent="0.35">
      <c r="A32">
        <v>27</v>
      </c>
      <c r="B32" t="s">
        <v>2281</v>
      </c>
      <c r="C32" t="s">
        <v>2280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43"/>
  <sheetViews>
    <sheetView workbookViewId="0">
      <pane ySplit="1" topLeftCell="A2" activePane="bottomLeft" state="frozen"/>
      <selection pane="bottomLeft" activeCell="D1" sqref="D1:K1"/>
    </sheetView>
  </sheetViews>
  <sheetFormatPr defaultRowHeight="14.5" x14ac:dyDescent="0.35"/>
  <sheetData>
    <row r="1" spans="1:11" x14ac:dyDescent="0.35">
      <c r="A1" s="1" t="s">
        <v>0</v>
      </c>
      <c r="B1" s="1" t="s">
        <v>96</v>
      </c>
      <c r="C1" s="1" t="s">
        <v>1</v>
      </c>
      <c r="D1" s="1" t="s">
        <v>652</v>
      </c>
      <c r="E1" s="1" t="s">
        <v>1545</v>
      </c>
      <c r="F1" s="1"/>
      <c r="G1" s="1"/>
      <c r="H1" s="1"/>
      <c r="I1" s="1" t="s">
        <v>242</v>
      </c>
      <c r="J1" s="1" t="s">
        <v>2194</v>
      </c>
      <c r="K1" s="1" t="s">
        <v>625</v>
      </c>
    </row>
    <row r="2" spans="1:11" x14ac:dyDescent="0.35">
      <c r="A2">
        <v>1</v>
      </c>
      <c r="B2" t="s">
        <v>2087</v>
      </c>
      <c r="C2" t="s">
        <v>2116</v>
      </c>
      <c r="D2">
        <v>1</v>
      </c>
      <c r="I2">
        <f>782-114</f>
        <v>668</v>
      </c>
      <c r="J2">
        <v>1</v>
      </c>
    </row>
    <row r="3" spans="1:11" x14ac:dyDescent="0.35">
      <c r="A3">
        <v>2</v>
      </c>
      <c r="B3" t="s">
        <v>2087</v>
      </c>
      <c r="C3" t="s">
        <v>2115</v>
      </c>
      <c r="D3">
        <v>1</v>
      </c>
      <c r="I3">
        <f>782-68</f>
        <v>714</v>
      </c>
      <c r="J3">
        <v>1</v>
      </c>
    </row>
    <row r="4" spans="1:11" x14ac:dyDescent="0.35">
      <c r="A4">
        <v>3</v>
      </c>
      <c r="B4" t="s">
        <v>2087</v>
      </c>
      <c r="C4" t="s">
        <v>2114</v>
      </c>
      <c r="D4">
        <v>1</v>
      </c>
      <c r="I4">
        <f>582-245</f>
        <v>337</v>
      </c>
      <c r="J4">
        <v>1</v>
      </c>
    </row>
    <row r="5" spans="1:11" x14ac:dyDescent="0.35">
      <c r="A5">
        <v>4</v>
      </c>
      <c r="B5" t="s">
        <v>2087</v>
      </c>
      <c r="C5" t="s">
        <v>2113</v>
      </c>
      <c r="D5">
        <v>1</v>
      </c>
      <c r="I5">
        <f>782-60</f>
        <v>722</v>
      </c>
      <c r="J5">
        <v>1</v>
      </c>
    </row>
    <row r="6" spans="1:11" x14ac:dyDescent="0.35">
      <c r="A6">
        <v>5</v>
      </c>
      <c r="B6" t="s">
        <v>2087</v>
      </c>
      <c r="C6" t="s">
        <v>2112</v>
      </c>
      <c r="D6">
        <v>1</v>
      </c>
      <c r="I6">
        <f>782-72</f>
        <v>710</v>
      </c>
      <c r="J6">
        <v>1</v>
      </c>
    </row>
    <row r="7" spans="1:11" x14ac:dyDescent="0.35">
      <c r="A7">
        <v>6</v>
      </c>
      <c r="B7" t="s">
        <v>2087</v>
      </c>
      <c r="C7" t="s">
        <v>2111</v>
      </c>
      <c r="D7">
        <v>1</v>
      </c>
      <c r="I7">
        <f>782-51</f>
        <v>731</v>
      </c>
      <c r="J7">
        <v>1</v>
      </c>
    </row>
    <row r="8" spans="1:11" x14ac:dyDescent="0.35">
      <c r="A8">
        <v>7</v>
      </c>
      <c r="B8" t="s">
        <v>2087</v>
      </c>
      <c r="C8" t="s">
        <v>2110</v>
      </c>
      <c r="D8">
        <v>1</v>
      </c>
      <c r="I8">
        <f>782-58</f>
        <v>724</v>
      </c>
      <c r="J8">
        <v>1</v>
      </c>
    </row>
    <row r="9" spans="1:11" x14ac:dyDescent="0.35">
      <c r="A9">
        <v>8</v>
      </c>
      <c r="B9" t="s">
        <v>2087</v>
      </c>
      <c r="C9" t="s">
        <v>2109</v>
      </c>
      <c r="D9">
        <v>1</v>
      </c>
      <c r="I9">
        <f>782-209</f>
        <v>573</v>
      </c>
      <c r="J9">
        <v>1</v>
      </c>
    </row>
    <row r="10" spans="1:11" x14ac:dyDescent="0.35">
      <c r="A10">
        <v>9</v>
      </c>
      <c r="B10" t="s">
        <v>2087</v>
      </c>
      <c r="C10" t="s">
        <v>2108</v>
      </c>
      <c r="D10">
        <v>1</v>
      </c>
      <c r="I10">
        <f>782-105</f>
        <v>677</v>
      </c>
      <c r="J10">
        <v>1</v>
      </c>
    </row>
    <row r="11" spans="1:11" x14ac:dyDescent="0.35">
      <c r="A11">
        <v>10</v>
      </c>
      <c r="B11" t="s">
        <v>2087</v>
      </c>
      <c r="C11" t="s">
        <v>2107</v>
      </c>
      <c r="D11">
        <v>1</v>
      </c>
      <c r="I11">
        <f>345-70</f>
        <v>275</v>
      </c>
      <c r="J11">
        <v>0</v>
      </c>
    </row>
    <row r="12" spans="1:11" x14ac:dyDescent="0.35">
      <c r="A12">
        <v>11</v>
      </c>
      <c r="B12" t="s">
        <v>2087</v>
      </c>
      <c r="C12" t="s">
        <v>2106</v>
      </c>
      <c r="D12">
        <v>1</v>
      </c>
      <c r="I12">
        <f>782-382</f>
        <v>400</v>
      </c>
      <c r="J12">
        <v>1</v>
      </c>
    </row>
    <row r="13" spans="1:11" x14ac:dyDescent="0.35">
      <c r="A13">
        <v>12</v>
      </c>
      <c r="B13" t="s">
        <v>2087</v>
      </c>
      <c r="C13" t="s">
        <v>2105</v>
      </c>
    </row>
    <row r="14" spans="1:11" x14ac:dyDescent="0.35">
      <c r="A14">
        <v>13</v>
      </c>
      <c r="B14" t="s">
        <v>2087</v>
      </c>
      <c r="C14" t="s">
        <v>2104</v>
      </c>
      <c r="D14">
        <v>1</v>
      </c>
      <c r="I14">
        <f>782-68</f>
        <v>714</v>
      </c>
      <c r="J14">
        <v>1</v>
      </c>
    </row>
    <row r="15" spans="1:11" x14ac:dyDescent="0.35">
      <c r="A15">
        <v>14</v>
      </c>
      <c r="B15" t="s">
        <v>2087</v>
      </c>
      <c r="C15" t="s">
        <v>2103</v>
      </c>
      <c r="D15">
        <v>1</v>
      </c>
      <c r="I15">
        <f>782-70</f>
        <v>712</v>
      </c>
      <c r="J15">
        <v>1</v>
      </c>
    </row>
    <row r="16" spans="1:11" x14ac:dyDescent="0.35">
      <c r="A16">
        <v>15</v>
      </c>
      <c r="B16" t="s">
        <v>2087</v>
      </c>
      <c r="C16" t="s">
        <v>2102</v>
      </c>
    </row>
    <row r="17" spans="1:10" x14ac:dyDescent="0.35">
      <c r="A17">
        <v>16</v>
      </c>
      <c r="B17" t="s">
        <v>2087</v>
      </c>
      <c r="C17" t="s">
        <v>2101</v>
      </c>
      <c r="D17">
        <v>1</v>
      </c>
      <c r="I17">
        <f>782-62</f>
        <v>720</v>
      </c>
      <c r="J17">
        <v>1</v>
      </c>
    </row>
    <row r="18" spans="1:10" x14ac:dyDescent="0.35">
      <c r="A18">
        <v>17</v>
      </c>
      <c r="B18" t="s">
        <v>2087</v>
      </c>
      <c r="C18" t="s">
        <v>2100</v>
      </c>
      <c r="D18">
        <v>1</v>
      </c>
      <c r="I18">
        <f>782-90</f>
        <v>692</v>
      </c>
      <c r="J18">
        <v>1</v>
      </c>
    </row>
    <row r="19" spans="1:10" x14ac:dyDescent="0.35">
      <c r="A19">
        <v>18</v>
      </c>
      <c r="B19" t="s">
        <v>2087</v>
      </c>
      <c r="C19" t="s">
        <v>2099</v>
      </c>
      <c r="D19">
        <v>2</v>
      </c>
      <c r="I19">
        <f>782-61</f>
        <v>721</v>
      </c>
      <c r="J19">
        <v>1</v>
      </c>
    </row>
    <row r="20" spans="1:10" x14ac:dyDescent="0.35">
      <c r="A20">
        <v>19</v>
      </c>
      <c r="B20" t="s">
        <v>2087</v>
      </c>
      <c r="C20" t="s">
        <v>2098</v>
      </c>
      <c r="D20">
        <v>1</v>
      </c>
      <c r="J20">
        <v>1</v>
      </c>
    </row>
    <row r="21" spans="1:10" x14ac:dyDescent="0.35">
      <c r="A21">
        <v>20</v>
      </c>
      <c r="B21" t="s">
        <v>2087</v>
      </c>
      <c r="C21" t="s">
        <v>2097</v>
      </c>
      <c r="D21">
        <v>1</v>
      </c>
      <c r="J21">
        <v>1</v>
      </c>
    </row>
    <row r="22" spans="1:10" x14ac:dyDescent="0.35">
      <c r="A22">
        <v>21</v>
      </c>
      <c r="B22" t="s">
        <v>2087</v>
      </c>
      <c r="C22" t="s">
        <v>2096</v>
      </c>
      <c r="D22">
        <v>1</v>
      </c>
      <c r="J22">
        <v>1</v>
      </c>
    </row>
    <row r="23" spans="1:10" x14ac:dyDescent="0.35">
      <c r="A23">
        <v>22</v>
      </c>
      <c r="B23" t="s">
        <v>2087</v>
      </c>
      <c r="C23" t="s">
        <v>2095</v>
      </c>
      <c r="D23">
        <v>1</v>
      </c>
    </row>
    <row r="24" spans="1:10" x14ac:dyDescent="0.35">
      <c r="A24">
        <v>23</v>
      </c>
      <c r="B24" t="s">
        <v>2087</v>
      </c>
      <c r="C24" t="s">
        <v>2094</v>
      </c>
      <c r="D24">
        <v>2</v>
      </c>
    </row>
    <row r="25" spans="1:10" x14ac:dyDescent="0.35">
      <c r="A25">
        <v>24</v>
      </c>
      <c r="B25" t="s">
        <v>2087</v>
      </c>
      <c r="C25" t="s">
        <v>2093</v>
      </c>
      <c r="D25">
        <v>1</v>
      </c>
    </row>
    <row r="26" spans="1:10" x14ac:dyDescent="0.35">
      <c r="A26">
        <v>25</v>
      </c>
      <c r="B26" t="s">
        <v>2087</v>
      </c>
      <c r="C26" t="s">
        <v>2092</v>
      </c>
    </row>
    <row r="27" spans="1:10" x14ac:dyDescent="0.35">
      <c r="A27">
        <v>26</v>
      </c>
      <c r="B27" t="s">
        <v>2087</v>
      </c>
      <c r="C27" t="s">
        <v>2091</v>
      </c>
      <c r="D27">
        <v>1</v>
      </c>
    </row>
    <row r="28" spans="1:10" x14ac:dyDescent="0.35">
      <c r="A28">
        <v>27</v>
      </c>
      <c r="B28" t="s">
        <v>2087</v>
      </c>
      <c r="C28" t="s">
        <v>2090</v>
      </c>
      <c r="D28">
        <v>1</v>
      </c>
    </row>
    <row r="29" spans="1:10" x14ac:dyDescent="0.35">
      <c r="A29">
        <v>28</v>
      </c>
      <c r="B29" t="s">
        <v>2087</v>
      </c>
      <c r="C29" t="s">
        <v>2089</v>
      </c>
    </row>
    <row r="30" spans="1:10" x14ac:dyDescent="0.35">
      <c r="A30">
        <v>29</v>
      </c>
      <c r="B30" t="s">
        <v>2087</v>
      </c>
      <c r="C30" t="s">
        <v>2088</v>
      </c>
    </row>
    <row r="31" spans="1:10" x14ac:dyDescent="0.35">
      <c r="A31">
        <v>30</v>
      </c>
      <c r="B31" t="s">
        <v>2087</v>
      </c>
      <c r="C31" t="s">
        <v>2086</v>
      </c>
    </row>
    <row r="142" spans="4:4" x14ac:dyDescent="0.35">
      <c r="D142">
        <v>7</v>
      </c>
    </row>
    <row r="145" spans="4:4" x14ac:dyDescent="0.35">
      <c r="D145">
        <v>1</v>
      </c>
    </row>
    <row r="150" spans="4:4" x14ac:dyDescent="0.35">
      <c r="D150">
        <v>1</v>
      </c>
    </row>
    <row r="151" spans="4:4" x14ac:dyDescent="0.35">
      <c r="D151">
        <v>1</v>
      </c>
    </row>
    <row r="153" spans="4:4" x14ac:dyDescent="0.35">
      <c r="D153">
        <v>1</v>
      </c>
    </row>
    <row r="155" spans="4:4" x14ac:dyDescent="0.35">
      <c r="D155">
        <v>1</v>
      </c>
    </row>
    <row r="243" spans="4:4" x14ac:dyDescent="0.35">
      <c r="D243">
        <v>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22"/>
  <sheetViews>
    <sheetView workbookViewId="0">
      <pane ySplit="1" topLeftCell="A2" activePane="bottomLeft" state="frozen"/>
      <selection pane="bottomLeft" activeCell="J10" sqref="J10"/>
    </sheetView>
  </sheetViews>
  <sheetFormatPr defaultRowHeight="14.5" x14ac:dyDescent="0.35"/>
  <sheetData>
    <row r="1" spans="1:11" x14ac:dyDescent="0.35">
      <c r="A1" s="1" t="s">
        <v>0</v>
      </c>
      <c r="B1" s="1" t="s">
        <v>96</v>
      </c>
      <c r="C1" s="1" t="s">
        <v>1</v>
      </c>
      <c r="D1" s="1" t="s">
        <v>652</v>
      </c>
      <c r="E1" s="1" t="s">
        <v>1545</v>
      </c>
      <c r="F1" s="1"/>
      <c r="G1" s="1"/>
      <c r="H1" s="1"/>
      <c r="I1" s="1" t="s">
        <v>242</v>
      </c>
      <c r="J1" s="1" t="s">
        <v>2194</v>
      </c>
      <c r="K1" s="1" t="s">
        <v>625</v>
      </c>
    </row>
    <row r="2" spans="1:11" x14ac:dyDescent="0.35">
      <c r="A2">
        <v>1</v>
      </c>
      <c r="B2" t="s">
        <v>2087</v>
      </c>
      <c r="C2" t="s">
        <v>2137</v>
      </c>
    </row>
    <row r="3" spans="1:11" x14ac:dyDescent="0.35">
      <c r="A3">
        <v>2</v>
      </c>
      <c r="B3" t="s">
        <v>2087</v>
      </c>
      <c r="C3" t="s">
        <v>2136</v>
      </c>
    </row>
    <row r="4" spans="1:11" x14ac:dyDescent="0.35">
      <c r="A4">
        <v>3</v>
      </c>
      <c r="B4" t="s">
        <v>2087</v>
      </c>
      <c r="C4" t="s">
        <v>2135</v>
      </c>
      <c r="D4">
        <v>1</v>
      </c>
      <c r="I4">
        <f t="shared" ref="I4" si="0">840-22</f>
        <v>818</v>
      </c>
      <c r="J4">
        <v>1</v>
      </c>
    </row>
    <row r="5" spans="1:11" x14ac:dyDescent="0.35">
      <c r="A5">
        <v>4</v>
      </c>
      <c r="B5" t="s">
        <v>2087</v>
      </c>
      <c r="C5" t="s">
        <v>2134</v>
      </c>
      <c r="D5">
        <v>1</v>
      </c>
      <c r="I5">
        <f>840-48</f>
        <v>792</v>
      </c>
      <c r="J5">
        <v>1</v>
      </c>
    </row>
    <row r="6" spans="1:11" x14ac:dyDescent="0.35">
      <c r="A6">
        <v>5</v>
      </c>
      <c r="B6" t="s">
        <v>2087</v>
      </c>
      <c r="C6" t="s">
        <v>2133</v>
      </c>
      <c r="D6">
        <v>1</v>
      </c>
      <c r="I6">
        <f>840-54</f>
        <v>786</v>
      </c>
      <c r="J6">
        <v>1</v>
      </c>
    </row>
    <row r="7" spans="1:11" x14ac:dyDescent="0.35">
      <c r="A7">
        <v>6</v>
      </c>
      <c r="B7" t="s">
        <v>2087</v>
      </c>
      <c r="C7" t="s">
        <v>2132</v>
      </c>
      <c r="D7">
        <v>1</v>
      </c>
      <c r="I7">
        <f>657-75</f>
        <v>582</v>
      </c>
      <c r="J7">
        <v>1</v>
      </c>
    </row>
    <row r="8" spans="1:11" x14ac:dyDescent="0.35">
      <c r="A8">
        <v>7</v>
      </c>
      <c r="B8" t="s">
        <v>2087</v>
      </c>
      <c r="C8" t="s">
        <v>2131</v>
      </c>
    </row>
    <row r="9" spans="1:11" x14ac:dyDescent="0.35">
      <c r="A9">
        <v>8</v>
      </c>
      <c r="B9" t="s">
        <v>2087</v>
      </c>
      <c r="C9" t="s">
        <v>2130</v>
      </c>
      <c r="D9">
        <v>1</v>
      </c>
      <c r="I9">
        <f>7750*0.1</f>
        <v>775</v>
      </c>
      <c r="J9">
        <v>0</v>
      </c>
    </row>
    <row r="10" spans="1:11" x14ac:dyDescent="0.35">
      <c r="A10">
        <v>9</v>
      </c>
      <c r="B10" t="s">
        <v>2087</v>
      </c>
      <c r="C10" t="s">
        <v>2129</v>
      </c>
      <c r="D10">
        <v>1</v>
      </c>
      <c r="I10">
        <v>800</v>
      </c>
      <c r="J10">
        <v>1</v>
      </c>
    </row>
    <row r="11" spans="1:11" x14ac:dyDescent="0.35">
      <c r="A11">
        <v>10</v>
      </c>
      <c r="B11" t="s">
        <v>2087</v>
      </c>
      <c r="C11" t="s">
        <v>2128</v>
      </c>
    </row>
    <row r="12" spans="1:11" x14ac:dyDescent="0.35">
      <c r="A12">
        <v>11</v>
      </c>
      <c r="B12" t="s">
        <v>2087</v>
      </c>
      <c r="C12" t="s">
        <v>2127</v>
      </c>
      <c r="D12">
        <v>1</v>
      </c>
      <c r="I12">
        <f>840-59</f>
        <v>781</v>
      </c>
      <c r="J12">
        <v>1</v>
      </c>
    </row>
    <row r="13" spans="1:11" x14ac:dyDescent="0.35">
      <c r="A13">
        <v>12</v>
      </c>
      <c r="B13" t="s">
        <v>2087</v>
      </c>
      <c r="C13" t="s">
        <v>2126</v>
      </c>
    </row>
    <row r="14" spans="1:11" x14ac:dyDescent="0.35">
      <c r="A14">
        <v>13</v>
      </c>
      <c r="B14" t="s">
        <v>2087</v>
      </c>
      <c r="C14" t="s">
        <v>2125</v>
      </c>
    </row>
    <row r="15" spans="1:11" x14ac:dyDescent="0.35">
      <c r="A15">
        <v>14</v>
      </c>
      <c r="B15" t="s">
        <v>2087</v>
      </c>
      <c r="C15" t="s">
        <v>2124</v>
      </c>
      <c r="D15">
        <v>1</v>
      </c>
      <c r="I15">
        <f>840-49</f>
        <v>791</v>
      </c>
      <c r="J15">
        <v>1</v>
      </c>
    </row>
    <row r="16" spans="1:11" x14ac:dyDescent="0.35">
      <c r="A16">
        <v>15</v>
      </c>
      <c r="B16" t="s">
        <v>2087</v>
      </c>
      <c r="C16" t="s">
        <v>2123</v>
      </c>
    </row>
    <row r="17" spans="1:10" x14ac:dyDescent="0.35">
      <c r="A17">
        <v>16</v>
      </c>
      <c r="B17" t="s">
        <v>2087</v>
      </c>
      <c r="C17" t="s">
        <v>2122</v>
      </c>
    </row>
    <row r="18" spans="1:10" x14ac:dyDescent="0.35">
      <c r="A18">
        <v>17</v>
      </c>
      <c r="B18" t="s">
        <v>2087</v>
      </c>
      <c r="C18" t="s">
        <v>2121</v>
      </c>
      <c r="D18">
        <v>1</v>
      </c>
      <c r="I18">
        <f>840-483</f>
        <v>357</v>
      </c>
      <c r="J18">
        <v>1</v>
      </c>
    </row>
    <row r="19" spans="1:10" x14ac:dyDescent="0.35">
      <c r="A19">
        <v>18</v>
      </c>
      <c r="B19" t="s">
        <v>2087</v>
      </c>
      <c r="C19" t="s">
        <v>2120</v>
      </c>
      <c r="D19">
        <v>1</v>
      </c>
      <c r="I19">
        <f>840-29</f>
        <v>811</v>
      </c>
      <c r="J19">
        <v>1</v>
      </c>
    </row>
    <row r="20" spans="1:10" x14ac:dyDescent="0.35">
      <c r="A20">
        <v>19</v>
      </c>
      <c r="B20" t="s">
        <v>2087</v>
      </c>
      <c r="C20" t="s">
        <v>2119</v>
      </c>
      <c r="D20">
        <v>1</v>
      </c>
      <c r="I20">
        <f>640-25</f>
        <v>615</v>
      </c>
      <c r="J20">
        <v>1</v>
      </c>
    </row>
    <row r="21" spans="1:10" x14ac:dyDescent="0.35">
      <c r="A21">
        <v>20</v>
      </c>
      <c r="B21" t="s">
        <v>2087</v>
      </c>
      <c r="C21" t="s">
        <v>2118</v>
      </c>
      <c r="D21">
        <v>1</v>
      </c>
      <c r="I21">
        <f>840-82</f>
        <v>758</v>
      </c>
      <c r="J21">
        <v>1</v>
      </c>
    </row>
    <row r="22" spans="1:10" x14ac:dyDescent="0.35">
      <c r="A22">
        <v>21</v>
      </c>
      <c r="B22" t="s">
        <v>2087</v>
      </c>
      <c r="C22" t="s">
        <v>2117</v>
      </c>
      <c r="D22">
        <v>1</v>
      </c>
      <c r="I22">
        <f>840-142</f>
        <v>698</v>
      </c>
      <c r="J22">
        <v>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82"/>
  <sheetViews>
    <sheetView workbookViewId="0">
      <pane ySplit="1" topLeftCell="A2" activePane="bottomLeft" state="frozen"/>
      <selection pane="bottomLeft" activeCell="I1" sqref="I1"/>
    </sheetView>
  </sheetViews>
  <sheetFormatPr defaultRowHeight="14.5" x14ac:dyDescent="0.35"/>
  <sheetData>
    <row r="1" spans="1:10" x14ac:dyDescent="0.35">
      <c r="A1" s="1" t="s">
        <v>0</v>
      </c>
      <c r="B1" s="1" t="s">
        <v>96</v>
      </c>
      <c r="C1" s="1" t="s">
        <v>1</v>
      </c>
      <c r="D1" s="1" t="s">
        <v>652</v>
      </c>
      <c r="E1" s="1" t="s">
        <v>1545</v>
      </c>
      <c r="F1" s="1"/>
      <c r="G1" s="1"/>
      <c r="H1" s="1"/>
      <c r="I1" s="1" t="s">
        <v>242</v>
      </c>
      <c r="J1" s="1" t="s">
        <v>625</v>
      </c>
    </row>
    <row r="2" spans="1:10" x14ac:dyDescent="0.35">
      <c r="A2">
        <v>1</v>
      </c>
      <c r="B2" t="s">
        <v>2087</v>
      </c>
      <c r="C2" t="s">
        <v>2138</v>
      </c>
      <c r="I2">
        <v>836</v>
      </c>
    </row>
    <row r="3" spans="1:10" x14ac:dyDescent="0.35">
      <c r="A3">
        <v>2</v>
      </c>
      <c r="B3" t="s">
        <v>2087</v>
      </c>
      <c r="C3" t="s">
        <v>2139</v>
      </c>
      <c r="I3">
        <f>312*0.1</f>
        <v>31.200000000000003</v>
      </c>
    </row>
    <row r="4" spans="1:10" x14ac:dyDescent="0.35">
      <c r="A4">
        <v>2</v>
      </c>
      <c r="B4" t="s">
        <v>2087</v>
      </c>
      <c r="C4" t="s">
        <v>2139</v>
      </c>
      <c r="I4">
        <f>7514*0.1</f>
        <v>751.40000000000009</v>
      </c>
    </row>
    <row r="5" spans="1:10" x14ac:dyDescent="0.35">
      <c r="A5">
        <v>3</v>
      </c>
      <c r="B5" t="s">
        <v>2087</v>
      </c>
      <c r="C5" t="s">
        <v>2140</v>
      </c>
      <c r="I5">
        <v>646</v>
      </c>
    </row>
    <row r="6" spans="1:10" x14ac:dyDescent="0.35">
      <c r="A6">
        <v>4</v>
      </c>
      <c r="B6" t="s">
        <v>2087</v>
      </c>
      <c r="C6" t="s">
        <v>2141</v>
      </c>
      <c r="I6">
        <v>862</v>
      </c>
    </row>
    <row r="7" spans="1:10" x14ac:dyDescent="0.35">
      <c r="A7">
        <v>5</v>
      </c>
      <c r="B7" t="s">
        <v>2087</v>
      </c>
      <c r="C7" t="s">
        <v>2142</v>
      </c>
      <c r="I7">
        <v>789</v>
      </c>
    </row>
    <row r="8" spans="1:10" x14ac:dyDescent="0.35">
      <c r="A8">
        <v>6</v>
      </c>
      <c r="B8" t="s">
        <v>2087</v>
      </c>
      <c r="C8" t="s">
        <v>2143</v>
      </c>
      <c r="I8">
        <v>467</v>
      </c>
    </row>
    <row r="9" spans="1:10" x14ac:dyDescent="0.35">
      <c r="A9">
        <v>7</v>
      </c>
      <c r="B9" t="s">
        <v>2087</v>
      </c>
      <c r="C9" t="s">
        <v>2144</v>
      </c>
      <c r="I9">
        <v>654</v>
      </c>
    </row>
    <row r="10" spans="1:10" x14ac:dyDescent="0.35">
      <c r="A10">
        <v>8</v>
      </c>
      <c r="B10" t="s">
        <v>2087</v>
      </c>
      <c r="C10" t="s">
        <v>2145</v>
      </c>
    </row>
    <row r="11" spans="1:10" x14ac:dyDescent="0.35">
      <c r="A11">
        <v>9</v>
      </c>
      <c r="B11" t="s">
        <v>2087</v>
      </c>
      <c r="C11" t="s">
        <v>2146</v>
      </c>
      <c r="I11">
        <v>821.4</v>
      </c>
      <c r="J11" t="s">
        <v>2311</v>
      </c>
    </row>
    <row r="12" spans="1:10" x14ac:dyDescent="0.35">
      <c r="A12">
        <v>10</v>
      </c>
      <c r="B12" t="s">
        <v>2087</v>
      </c>
      <c r="C12" t="s">
        <v>2147</v>
      </c>
    </row>
    <row r="13" spans="1:10" x14ac:dyDescent="0.35">
      <c r="A13">
        <v>11</v>
      </c>
      <c r="B13" t="s">
        <v>2087</v>
      </c>
      <c r="C13" t="s">
        <v>2148</v>
      </c>
      <c r="I13">
        <f>(8700-1279)*0.1</f>
        <v>742.1</v>
      </c>
    </row>
    <row r="14" spans="1:10" x14ac:dyDescent="0.35">
      <c r="A14">
        <v>12</v>
      </c>
      <c r="B14" t="s">
        <v>2087</v>
      </c>
      <c r="C14" t="s">
        <v>2149</v>
      </c>
      <c r="I14">
        <f>313-30</f>
        <v>283</v>
      </c>
    </row>
    <row r="15" spans="1:10" x14ac:dyDescent="0.35">
      <c r="A15">
        <v>13</v>
      </c>
      <c r="B15" t="s">
        <v>2087</v>
      </c>
      <c r="C15" t="s">
        <v>2150</v>
      </c>
      <c r="I15">
        <v>542.4</v>
      </c>
    </row>
    <row r="16" spans="1:10" x14ac:dyDescent="0.35">
      <c r="A16">
        <v>14</v>
      </c>
      <c r="B16" t="s">
        <v>2087</v>
      </c>
      <c r="C16" t="s">
        <v>2151</v>
      </c>
      <c r="I16">
        <f>8368*0.1</f>
        <v>836.80000000000007</v>
      </c>
    </row>
    <row r="17" spans="1:5" x14ac:dyDescent="0.35">
      <c r="A17">
        <v>1</v>
      </c>
      <c r="B17" t="s">
        <v>1746</v>
      </c>
      <c r="C17" t="s">
        <v>2011</v>
      </c>
    </row>
    <row r="18" spans="1:5" x14ac:dyDescent="0.35">
      <c r="A18">
        <v>2</v>
      </c>
      <c r="B18" t="s">
        <v>1746</v>
      </c>
      <c r="C18" t="s">
        <v>2010</v>
      </c>
    </row>
    <row r="19" spans="1:5" x14ac:dyDescent="0.35">
      <c r="A19">
        <v>3</v>
      </c>
      <c r="B19" t="s">
        <v>1746</v>
      </c>
      <c r="C19" t="s">
        <v>2009</v>
      </c>
    </row>
    <row r="20" spans="1:5" x14ac:dyDescent="0.35">
      <c r="A20">
        <v>4</v>
      </c>
      <c r="B20" t="s">
        <v>1746</v>
      </c>
      <c r="C20" t="s">
        <v>2008</v>
      </c>
    </row>
    <row r="21" spans="1:5" x14ac:dyDescent="0.35">
      <c r="A21">
        <v>5</v>
      </c>
      <c r="B21" t="s">
        <v>1746</v>
      </c>
      <c r="C21" t="s">
        <v>2007</v>
      </c>
    </row>
    <row r="22" spans="1:5" x14ac:dyDescent="0.35">
      <c r="A22">
        <v>6</v>
      </c>
      <c r="B22" t="s">
        <v>1746</v>
      </c>
      <c r="C22" t="s">
        <v>2006</v>
      </c>
      <c r="D22">
        <v>1</v>
      </c>
      <c r="E22">
        <v>2</v>
      </c>
    </row>
    <row r="23" spans="1:5" x14ac:dyDescent="0.35">
      <c r="A23">
        <v>7</v>
      </c>
      <c r="B23" t="s">
        <v>1746</v>
      </c>
      <c r="C23" t="s">
        <v>2005</v>
      </c>
      <c r="D23">
        <v>1</v>
      </c>
      <c r="E23">
        <v>2</v>
      </c>
    </row>
    <row r="24" spans="1:5" x14ac:dyDescent="0.35">
      <c r="A24">
        <v>8</v>
      </c>
      <c r="B24" t="s">
        <v>1746</v>
      </c>
      <c r="C24" t="s">
        <v>2004</v>
      </c>
    </row>
    <row r="25" spans="1:5" x14ac:dyDescent="0.35">
      <c r="A25">
        <v>9</v>
      </c>
      <c r="B25" t="s">
        <v>1746</v>
      </c>
      <c r="C25" t="s">
        <v>2003</v>
      </c>
      <c r="D25">
        <v>1</v>
      </c>
      <c r="E25">
        <v>2</v>
      </c>
    </row>
    <row r="26" spans="1:5" x14ac:dyDescent="0.35">
      <c r="A26">
        <v>10</v>
      </c>
      <c r="B26" t="s">
        <v>1746</v>
      </c>
      <c r="C26" t="s">
        <v>2002</v>
      </c>
      <c r="D26">
        <v>1</v>
      </c>
      <c r="E26">
        <v>1</v>
      </c>
    </row>
    <row r="27" spans="1:5" x14ac:dyDescent="0.35">
      <c r="A27">
        <v>11</v>
      </c>
      <c r="B27" t="s">
        <v>1746</v>
      </c>
      <c r="C27" t="s">
        <v>2001</v>
      </c>
    </row>
    <row r="28" spans="1:5" x14ac:dyDescent="0.35">
      <c r="A28">
        <v>12</v>
      </c>
      <c r="B28" t="s">
        <v>1746</v>
      </c>
      <c r="C28" t="s">
        <v>2000</v>
      </c>
      <c r="D28">
        <v>1</v>
      </c>
      <c r="E28">
        <v>2</v>
      </c>
    </row>
    <row r="29" spans="1:5" x14ac:dyDescent="0.35">
      <c r="A29">
        <v>13</v>
      </c>
      <c r="B29" t="s">
        <v>1746</v>
      </c>
      <c r="C29" t="s">
        <v>1999</v>
      </c>
    </row>
    <row r="30" spans="1:5" x14ac:dyDescent="0.35">
      <c r="A30">
        <v>14</v>
      </c>
      <c r="B30" t="s">
        <v>1746</v>
      </c>
      <c r="C30" t="s">
        <v>1998</v>
      </c>
      <c r="D30">
        <v>1</v>
      </c>
      <c r="E30">
        <v>2</v>
      </c>
    </row>
    <row r="31" spans="1:5" x14ac:dyDescent="0.35">
      <c r="A31">
        <v>15</v>
      </c>
      <c r="B31" t="s">
        <v>1746</v>
      </c>
      <c r="C31" t="s">
        <v>1997</v>
      </c>
      <c r="D31">
        <v>5</v>
      </c>
      <c r="E31">
        <v>2</v>
      </c>
    </row>
    <row r="32" spans="1:5" x14ac:dyDescent="0.35">
      <c r="A32">
        <v>16</v>
      </c>
      <c r="B32" t="s">
        <v>1746</v>
      </c>
      <c r="C32" t="s">
        <v>1996</v>
      </c>
      <c r="D32">
        <v>1</v>
      </c>
      <c r="E32">
        <v>1</v>
      </c>
    </row>
    <row r="33" spans="1:3" x14ac:dyDescent="0.35">
      <c r="A33">
        <v>17</v>
      </c>
      <c r="B33" t="s">
        <v>1746</v>
      </c>
      <c r="C33" t="s">
        <v>1995</v>
      </c>
    </row>
    <row r="34" spans="1:3" x14ac:dyDescent="0.35">
      <c r="A34">
        <v>18</v>
      </c>
      <c r="B34" t="s">
        <v>1746</v>
      </c>
      <c r="C34" t="s">
        <v>1994</v>
      </c>
    </row>
    <row r="35" spans="1:3" x14ac:dyDescent="0.35">
      <c r="A35">
        <v>19</v>
      </c>
      <c r="B35" t="s">
        <v>1746</v>
      </c>
      <c r="C35" t="s">
        <v>1993</v>
      </c>
    </row>
    <row r="36" spans="1:3" x14ac:dyDescent="0.35">
      <c r="A36">
        <v>20</v>
      </c>
      <c r="B36" t="s">
        <v>1746</v>
      </c>
      <c r="C36" t="s">
        <v>1992</v>
      </c>
    </row>
    <row r="37" spans="1:3" x14ac:dyDescent="0.35">
      <c r="A37">
        <v>21</v>
      </c>
      <c r="B37" t="s">
        <v>1746</v>
      </c>
      <c r="C37" t="s">
        <v>1991</v>
      </c>
    </row>
    <row r="38" spans="1:3" x14ac:dyDescent="0.35">
      <c r="A38">
        <v>22</v>
      </c>
      <c r="B38" t="s">
        <v>1746</v>
      </c>
      <c r="C38" t="s">
        <v>1990</v>
      </c>
    </row>
    <row r="39" spans="1:3" x14ac:dyDescent="0.35">
      <c r="A39">
        <v>23</v>
      </c>
      <c r="B39" t="s">
        <v>1746</v>
      </c>
      <c r="C39" t="s">
        <v>1989</v>
      </c>
    </row>
    <row r="40" spans="1:3" x14ac:dyDescent="0.35">
      <c r="A40">
        <v>24</v>
      </c>
      <c r="B40" t="s">
        <v>1746</v>
      </c>
      <c r="C40" t="s">
        <v>1988</v>
      </c>
    </row>
    <row r="41" spans="1:3" x14ac:dyDescent="0.35">
      <c r="A41">
        <v>25</v>
      </c>
      <c r="B41" t="s">
        <v>1746</v>
      </c>
      <c r="C41" t="s">
        <v>1987</v>
      </c>
    </row>
    <row r="42" spans="1:3" x14ac:dyDescent="0.35">
      <c r="A42">
        <v>26</v>
      </c>
      <c r="B42" t="s">
        <v>1746</v>
      </c>
      <c r="C42" t="s">
        <v>1986</v>
      </c>
    </row>
    <row r="43" spans="1:3" x14ac:dyDescent="0.35">
      <c r="A43">
        <v>27</v>
      </c>
      <c r="B43" t="s">
        <v>1746</v>
      </c>
      <c r="C43" t="s">
        <v>1985</v>
      </c>
    </row>
    <row r="44" spans="1:3" x14ac:dyDescent="0.35">
      <c r="A44">
        <v>28</v>
      </c>
      <c r="B44" t="s">
        <v>1746</v>
      </c>
      <c r="C44" t="s">
        <v>1984</v>
      </c>
    </row>
    <row r="45" spans="1:3" x14ac:dyDescent="0.35">
      <c r="A45">
        <v>29</v>
      </c>
      <c r="B45" t="s">
        <v>1746</v>
      </c>
      <c r="C45" t="s">
        <v>1983</v>
      </c>
    </row>
    <row r="46" spans="1:3" x14ac:dyDescent="0.35">
      <c r="A46">
        <v>30</v>
      </c>
      <c r="B46" t="s">
        <v>1746</v>
      </c>
      <c r="C46" t="s">
        <v>1982</v>
      </c>
    </row>
    <row r="47" spans="1:3" x14ac:dyDescent="0.35">
      <c r="A47">
        <v>31</v>
      </c>
      <c r="B47" t="s">
        <v>1746</v>
      </c>
      <c r="C47" t="s">
        <v>1981</v>
      </c>
    </row>
    <row r="48" spans="1:3" x14ac:dyDescent="0.35">
      <c r="A48">
        <v>32</v>
      </c>
      <c r="B48" t="s">
        <v>1746</v>
      </c>
      <c r="C48" t="s">
        <v>1980</v>
      </c>
    </row>
    <row r="49" spans="1:3" x14ac:dyDescent="0.35">
      <c r="A49">
        <v>33</v>
      </c>
      <c r="B49" t="s">
        <v>1746</v>
      </c>
      <c r="C49" t="s">
        <v>1979</v>
      </c>
    </row>
    <row r="50" spans="1:3" x14ac:dyDescent="0.35">
      <c r="A50">
        <v>34</v>
      </c>
      <c r="B50" t="s">
        <v>1746</v>
      </c>
      <c r="C50" t="s">
        <v>1978</v>
      </c>
    </row>
    <row r="51" spans="1:3" x14ac:dyDescent="0.35">
      <c r="A51">
        <v>35</v>
      </c>
      <c r="B51" t="s">
        <v>1746</v>
      </c>
      <c r="C51" t="s">
        <v>1977</v>
      </c>
    </row>
    <row r="52" spans="1:3" x14ac:dyDescent="0.35">
      <c r="A52">
        <v>36</v>
      </c>
      <c r="B52" t="s">
        <v>1746</v>
      </c>
      <c r="C52" t="s">
        <v>1976</v>
      </c>
    </row>
    <row r="53" spans="1:3" x14ac:dyDescent="0.35">
      <c r="A53">
        <v>37</v>
      </c>
      <c r="B53" t="s">
        <v>1746</v>
      </c>
      <c r="C53" t="s">
        <v>1975</v>
      </c>
    </row>
    <row r="54" spans="1:3" x14ac:dyDescent="0.35">
      <c r="A54">
        <v>38</v>
      </c>
      <c r="B54" t="s">
        <v>1746</v>
      </c>
      <c r="C54" t="s">
        <v>1974</v>
      </c>
    </row>
    <row r="55" spans="1:3" x14ac:dyDescent="0.35">
      <c r="A55">
        <v>39</v>
      </c>
      <c r="B55" t="s">
        <v>1746</v>
      </c>
      <c r="C55" t="s">
        <v>1973</v>
      </c>
    </row>
    <row r="56" spans="1:3" x14ac:dyDescent="0.35">
      <c r="A56">
        <v>40</v>
      </c>
      <c r="B56" t="s">
        <v>1746</v>
      </c>
      <c r="C56" t="s">
        <v>1972</v>
      </c>
    </row>
    <row r="57" spans="1:3" x14ac:dyDescent="0.35">
      <c r="A57">
        <v>41</v>
      </c>
      <c r="B57" t="s">
        <v>1746</v>
      </c>
      <c r="C57" t="s">
        <v>1971</v>
      </c>
    </row>
    <row r="58" spans="1:3" x14ac:dyDescent="0.35">
      <c r="A58">
        <v>42</v>
      </c>
      <c r="B58" t="s">
        <v>1746</v>
      </c>
      <c r="C58" t="s">
        <v>1970</v>
      </c>
    </row>
    <row r="59" spans="1:3" x14ac:dyDescent="0.35">
      <c r="A59">
        <v>43</v>
      </c>
      <c r="B59" t="s">
        <v>1746</v>
      </c>
      <c r="C59" t="s">
        <v>1969</v>
      </c>
    </row>
    <row r="60" spans="1:3" x14ac:dyDescent="0.35">
      <c r="A60">
        <v>44</v>
      </c>
      <c r="B60" t="s">
        <v>1746</v>
      </c>
      <c r="C60" t="s">
        <v>1968</v>
      </c>
    </row>
    <row r="61" spans="1:3" x14ac:dyDescent="0.35">
      <c r="A61">
        <v>45</v>
      </c>
      <c r="B61" t="s">
        <v>1746</v>
      </c>
      <c r="C61" t="s">
        <v>1967</v>
      </c>
    </row>
    <row r="62" spans="1:3" x14ac:dyDescent="0.35">
      <c r="A62">
        <v>46</v>
      </c>
      <c r="B62" t="s">
        <v>1746</v>
      </c>
      <c r="C62" t="s">
        <v>1966</v>
      </c>
    </row>
    <row r="63" spans="1:3" x14ac:dyDescent="0.35">
      <c r="A63">
        <v>47</v>
      </c>
      <c r="B63" t="s">
        <v>1746</v>
      </c>
      <c r="C63" t="s">
        <v>1965</v>
      </c>
    </row>
    <row r="64" spans="1:3" x14ac:dyDescent="0.35">
      <c r="A64">
        <v>48</v>
      </c>
      <c r="B64" t="s">
        <v>1746</v>
      </c>
      <c r="C64" t="s">
        <v>1964</v>
      </c>
    </row>
    <row r="65" spans="1:9" x14ac:dyDescent="0.35">
      <c r="A65">
        <v>49</v>
      </c>
      <c r="B65" t="s">
        <v>1746</v>
      </c>
      <c r="C65" t="s">
        <v>1963</v>
      </c>
    </row>
    <row r="66" spans="1:9" x14ac:dyDescent="0.35">
      <c r="A66">
        <v>50</v>
      </c>
      <c r="B66" t="s">
        <v>1746</v>
      </c>
      <c r="C66" t="s">
        <v>1962</v>
      </c>
    </row>
    <row r="67" spans="1:9" x14ac:dyDescent="0.35">
      <c r="A67">
        <v>51</v>
      </c>
      <c r="B67" t="s">
        <v>1746</v>
      </c>
      <c r="C67" t="s">
        <v>1961</v>
      </c>
    </row>
    <row r="68" spans="1:9" x14ac:dyDescent="0.35">
      <c r="A68">
        <v>52</v>
      </c>
      <c r="B68" t="s">
        <v>1746</v>
      </c>
      <c r="C68" t="s">
        <v>1960</v>
      </c>
    </row>
    <row r="69" spans="1:9" x14ac:dyDescent="0.35">
      <c r="A69">
        <v>53</v>
      </c>
      <c r="B69" t="s">
        <v>1746</v>
      </c>
      <c r="C69" t="s">
        <v>1959</v>
      </c>
    </row>
    <row r="70" spans="1:9" x14ac:dyDescent="0.35">
      <c r="A70">
        <v>54</v>
      </c>
      <c r="B70" t="s">
        <v>1746</v>
      </c>
      <c r="C70" t="s">
        <v>1958</v>
      </c>
    </row>
    <row r="71" spans="1:9" x14ac:dyDescent="0.35">
      <c r="A71">
        <v>55</v>
      </c>
      <c r="B71" t="s">
        <v>1746</v>
      </c>
      <c r="C71" t="s">
        <v>1957</v>
      </c>
    </row>
    <row r="72" spans="1:9" x14ac:dyDescent="0.35">
      <c r="A72">
        <v>56</v>
      </c>
      <c r="B72" t="s">
        <v>1746</v>
      </c>
      <c r="C72" t="s">
        <v>1956</v>
      </c>
    </row>
    <row r="73" spans="1:9" x14ac:dyDescent="0.35">
      <c r="A73">
        <v>57</v>
      </c>
      <c r="B73" t="s">
        <v>1746</v>
      </c>
      <c r="C73" t="s">
        <v>1955</v>
      </c>
    </row>
    <row r="74" spans="1:9" x14ac:dyDescent="0.35">
      <c r="A74">
        <v>58</v>
      </c>
      <c r="B74" t="s">
        <v>1746</v>
      </c>
      <c r="C74" t="s">
        <v>1954</v>
      </c>
    </row>
    <row r="75" spans="1:9" x14ac:dyDescent="0.35">
      <c r="A75">
        <v>59</v>
      </c>
      <c r="B75" t="s">
        <v>1746</v>
      </c>
      <c r="C75" t="s">
        <v>1953</v>
      </c>
    </row>
    <row r="76" spans="1:9" x14ac:dyDescent="0.35">
      <c r="A76">
        <v>60</v>
      </c>
      <c r="B76" t="s">
        <v>1746</v>
      </c>
      <c r="C76" t="s">
        <v>1952</v>
      </c>
    </row>
    <row r="77" spans="1:9" x14ac:dyDescent="0.35">
      <c r="A77">
        <v>61</v>
      </c>
      <c r="B77" t="s">
        <v>1746</v>
      </c>
      <c r="C77" t="s">
        <v>1951</v>
      </c>
    </row>
    <row r="78" spans="1:9" x14ac:dyDescent="0.35">
      <c r="A78">
        <v>62</v>
      </c>
      <c r="B78" t="s">
        <v>1746</v>
      </c>
      <c r="C78" t="s">
        <v>1950</v>
      </c>
    </row>
    <row r="79" spans="1:9" x14ac:dyDescent="0.35">
      <c r="A79">
        <v>63</v>
      </c>
      <c r="B79" t="s">
        <v>1746</v>
      </c>
      <c r="C79" t="s">
        <v>1949</v>
      </c>
    </row>
    <row r="80" spans="1:9" x14ac:dyDescent="0.35">
      <c r="A80">
        <v>64</v>
      </c>
      <c r="B80" t="s">
        <v>1746</v>
      </c>
      <c r="C80" t="s">
        <v>1948</v>
      </c>
      <c r="I80">
        <v>812</v>
      </c>
    </row>
    <row r="81" spans="1:9" x14ac:dyDescent="0.35">
      <c r="A81">
        <v>65</v>
      </c>
      <c r="B81" t="s">
        <v>1746</v>
      </c>
      <c r="C81" t="s">
        <v>1947</v>
      </c>
      <c r="I81">
        <f>900-20</f>
        <v>880</v>
      </c>
    </row>
    <row r="82" spans="1:9" x14ac:dyDescent="0.35">
      <c r="A82">
        <v>66</v>
      </c>
      <c r="B82" t="s">
        <v>1746</v>
      </c>
      <c r="C82" t="s">
        <v>1946</v>
      </c>
    </row>
    <row r="83" spans="1:9" x14ac:dyDescent="0.35">
      <c r="A83">
        <v>67</v>
      </c>
      <c r="B83" t="s">
        <v>1746</v>
      </c>
      <c r="C83" t="s">
        <v>1945</v>
      </c>
      <c r="I83">
        <v>815</v>
      </c>
    </row>
    <row r="84" spans="1:9" x14ac:dyDescent="0.35">
      <c r="A84">
        <v>68</v>
      </c>
      <c r="B84" t="s">
        <v>1746</v>
      </c>
      <c r="C84" t="s">
        <v>1944</v>
      </c>
    </row>
    <row r="85" spans="1:9" x14ac:dyDescent="0.35">
      <c r="A85">
        <v>69</v>
      </c>
      <c r="B85" t="s">
        <v>1746</v>
      </c>
      <c r="C85" t="s">
        <v>1943</v>
      </c>
    </row>
    <row r="86" spans="1:9" x14ac:dyDescent="0.35">
      <c r="A86">
        <v>70</v>
      </c>
      <c r="B86" t="s">
        <v>1746</v>
      </c>
      <c r="C86" t="s">
        <v>1942</v>
      </c>
    </row>
    <row r="87" spans="1:9" x14ac:dyDescent="0.35">
      <c r="A87">
        <v>71</v>
      </c>
      <c r="B87" t="s">
        <v>1746</v>
      </c>
      <c r="C87" t="s">
        <v>1941</v>
      </c>
    </row>
    <row r="88" spans="1:9" x14ac:dyDescent="0.35">
      <c r="A88">
        <v>72</v>
      </c>
      <c r="B88" t="s">
        <v>1746</v>
      </c>
      <c r="C88" t="s">
        <v>1940</v>
      </c>
    </row>
    <row r="89" spans="1:9" x14ac:dyDescent="0.35">
      <c r="A89">
        <v>73</v>
      </c>
      <c r="B89" t="s">
        <v>1746</v>
      </c>
      <c r="C89" t="s">
        <v>1939</v>
      </c>
    </row>
    <row r="90" spans="1:9" x14ac:dyDescent="0.35">
      <c r="A90">
        <v>74</v>
      </c>
      <c r="B90" t="s">
        <v>1746</v>
      </c>
      <c r="C90" t="s">
        <v>1938</v>
      </c>
    </row>
    <row r="91" spans="1:9" x14ac:dyDescent="0.35">
      <c r="A91">
        <v>75</v>
      </c>
      <c r="B91" t="s">
        <v>1746</v>
      </c>
      <c r="C91" t="s">
        <v>1937</v>
      </c>
    </row>
    <row r="92" spans="1:9" x14ac:dyDescent="0.35">
      <c r="A92">
        <v>76</v>
      </c>
      <c r="B92" t="s">
        <v>1746</v>
      </c>
      <c r="C92" t="s">
        <v>1936</v>
      </c>
    </row>
    <row r="93" spans="1:9" x14ac:dyDescent="0.35">
      <c r="A93">
        <v>77</v>
      </c>
      <c r="B93" t="s">
        <v>1746</v>
      </c>
      <c r="C93" t="s">
        <v>1935</v>
      </c>
    </row>
    <row r="94" spans="1:9" x14ac:dyDescent="0.35">
      <c r="A94">
        <v>78</v>
      </c>
      <c r="B94" t="s">
        <v>1746</v>
      </c>
      <c r="C94" t="s">
        <v>1934</v>
      </c>
    </row>
    <row r="95" spans="1:9" x14ac:dyDescent="0.35">
      <c r="A95">
        <v>79</v>
      </c>
      <c r="B95" t="s">
        <v>1746</v>
      </c>
      <c r="C95" t="s">
        <v>1933</v>
      </c>
    </row>
    <row r="96" spans="1:9" x14ac:dyDescent="0.35">
      <c r="A96">
        <v>80</v>
      </c>
      <c r="B96" t="s">
        <v>1746</v>
      </c>
      <c r="C96" t="s">
        <v>1932</v>
      </c>
    </row>
    <row r="97" spans="1:3" x14ac:dyDescent="0.35">
      <c r="A97">
        <v>81</v>
      </c>
      <c r="B97" t="s">
        <v>1746</v>
      </c>
      <c r="C97" t="s">
        <v>1931</v>
      </c>
    </row>
    <row r="98" spans="1:3" x14ac:dyDescent="0.35">
      <c r="A98">
        <v>82</v>
      </c>
      <c r="B98" t="s">
        <v>1746</v>
      </c>
      <c r="C98" t="s">
        <v>1930</v>
      </c>
    </row>
    <row r="99" spans="1:3" x14ac:dyDescent="0.35">
      <c r="A99">
        <v>83</v>
      </c>
      <c r="B99" t="s">
        <v>1746</v>
      </c>
      <c r="C99" t="s">
        <v>1929</v>
      </c>
    </row>
    <row r="100" spans="1:3" x14ac:dyDescent="0.35">
      <c r="A100">
        <v>84</v>
      </c>
      <c r="B100" t="s">
        <v>1746</v>
      </c>
      <c r="C100" t="s">
        <v>1928</v>
      </c>
    </row>
    <row r="101" spans="1:3" x14ac:dyDescent="0.35">
      <c r="A101">
        <v>85</v>
      </c>
      <c r="B101" t="s">
        <v>1746</v>
      </c>
      <c r="C101" t="s">
        <v>1927</v>
      </c>
    </row>
    <row r="102" spans="1:3" x14ac:dyDescent="0.35">
      <c r="A102">
        <v>86</v>
      </c>
      <c r="B102" t="s">
        <v>1746</v>
      </c>
      <c r="C102" t="s">
        <v>1926</v>
      </c>
    </row>
    <row r="103" spans="1:3" x14ac:dyDescent="0.35">
      <c r="A103">
        <v>87</v>
      </c>
      <c r="B103" t="s">
        <v>1746</v>
      </c>
      <c r="C103" t="s">
        <v>1925</v>
      </c>
    </row>
    <row r="104" spans="1:3" x14ac:dyDescent="0.35">
      <c r="A104">
        <v>88</v>
      </c>
      <c r="B104" t="s">
        <v>1746</v>
      </c>
      <c r="C104" t="s">
        <v>1924</v>
      </c>
    </row>
    <row r="105" spans="1:3" x14ac:dyDescent="0.35">
      <c r="A105">
        <v>89</v>
      </c>
      <c r="B105" t="s">
        <v>1746</v>
      </c>
      <c r="C105" t="s">
        <v>1923</v>
      </c>
    </row>
    <row r="106" spans="1:3" x14ac:dyDescent="0.35">
      <c r="A106">
        <v>90</v>
      </c>
      <c r="B106" t="s">
        <v>1746</v>
      </c>
      <c r="C106" t="s">
        <v>1922</v>
      </c>
    </row>
    <row r="107" spans="1:3" x14ac:dyDescent="0.35">
      <c r="A107">
        <v>91</v>
      </c>
      <c r="B107" t="s">
        <v>1746</v>
      </c>
      <c r="C107" t="s">
        <v>1921</v>
      </c>
    </row>
    <row r="108" spans="1:3" x14ac:dyDescent="0.35">
      <c r="A108">
        <v>92</v>
      </c>
      <c r="B108" t="s">
        <v>1746</v>
      </c>
      <c r="C108" t="s">
        <v>1920</v>
      </c>
    </row>
    <row r="109" spans="1:3" x14ac:dyDescent="0.35">
      <c r="A109">
        <v>93</v>
      </c>
      <c r="B109" t="s">
        <v>1746</v>
      </c>
      <c r="C109" t="s">
        <v>1919</v>
      </c>
    </row>
    <row r="110" spans="1:3" x14ac:dyDescent="0.35">
      <c r="A110">
        <v>94</v>
      </c>
      <c r="B110" t="s">
        <v>1746</v>
      </c>
      <c r="C110" t="s">
        <v>1918</v>
      </c>
    </row>
    <row r="111" spans="1:3" x14ac:dyDescent="0.35">
      <c r="A111">
        <v>95</v>
      </c>
      <c r="B111" t="s">
        <v>1746</v>
      </c>
      <c r="C111" t="s">
        <v>1917</v>
      </c>
    </row>
    <row r="112" spans="1:3" x14ac:dyDescent="0.35">
      <c r="A112">
        <v>96</v>
      </c>
      <c r="B112" t="s">
        <v>1746</v>
      </c>
      <c r="C112" t="s">
        <v>1916</v>
      </c>
    </row>
    <row r="113" spans="1:3" x14ac:dyDescent="0.35">
      <c r="A113">
        <v>97</v>
      </c>
      <c r="B113" t="s">
        <v>1746</v>
      </c>
      <c r="C113" t="s">
        <v>1915</v>
      </c>
    </row>
    <row r="114" spans="1:3" x14ac:dyDescent="0.35">
      <c r="A114">
        <v>98</v>
      </c>
      <c r="B114" t="s">
        <v>1746</v>
      </c>
      <c r="C114" t="s">
        <v>1914</v>
      </c>
    </row>
    <row r="115" spans="1:3" x14ac:dyDescent="0.35">
      <c r="A115">
        <v>99</v>
      </c>
      <c r="B115" t="s">
        <v>1746</v>
      </c>
      <c r="C115" t="s">
        <v>1913</v>
      </c>
    </row>
    <row r="116" spans="1:3" x14ac:dyDescent="0.35">
      <c r="A116">
        <v>100</v>
      </c>
      <c r="B116" t="s">
        <v>1746</v>
      </c>
      <c r="C116" t="s">
        <v>1912</v>
      </c>
    </row>
    <row r="117" spans="1:3" x14ac:dyDescent="0.35">
      <c r="A117">
        <v>101</v>
      </c>
      <c r="B117" t="s">
        <v>1746</v>
      </c>
      <c r="C117" t="s">
        <v>1911</v>
      </c>
    </row>
    <row r="118" spans="1:3" x14ac:dyDescent="0.35">
      <c r="A118">
        <v>102</v>
      </c>
      <c r="B118" t="s">
        <v>1746</v>
      </c>
      <c r="C118" t="s">
        <v>1910</v>
      </c>
    </row>
    <row r="119" spans="1:3" x14ac:dyDescent="0.35">
      <c r="A119">
        <v>103</v>
      </c>
      <c r="B119" t="s">
        <v>1746</v>
      </c>
      <c r="C119" t="s">
        <v>1909</v>
      </c>
    </row>
    <row r="120" spans="1:3" x14ac:dyDescent="0.35">
      <c r="A120">
        <v>104</v>
      </c>
      <c r="B120" t="s">
        <v>1746</v>
      </c>
      <c r="C120" t="s">
        <v>1908</v>
      </c>
    </row>
    <row r="121" spans="1:3" x14ac:dyDescent="0.35">
      <c r="A121">
        <v>105</v>
      </c>
      <c r="B121" t="s">
        <v>1746</v>
      </c>
      <c r="C121" t="s">
        <v>1907</v>
      </c>
    </row>
    <row r="122" spans="1:3" x14ac:dyDescent="0.35">
      <c r="A122">
        <v>106</v>
      </c>
      <c r="B122" t="s">
        <v>1746</v>
      </c>
      <c r="C122" t="s">
        <v>1906</v>
      </c>
    </row>
    <row r="123" spans="1:3" x14ac:dyDescent="0.35">
      <c r="A123">
        <v>107</v>
      </c>
      <c r="B123" t="s">
        <v>1746</v>
      </c>
      <c r="C123" t="s">
        <v>1905</v>
      </c>
    </row>
    <row r="124" spans="1:3" x14ac:dyDescent="0.35">
      <c r="A124">
        <v>108</v>
      </c>
      <c r="B124" t="s">
        <v>1746</v>
      </c>
      <c r="C124" t="s">
        <v>1904</v>
      </c>
    </row>
    <row r="125" spans="1:3" x14ac:dyDescent="0.35">
      <c r="A125">
        <v>109</v>
      </c>
      <c r="B125" t="s">
        <v>1746</v>
      </c>
      <c r="C125" t="s">
        <v>1903</v>
      </c>
    </row>
    <row r="126" spans="1:3" x14ac:dyDescent="0.35">
      <c r="A126">
        <v>110</v>
      </c>
      <c r="B126" t="s">
        <v>1746</v>
      </c>
      <c r="C126" t="s">
        <v>1902</v>
      </c>
    </row>
    <row r="127" spans="1:3" x14ac:dyDescent="0.35">
      <c r="A127">
        <v>111</v>
      </c>
      <c r="B127" t="s">
        <v>1746</v>
      </c>
      <c r="C127" t="s">
        <v>1901</v>
      </c>
    </row>
    <row r="128" spans="1:3" x14ac:dyDescent="0.35">
      <c r="A128">
        <v>112</v>
      </c>
      <c r="B128" t="s">
        <v>1746</v>
      </c>
      <c r="C128" t="s">
        <v>1900</v>
      </c>
    </row>
    <row r="129" spans="1:5" x14ac:dyDescent="0.35">
      <c r="A129">
        <v>113</v>
      </c>
      <c r="B129" t="s">
        <v>1746</v>
      </c>
      <c r="C129" t="s">
        <v>1899</v>
      </c>
    </row>
    <row r="130" spans="1:5" x14ac:dyDescent="0.35">
      <c r="A130">
        <v>114</v>
      </c>
      <c r="B130" t="s">
        <v>1746</v>
      </c>
      <c r="C130" t="s">
        <v>1898</v>
      </c>
    </row>
    <row r="131" spans="1:5" x14ac:dyDescent="0.35">
      <c r="A131">
        <v>115</v>
      </c>
      <c r="B131" t="s">
        <v>1746</v>
      </c>
      <c r="C131" t="s">
        <v>1897</v>
      </c>
    </row>
    <row r="132" spans="1:5" x14ac:dyDescent="0.35">
      <c r="A132">
        <v>116</v>
      </c>
      <c r="B132" t="s">
        <v>1746</v>
      </c>
      <c r="C132" t="s">
        <v>1896</v>
      </c>
    </row>
    <row r="133" spans="1:5" x14ac:dyDescent="0.35">
      <c r="A133">
        <v>117</v>
      </c>
      <c r="B133" t="s">
        <v>1746</v>
      </c>
      <c r="C133" t="s">
        <v>1895</v>
      </c>
    </row>
    <row r="134" spans="1:5" x14ac:dyDescent="0.35">
      <c r="A134">
        <v>118</v>
      </c>
      <c r="B134" t="s">
        <v>1746</v>
      </c>
      <c r="C134" t="s">
        <v>1894</v>
      </c>
    </row>
    <row r="135" spans="1:5" x14ac:dyDescent="0.35">
      <c r="A135">
        <v>119</v>
      </c>
      <c r="B135" t="s">
        <v>1746</v>
      </c>
      <c r="C135" t="s">
        <v>1893</v>
      </c>
    </row>
    <row r="136" spans="1:5" x14ac:dyDescent="0.35">
      <c r="A136">
        <v>120</v>
      </c>
      <c r="B136" t="s">
        <v>1746</v>
      </c>
      <c r="C136" t="s">
        <v>1892</v>
      </c>
    </row>
    <row r="137" spans="1:5" x14ac:dyDescent="0.35">
      <c r="A137">
        <v>121</v>
      </c>
      <c r="B137" t="s">
        <v>1746</v>
      </c>
      <c r="C137" t="s">
        <v>1891</v>
      </c>
    </row>
    <row r="138" spans="1:5" x14ac:dyDescent="0.35">
      <c r="A138">
        <v>122</v>
      </c>
      <c r="B138" t="s">
        <v>1746</v>
      </c>
      <c r="C138" t="s">
        <v>1890</v>
      </c>
    </row>
    <row r="139" spans="1:5" x14ac:dyDescent="0.35">
      <c r="A139">
        <v>123</v>
      </c>
      <c r="B139" t="s">
        <v>1746</v>
      </c>
      <c r="C139" t="s">
        <v>1889</v>
      </c>
    </row>
    <row r="140" spans="1:5" x14ac:dyDescent="0.35">
      <c r="A140">
        <v>124</v>
      </c>
      <c r="B140" t="s">
        <v>1746</v>
      </c>
      <c r="C140" t="s">
        <v>1888</v>
      </c>
    </row>
    <row r="141" spans="1:5" x14ac:dyDescent="0.35">
      <c r="A141">
        <v>125</v>
      </c>
      <c r="B141" t="s">
        <v>1746</v>
      </c>
      <c r="C141" t="s">
        <v>1887</v>
      </c>
    </row>
    <row r="142" spans="1:5" x14ac:dyDescent="0.35">
      <c r="A142">
        <v>126</v>
      </c>
      <c r="B142" t="s">
        <v>1746</v>
      </c>
      <c r="C142" t="s">
        <v>1886</v>
      </c>
    </row>
    <row r="143" spans="1:5" x14ac:dyDescent="0.35">
      <c r="A143">
        <v>127</v>
      </c>
      <c r="B143" t="s">
        <v>1746</v>
      </c>
      <c r="C143" t="s">
        <v>1885</v>
      </c>
      <c r="D143">
        <v>7</v>
      </c>
      <c r="E143">
        <v>1</v>
      </c>
    </row>
    <row r="144" spans="1:5" x14ac:dyDescent="0.35">
      <c r="A144">
        <v>128</v>
      </c>
      <c r="B144" t="s">
        <v>1746</v>
      </c>
      <c r="C144" t="s">
        <v>1884</v>
      </c>
    </row>
    <row r="145" spans="1:5" x14ac:dyDescent="0.35">
      <c r="A145">
        <v>129</v>
      </c>
      <c r="B145" t="s">
        <v>1746</v>
      </c>
      <c r="C145" t="s">
        <v>1883</v>
      </c>
    </row>
    <row r="146" spans="1:5" x14ac:dyDescent="0.35">
      <c r="A146">
        <v>130</v>
      </c>
      <c r="B146" t="s">
        <v>1746</v>
      </c>
      <c r="C146" t="s">
        <v>1882</v>
      </c>
      <c r="D146">
        <v>1</v>
      </c>
      <c r="E146">
        <v>2</v>
      </c>
    </row>
    <row r="147" spans="1:5" x14ac:dyDescent="0.35">
      <c r="A147">
        <v>131</v>
      </c>
      <c r="B147" t="s">
        <v>1746</v>
      </c>
      <c r="C147" t="s">
        <v>1881</v>
      </c>
    </row>
    <row r="148" spans="1:5" x14ac:dyDescent="0.35">
      <c r="A148">
        <v>132</v>
      </c>
      <c r="B148" t="s">
        <v>1746</v>
      </c>
      <c r="C148" t="s">
        <v>1880</v>
      </c>
    </row>
    <row r="149" spans="1:5" x14ac:dyDescent="0.35">
      <c r="A149">
        <v>133</v>
      </c>
      <c r="B149" t="s">
        <v>1746</v>
      </c>
      <c r="C149" t="s">
        <v>1879</v>
      </c>
    </row>
    <row r="150" spans="1:5" x14ac:dyDescent="0.35">
      <c r="A150">
        <v>134</v>
      </c>
      <c r="B150" t="s">
        <v>1746</v>
      </c>
      <c r="C150" t="s">
        <v>1878</v>
      </c>
    </row>
    <row r="151" spans="1:5" x14ac:dyDescent="0.35">
      <c r="A151">
        <v>135</v>
      </c>
      <c r="B151" t="s">
        <v>1746</v>
      </c>
      <c r="C151" t="s">
        <v>1877</v>
      </c>
      <c r="D151">
        <v>1</v>
      </c>
      <c r="E151">
        <v>1</v>
      </c>
    </row>
    <row r="152" spans="1:5" x14ac:dyDescent="0.35">
      <c r="A152">
        <v>136</v>
      </c>
      <c r="B152" t="s">
        <v>1746</v>
      </c>
      <c r="C152" t="s">
        <v>1876</v>
      </c>
      <c r="D152">
        <v>1</v>
      </c>
      <c r="E152">
        <v>1</v>
      </c>
    </row>
    <row r="153" spans="1:5" x14ac:dyDescent="0.35">
      <c r="A153">
        <v>137</v>
      </c>
      <c r="B153" t="s">
        <v>1746</v>
      </c>
      <c r="C153" t="s">
        <v>1875</v>
      </c>
    </row>
    <row r="154" spans="1:5" x14ac:dyDescent="0.35">
      <c r="A154">
        <v>138</v>
      </c>
      <c r="B154" t="s">
        <v>1746</v>
      </c>
      <c r="C154" t="s">
        <v>1874</v>
      </c>
      <c r="D154">
        <v>1</v>
      </c>
      <c r="E154">
        <v>2</v>
      </c>
    </row>
    <row r="155" spans="1:5" x14ac:dyDescent="0.35">
      <c r="A155">
        <v>139</v>
      </c>
      <c r="B155" t="s">
        <v>1746</v>
      </c>
      <c r="C155" t="s">
        <v>1873</v>
      </c>
    </row>
    <row r="156" spans="1:5" x14ac:dyDescent="0.35">
      <c r="A156">
        <v>140</v>
      </c>
      <c r="B156" t="s">
        <v>1746</v>
      </c>
      <c r="C156" t="s">
        <v>1872</v>
      </c>
      <c r="D156">
        <v>1</v>
      </c>
      <c r="E156">
        <v>1</v>
      </c>
    </row>
    <row r="157" spans="1:5" x14ac:dyDescent="0.35">
      <c r="A157">
        <v>141</v>
      </c>
      <c r="B157" t="s">
        <v>1746</v>
      </c>
      <c r="C157" t="s">
        <v>1871</v>
      </c>
    </row>
    <row r="158" spans="1:5" x14ac:dyDescent="0.35">
      <c r="A158">
        <v>142</v>
      </c>
      <c r="B158" t="s">
        <v>1746</v>
      </c>
      <c r="C158" t="s">
        <v>1870</v>
      </c>
    </row>
    <row r="159" spans="1:5" x14ac:dyDescent="0.35">
      <c r="A159">
        <v>143</v>
      </c>
      <c r="B159" t="s">
        <v>1746</v>
      </c>
      <c r="C159" t="s">
        <v>1869</v>
      </c>
    </row>
    <row r="160" spans="1:5" x14ac:dyDescent="0.35">
      <c r="A160">
        <v>144</v>
      </c>
      <c r="B160" t="s">
        <v>1746</v>
      </c>
      <c r="C160" t="s">
        <v>1868</v>
      </c>
    </row>
    <row r="161" spans="1:3" x14ac:dyDescent="0.35">
      <c r="A161">
        <v>145</v>
      </c>
      <c r="B161" t="s">
        <v>1746</v>
      </c>
      <c r="C161" t="s">
        <v>1867</v>
      </c>
    </row>
    <row r="162" spans="1:3" x14ac:dyDescent="0.35">
      <c r="A162">
        <v>146</v>
      </c>
      <c r="B162" t="s">
        <v>1746</v>
      </c>
      <c r="C162" t="s">
        <v>1866</v>
      </c>
    </row>
    <row r="163" spans="1:3" x14ac:dyDescent="0.35">
      <c r="A163">
        <v>147</v>
      </c>
      <c r="B163" t="s">
        <v>1746</v>
      </c>
      <c r="C163" t="s">
        <v>1865</v>
      </c>
    </row>
    <row r="164" spans="1:3" x14ac:dyDescent="0.35">
      <c r="A164">
        <v>148</v>
      </c>
      <c r="B164" t="s">
        <v>1746</v>
      </c>
      <c r="C164" t="s">
        <v>1864</v>
      </c>
    </row>
    <row r="165" spans="1:3" x14ac:dyDescent="0.35">
      <c r="A165">
        <v>149</v>
      </c>
      <c r="B165" t="s">
        <v>1746</v>
      </c>
      <c r="C165" t="s">
        <v>1863</v>
      </c>
    </row>
    <row r="166" spans="1:3" x14ac:dyDescent="0.35">
      <c r="A166">
        <v>150</v>
      </c>
      <c r="B166" t="s">
        <v>1746</v>
      </c>
      <c r="C166" t="s">
        <v>1862</v>
      </c>
    </row>
    <row r="167" spans="1:3" x14ac:dyDescent="0.35">
      <c r="A167">
        <v>151</v>
      </c>
      <c r="B167" t="s">
        <v>1746</v>
      </c>
      <c r="C167" t="s">
        <v>1861</v>
      </c>
    </row>
    <row r="168" spans="1:3" x14ac:dyDescent="0.35">
      <c r="A168">
        <v>152</v>
      </c>
      <c r="B168" t="s">
        <v>1746</v>
      </c>
      <c r="C168" t="s">
        <v>1860</v>
      </c>
    </row>
    <row r="169" spans="1:3" x14ac:dyDescent="0.35">
      <c r="A169">
        <v>153</v>
      </c>
      <c r="B169" t="s">
        <v>1746</v>
      </c>
      <c r="C169" t="s">
        <v>1859</v>
      </c>
    </row>
    <row r="170" spans="1:3" x14ac:dyDescent="0.35">
      <c r="A170">
        <v>154</v>
      </c>
      <c r="B170" t="s">
        <v>1746</v>
      </c>
      <c r="C170" t="s">
        <v>1858</v>
      </c>
    </row>
    <row r="171" spans="1:3" x14ac:dyDescent="0.35">
      <c r="A171">
        <v>155</v>
      </c>
      <c r="B171" t="s">
        <v>1746</v>
      </c>
      <c r="C171" t="s">
        <v>1857</v>
      </c>
    </row>
    <row r="172" spans="1:3" x14ac:dyDescent="0.35">
      <c r="A172">
        <v>156</v>
      </c>
      <c r="B172" t="s">
        <v>1746</v>
      </c>
      <c r="C172" t="s">
        <v>1856</v>
      </c>
    </row>
    <row r="173" spans="1:3" x14ac:dyDescent="0.35">
      <c r="A173">
        <v>157</v>
      </c>
      <c r="B173" t="s">
        <v>1746</v>
      </c>
      <c r="C173" t="s">
        <v>1855</v>
      </c>
    </row>
    <row r="174" spans="1:3" x14ac:dyDescent="0.35">
      <c r="A174">
        <v>158</v>
      </c>
      <c r="B174" t="s">
        <v>1746</v>
      </c>
      <c r="C174" t="s">
        <v>1854</v>
      </c>
    </row>
    <row r="175" spans="1:3" x14ac:dyDescent="0.35">
      <c r="A175">
        <v>159</v>
      </c>
      <c r="B175" t="s">
        <v>1746</v>
      </c>
      <c r="C175" t="s">
        <v>1853</v>
      </c>
    </row>
    <row r="176" spans="1:3" x14ac:dyDescent="0.35">
      <c r="A176">
        <v>160</v>
      </c>
      <c r="B176" t="s">
        <v>1746</v>
      </c>
      <c r="C176" t="s">
        <v>1852</v>
      </c>
    </row>
    <row r="177" spans="1:4" x14ac:dyDescent="0.35">
      <c r="A177">
        <v>161</v>
      </c>
      <c r="B177" t="s">
        <v>1746</v>
      </c>
      <c r="C177" t="s">
        <v>1851</v>
      </c>
    </row>
    <row r="178" spans="1:4" x14ac:dyDescent="0.35">
      <c r="A178">
        <v>162</v>
      </c>
      <c r="B178" t="s">
        <v>1746</v>
      </c>
      <c r="C178" t="s">
        <v>1850</v>
      </c>
    </row>
    <row r="179" spans="1:4" x14ac:dyDescent="0.35">
      <c r="A179">
        <v>163</v>
      </c>
      <c r="B179" t="s">
        <v>1746</v>
      </c>
      <c r="C179" t="s">
        <v>1849</v>
      </c>
    </row>
    <row r="180" spans="1:4" x14ac:dyDescent="0.35">
      <c r="A180">
        <v>164</v>
      </c>
      <c r="B180" t="s">
        <v>1746</v>
      </c>
      <c r="C180" t="s">
        <v>1848</v>
      </c>
    </row>
    <row r="181" spans="1:4" x14ac:dyDescent="0.35">
      <c r="A181">
        <v>165</v>
      </c>
      <c r="B181" t="s">
        <v>1746</v>
      </c>
      <c r="C181" t="s">
        <v>1847</v>
      </c>
    </row>
    <row r="182" spans="1:4" x14ac:dyDescent="0.35">
      <c r="A182">
        <v>166</v>
      </c>
      <c r="B182" t="s">
        <v>1746</v>
      </c>
      <c r="C182" t="s">
        <v>1846</v>
      </c>
    </row>
    <row r="183" spans="1:4" x14ac:dyDescent="0.35">
      <c r="A183">
        <v>167</v>
      </c>
      <c r="B183" t="s">
        <v>1746</v>
      </c>
      <c r="C183" t="s">
        <v>1845</v>
      </c>
    </row>
    <row r="184" spans="1:4" x14ac:dyDescent="0.35">
      <c r="A184">
        <v>168</v>
      </c>
      <c r="B184" t="s">
        <v>1746</v>
      </c>
      <c r="C184" t="s">
        <v>1844</v>
      </c>
    </row>
    <row r="185" spans="1:4" x14ac:dyDescent="0.35">
      <c r="A185">
        <v>169</v>
      </c>
      <c r="B185" t="s">
        <v>1746</v>
      </c>
      <c r="C185" t="s">
        <v>1843</v>
      </c>
      <c r="D185">
        <v>1</v>
      </c>
    </row>
    <row r="186" spans="1:4" x14ac:dyDescent="0.35">
      <c r="A186">
        <v>170</v>
      </c>
      <c r="B186" t="s">
        <v>1746</v>
      </c>
      <c r="C186" t="s">
        <v>1842</v>
      </c>
      <c r="D186">
        <v>1</v>
      </c>
    </row>
    <row r="187" spans="1:4" x14ac:dyDescent="0.35">
      <c r="A187">
        <v>171</v>
      </c>
      <c r="B187" t="s">
        <v>1746</v>
      </c>
      <c r="C187" t="s">
        <v>1841</v>
      </c>
    </row>
    <row r="188" spans="1:4" x14ac:dyDescent="0.35">
      <c r="A188">
        <v>172</v>
      </c>
      <c r="B188" t="s">
        <v>1746</v>
      </c>
      <c r="C188" t="s">
        <v>1840</v>
      </c>
    </row>
    <row r="189" spans="1:4" x14ac:dyDescent="0.35">
      <c r="A189">
        <v>173</v>
      </c>
      <c r="B189" t="s">
        <v>1746</v>
      </c>
      <c r="C189" t="s">
        <v>1839</v>
      </c>
      <c r="D189">
        <v>1</v>
      </c>
    </row>
    <row r="190" spans="1:4" x14ac:dyDescent="0.35">
      <c r="A190">
        <v>174</v>
      </c>
      <c r="B190" t="s">
        <v>1746</v>
      </c>
      <c r="C190" t="s">
        <v>1838</v>
      </c>
      <c r="D190">
        <v>1</v>
      </c>
    </row>
    <row r="191" spans="1:4" x14ac:dyDescent="0.35">
      <c r="A191">
        <v>175</v>
      </c>
      <c r="B191" t="s">
        <v>1746</v>
      </c>
      <c r="C191" t="s">
        <v>1837</v>
      </c>
      <c r="D191">
        <v>1</v>
      </c>
    </row>
    <row r="192" spans="1:4" x14ac:dyDescent="0.35">
      <c r="A192">
        <v>176</v>
      </c>
      <c r="B192" t="s">
        <v>1746</v>
      </c>
      <c r="C192" t="s">
        <v>1836</v>
      </c>
      <c r="D192">
        <v>1</v>
      </c>
    </row>
    <row r="193" spans="1:4" x14ac:dyDescent="0.35">
      <c r="A193">
        <v>177</v>
      </c>
      <c r="B193" t="s">
        <v>1746</v>
      </c>
      <c r="C193" t="s">
        <v>1835</v>
      </c>
      <c r="D193">
        <v>2</v>
      </c>
    </row>
    <row r="194" spans="1:4" x14ac:dyDescent="0.35">
      <c r="A194">
        <v>178</v>
      </c>
      <c r="B194" t="s">
        <v>1746</v>
      </c>
      <c r="C194" t="s">
        <v>1834</v>
      </c>
      <c r="D194">
        <v>1</v>
      </c>
    </row>
    <row r="195" spans="1:4" x14ac:dyDescent="0.35">
      <c r="A195">
        <v>179</v>
      </c>
      <c r="B195" t="s">
        <v>1746</v>
      </c>
      <c r="C195" t="s">
        <v>1833</v>
      </c>
      <c r="D195">
        <v>1</v>
      </c>
    </row>
    <row r="196" spans="1:4" x14ac:dyDescent="0.35">
      <c r="A196">
        <v>180</v>
      </c>
      <c r="B196" t="s">
        <v>1746</v>
      </c>
      <c r="C196" t="s">
        <v>1832</v>
      </c>
    </row>
    <row r="197" spans="1:4" x14ac:dyDescent="0.35">
      <c r="A197">
        <v>181</v>
      </c>
      <c r="B197" t="s">
        <v>1746</v>
      </c>
      <c r="C197" t="s">
        <v>1831</v>
      </c>
      <c r="D197">
        <v>1</v>
      </c>
    </row>
    <row r="198" spans="1:4" x14ac:dyDescent="0.35">
      <c r="A198">
        <v>182</v>
      </c>
      <c r="B198" t="s">
        <v>1746</v>
      </c>
      <c r="C198" t="s">
        <v>1830</v>
      </c>
      <c r="D198">
        <v>1</v>
      </c>
    </row>
    <row r="199" spans="1:4" x14ac:dyDescent="0.35">
      <c r="A199">
        <v>183</v>
      </c>
      <c r="B199" t="s">
        <v>1746</v>
      </c>
      <c r="C199" t="s">
        <v>1829</v>
      </c>
      <c r="D199">
        <v>1</v>
      </c>
    </row>
    <row r="200" spans="1:4" x14ac:dyDescent="0.35">
      <c r="A200">
        <v>184</v>
      </c>
      <c r="B200" t="s">
        <v>1746</v>
      </c>
      <c r="C200" t="s">
        <v>1828</v>
      </c>
    </row>
    <row r="201" spans="1:4" x14ac:dyDescent="0.35">
      <c r="A201">
        <v>185</v>
      </c>
      <c r="B201" t="s">
        <v>1746</v>
      </c>
      <c r="C201" t="s">
        <v>1827</v>
      </c>
    </row>
    <row r="202" spans="1:4" x14ac:dyDescent="0.35">
      <c r="A202">
        <v>186</v>
      </c>
      <c r="B202" t="s">
        <v>1746</v>
      </c>
      <c r="C202" t="s">
        <v>1826</v>
      </c>
      <c r="D202">
        <v>1</v>
      </c>
    </row>
    <row r="203" spans="1:4" x14ac:dyDescent="0.35">
      <c r="A203">
        <v>187</v>
      </c>
      <c r="B203" t="s">
        <v>1746</v>
      </c>
      <c r="C203" t="s">
        <v>1825</v>
      </c>
    </row>
    <row r="204" spans="1:4" x14ac:dyDescent="0.35">
      <c r="A204">
        <v>188</v>
      </c>
      <c r="B204" t="s">
        <v>1746</v>
      </c>
      <c r="C204" t="s">
        <v>1824</v>
      </c>
      <c r="D204">
        <v>1</v>
      </c>
    </row>
    <row r="205" spans="1:4" x14ac:dyDescent="0.35">
      <c r="A205">
        <v>189</v>
      </c>
      <c r="B205" t="s">
        <v>1746</v>
      </c>
      <c r="C205" t="s">
        <v>1823</v>
      </c>
      <c r="D205">
        <v>2</v>
      </c>
    </row>
    <row r="206" spans="1:4" x14ac:dyDescent="0.35">
      <c r="A206">
        <v>190</v>
      </c>
      <c r="B206" t="s">
        <v>1746</v>
      </c>
      <c r="C206" t="s">
        <v>1822</v>
      </c>
    </row>
    <row r="207" spans="1:4" x14ac:dyDescent="0.35">
      <c r="A207">
        <v>191</v>
      </c>
      <c r="B207" t="s">
        <v>1746</v>
      </c>
      <c r="C207" t="s">
        <v>1821</v>
      </c>
    </row>
    <row r="208" spans="1:4" x14ac:dyDescent="0.35">
      <c r="A208">
        <v>192</v>
      </c>
      <c r="B208" t="s">
        <v>1746</v>
      </c>
      <c r="C208" t="s">
        <v>1820</v>
      </c>
    </row>
    <row r="209" spans="1:3" x14ac:dyDescent="0.35">
      <c r="A209">
        <v>193</v>
      </c>
      <c r="B209" t="s">
        <v>1746</v>
      </c>
      <c r="C209" t="s">
        <v>1819</v>
      </c>
    </row>
    <row r="210" spans="1:3" x14ac:dyDescent="0.35">
      <c r="A210">
        <v>194</v>
      </c>
      <c r="B210" t="s">
        <v>1746</v>
      </c>
      <c r="C210" t="s">
        <v>1818</v>
      </c>
    </row>
    <row r="211" spans="1:3" x14ac:dyDescent="0.35">
      <c r="A211">
        <v>195</v>
      </c>
      <c r="B211" t="s">
        <v>1746</v>
      </c>
      <c r="C211" t="s">
        <v>1817</v>
      </c>
    </row>
    <row r="212" spans="1:3" x14ac:dyDescent="0.35">
      <c r="A212">
        <v>196</v>
      </c>
      <c r="B212" t="s">
        <v>1746</v>
      </c>
      <c r="C212" t="s">
        <v>1816</v>
      </c>
    </row>
    <row r="213" spans="1:3" x14ac:dyDescent="0.35">
      <c r="A213">
        <v>197</v>
      </c>
      <c r="B213" t="s">
        <v>1746</v>
      </c>
      <c r="C213" t="s">
        <v>1815</v>
      </c>
    </row>
    <row r="214" spans="1:3" x14ac:dyDescent="0.35">
      <c r="A214">
        <v>198</v>
      </c>
      <c r="B214" t="s">
        <v>1746</v>
      </c>
      <c r="C214" t="s">
        <v>1814</v>
      </c>
    </row>
    <row r="215" spans="1:3" x14ac:dyDescent="0.35">
      <c r="A215">
        <v>199</v>
      </c>
      <c r="B215" t="s">
        <v>1746</v>
      </c>
      <c r="C215" t="s">
        <v>1813</v>
      </c>
    </row>
    <row r="216" spans="1:3" x14ac:dyDescent="0.35">
      <c r="A216">
        <v>200</v>
      </c>
      <c r="B216" t="s">
        <v>1746</v>
      </c>
      <c r="C216" t="s">
        <v>1812</v>
      </c>
    </row>
    <row r="217" spans="1:3" x14ac:dyDescent="0.35">
      <c r="A217">
        <v>201</v>
      </c>
      <c r="B217" t="s">
        <v>1746</v>
      </c>
      <c r="C217" t="s">
        <v>1811</v>
      </c>
    </row>
    <row r="218" spans="1:3" x14ac:dyDescent="0.35">
      <c r="A218">
        <v>202</v>
      </c>
      <c r="B218" t="s">
        <v>1746</v>
      </c>
      <c r="C218" t="s">
        <v>1810</v>
      </c>
    </row>
    <row r="219" spans="1:3" x14ac:dyDescent="0.35">
      <c r="A219">
        <v>203</v>
      </c>
      <c r="B219" t="s">
        <v>1746</v>
      </c>
      <c r="C219" t="s">
        <v>1809</v>
      </c>
    </row>
    <row r="220" spans="1:3" x14ac:dyDescent="0.35">
      <c r="A220">
        <v>204</v>
      </c>
      <c r="B220" t="s">
        <v>1746</v>
      </c>
      <c r="C220" t="s">
        <v>1808</v>
      </c>
    </row>
    <row r="221" spans="1:3" x14ac:dyDescent="0.35">
      <c r="A221">
        <v>205</v>
      </c>
      <c r="B221" t="s">
        <v>1746</v>
      </c>
      <c r="C221" t="s">
        <v>1807</v>
      </c>
    </row>
    <row r="222" spans="1:3" x14ac:dyDescent="0.35">
      <c r="A222">
        <v>206</v>
      </c>
      <c r="B222" t="s">
        <v>1746</v>
      </c>
      <c r="C222" t="s">
        <v>1806</v>
      </c>
    </row>
    <row r="223" spans="1:3" x14ac:dyDescent="0.35">
      <c r="A223">
        <v>207</v>
      </c>
      <c r="B223" t="s">
        <v>1746</v>
      </c>
      <c r="C223" t="s">
        <v>1805</v>
      </c>
    </row>
    <row r="224" spans="1:3" x14ac:dyDescent="0.35">
      <c r="A224">
        <v>208</v>
      </c>
      <c r="B224" t="s">
        <v>1746</v>
      </c>
      <c r="C224" t="s">
        <v>1804</v>
      </c>
    </row>
    <row r="225" spans="1:3" x14ac:dyDescent="0.35">
      <c r="A225">
        <v>209</v>
      </c>
      <c r="B225" t="s">
        <v>1746</v>
      </c>
      <c r="C225" t="s">
        <v>1803</v>
      </c>
    </row>
    <row r="226" spans="1:3" x14ac:dyDescent="0.35">
      <c r="A226">
        <v>210</v>
      </c>
      <c r="B226" t="s">
        <v>1746</v>
      </c>
      <c r="C226" t="s">
        <v>1802</v>
      </c>
    </row>
    <row r="227" spans="1:3" x14ac:dyDescent="0.35">
      <c r="A227">
        <v>211</v>
      </c>
      <c r="B227" t="s">
        <v>1746</v>
      </c>
      <c r="C227" t="s">
        <v>1801</v>
      </c>
    </row>
    <row r="228" spans="1:3" x14ac:dyDescent="0.35">
      <c r="A228">
        <v>212</v>
      </c>
      <c r="B228" t="s">
        <v>1746</v>
      </c>
      <c r="C228" t="s">
        <v>1800</v>
      </c>
    </row>
    <row r="229" spans="1:3" x14ac:dyDescent="0.35">
      <c r="A229">
        <v>213</v>
      </c>
      <c r="B229" t="s">
        <v>1746</v>
      </c>
      <c r="C229" t="s">
        <v>1799</v>
      </c>
    </row>
    <row r="230" spans="1:3" x14ac:dyDescent="0.35">
      <c r="A230">
        <v>214</v>
      </c>
      <c r="B230" t="s">
        <v>1746</v>
      </c>
      <c r="C230" t="s">
        <v>1798</v>
      </c>
    </row>
    <row r="231" spans="1:3" x14ac:dyDescent="0.35">
      <c r="A231">
        <v>215</v>
      </c>
      <c r="B231" t="s">
        <v>1746</v>
      </c>
      <c r="C231" t="s">
        <v>1797</v>
      </c>
    </row>
    <row r="232" spans="1:3" x14ac:dyDescent="0.35">
      <c r="A232">
        <v>216</v>
      </c>
      <c r="B232" t="s">
        <v>1746</v>
      </c>
      <c r="C232" t="s">
        <v>1796</v>
      </c>
    </row>
    <row r="233" spans="1:3" x14ac:dyDescent="0.35">
      <c r="A233">
        <v>217</v>
      </c>
      <c r="B233" t="s">
        <v>1746</v>
      </c>
      <c r="C233" t="s">
        <v>1795</v>
      </c>
    </row>
    <row r="234" spans="1:3" x14ac:dyDescent="0.35">
      <c r="A234">
        <v>218</v>
      </c>
      <c r="B234" t="s">
        <v>1746</v>
      </c>
      <c r="C234" t="s">
        <v>1794</v>
      </c>
    </row>
    <row r="235" spans="1:3" x14ac:dyDescent="0.35">
      <c r="A235">
        <v>219</v>
      </c>
      <c r="B235" t="s">
        <v>1746</v>
      </c>
      <c r="C235" t="s">
        <v>1793</v>
      </c>
    </row>
    <row r="236" spans="1:3" x14ac:dyDescent="0.35">
      <c r="A236">
        <v>220</v>
      </c>
      <c r="B236" t="s">
        <v>1746</v>
      </c>
      <c r="C236" t="s">
        <v>1792</v>
      </c>
    </row>
    <row r="237" spans="1:3" x14ac:dyDescent="0.35">
      <c r="A237">
        <v>221</v>
      </c>
      <c r="B237" t="s">
        <v>1746</v>
      </c>
      <c r="C237" t="s">
        <v>1791</v>
      </c>
    </row>
    <row r="238" spans="1:3" x14ac:dyDescent="0.35">
      <c r="A238">
        <v>222</v>
      </c>
      <c r="B238" t="s">
        <v>1746</v>
      </c>
      <c r="C238" t="s">
        <v>1790</v>
      </c>
    </row>
    <row r="239" spans="1:3" x14ac:dyDescent="0.35">
      <c r="A239">
        <v>223</v>
      </c>
      <c r="B239" t="s">
        <v>1746</v>
      </c>
      <c r="C239" t="s">
        <v>1789</v>
      </c>
    </row>
    <row r="240" spans="1:3" x14ac:dyDescent="0.35">
      <c r="A240">
        <v>224</v>
      </c>
      <c r="B240" t="s">
        <v>1746</v>
      </c>
      <c r="C240" t="s">
        <v>1788</v>
      </c>
    </row>
    <row r="241" spans="1:5" x14ac:dyDescent="0.35">
      <c r="A241">
        <v>225</v>
      </c>
      <c r="B241" t="s">
        <v>1746</v>
      </c>
      <c r="C241" t="s">
        <v>1787</v>
      </c>
    </row>
    <row r="242" spans="1:5" x14ac:dyDescent="0.35">
      <c r="A242">
        <v>226</v>
      </c>
      <c r="B242" t="s">
        <v>1746</v>
      </c>
      <c r="C242" t="s">
        <v>1786</v>
      </c>
    </row>
    <row r="243" spans="1:5" x14ac:dyDescent="0.35">
      <c r="A243">
        <v>227</v>
      </c>
      <c r="B243" t="s">
        <v>1746</v>
      </c>
      <c r="C243" t="s">
        <v>1785</v>
      </c>
    </row>
    <row r="244" spans="1:5" x14ac:dyDescent="0.35">
      <c r="A244">
        <v>228</v>
      </c>
      <c r="B244" t="s">
        <v>1746</v>
      </c>
      <c r="C244" t="s">
        <v>1784</v>
      </c>
      <c r="D244">
        <v>1</v>
      </c>
      <c r="E244">
        <v>2</v>
      </c>
    </row>
    <row r="245" spans="1:5" x14ac:dyDescent="0.35">
      <c r="A245">
        <v>229</v>
      </c>
      <c r="B245" t="s">
        <v>1746</v>
      </c>
      <c r="C245" t="s">
        <v>1783</v>
      </c>
    </row>
    <row r="246" spans="1:5" x14ac:dyDescent="0.35">
      <c r="A246">
        <v>230</v>
      </c>
      <c r="B246" t="s">
        <v>1746</v>
      </c>
      <c r="C246" t="s">
        <v>1782</v>
      </c>
    </row>
    <row r="247" spans="1:5" x14ac:dyDescent="0.35">
      <c r="A247">
        <v>231</v>
      </c>
      <c r="B247" t="s">
        <v>1746</v>
      </c>
      <c r="C247" t="s">
        <v>1781</v>
      </c>
    </row>
    <row r="248" spans="1:5" x14ac:dyDescent="0.35">
      <c r="A248">
        <v>232</v>
      </c>
      <c r="B248" t="s">
        <v>1746</v>
      </c>
      <c r="C248" t="s">
        <v>1780</v>
      </c>
    </row>
    <row r="249" spans="1:5" x14ac:dyDescent="0.35">
      <c r="A249">
        <v>233</v>
      </c>
      <c r="B249" t="s">
        <v>1746</v>
      </c>
      <c r="C249" t="s">
        <v>1779</v>
      </c>
    </row>
    <row r="250" spans="1:5" x14ac:dyDescent="0.35">
      <c r="A250">
        <v>234</v>
      </c>
      <c r="B250" t="s">
        <v>1746</v>
      </c>
      <c r="C250" t="s">
        <v>1778</v>
      </c>
    </row>
    <row r="251" spans="1:5" x14ac:dyDescent="0.35">
      <c r="A251">
        <v>235</v>
      </c>
      <c r="B251" t="s">
        <v>1746</v>
      </c>
      <c r="C251" t="s">
        <v>1777</v>
      </c>
    </row>
    <row r="252" spans="1:5" x14ac:dyDescent="0.35">
      <c r="A252">
        <v>236</v>
      </c>
      <c r="B252" t="s">
        <v>1746</v>
      </c>
      <c r="C252" t="s">
        <v>1776</v>
      </c>
    </row>
    <row r="253" spans="1:5" x14ac:dyDescent="0.35">
      <c r="A253">
        <v>237</v>
      </c>
      <c r="B253" t="s">
        <v>1746</v>
      </c>
      <c r="C253" t="s">
        <v>1775</v>
      </c>
    </row>
    <row r="254" spans="1:5" x14ac:dyDescent="0.35">
      <c r="A254">
        <v>238</v>
      </c>
      <c r="B254" t="s">
        <v>1746</v>
      </c>
      <c r="C254" t="s">
        <v>1774</v>
      </c>
    </row>
    <row r="255" spans="1:5" x14ac:dyDescent="0.35">
      <c r="A255">
        <v>239</v>
      </c>
      <c r="B255" t="s">
        <v>1746</v>
      </c>
      <c r="C255" t="s">
        <v>1773</v>
      </c>
    </row>
    <row r="256" spans="1:5" x14ac:dyDescent="0.35">
      <c r="A256">
        <v>240</v>
      </c>
      <c r="B256" t="s">
        <v>1746</v>
      </c>
      <c r="C256" t="s">
        <v>1772</v>
      </c>
    </row>
    <row r="257" spans="1:3" x14ac:dyDescent="0.35">
      <c r="A257">
        <v>241</v>
      </c>
      <c r="B257" t="s">
        <v>1746</v>
      </c>
      <c r="C257" t="s">
        <v>1771</v>
      </c>
    </row>
    <row r="258" spans="1:3" x14ac:dyDescent="0.35">
      <c r="A258">
        <v>242</v>
      </c>
      <c r="B258" t="s">
        <v>1746</v>
      </c>
      <c r="C258" t="s">
        <v>1770</v>
      </c>
    </row>
    <row r="259" spans="1:3" x14ac:dyDescent="0.35">
      <c r="A259">
        <v>243</v>
      </c>
      <c r="B259" t="s">
        <v>1746</v>
      </c>
      <c r="C259" t="s">
        <v>1769</v>
      </c>
    </row>
    <row r="260" spans="1:3" x14ac:dyDescent="0.35">
      <c r="A260">
        <v>244</v>
      </c>
      <c r="B260" t="s">
        <v>1746</v>
      </c>
      <c r="C260" t="s">
        <v>1768</v>
      </c>
    </row>
    <row r="261" spans="1:3" x14ac:dyDescent="0.35">
      <c r="A261">
        <v>245</v>
      </c>
      <c r="B261" t="s">
        <v>1746</v>
      </c>
      <c r="C261" t="s">
        <v>1767</v>
      </c>
    </row>
    <row r="262" spans="1:3" x14ac:dyDescent="0.35">
      <c r="A262">
        <v>246</v>
      </c>
      <c r="B262" t="s">
        <v>1746</v>
      </c>
      <c r="C262" t="s">
        <v>1766</v>
      </c>
    </row>
    <row r="263" spans="1:3" x14ac:dyDescent="0.35">
      <c r="A263">
        <v>247</v>
      </c>
      <c r="B263" t="s">
        <v>1746</v>
      </c>
      <c r="C263" t="s">
        <v>1765</v>
      </c>
    </row>
    <row r="264" spans="1:3" x14ac:dyDescent="0.35">
      <c r="A264">
        <v>248</v>
      </c>
      <c r="B264" t="s">
        <v>1746</v>
      </c>
      <c r="C264" t="s">
        <v>1764</v>
      </c>
    </row>
    <row r="265" spans="1:3" x14ac:dyDescent="0.35">
      <c r="A265">
        <v>249</v>
      </c>
      <c r="B265" t="s">
        <v>1746</v>
      </c>
      <c r="C265" t="s">
        <v>1763</v>
      </c>
    </row>
    <row r="266" spans="1:3" x14ac:dyDescent="0.35">
      <c r="A266">
        <v>250</v>
      </c>
      <c r="B266" t="s">
        <v>1746</v>
      </c>
      <c r="C266" t="s">
        <v>1762</v>
      </c>
    </row>
    <row r="267" spans="1:3" x14ac:dyDescent="0.35">
      <c r="A267">
        <v>251</v>
      </c>
      <c r="B267" t="s">
        <v>1746</v>
      </c>
      <c r="C267" t="s">
        <v>1761</v>
      </c>
    </row>
    <row r="268" spans="1:3" x14ac:dyDescent="0.35">
      <c r="A268">
        <v>252</v>
      </c>
      <c r="B268" t="s">
        <v>1746</v>
      </c>
      <c r="C268" t="s">
        <v>1760</v>
      </c>
    </row>
    <row r="269" spans="1:3" x14ac:dyDescent="0.35">
      <c r="A269">
        <v>253</v>
      </c>
      <c r="B269" t="s">
        <v>1746</v>
      </c>
      <c r="C269" t="s">
        <v>1759</v>
      </c>
    </row>
    <row r="270" spans="1:3" x14ac:dyDescent="0.35">
      <c r="A270">
        <v>254</v>
      </c>
      <c r="B270" t="s">
        <v>1746</v>
      </c>
      <c r="C270" t="s">
        <v>1758</v>
      </c>
    </row>
    <row r="271" spans="1:3" x14ac:dyDescent="0.35">
      <c r="A271">
        <v>255</v>
      </c>
      <c r="B271" t="s">
        <v>1746</v>
      </c>
      <c r="C271" t="s">
        <v>1757</v>
      </c>
    </row>
    <row r="272" spans="1:3" x14ac:dyDescent="0.35">
      <c r="A272">
        <v>256</v>
      </c>
      <c r="B272" t="s">
        <v>1746</v>
      </c>
      <c r="C272" t="s">
        <v>1756</v>
      </c>
    </row>
    <row r="273" spans="1:3" x14ac:dyDescent="0.35">
      <c r="A273">
        <v>257</v>
      </c>
      <c r="B273" t="s">
        <v>1746</v>
      </c>
      <c r="C273" t="s">
        <v>1755</v>
      </c>
    </row>
    <row r="274" spans="1:3" x14ac:dyDescent="0.35">
      <c r="A274">
        <v>258</v>
      </c>
      <c r="B274" t="s">
        <v>1746</v>
      </c>
      <c r="C274" t="s">
        <v>1754</v>
      </c>
    </row>
    <row r="275" spans="1:3" x14ac:dyDescent="0.35">
      <c r="A275">
        <v>259</v>
      </c>
      <c r="B275" t="s">
        <v>1746</v>
      </c>
      <c r="C275" t="s">
        <v>1753</v>
      </c>
    </row>
    <row r="276" spans="1:3" x14ac:dyDescent="0.35">
      <c r="A276">
        <v>260</v>
      </c>
      <c r="B276" t="s">
        <v>1746</v>
      </c>
      <c r="C276" t="s">
        <v>1752</v>
      </c>
    </row>
    <row r="277" spans="1:3" x14ac:dyDescent="0.35">
      <c r="A277">
        <v>261</v>
      </c>
      <c r="B277" t="s">
        <v>1746</v>
      </c>
      <c r="C277" t="s">
        <v>1751</v>
      </c>
    </row>
    <row r="278" spans="1:3" x14ac:dyDescent="0.35">
      <c r="A278">
        <v>262</v>
      </c>
      <c r="B278" t="s">
        <v>1746</v>
      </c>
      <c r="C278" t="s">
        <v>1750</v>
      </c>
    </row>
    <row r="279" spans="1:3" x14ac:dyDescent="0.35">
      <c r="A279">
        <v>263</v>
      </c>
      <c r="B279" t="s">
        <v>1746</v>
      </c>
      <c r="C279" t="s">
        <v>1749</v>
      </c>
    </row>
    <row r="280" spans="1:3" x14ac:dyDescent="0.35">
      <c r="A280">
        <v>264</v>
      </c>
      <c r="B280" t="s">
        <v>1746</v>
      </c>
      <c r="C280" t="s">
        <v>1748</v>
      </c>
    </row>
    <row r="281" spans="1:3" x14ac:dyDescent="0.35">
      <c r="A281">
        <v>265</v>
      </c>
      <c r="B281" t="s">
        <v>1746</v>
      </c>
      <c r="C281" t="s">
        <v>1747</v>
      </c>
    </row>
    <row r="282" spans="1:3" x14ac:dyDescent="0.35">
      <c r="A282">
        <v>266</v>
      </c>
      <c r="B282" t="s">
        <v>1746</v>
      </c>
      <c r="C282" t="s">
        <v>1745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35"/>
  <sheetViews>
    <sheetView workbookViewId="0">
      <pane ySplit="1" topLeftCell="A2" activePane="bottomLeft" state="frozen"/>
      <selection pane="bottomLeft" activeCell="D3" sqref="D3"/>
    </sheetView>
  </sheetViews>
  <sheetFormatPr defaultRowHeight="14.5" x14ac:dyDescent="0.35"/>
  <sheetData>
    <row r="1" spans="1:6" x14ac:dyDescent="0.35">
      <c r="A1" s="1" t="s">
        <v>0</v>
      </c>
      <c r="B1" s="1" t="s">
        <v>96</v>
      </c>
      <c r="C1" s="1" t="s">
        <v>1</v>
      </c>
      <c r="D1" s="1" t="s">
        <v>652</v>
      </c>
      <c r="E1" s="1" t="s">
        <v>1545</v>
      </c>
      <c r="F1" s="1" t="s">
        <v>625</v>
      </c>
    </row>
    <row r="2" spans="1:6" x14ac:dyDescent="0.35">
      <c r="A2">
        <v>1</v>
      </c>
      <c r="B2" t="s">
        <v>2153</v>
      </c>
      <c r="C2" t="s">
        <v>2186</v>
      </c>
      <c r="D2">
        <v>1</v>
      </c>
    </row>
    <row r="3" spans="1:6" x14ac:dyDescent="0.35">
      <c r="A3">
        <v>2</v>
      </c>
      <c r="B3" t="s">
        <v>2153</v>
      </c>
      <c r="C3" t="s">
        <v>2185</v>
      </c>
    </row>
    <row r="4" spans="1:6" x14ac:dyDescent="0.35">
      <c r="A4">
        <v>3</v>
      </c>
      <c r="B4" t="s">
        <v>2153</v>
      </c>
      <c r="C4" t="s">
        <v>2184</v>
      </c>
    </row>
    <row r="5" spans="1:6" x14ac:dyDescent="0.35">
      <c r="A5">
        <v>4</v>
      </c>
      <c r="B5" t="s">
        <v>2153</v>
      </c>
      <c r="C5" t="s">
        <v>2183</v>
      </c>
    </row>
    <row r="6" spans="1:6" x14ac:dyDescent="0.35">
      <c r="A6">
        <v>5</v>
      </c>
      <c r="B6" t="s">
        <v>2153</v>
      </c>
      <c r="C6" t="s">
        <v>2182</v>
      </c>
    </row>
    <row r="7" spans="1:6" x14ac:dyDescent="0.35">
      <c r="A7">
        <v>6</v>
      </c>
      <c r="B7" t="s">
        <v>2153</v>
      </c>
      <c r="C7" t="s">
        <v>2181</v>
      </c>
    </row>
    <row r="8" spans="1:6" x14ac:dyDescent="0.35">
      <c r="A8">
        <v>7</v>
      </c>
      <c r="B8" t="s">
        <v>2153</v>
      </c>
      <c r="C8" t="s">
        <v>2180</v>
      </c>
    </row>
    <row r="9" spans="1:6" x14ac:dyDescent="0.35">
      <c r="A9">
        <v>8</v>
      </c>
      <c r="B9" t="s">
        <v>2153</v>
      </c>
      <c r="C9" t="s">
        <v>2179</v>
      </c>
    </row>
    <row r="10" spans="1:6" x14ac:dyDescent="0.35">
      <c r="A10">
        <v>9</v>
      </c>
      <c r="B10" t="s">
        <v>2153</v>
      </c>
      <c r="C10" t="s">
        <v>2178</v>
      </c>
    </row>
    <row r="11" spans="1:6" x14ac:dyDescent="0.35">
      <c r="A11">
        <v>10</v>
      </c>
      <c r="B11" t="s">
        <v>2153</v>
      </c>
      <c r="C11" t="s">
        <v>2177</v>
      </c>
    </row>
    <row r="12" spans="1:6" x14ac:dyDescent="0.35">
      <c r="A12">
        <v>11</v>
      </c>
      <c r="B12" t="s">
        <v>2153</v>
      </c>
      <c r="C12" t="s">
        <v>2176</v>
      </c>
    </row>
    <row r="13" spans="1:6" x14ac:dyDescent="0.35">
      <c r="A13">
        <v>12</v>
      </c>
      <c r="B13" t="s">
        <v>2153</v>
      </c>
      <c r="C13" t="s">
        <v>2175</v>
      </c>
    </row>
    <row r="14" spans="1:6" x14ac:dyDescent="0.35">
      <c r="A14">
        <v>13</v>
      </c>
      <c r="B14" t="s">
        <v>2153</v>
      </c>
      <c r="C14" t="s">
        <v>2174</v>
      </c>
    </row>
    <row r="15" spans="1:6" x14ac:dyDescent="0.35">
      <c r="A15">
        <v>15</v>
      </c>
      <c r="B15" t="s">
        <v>2153</v>
      </c>
      <c r="C15" t="s">
        <v>2173</v>
      </c>
    </row>
    <row r="16" spans="1:6" x14ac:dyDescent="0.35">
      <c r="A16">
        <v>16</v>
      </c>
      <c r="B16" t="s">
        <v>2153</v>
      </c>
      <c r="C16" t="s">
        <v>2172</v>
      </c>
    </row>
    <row r="17" spans="1:3" x14ac:dyDescent="0.35">
      <c r="A17">
        <v>17</v>
      </c>
      <c r="B17" t="s">
        <v>2153</v>
      </c>
      <c r="C17" t="s">
        <v>2171</v>
      </c>
    </row>
    <row r="18" spans="1:3" x14ac:dyDescent="0.35">
      <c r="A18">
        <v>18</v>
      </c>
      <c r="B18" t="s">
        <v>2153</v>
      </c>
      <c r="C18" t="s">
        <v>2170</v>
      </c>
    </row>
    <row r="19" spans="1:3" x14ac:dyDescent="0.35">
      <c r="A19">
        <v>19</v>
      </c>
      <c r="B19" t="s">
        <v>2153</v>
      </c>
      <c r="C19" t="s">
        <v>2169</v>
      </c>
    </row>
    <row r="20" spans="1:3" x14ac:dyDescent="0.35">
      <c r="A20">
        <v>20</v>
      </c>
      <c r="B20" t="s">
        <v>2153</v>
      </c>
      <c r="C20" t="s">
        <v>2168</v>
      </c>
    </row>
    <row r="21" spans="1:3" x14ac:dyDescent="0.35">
      <c r="A21">
        <v>21</v>
      </c>
      <c r="B21" t="s">
        <v>2153</v>
      </c>
      <c r="C21" t="s">
        <v>2167</v>
      </c>
    </row>
    <row r="22" spans="1:3" x14ac:dyDescent="0.35">
      <c r="A22">
        <v>22</v>
      </c>
      <c r="B22" t="s">
        <v>2153</v>
      </c>
      <c r="C22" t="s">
        <v>2166</v>
      </c>
    </row>
    <row r="23" spans="1:3" x14ac:dyDescent="0.35">
      <c r="A23">
        <v>23</v>
      </c>
      <c r="B23" t="s">
        <v>2153</v>
      </c>
      <c r="C23" t="s">
        <v>2165</v>
      </c>
    </row>
    <row r="24" spans="1:3" x14ac:dyDescent="0.35">
      <c r="A24">
        <v>24</v>
      </c>
      <c r="B24" t="s">
        <v>2153</v>
      </c>
      <c r="C24" t="s">
        <v>2164</v>
      </c>
    </row>
    <row r="25" spans="1:3" x14ac:dyDescent="0.35">
      <c r="A25">
        <v>25</v>
      </c>
      <c r="B25" t="s">
        <v>2153</v>
      </c>
      <c r="C25" t="s">
        <v>2163</v>
      </c>
    </row>
    <row r="26" spans="1:3" x14ac:dyDescent="0.35">
      <c r="A26">
        <v>26</v>
      </c>
      <c r="B26" t="s">
        <v>2153</v>
      </c>
      <c r="C26" t="s">
        <v>2162</v>
      </c>
    </row>
    <row r="27" spans="1:3" x14ac:dyDescent="0.35">
      <c r="A27">
        <v>27</v>
      </c>
      <c r="B27" t="s">
        <v>2153</v>
      </c>
      <c r="C27" t="s">
        <v>2161</v>
      </c>
    </row>
    <row r="28" spans="1:3" x14ac:dyDescent="0.35">
      <c r="A28">
        <v>28</v>
      </c>
      <c r="B28" t="s">
        <v>2153</v>
      </c>
      <c r="C28" t="s">
        <v>2160</v>
      </c>
    </row>
    <row r="29" spans="1:3" x14ac:dyDescent="0.35">
      <c r="A29">
        <v>29</v>
      </c>
      <c r="B29" t="s">
        <v>2153</v>
      </c>
      <c r="C29" t="s">
        <v>2159</v>
      </c>
    </row>
    <row r="30" spans="1:3" x14ac:dyDescent="0.35">
      <c r="A30">
        <v>30</v>
      </c>
      <c r="B30" t="s">
        <v>2153</v>
      </c>
      <c r="C30" t="s">
        <v>2158</v>
      </c>
    </row>
    <row r="31" spans="1:3" x14ac:dyDescent="0.35">
      <c r="A31">
        <v>31</v>
      </c>
      <c r="B31" t="s">
        <v>2153</v>
      </c>
      <c r="C31" t="s">
        <v>2157</v>
      </c>
    </row>
    <row r="32" spans="1:3" x14ac:dyDescent="0.35">
      <c r="A32">
        <v>32</v>
      </c>
      <c r="B32" t="s">
        <v>2153</v>
      </c>
      <c r="C32" t="s">
        <v>2156</v>
      </c>
    </row>
    <row r="33" spans="1:3" x14ac:dyDescent="0.35">
      <c r="A33">
        <v>33</v>
      </c>
      <c r="B33" t="s">
        <v>2153</v>
      </c>
      <c r="C33" t="s">
        <v>2155</v>
      </c>
    </row>
    <row r="34" spans="1:3" x14ac:dyDescent="0.35">
      <c r="A34">
        <v>34</v>
      </c>
      <c r="B34" t="s">
        <v>2153</v>
      </c>
      <c r="C34" t="s">
        <v>2154</v>
      </c>
    </row>
    <row r="35" spans="1:3" x14ac:dyDescent="0.35">
      <c r="A35">
        <v>35</v>
      </c>
      <c r="B35" t="s">
        <v>2153</v>
      </c>
      <c r="C35" t="s">
        <v>2152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E0FE4-3C85-4FBC-85A0-ECB4E8593785}">
  <dimension ref="A1:H41"/>
  <sheetViews>
    <sheetView workbookViewId="0">
      <pane ySplit="1" topLeftCell="A2" activePane="bottomLeft" state="frozen"/>
      <selection pane="bottomLeft" activeCell="E7" sqref="E7"/>
    </sheetView>
  </sheetViews>
  <sheetFormatPr defaultRowHeight="14.5" x14ac:dyDescent="0.35"/>
  <sheetData>
    <row r="1" spans="1:8" x14ac:dyDescent="0.35">
      <c r="A1" s="1" t="s">
        <v>0</v>
      </c>
      <c r="B1" s="1" t="s">
        <v>96</v>
      </c>
      <c r="C1" s="1" t="s">
        <v>1</v>
      </c>
      <c r="D1" s="1" t="s">
        <v>652</v>
      </c>
      <c r="E1" s="1" t="s">
        <v>2354</v>
      </c>
      <c r="F1" s="1" t="s">
        <v>2355</v>
      </c>
      <c r="G1" s="1" t="s">
        <v>1545</v>
      </c>
      <c r="H1" s="1" t="s">
        <v>625</v>
      </c>
    </row>
    <row r="2" spans="1:8" x14ac:dyDescent="0.35">
      <c r="A2">
        <v>1</v>
      </c>
      <c r="B2" t="s">
        <v>2314</v>
      </c>
      <c r="C2" t="s">
        <v>2353</v>
      </c>
    </row>
    <row r="3" spans="1:8" x14ac:dyDescent="0.35">
      <c r="A3">
        <v>2</v>
      </c>
      <c r="B3" t="s">
        <v>2314</v>
      </c>
      <c r="C3" t="s">
        <v>2352</v>
      </c>
    </row>
    <row r="4" spans="1:8" x14ac:dyDescent="0.35">
      <c r="A4">
        <v>3</v>
      </c>
      <c r="B4" t="s">
        <v>2314</v>
      </c>
      <c r="C4" t="s">
        <v>2351</v>
      </c>
    </row>
    <row r="5" spans="1:8" x14ac:dyDescent="0.35">
      <c r="A5">
        <v>4</v>
      </c>
      <c r="B5" t="s">
        <v>2314</v>
      </c>
      <c r="C5" t="s">
        <v>2350</v>
      </c>
      <c r="D5">
        <v>1</v>
      </c>
    </row>
    <row r="6" spans="1:8" x14ac:dyDescent="0.35">
      <c r="A6">
        <v>5</v>
      </c>
      <c r="B6" t="s">
        <v>2314</v>
      </c>
      <c r="C6" t="s">
        <v>2349</v>
      </c>
      <c r="D6">
        <v>1</v>
      </c>
      <c r="E6">
        <v>1</v>
      </c>
    </row>
    <row r="7" spans="1:8" x14ac:dyDescent="0.35">
      <c r="A7">
        <v>6</v>
      </c>
      <c r="B7" t="s">
        <v>2314</v>
      </c>
      <c r="C7" t="s">
        <v>2348</v>
      </c>
      <c r="D7">
        <v>1</v>
      </c>
    </row>
    <row r="8" spans="1:8" x14ac:dyDescent="0.35">
      <c r="A8">
        <v>7</v>
      </c>
      <c r="B8" t="s">
        <v>2314</v>
      </c>
      <c r="C8" t="s">
        <v>2347</v>
      </c>
    </row>
    <row r="9" spans="1:8" x14ac:dyDescent="0.35">
      <c r="A9">
        <v>8</v>
      </c>
      <c r="B9" t="s">
        <v>2314</v>
      </c>
      <c r="C9" t="s">
        <v>2346</v>
      </c>
      <c r="D9">
        <v>1</v>
      </c>
      <c r="E9">
        <v>0</v>
      </c>
    </row>
    <row r="10" spans="1:8" x14ac:dyDescent="0.35">
      <c r="A10">
        <v>9</v>
      </c>
      <c r="B10" t="s">
        <v>2314</v>
      </c>
      <c r="C10" t="s">
        <v>2345</v>
      </c>
    </row>
    <row r="11" spans="1:8" x14ac:dyDescent="0.35">
      <c r="A11">
        <v>10</v>
      </c>
      <c r="B11" t="s">
        <v>2314</v>
      </c>
      <c r="C11" t="s">
        <v>2344</v>
      </c>
      <c r="D11">
        <v>1</v>
      </c>
      <c r="E11">
        <v>0</v>
      </c>
    </row>
    <row r="12" spans="1:8" x14ac:dyDescent="0.35">
      <c r="A12">
        <v>11</v>
      </c>
      <c r="B12" t="s">
        <v>2314</v>
      </c>
      <c r="C12" t="s">
        <v>2343</v>
      </c>
      <c r="D12">
        <v>1</v>
      </c>
    </row>
    <row r="13" spans="1:8" x14ac:dyDescent="0.35">
      <c r="A13">
        <v>12</v>
      </c>
      <c r="B13" t="s">
        <v>2314</v>
      </c>
      <c r="C13" t="s">
        <v>2342</v>
      </c>
      <c r="D13">
        <v>1</v>
      </c>
      <c r="E13">
        <v>0</v>
      </c>
    </row>
    <row r="14" spans="1:8" x14ac:dyDescent="0.35">
      <c r="A14">
        <v>13</v>
      </c>
      <c r="B14" t="s">
        <v>2314</v>
      </c>
      <c r="C14" t="s">
        <v>2341</v>
      </c>
      <c r="D14">
        <v>2</v>
      </c>
    </row>
    <row r="15" spans="1:8" x14ac:dyDescent="0.35">
      <c r="A15">
        <v>14</v>
      </c>
      <c r="B15" t="s">
        <v>2314</v>
      </c>
      <c r="C15" t="s">
        <v>2340</v>
      </c>
    </row>
    <row r="16" spans="1:8" x14ac:dyDescent="0.35">
      <c r="A16">
        <v>15</v>
      </c>
      <c r="B16" t="s">
        <v>2314</v>
      </c>
      <c r="C16" t="s">
        <v>2339</v>
      </c>
      <c r="D16">
        <v>1</v>
      </c>
    </row>
    <row r="17" spans="1:4" x14ac:dyDescent="0.35">
      <c r="A17">
        <v>16</v>
      </c>
      <c r="B17" t="s">
        <v>2314</v>
      </c>
      <c r="C17" t="s">
        <v>2338</v>
      </c>
      <c r="D17">
        <v>1</v>
      </c>
    </row>
    <row r="18" spans="1:4" x14ac:dyDescent="0.35">
      <c r="A18">
        <v>17</v>
      </c>
      <c r="B18" t="s">
        <v>2314</v>
      </c>
      <c r="C18" t="s">
        <v>2337</v>
      </c>
    </row>
    <row r="19" spans="1:4" x14ac:dyDescent="0.35">
      <c r="A19">
        <v>18</v>
      </c>
      <c r="B19" t="s">
        <v>2314</v>
      </c>
      <c r="C19" t="s">
        <v>2336</v>
      </c>
      <c r="D19">
        <v>1</v>
      </c>
    </row>
    <row r="20" spans="1:4" x14ac:dyDescent="0.35">
      <c r="A20">
        <v>19</v>
      </c>
      <c r="B20" t="s">
        <v>2314</v>
      </c>
      <c r="C20" t="s">
        <v>2335</v>
      </c>
      <c r="D20">
        <v>1</v>
      </c>
    </row>
    <row r="21" spans="1:4" x14ac:dyDescent="0.35">
      <c r="A21">
        <v>20</v>
      </c>
      <c r="B21" t="s">
        <v>2314</v>
      </c>
      <c r="C21" t="s">
        <v>2334</v>
      </c>
      <c r="D21">
        <v>1</v>
      </c>
    </row>
    <row r="22" spans="1:4" x14ac:dyDescent="0.35">
      <c r="A22">
        <v>21</v>
      </c>
      <c r="B22" t="s">
        <v>2314</v>
      </c>
      <c r="C22" t="s">
        <v>2333</v>
      </c>
      <c r="D22">
        <v>1</v>
      </c>
    </row>
    <row r="23" spans="1:4" x14ac:dyDescent="0.35">
      <c r="A23">
        <v>22</v>
      </c>
      <c r="B23" t="s">
        <v>2314</v>
      </c>
      <c r="C23" t="s">
        <v>2332</v>
      </c>
      <c r="D23">
        <v>1</v>
      </c>
    </row>
    <row r="24" spans="1:4" x14ac:dyDescent="0.35">
      <c r="A24">
        <v>23</v>
      </c>
      <c r="B24" t="s">
        <v>2314</v>
      </c>
      <c r="C24" t="s">
        <v>2331</v>
      </c>
      <c r="D24">
        <v>1</v>
      </c>
    </row>
    <row r="25" spans="1:4" x14ac:dyDescent="0.35">
      <c r="A25">
        <v>24</v>
      </c>
      <c r="B25" t="s">
        <v>2314</v>
      </c>
      <c r="C25" t="s">
        <v>2330</v>
      </c>
      <c r="D25">
        <v>1</v>
      </c>
    </row>
    <row r="26" spans="1:4" x14ac:dyDescent="0.35">
      <c r="A26">
        <v>25</v>
      </c>
      <c r="B26" t="s">
        <v>2314</v>
      </c>
      <c r="C26" t="s">
        <v>2329</v>
      </c>
      <c r="D26">
        <v>1</v>
      </c>
    </row>
    <row r="27" spans="1:4" x14ac:dyDescent="0.35">
      <c r="A27">
        <v>26</v>
      </c>
      <c r="B27" t="s">
        <v>2314</v>
      </c>
      <c r="C27" t="s">
        <v>2328</v>
      </c>
      <c r="D27">
        <v>1</v>
      </c>
    </row>
    <row r="28" spans="1:4" x14ac:dyDescent="0.35">
      <c r="A28">
        <v>27</v>
      </c>
      <c r="B28" t="s">
        <v>2314</v>
      </c>
      <c r="C28" t="s">
        <v>2327</v>
      </c>
    </row>
    <row r="29" spans="1:4" x14ac:dyDescent="0.35">
      <c r="A29">
        <v>28</v>
      </c>
      <c r="B29" t="s">
        <v>2314</v>
      </c>
      <c r="C29" t="s">
        <v>2326</v>
      </c>
    </row>
    <row r="30" spans="1:4" x14ac:dyDescent="0.35">
      <c r="A30">
        <v>29</v>
      </c>
      <c r="B30" t="s">
        <v>2314</v>
      </c>
      <c r="C30" t="s">
        <v>2325</v>
      </c>
      <c r="D30">
        <v>1</v>
      </c>
    </row>
    <row r="31" spans="1:4" x14ac:dyDescent="0.35">
      <c r="A31">
        <v>30</v>
      </c>
      <c r="B31" t="s">
        <v>2314</v>
      </c>
      <c r="C31" t="s">
        <v>2324</v>
      </c>
      <c r="D31">
        <v>1</v>
      </c>
    </row>
    <row r="32" spans="1:4" x14ac:dyDescent="0.35">
      <c r="A32">
        <v>31</v>
      </c>
      <c r="B32" t="s">
        <v>2314</v>
      </c>
      <c r="C32" t="s">
        <v>2323</v>
      </c>
    </row>
    <row r="33" spans="1:4" x14ac:dyDescent="0.35">
      <c r="A33">
        <v>32</v>
      </c>
      <c r="B33" t="s">
        <v>2314</v>
      </c>
      <c r="C33" t="s">
        <v>2322</v>
      </c>
      <c r="D33">
        <v>3</v>
      </c>
    </row>
    <row r="34" spans="1:4" x14ac:dyDescent="0.35">
      <c r="A34">
        <v>33</v>
      </c>
      <c r="B34" t="s">
        <v>2314</v>
      </c>
      <c r="C34" t="s">
        <v>2321</v>
      </c>
      <c r="D34">
        <v>2</v>
      </c>
    </row>
    <row r="35" spans="1:4" x14ac:dyDescent="0.35">
      <c r="A35">
        <v>34</v>
      </c>
      <c r="B35" t="s">
        <v>2314</v>
      </c>
      <c r="C35" t="s">
        <v>2320</v>
      </c>
      <c r="D35">
        <v>3</v>
      </c>
    </row>
    <row r="36" spans="1:4" x14ac:dyDescent="0.35">
      <c r="A36">
        <v>35</v>
      </c>
      <c r="B36" t="s">
        <v>2314</v>
      </c>
      <c r="C36" t="s">
        <v>2319</v>
      </c>
      <c r="D36">
        <v>1</v>
      </c>
    </row>
    <row r="37" spans="1:4" x14ac:dyDescent="0.35">
      <c r="A37">
        <v>36</v>
      </c>
      <c r="B37" t="s">
        <v>2314</v>
      </c>
      <c r="C37" t="s">
        <v>2318</v>
      </c>
    </row>
    <row r="38" spans="1:4" x14ac:dyDescent="0.35">
      <c r="A38">
        <v>37</v>
      </c>
      <c r="B38" t="s">
        <v>2314</v>
      </c>
      <c r="C38" t="s">
        <v>2317</v>
      </c>
    </row>
    <row r="39" spans="1:4" x14ac:dyDescent="0.35">
      <c r="A39">
        <v>38</v>
      </c>
      <c r="B39" t="s">
        <v>2314</v>
      </c>
      <c r="C39" t="s">
        <v>2316</v>
      </c>
      <c r="D39">
        <v>1</v>
      </c>
    </row>
    <row r="40" spans="1:4" x14ac:dyDescent="0.35">
      <c r="A40">
        <v>39</v>
      </c>
      <c r="B40" t="s">
        <v>2314</v>
      </c>
      <c r="C40" t="s">
        <v>2315</v>
      </c>
    </row>
    <row r="41" spans="1:4" x14ac:dyDescent="0.35">
      <c r="A41">
        <v>40</v>
      </c>
      <c r="B41" t="s">
        <v>2314</v>
      </c>
      <c r="C41" t="s">
        <v>2313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284"/>
  <sheetViews>
    <sheetView workbookViewId="0">
      <pane ySplit="1" topLeftCell="A269" activePane="bottomLeft" state="frozen"/>
      <selection pane="bottomLeft" activeCell="E81" sqref="E81"/>
    </sheetView>
  </sheetViews>
  <sheetFormatPr defaultRowHeight="14.5" x14ac:dyDescent="0.35"/>
  <cols>
    <col min="5" max="5" width="12.81640625" bestFit="1" customWidth="1"/>
  </cols>
  <sheetData>
    <row r="1" spans="1:11" x14ac:dyDescent="0.35">
      <c r="A1" s="1" t="s">
        <v>0</v>
      </c>
      <c r="B1" s="1" t="s">
        <v>96</v>
      </c>
      <c r="C1" s="1" t="s">
        <v>1</v>
      </c>
      <c r="D1" s="1" t="s">
        <v>652</v>
      </c>
      <c r="E1" s="1" t="s">
        <v>2195</v>
      </c>
      <c r="F1" s="1" t="s">
        <v>1545</v>
      </c>
      <c r="G1" s="1"/>
      <c r="H1" s="1"/>
      <c r="I1" s="1"/>
      <c r="J1" s="1" t="s">
        <v>242</v>
      </c>
      <c r="K1" s="1" t="s">
        <v>625</v>
      </c>
    </row>
    <row r="2" spans="1:11" x14ac:dyDescent="0.35">
      <c r="A2">
        <v>1</v>
      </c>
      <c r="B2" t="s">
        <v>2087</v>
      </c>
      <c r="C2" t="s">
        <v>2138</v>
      </c>
    </row>
    <row r="3" spans="1:11" x14ac:dyDescent="0.35">
      <c r="A3">
        <v>2</v>
      </c>
      <c r="B3" t="s">
        <v>2087</v>
      </c>
      <c r="C3" t="s">
        <v>2139</v>
      </c>
    </row>
    <row r="4" spans="1:11" x14ac:dyDescent="0.35">
      <c r="A4">
        <v>3</v>
      </c>
      <c r="B4" t="s">
        <v>2087</v>
      </c>
      <c r="C4" t="s">
        <v>2140</v>
      </c>
    </row>
    <row r="5" spans="1:11" x14ac:dyDescent="0.35">
      <c r="A5">
        <v>4</v>
      </c>
      <c r="B5" t="s">
        <v>2087</v>
      </c>
      <c r="C5" t="s">
        <v>2141</v>
      </c>
    </row>
    <row r="6" spans="1:11" x14ac:dyDescent="0.35">
      <c r="A6">
        <v>5</v>
      </c>
      <c r="B6" t="s">
        <v>2087</v>
      </c>
      <c r="C6" t="s">
        <v>2142</v>
      </c>
    </row>
    <row r="7" spans="1:11" x14ac:dyDescent="0.35">
      <c r="A7">
        <v>6</v>
      </c>
      <c r="B7" t="s">
        <v>2087</v>
      </c>
      <c r="C7" t="s">
        <v>2143</v>
      </c>
    </row>
    <row r="8" spans="1:11" x14ac:dyDescent="0.35">
      <c r="A8">
        <v>7</v>
      </c>
      <c r="B8" t="s">
        <v>2087</v>
      </c>
      <c r="C8" t="s">
        <v>2144</v>
      </c>
    </row>
    <row r="9" spans="1:11" x14ac:dyDescent="0.35">
      <c r="A9">
        <v>8</v>
      </c>
      <c r="B9" t="s">
        <v>2087</v>
      </c>
      <c r="C9" t="s">
        <v>2145</v>
      </c>
    </row>
    <row r="10" spans="1:11" x14ac:dyDescent="0.35">
      <c r="A10">
        <v>9</v>
      </c>
      <c r="B10" t="s">
        <v>2087</v>
      </c>
      <c r="C10" t="s">
        <v>2146</v>
      </c>
    </row>
    <row r="11" spans="1:11" x14ac:dyDescent="0.35">
      <c r="A11">
        <v>10</v>
      </c>
      <c r="B11" t="s">
        <v>2087</v>
      </c>
      <c r="C11" t="s">
        <v>2147</v>
      </c>
    </row>
    <row r="12" spans="1:11" x14ac:dyDescent="0.35">
      <c r="A12">
        <v>11</v>
      </c>
      <c r="B12" t="s">
        <v>2087</v>
      </c>
      <c r="C12" t="s">
        <v>2148</v>
      </c>
    </row>
    <row r="13" spans="1:11" x14ac:dyDescent="0.35">
      <c r="A13">
        <v>12</v>
      </c>
      <c r="B13" t="s">
        <v>2087</v>
      </c>
      <c r="C13" t="s">
        <v>2149</v>
      </c>
    </row>
    <row r="14" spans="1:11" x14ac:dyDescent="0.35">
      <c r="A14">
        <v>13</v>
      </c>
      <c r="B14" t="s">
        <v>2087</v>
      </c>
      <c r="C14" t="s">
        <v>2150</v>
      </c>
    </row>
    <row r="15" spans="1:11" x14ac:dyDescent="0.35">
      <c r="A15">
        <v>14</v>
      </c>
      <c r="B15" t="s">
        <v>2087</v>
      </c>
      <c r="C15" t="s">
        <v>2151</v>
      </c>
    </row>
    <row r="16" spans="1:11" x14ac:dyDescent="0.35">
      <c r="A16">
        <v>1</v>
      </c>
      <c r="B16" t="s">
        <v>1746</v>
      </c>
      <c r="C16" t="s">
        <v>2011</v>
      </c>
    </row>
    <row r="17" spans="1:3" x14ac:dyDescent="0.35">
      <c r="A17">
        <v>2</v>
      </c>
      <c r="B17" t="s">
        <v>1746</v>
      </c>
      <c r="C17" t="s">
        <v>2010</v>
      </c>
    </row>
    <row r="18" spans="1:3" x14ac:dyDescent="0.35">
      <c r="A18">
        <v>3</v>
      </c>
      <c r="B18" t="s">
        <v>1746</v>
      </c>
      <c r="C18" t="s">
        <v>2009</v>
      </c>
    </row>
    <row r="19" spans="1:3" x14ac:dyDescent="0.35">
      <c r="A19">
        <v>4</v>
      </c>
      <c r="B19" t="s">
        <v>1746</v>
      </c>
      <c r="C19" t="s">
        <v>2008</v>
      </c>
    </row>
    <row r="20" spans="1:3" x14ac:dyDescent="0.35">
      <c r="A20">
        <v>5</v>
      </c>
      <c r="B20" t="s">
        <v>1746</v>
      </c>
      <c r="C20" t="s">
        <v>2007</v>
      </c>
    </row>
    <row r="21" spans="1:3" x14ac:dyDescent="0.35">
      <c r="A21">
        <v>6</v>
      </c>
      <c r="B21" t="s">
        <v>1746</v>
      </c>
      <c r="C21" t="s">
        <v>2006</v>
      </c>
    </row>
    <row r="22" spans="1:3" x14ac:dyDescent="0.35">
      <c r="A22">
        <v>7</v>
      </c>
      <c r="B22" t="s">
        <v>1746</v>
      </c>
      <c r="C22" t="s">
        <v>2005</v>
      </c>
    </row>
    <row r="23" spans="1:3" x14ac:dyDescent="0.35">
      <c r="A23">
        <v>8</v>
      </c>
      <c r="B23" t="s">
        <v>1746</v>
      </c>
      <c r="C23" t="s">
        <v>2004</v>
      </c>
    </row>
    <row r="24" spans="1:3" x14ac:dyDescent="0.35">
      <c r="A24">
        <v>9</v>
      </c>
      <c r="B24" t="s">
        <v>1746</v>
      </c>
      <c r="C24" t="s">
        <v>2003</v>
      </c>
    </row>
    <row r="25" spans="1:3" x14ac:dyDescent="0.35">
      <c r="A25">
        <v>10</v>
      </c>
      <c r="B25" t="s">
        <v>1746</v>
      </c>
      <c r="C25" t="s">
        <v>2002</v>
      </c>
    </row>
    <row r="26" spans="1:3" x14ac:dyDescent="0.35">
      <c r="A26">
        <v>11</v>
      </c>
      <c r="B26" t="s">
        <v>1746</v>
      </c>
      <c r="C26" t="s">
        <v>2001</v>
      </c>
    </row>
    <row r="27" spans="1:3" x14ac:dyDescent="0.35">
      <c r="A27">
        <v>12</v>
      </c>
      <c r="B27" t="s">
        <v>1746</v>
      </c>
      <c r="C27" t="s">
        <v>2000</v>
      </c>
    </row>
    <row r="28" spans="1:3" x14ac:dyDescent="0.35">
      <c r="A28">
        <v>13</v>
      </c>
      <c r="B28" t="s">
        <v>1746</v>
      </c>
      <c r="C28" t="s">
        <v>1999</v>
      </c>
    </row>
    <row r="29" spans="1:3" x14ac:dyDescent="0.35">
      <c r="A29">
        <v>14</v>
      </c>
      <c r="B29" t="s">
        <v>1746</v>
      </c>
      <c r="C29" t="s">
        <v>1998</v>
      </c>
    </row>
    <row r="30" spans="1:3" x14ac:dyDescent="0.35">
      <c r="A30">
        <v>15</v>
      </c>
      <c r="B30" t="s">
        <v>1746</v>
      </c>
      <c r="C30" t="s">
        <v>1997</v>
      </c>
    </row>
    <row r="31" spans="1:3" x14ac:dyDescent="0.35">
      <c r="A31">
        <v>16</v>
      </c>
      <c r="B31" t="s">
        <v>1746</v>
      </c>
      <c r="C31" t="s">
        <v>1996</v>
      </c>
    </row>
    <row r="32" spans="1:3" x14ac:dyDescent="0.35">
      <c r="A32">
        <v>17</v>
      </c>
      <c r="B32" t="s">
        <v>1746</v>
      </c>
      <c r="C32" t="s">
        <v>1995</v>
      </c>
    </row>
    <row r="33" spans="1:3" x14ac:dyDescent="0.35">
      <c r="A33">
        <v>18</v>
      </c>
      <c r="B33" t="s">
        <v>1746</v>
      </c>
      <c r="C33" t="s">
        <v>1994</v>
      </c>
    </row>
    <row r="34" spans="1:3" x14ac:dyDescent="0.35">
      <c r="A34">
        <v>19</v>
      </c>
      <c r="B34" t="s">
        <v>1746</v>
      </c>
      <c r="C34" t="s">
        <v>1993</v>
      </c>
    </row>
    <row r="35" spans="1:3" x14ac:dyDescent="0.35">
      <c r="A35">
        <v>20</v>
      </c>
      <c r="B35" t="s">
        <v>1746</v>
      </c>
      <c r="C35" t="s">
        <v>1992</v>
      </c>
    </row>
    <row r="36" spans="1:3" x14ac:dyDescent="0.35">
      <c r="A36">
        <v>21</v>
      </c>
      <c r="B36" t="s">
        <v>1746</v>
      </c>
      <c r="C36" t="s">
        <v>1991</v>
      </c>
    </row>
    <row r="37" spans="1:3" x14ac:dyDescent="0.35">
      <c r="A37">
        <v>22</v>
      </c>
      <c r="B37" t="s">
        <v>1746</v>
      </c>
      <c r="C37" t="s">
        <v>1990</v>
      </c>
    </row>
    <row r="38" spans="1:3" x14ac:dyDescent="0.35">
      <c r="A38">
        <v>23</v>
      </c>
      <c r="B38" t="s">
        <v>1746</v>
      </c>
      <c r="C38" t="s">
        <v>1989</v>
      </c>
    </row>
    <row r="39" spans="1:3" x14ac:dyDescent="0.35">
      <c r="A39">
        <v>24</v>
      </c>
      <c r="B39" t="s">
        <v>1746</v>
      </c>
      <c r="C39" t="s">
        <v>1988</v>
      </c>
    </row>
    <row r="40" spans="1:3" x14ac:dyDescent="0.35">
      <c r="A40">
        <v>25</v>
      </c>
      <c r="B40" t="s">
        <v>1746</v>
      </c>
      <c r="C40" t="s">
        <v>1987</v>
      </c>
    </row>
    <row r="41" spans="1:3" x14ac:dyDescent="0.35">
      <c r="A41">
        <v>26</v>
      </c>
      <c r="B41" t="s">
        <v>1746</v>
      </c>
      <c r="C41" t="s">
        <v>1986</v>
      </c>
    </row>
    <row r="42" spans="1:3" x14ac:dyDescent="0.35">
      <c r="A42">
        <v>27</v>
      </c>
      <c r="B42" t="s">
        <v>1746</v>
      </c>
      <c r="C42" t="s">
        <v>1985</v>
      </c>
    </row>
    <row r="43" spans="1:3" x14ac:dyDescent="0.35">
      <c r="A43">
        <v>28</v>
      </c>
      <c r="B43" t="s">
        <v>1746</v>
      </c>
      <c r="C43" t="s">
        <v>1984</v>
      </c>
    </row>
    <row r="44" spans="1:3" x14ac:dyDescent="0.35">
      <c r="A44">
        <v>29</v>
      </c>
      <c r="B44" t="s">
        <v>1746</v>
      </c>
      <c r="C44" t="s">
        <v>1983</v>
      </c>
    </row>
    <row r="45" spans="1:3" x14ac:dyDescent="0.35">
      <c r="A45">
        <v>30</v>
      </c>
      <c r="B45" t="s">
        <v>1746</v>
      </c>
      <c r="C45" t="s">
        <v>1982</v>
      </c>
    </row>
    <row r="46" spans="1:3" x14ac:dyDescent="0.35">
      <c r="A46">
        <v>31</v>
      </c>
      <c r="B46" t="s">
        <v>1746</v>
      </c>
      <c r="C46" t="s">
        <v>1981</v>
      </c>
    </row>
    <row r="47" spans="1:3" x14ac:dyDescent="0.35">
      <c r="A47">
        <v>32</v>
      </c>
      <c r="B47" t="s">
        <v>1746</v>
      </c>
      <c r="C47" t="s">
        <v>1980</v>
      </c>
    </row>
    <row r="48" spans="1:3" x14ac:dyDescent="0.35">
      <c r="A48">
        <v>33</v>
      </c>
      <c r="B48" t="s">
        <v>1746</v>
      </c>
      <c r="C48" t="s">
        <v>1979</v>
      </c>
    </row>
    <row r="49" spans="1:3" x14ac:dyDescent="0.35">
      <c r="A49">
        <v>34</v>
      </c>
      <c r="B49" t="s">
        <v>1746</v>
      </c>
      <c r="C49" t="s">
        <v>1978</v>
      </c>
    </row>
    <row r="50" spans="1:3" x14ac:dyDescent="0.35">
      <c r="A50">
        <v>35</v>
      </c>
      <c r="B50" t="s">
        <v>1746</v>
      </c>
      <c r="C50" t="s">
        <v>1977</v>
      </c>
    </row>
    <row r="51" spans="1:3" x14ac:dyDescent="0.35">
      <c r="A51">
        <v>36</v>
      </c>
      <c r="B51" t="s">
        <v>1746</v>
      </c>
      <c r="C51" t="s">
        <v>1976</v>
      </c>
    </row>
    <row r="52" spans="1:3" x14ac:dyDescent="0.35">
      <c r="A52">
        <v>37</v>
      </c>
      <c r="B52" t="s">
        <v>1746</v>
      </c>
      <c r="C52" t="s">
        <v>1975</v>
      </c>
    </row>
    <row r="53" spans="1:3" x14ac:dyDescent="0.35">
      <c r="A53">
        <v>38</v>
      </c>
      <c r="B53" t="s">
        <v>1746</v>
      </c>
      <c r="C53" t="s">
        <v>1974</v>
      </c>
    </row>
    <row r="54" spans="1:3" x14ac:dyDescent="0.35">
      <c r="A54">
        <v>39</v>
      </c>
      <c r="B54" t="s">
        <v>1746</v>
      </c>
      <c r="C54" t="s">
        <v>1973</v>
      </c>
    </row>
    <row r="55" spans="1:3" x14ac:dyDescent="0.35">
      <c r="A55">
        <v>40</v>
      </c>
      <c r="B55" t="s">
        <v>1746</v>
      </c>
      <c r="C55" t="s">
        <v>1972</v>
      </c>
    </row>
    <row r="56" spans="1:3" x14ac:dyDescent="0.35">
      <c r="A56">
        <v>41</v>
      </c>
      <c r="B56" t="s">
        <v>1746</v>
      </c>
      <c r="C56" t="s">
        <v>1971</v>
      </c>
    </row>
    <row r="57" spans="1:3" x14ac:dyDescent="0.35">
      <c r="A57">
        <v>42</v>
      </c>
      <c r="B57" t="s">
        <v>1746</v>
      </c>
      <c r="C57" t="s">
        <v>1970</v>
      </c>
    </row>
    <row r="58" spans="1:3" x14ac:dyDescent="0.35">
      <c r="A58">
        <v>43</v>
      </c>
      <c r="B58" t="s">
        <v>1746</v>
      </c>
      <c r="C58" t="s">
        <v>1969</v>
      </c>
    </row>
    <row r="59" spans="1:3" x14ac:dyDescent="0.35">
      <c r="A59">
        <v>44</v>
      </c>
      <c r="B59" t="s">
        <v>1746</v>
      </c>
      <c r="C59" t="s">
        <v>1968</v>
      </c>
    </row>
    <row r="60" spans="1:3" x14ac:dyDescent="0.35">
      <c r="A60">
        <v>45</v>
      </c>
      <c r="B60" t="s">
        <v>1746</v>
      </c>
      <c r="C60" t="s">
        <v>1967</v>
      </c>
    </row>
    <row r="61" spans="1:3" x14ac:dyDescent="0.35">
      <c r="A61">
        <v>46</v>
      </c>
      <c r="B61" t="s">
        <v>1746</v>
      </c>
      <c r="C61" t="s">
        <v>1966</v>
      </c>
    </row>
    <row r="62" spans="1:3" x14ac:dyDescent="0.35">
      <c r="A62">
        <v>47</v>
      </c>
      <c r="B62" t="s">
        <v>1746</v>
      </c>
      <c r="C62" t="s">
        <v>1965</v>
      </c>
    </row>
    <row r="63" spans="1:3" x14ac:dyDescent="0.35">
      <c r="A63">
        <v>48</v>
      </c>
      <c r="B63" t="s">
        <v>1746</v>
      </c>
      <c r="C63" t="s">
        <v>1964</v>
      </c>
    </row>
    <row r="64" spans="1:3" x14ac:dyDescent="0.35">
      <c r="A64">
        <v>49</v>
      </c>
      <c r="B64" t="s">
        <v>1746</v>
      </c>
      <c r="C64" t="s">
        <v>1963</v>
      </c>
    </row>
    <row r="65" spans="1:5" x14ac:dyDescent="0.35">
      <c r="A65">
        <v>50</v>
      </c>
      <c r="B65" t="s">
        <v>1746</v>
      </c>
      <c r="C65" t="s">
        <v>1962</v>
      </c>
    </row>
    <row r="66" spans="1:5" x14ac:dyDescent="0.35">
      <c r="A66">
        <v>51</v>
      </c>
      <c r="B66" t="s">
        <v>1746</v>
      </c>
      <c r="C66" t="s">
        <v>1961</v>
      </c>
    </row>
    <row r="67" spans="1:5" x14ac:dyDescent="0.35">
      <c r="A67">
        <v>52</v>
      </c>
      <c r="B67" t="s">
        <v>1746</v>
      </c>
      <c r="C67" t="s">
        <v>1960</v>
      </c>
    </row>
    <row r="68" spans="1:5" x14ac:dyDescent="0.35">
      <c r="A68">
        <v>53</v>
      </c>
      <c r="B68" t="s">
        <v>1746</v>
      </c>
      <c r="C68" t="s">
        <v>1959</v>
      </c>
    </row>
    <row r="69" spans="1:5" x14ac:dyDescent="0.35">
      <c r="A69">
        <v>54</v>
      </c>
      <c r="B69" t="s">
        <v>1746</v>
      </c>
      <c r="C69" t="s">
        <v>1958</v>
      </c>
    </row>
    <row r="70" spans="1:5" x14ac:dyDescent="0.35">
      <c r="A70">
        <v>55</v>
      </c>
      <c r="B70" t="s">
        <v>1746</v>
      </c>
      <c r="C70" t="s">
        <v>1957</v>
      </c>
    </row>
    <row r="71" spans="1:5" x14ac:dyDescent="0.35">
      <c r="A71">
        <v>56</v>
      </c>
      <c r="B71" t="s">
        <v>1746</v>
      </c>
      <c r="C71" t="s">
        <v>1956</v>
      </c>
    </row>
    <row r="72" spans="1:5" x14ac:dyDescent="0.35">
      <c r="A72">
        <v>57</v>
      </c>
      <c r="B72" t="s">
        <v>1746</v>
      </c>
      <c r="C72" t="s">
        <v>1955</v>
      </c>
    </row>
    <row r="73" spans="1:5" x14ac:dyDescent="0.35">
      <c r="A73">
        <v>58</v>
      </c>
      <c r="B73" t="s">
        <v>1746</v>
      </c>
      <c r="C73" t="s">
        <v>1954</v>
      </c>
    </row>
    <row r="74" spans="1:5" x14ac:dyDescent="0.35">
      <c r="A74">
        <v>59</v>
      </c>
      <c r="B74" t="s">
        <v>1746</v>
      </c>
      <c r="C74" t="s">
        <v>1953</v>
      </c>
    </row>
    <row r="75" spans="1:5" x14ac:dyDescent="0.35">
      <c r="A75">
        <v>60</v>
      </c>
      <c r="B75" t="s">
        <v>1746</v>
      </c>
      <c r="C75" t="s">
        <v>1952</v>
      </c>
    </row>
    <row r="76" spans="1:5" x14ac:dyDescent="0.35">
      <c r="A76">
        <v>61</v>
      </c>
      <c r="B76" t="s">
        <v>1746</v>
      </c>
      <c r="C76" t="s">
        <v>1951</v>
      </c>
    </row>
    <row r="77" spans="1:5" x14ac:dyDescent="0.35">
      <c r="A77">
        <v>62</v>
      </c>
      <c r="B77" t="s">
        <v>1746</v>
      </c>
      <c r="C77" t="s">
        <v>1950</v>
      </c>
    </row>
    <row r="78" spans="1:5" x14ac:dyDescent="0.35">
      <c r="A78">
        <v>63</v>
      </c>
      <c r="B78" t="s">
        <v>1746</v>
      </c>
      <c r="C78" t="s">
        <v>1949</v>
      </c>
    </row>
    <row r="79" spans="1:5" x14ac:dyDescent="0.35">
      <c r="A79">
        <v>64</v>
      </c>
      <c r="B79" t="s">
        <v>1746</v>
      </c>
      <c r="C79" t="s">
        <v>1948</v>
      </c>
      <c r="D79">
        <v>1</v>
      </c>
      <c r="E79">
        <v>1</v>
      </c>
    </row>
    <row r="80" spans="1:5" x14ac:dyDescent="0.35">
      <c r="A80">
        <v>65</v>
      </c>
      <c r="B80" t="s">
        <v>1746</v>
      </c>
      <c r="C80" t="s">
        <v>1947</v>
      </c>
      <c r="D80">
        <v>1</v>
      </c>
      <c r="E80">
        <v>1</v>
      </c>
    </row>
    <row r="81" spans="1:5" x14ac:dyDescent="0.35">
      <c r="A81">
        <v>66</v>
      </c>
      <c r="B81" t="s">
        <v>1746</v>
      </c>
      <c r="C81" t="s">
        <v>1946</v>
      </c>
    </row>
    <row r="82" spans="1:5" x14ac:dyDescent="0.35">
      <c r="A82">
        <v>67</v>
      </c>
      <c r="B82" t="s">
        <v>1746</v>
      </c>
      <c r="C82" t="s">
        <v>1945</v>
      </c>
    </row>
    <row r="83" spans="1:5" x14ac:dyDescent="0.35">
      <c r="A83">
        <v>68</v>
      </c>
      <c r="B83" t="s">
        <v>1746</v>
      </c>
      <c r="C83" t="s">
        <v>1944</v>
      </c>
      <c r="D83">
        <v>1</v>
      </c>
      <c r="E83">
        <v>1</v>
      </c>
    </row>
    <row r="84" spans="1:5" x14ac:dyDescent="0.35">
      <c r="A84">
        <v>69</v>
      </c>
      <c r="B84" t="s">
        <v>1746</v>
      </c>
      <c r="C84" t="s">
        <v>1943</v>
      </c>
      <c r="D84">
        <v>1</v>
      </c>
      <c r="E84">
        <v>1</v>
      </c>
    </row>
    <row r="85" spans="1:5" x14ac:dyDescent="0.35">
      <c r="A85">
        <v>70</v>
      </c>
      <c r="B85" t="s">
        <v>1746</v>
      </c>
      <c r="C85" t="s">
        <v>1942</v>
      </c>
      <c r="D85">
        <v>1</v>
      </c>
      <c r="E85">
        <v>1</v>
      </c>
    </row>
    <row r="86" spans="1:5" x14ac:dyDescent="0.35">
      <c r="A86">
        <v>71</v>
      </c>
      <c r="B86" t="s">
        <v>1746</v>
      </c>
      <c r="C86" t="s">
        <v>1941</v>
      </c>
    </row>
    <row r="87" spans="1:5" x14ac:dyDescent="0.35">
      <c r="A87">
        <v>72</v>
      </c>
      <c r="B87" t="s">
        <v>1746</v>
      </c>
      <c r="C87" t="s">
        <v>1940</v>
      </c>
    </row>
    <row r="88" spans="1:5" x14ac:dyDescent="0.35">
      <c r="A88">
        <v>73</v>
      </c>
      <c r="B88" t="s">
        <v>1746</v>
      </c>
      <c r="C88" t="s">
        <v>1939</v>
      </c>
      <c r="D88">
        <v>1</v>
      </c>
      <c r="E88">
        <v>1</v>
      </c>
    </row>
    <row r="89" spans="1:5" x14ac:dyDescent="0.35">
      <c r="A89">
        <v>74</v>
      </c>
      <c r="B89" t="s">
        <v>1746</v>
      </c>
      <c r="C89" t="s">
        <v>1938</v>
      </c>
    </row>
    <row r="90" spans="1:5" x14ac:dyDescent="0.35">
      <c r="A90">
        <v>75</v>
      </c>
      <c r="B90" t="s">
        <v>1746</v>
      </c>
      <c r="C90" t="s">
        <v>1937</v>
      </c>
      <c r="D90">
        <v>1</v>
      </c>
      <c r="E90">
        <v>1</v>
      </c>
    </row>
    <row r="91" spans="1:5" x14ac:dyDescent="0.35">
      <c r="A91">
        <v>76</v>
      </c>
      <c r="B91" t="s">
        <v>1746</v>
      </c>
      <c r="C91" t="s">
        <v>1936</v>
      </c>
    </row>
    <row r="92" spans="1:5" x14ac:dyDescent="0.35">
      <c r="A92">
        <v>77</v>
      </c>
      <c r="B92" t="s">
        <v>1746</v>
      </c>
      <c r="C92" t="s">
        <v>1935</v>
      </c>
    </row>
    <row r="93" spans="1:5" x14ac:dyDescent="0.35">
      <c r="A93">
        <v>78</v>
      </c>
      <c r="B93" t="s">
        <v>1746</v>
      </c>
      <c r="C93" t="s">
        <v>1934</v>
      </c>
      <c r="D93">
        <v>1</v>
      </c>
      <c r="E93">
        <v>1</v>
      </c>
    </row>
    <row r="94" spans="1:5" x14ac:dyDescent="0.35">
      <c r="A94">
        <v>79</v>
      </c>
      <c r="B94" t="s">
        <v>1746</v>
      </c>
      <c r="C94" t="s">
        <v>1933</v>
      </c>
      <c r="D94">
        <v>1</v>
      </c>
      <c r="E94">
        <v>1</v>
      </c>
    </row>
    <row r="95" spans="1:5" x14ac:dyDescent="0.35">
      <c r="A95">
        <v>80</v>
      </c>
      <c r="B95" t="s">
        <v>1746</v>
      </c>
      <c r="C95" t="s">
        <v>1932</v>
      </c>
    </row>
    <row r="96" spans="1:5" x14ac:dyDescent="0.35">
      <c r="A96">
        <v>81</v>
      </c>
      <c r="B96" t="s">
        <v>1746</v>
      </c>
      <c r="C96" t="s">
        <v>1931</v>
      </c>
    </row>
    <row r="97" spans="1:5" x14ac:dyDescent="0.35">
      <c r="A97">
        <v>82</v>
      </c>
      <c r="B97" t="s">
        <v>1746</v>
      </c>
      <c r="C97" t="s">
        <v>1930</v>
      </c>
    </row>
    <row r="98" spans="1:5" x14ac:dyDescent="0.35">
      <c r="A98">
        <v>83</v>
      </c>
      <c r="B98" t="s">
        <v>1746</v>
      </c>
      <c r="C98" t="s">
        <v>1929</v>
      </c>
    </row>
    <row r="99" spans="1:5" x14ac:dyDescent="0.35">
      <c r="A99">
        <v>84</v>
      </c>
      <c r="B99" t="s">
        <v>1746</v>
      </c>
      <c r="C99" t="s">
        <v>1928</v>
      </c>
    </row>
    <row r="100" spans="1:5" x14ac:dyDescent="0.35">
      <c r="A100">
        <v>85</v>
      </c>
      <c r="B100" t="s">
        <v>1746</v>
      </c>
      <c r="C100" t="s">
        <v>1927</v>
      </c>
    </row>
    <row r="101" spans="1:5" x14ac:dyDescent="0.35">
      <c r="A101">
        <v>86</v>
      </c>
      <c r="B101" t="s">
        <v>1746</v>
      </c>
      <c r="C101" t="s">
        <v>1926</v>
      </c>
    </row>
    <row r="102" spans="1:5" x14ac:dyDescent="0.35">
      <c r="A102">
        <v>87</v>
      </c>
      <c r="B102" t="s">
        <v>1746</v>
      </c>
      <c r="C102" t="s">
        <v>1925</v>
      </c>
      <c r="D102">
        <v>1</v>
      </c>
      <c r="E102">
        <v>1</v>
      </c>
    </row>
    <row r="103" spans="1:5" x14ac:dyDescent="0.35">
      <c r="A103">
        <v>88</v>
      </c>
      <c r="B103" t="s">
        <v>1746</v>
      </c>
      <c r="C103" t="s">
        <v>1924</v>
      </c>
    </row>
    <row r="104" spans="1:5" x14ac:dyDescent="0.35">
      <c r="A104">
        <v>89</v>
      </c>
      <c r="B104" t="s">
        <v>1746</v>
      </c>
      <c r="C104" t="s">
        <v>1923</v>
      </c>
    </row>
    <row r="105" spans="1:5" x14ac:dyDescent="0.35">
      <c r="A105">
        <v>90</v>
      </c>
      <c r="B105" t="s">
        <v>1746</v>
      </c>
      <c r="C105" t="s">
        <v>1922</v>
      </c>
    </row>
    <row r="106" spans="1:5" x14ac:dyDescent="0.35">
      <c r="A106">
        <v>91</v>
      </c>
      <c r="B106" t="s">
        <v>1746</v>
      </c>
      <c r="C106" t="s">
        <v>1921</v>
      </c>
    </row>
    <row r="107" spans="1:5" x14ac:dyDescent="0.35">
      <c r="A107">
        <v>92</v>
      </c>
      <c r="B107" t="s">
        <v>1746</v>
      </c>
      <c r="C107" t="s">
        <v>1920</v>
      </c>
    </row>
    <row r="108" spans="1:5" x14ac:dyDescent="0.35">
      <c r="A108">
        <v>93</v>
      </c>
      <c r="B108" t="s">
        <v>1746</v>
      </c>
      <c r="C108" t="s">
        <v>1919</v>
      </c>
      <c r="D108">
        <v>1</v>
      </c>
      <c r="E108">
        <v>1</v>
      </c>
    </row>
    <row r="109" spans="1:5" x14ac:dyDescent="0.35">
      <c r="A109">
        <v>94</v>
      </c>
      <c r="B109" t="s">
        <v>1746</v>
      </c>
      <c r="C109" t="s">
        <v>1918</v>
      </c>
    </row>
    <row r="110" spans="1:5" x14ac:dyDescent="0.35">
      <c r="A110">
        <v>95</v>
      </c>
      <c r="B110" t="s">
        <v>1746</v>
      </c>
      <c r="C110" t="s">
        <v>1917</v>
      </c>
    </row>
    <row r="111" spans="1:5" x14ac:dyDescent="0.35">
      <c r="A111">
        <v>96</v>
      </c>
      <c r="B111" t="s">
        <v>1746</v>
      </c>
      <c r="C111" t="s">
        <v>1916</v>
      </c>
    </row>
    <row r="112" spans="1:5" x14ac:dyDescent="0.35">
      <c r="A112">
        <v>97</v>
      </c>
      <c r="B112" t="s">
        <v>1746</v>
      </c>
      <c r="C112" t="s">
        <v>1915</v>
      </c>
    </row>
    <row r="113" spans="1:5" x14ac:dyDescent="0.35">
      <c r="A113">
        <v>98</v>
      </c>
      <c r="B113" t="s">
        <v>1746</v>
      </c>
      <c r="C113" t="s">
        <v>1914</v>
      </c>
    </row>
    <row r="114" spans="1:5" x14ac:dyDescent="0.35">
      <c r="A114">
        <v>99</v>
      </c>
      <c r="B114" t="s">
        <v>1746</v>
      </c>
      <c r="C114" t="s">
        <v>1913</v>
      </c>
    </row>
    <row r="115" spans="1:5" x14ac:dyDescent="0.35">
      <c r="A115">
        <v>100</v>
      </c>
      <c r="B115" t="s">
        <v>1746</v>
      </c>
      <c r="C115" t="s">
        <v>1912</v>
      </c>
    </row>
    <row r="116" spans="1:5" x14ac:dyDescent="0.35">
      <c r="A116">
        <v>101</v>
      </c>
      <c r="B116" t="s">
        <v>1746</v>
      </c>
      <c r="C116" t="s">
        <v>1911</v>
      </c>
      <c r="D116">
        <v>1</v>
      </c>
      <c r="E116">
        <v>1</v>
      </c>
    </row>
    <row r="117" spans="1:5" x14ac:dyDescent="0.35">
      <c r="A117">
        <v>102</v>
      </c>
      <c r="B117" t="s">
        <v>1746</v>
      </c>
      <c r="C117" t="s">
        <v>1910</v>
      </c>
    </row>
    <row r="118" spans="1:5" x14ac:dyDescent="0.35">
      <c r="A118">
        <v>103</v>
      </c>
      <c r="B118" t="s">
        <v>1746</v>
      </c>
      <c r="C118" t="s">
        <v>1909</v>
      </c>
    </row>
    <row r="119" spans="1:5" x14ac:dyDescent="0.35">
      <c r="A119">
        <v>104</v>
      </c>
      <c r="B119" t="s">
        <v>1746</v>
      </c>
      <c r="C119" t="s">
        <v>1908</v>
      </c>
    </row>
    <row r="120" spans="1:5" x14ac:dyDescent="0.35">
      <c r="A120">
        <v>105</v>
      </c>
      <c r="B120" t="s">
        <v>1746</v>
      </c>
      <c r="C120" t="s">
        <v>1907</v>
      </c>
      <c r="D120">
        <v>1</v>
      </c>
      <c r="E120">
        <v>1</v>
      </c>
    </row>
    <row r="121" spans="1:5" x14ac:dyDescent="0.35">
      <c r="A121">
        <v>106</v>
      </c>
      <c r="B121" t="s">
        <v>1746</v>
      </c>
      <c r="C121" t="s">
        <v>1906</v>
      </c>
    </row>
    <row r="122" spans="1:5" x14ac:dyDescent="0.35">
      <c r="A122">
        <v>107</v>
      </c>
      <c r="B122" t="s">
        <v>1746</v>
      </c>
      <c r="C122" t="s">
        <v>1905</v>
      </c>
    </row>
    <row r="123" spans="1:5" x14ac:dyDescent="0.35">
      <c r="A123">
        <v>108</v>
      </c>
      <c r="B123" t="s">
        <v>1746</v>
      </c>
      <c r="C123" t="s">
        <v>1904</v>
      </c>
      <c r="D123">
        <v>1</v>
      </c>
      <c r="E123">
        <v>1</v>
      </c>
    </row>
    <row r="124" spans="1:5" x14ac:dyDescent="0.35">
      <c r="A124">
        <v>109</v>
      </c>
      <c r="B124" t="s">
        <v>1746</v>
      </c>
      <c r="C124" t="s">
        <v>1903</v>
      </c>
    </row>
    <row r="125" spans="1:5" x14ac:dyDescent="0.35">
      <c r="A125">
        <v>110</v>
      </c>
      <c r="B125" t="s">
        <v>1746</v>
      </c>
      <c r="C125" t="s">
        <v>1902</v>
      </c>
    </row>
    <row r="126" spans="1:5" x14ac:dyDescent="0.35">
      <c r="A126">
        <v>111</v>
      </c>
      <c r="B126" t="s">
        <v>1746</v>
      </c>
      <c r="C126" t="s">
        <v>1901</v>
      </c>
    </row>
    <row r="127" spans="1:5" x14ac:dyDescent="0.35">
      <c r="A127">
        <v>112</v>
      </c>
      <c r="B127" t="s">
        <v>1746</v>
      </c>
      <c r="C127" t="s">
        <v>1900</v>
      </c>
    </row>
    <row r="128" spans="1:5" x14ac:dyDescent="0.35">
      <c r="A128">
        <v>113</v>
      </c>
      <c r="B128" t="s">
        <v>1746</v>
      </c>
      <c r="C128" t="s">
        <v>1899</v>
      </c>
    </row>
    <row r="129" spans="1:3" x14ac:dyDescent="0.35">
      <c r="A129">
        <v>114</v>
      </c>
      <c r="B129" t="s">
        <v>1746</v>
      </c>
      <c r="C129" t="s">
        <v>1898</v>
      </c>
    </row>
    <row r="130" spans="1:3" x14ac:dyDescent="0.35">
      <c r="A130">
        <v>115</v>
      </c>
      <c r="B130" t="s">
        <v>1746</v>
      </c>
      <c r="C130" t="s">
        <v>1897</v>
      </c>
    </row>
    <row r="131" spans="1:3" x14ac:dyDescent="0.35">
      <c r="A131">
        <v>116</v>
      </c>
      <c r="B131" t="s">
        <v>1746</v>
      </c>
      <c r="C131" t="s">
        <v>1896</v>
      </c>
    </row>
    <row r="132" spans="1:3" x14ac:dyDescent="0.35">
      <c r="A132">
        <v>117</v>
      </c>
      <c r="B132" t="s">
        <v>1746</v>
      </c>
      <c r="C132" t="s">
        <v>1895</v>
      </c>
    </row>
    <row r="133" spans="1:3" x14ac:dyDescent="0.35">
      <c r="A133">
        <v>118</v>
      </c>
      <c r="B133" t="s">
        <v>1746</v>
      </c>
      <c r="C133" t="s">
        <v>1894</v>
      </c>
    </row>
    <row r="134" spans="1:3" x14ac:dyDescent="0.35">
      <c r="A134">
        <v>119</v>
      </c>
      <c r="B134" t="s">
        <v>1746</v>
      </c>
      <c r="C134" t="s">
        <v>1893</v>
      </c>
    </row>
    <row r="135" spans="1:3" x14ac:dyDescent="0.35">
      <c r="A135">
        <v>120</v>
      </c>
      <c r="B135" t="s">
        <v>1746</v>
      </c>
      <c r="C135" t="s">
        <v>1892</v>
      </c>
    </row>
    <row r="136" spans="1:3" x14ac:dyDescent="0.35">
      <c r="A136">
        <v>121</v>
      </c>
      <c r="B136" t="s">
        <v>1746</v>
      </c>
      <c r="C136" t="s">
        <v>1891</v>
      </c>
    </row>
    <row r="137" spans="1:3" x14ac:dyDescent="0.35">
      <c r="A137">
        <v>122</v>
      </c>
      <c r="B137" t="s">
        <v>1746</v>
      </c>
      <c r="C137" t="s">
        <v>1890</v>
      </c>
    </row>
    <row r="138" spans="1:3" x14ac:dyDescent="0.35">
      <c r="A138">
        <v>123</v>
      </c>
      <c r="B138" t="s">
        <v>1746</v>
      </c>
      <c r="C138" t="s">
        <v>1889</v>
      </c>
    </row>
    <row r="139" spans="1:3" x14ac:dyDescent="0.35">
      <c r="A139">
        <v>124</v>
      </c>
      <c r="B139" t="s">
        <v>1746</v>
      </c>
      <c r="C139" t="s">
        <v>1888</v>
      </c>
    </row>
    <row r="140" spans="1:3" x14ac:dyDescent="0.35">
      <c r="A140">
        <v>125</v>
      </c>
      <c r="B140" t="s">
        <v>1746</v>
      </c>
      <c r="C140" t="s">
        <v>1887</v>
      </c>
    </row>
    <row r="141" spans="1:3" x14ac:dyDescent="0.35">
      <c r="A141">
        <v>126</v>
      </c>
      <c r="B141" t="s">
        <v>1746</v>
      </c>
      <c r="C141" t="s">
        <v>1886</v>
      </c>
    </row>
    <row r="142" spans="1:3" x14ac:dyDescent="0.35">
      <c r="A142">
        <v>127</v>
      </c>
      <c r="B142" t="s">
        <v>1746</v>
      </c>
      <c r="C142" t="s">
        <v>1885</v>
      </c>
    </row>
    <row r="143" spans="1:3" x14ac:dyDescent="0.35">
      <c r="A143">
        <v>128</v>
      </c>
      <c r="B143" t="s">
        <v>1746</v>
      </c>
      <c r="C143" t="s">
        <v>1884</v>
      </c>
    </row>
    <row r="144" spans="1:3" x14ac:dyDescent="0.35">
      <c r="A144">
        <v>129</v>
      </c>
      <c r="B144" t="s">
        <v>1746</v>
      </c>
      <c r="C144" t="s">
        <v>1883</v>
      </c>
    </row>
    <row r="145" spans="1:3" x14ac:dyDescent="0.35">
      <c r="A145">
        <v>130</v>
      </c>
      <c r="B145" t="s">
        <v>1746</v>
      </c>
      <c r="C145" t="s">
        <v>1882</v>
      </c>
    </row>
    <row r="146" spans="1:3" x14ac:dyDescent="0.35">
      <c r="A146">
        <v>131</v>
      </c>
      <c r="B146" t="s">
        <v>1746</v>
      </c>
      <c r="C146" t="s">
        <v>1881</v>
      </c>
    </row>
    <row r="147" spans="1:3" x14ac:dyDescent="0.35">
      <c r="A147">
        <v>132</v>
      </c>
      <c r="B147" t="s">
        <v>1746</v>
      </c>
      <c r="C147" t="s">
        <v>1880</v>
      </c>
    </row>
    <row r="148" spans="1:3" x14ac:dyDescent="0.35">
      <c r="A148">
        <v>133</v>
      </c>
      <c r="B148" t="s">
        <v>1746</v>
      </c>
      <c r="C148" t="s">
        <v>1879</v>
      </c>
    </row>
    <row r="149" spans="1:3" x14ac:dyDescent="0.35">
      <c r="A149">
        <v>134</v>
      </c>
      <c r="B149" t="s">
        <v>1746</v>
      </c>
      <c r="C149" t="s">
        <v>1878</v>
      </c>
    </row>
    <row r="150" spans="1:3" x14ac:dyDescent="0.35">
      <c r="A150">
        <v>135</v>
      </c>
      <c r="B150" t="s">
        <v>1746</v>
      </c>
      <c r="C150" t="s">
        <v>1877</v>
      </c>
    </row>
    <row r="151" spans="1:3" x14ac:dyDescent="0.35">
      <c r="A151">
        <v>136</v>
      </c>
      <c r="B151" t="s">
        <v>1746</v>
      </c>
      <c r="C151" t="s">
        <v>1876</v>
      </c>
    </row>
    <row r="152" spans="1:3" x14ac:dyDescent="0.35">
      <c r="A152">
        <v>137</v>
      </c>
      <c r="B152" t="s">
        <v>1746</v>
      </c>
      <c r="C152" t="s">
        <v>1875</v>
      </c>
    </row>
    <row r="153" spans="1:3" x14ac:dyDescent="0.35">
      <c r="A153">
        <v>138</v>
      </c>
      <c r="B153" t="s">
        <v>1746</v>
      </c>
      <c r="C153" t="s">
        <v>1874</v>
      </c>
    </row>
    <row r="154" spans="1:3" x14ac:dyDescent="0.35">
      <c r="A154">
        <v>139</v>
      </c>
      <c r="B154" t="s">
        <v>1746</v>
      </c>
      <c r="C154" t="s">
        <v>1873</v>
      </c>
    </row>
    <row r="155" spans="1:3" x14ac:dyDescent="0.35">
      <c r="A155">
        <v>140</v>
      </c>
      <c r="B155" t="s">
        <v>1746</v>
      </c>
      <c r="C155" t="s">
        <v>1872</v>
      </c>
    </row>
    <row r="156" spans="1:3" x14ac:dyDescent="0.35">
      <c r="A156">
        <v>141</v>
      </c>
      <c r="B156" t="s">
        <v>1746</v>
      </c>
      <c r="C156" t="s">
        <v>1871</v>
      </c>
    </row>
    <row r="157" spans="1:3" x14ac:dyDescent="0.35">
      <c r="A157">
        <v>142</v>
      </c>
      <c r="B157" t="s">
        <v>1746</v>
      </c>
      <c r="C157" t="s">
        <v>1870</v>
      </c>
    </row>
    <row r="158" spans="1:3" x14ac:dyDescent="0.35">
      <c r="A158">
        <v>143</v>
      </c>
      <c r="B158" t="s">
        <v>1746</v>
      </c>
      <c r="C158" t="s">
        <v>1869</v>
      </c>
    </row>
    <row r="159" spans="1:3" x14ac:dyDescent="0.35">
      <c r="A159">
        <v>144</v>
      </c>
      <c r="B159" t="s">
        <v>1746</v>
      </c>
      <c r="C159" t="s">
        <v>1868</v>
      </c>
    </row>
    <row r="160" spans="1:3" x14ac:dyDescent="0.35">
      <c r="A160">
        <v>145</v>
      </c>
      <c r="B160" t="s">
        <v>1746</v>
      </c>
      <c r="C160" t="s">
        <v>1867</v>
      </c>
    </row>
    <row r="161" spans="1:3" x14ac:dyDescent="0.35">
      <c r="A161">
        <v>146</v>
      </c>
      <c r="B161" t="s">
        <v>1746</v>
      </c>
      <c r="C161" t="s">
        <v>1866</v>
      </c>
    </row>
    <row r="162" spans="1:3" x14ac:dyDescent="0.35">
      <c r="A162">
        <v>147</v>
      </c>
      <c r="B162" t="s">
        <v>1746</v>
      </c>
      <c r="C162" t="s">
        <v>1865</v>
      </c>
    </row>
    <row r="163" spans="1:3" x14ac:dyDescent="0.35">
      <c r="A163">
        <v>148</v>
      </c>
      <c r="B163" t="s">
        <v>1746</v>
      </c>
      <c r="C163" t="s">
        <v>1864</v>
      </c>
    </row>
    <row r="164" spans="1:3" x14ac:dyDescent="0.35">
      <c r="A164">
        <v>149</v>
      </c>
      <c r="B164" t="s">
        <v>1746</v>
      </c>
      <c r="C164" t="s">
        <v>1863</v>
      </c>
    </row>
    <row r="165" spans="1:3" x14ac:dyDescent="0.35">
      <c r="A165">
        <v>150</v>
      </c>
      <c r="B165" t="s">
        <v>1746</v>
      </c>
      <c r="C165" t="s">
        <v>1862</v>
      </c>
    </row>
    <row r="166" spans="1:3" x14ac:dyDescent="0.35">
      <c r="A166">
        <v>151</v>
      </c>
      <c r="B166" t="s">
        <v>1746</v>
      </c>
      <c r="C166" t="s">
        <v>1861</v>
      </c>
    </row>
    <row r="167" spans="1:3" x14ac:dyDescent="0.35">
      <c r="A167">
        <v>152</v>
      </c>
      <c r="B167" t="s">
        <v>1746</v>
      </c>
      <c r="C167" t="s">
        <v>1860</v>
      </c>
    </row>
    <row r="168" spans="1:3" x14ac:dyDescent="0.35">
      <c r="A168">
        <v>153</v>
      </c>
      <c r="B168" t="s">
        <v>1746</v>
      </c>
      <c r="C168" t="s">
        <v>1859</v>
      </c>
    </row>
    <row r="169" spans="1:3" x14ac:dyDescent="0.35">
      <c r="A169">
        <v>154</v>
      </c>
      <c r="B169" t="s">
        <v>1746</v>
      </c>
      <c r="C169" t="s">
        <v>1858</v>
      </c>
    </row>
    <row r="170" spans="1:3" x14ac:dyDescent="0.35">
      <c r="A170">
        <v>155</v>
      </c>
      <c r="B170" t="s">
        <v>1746</v>
      </c>
      <c r="C170" t="s">
        <v>1857</v>
      </c>
    </row>
    <row r="171" spans="1:3" x14ac:dyDescent="0.35">
      <c r="A171">
        <v>156</v>
      </c>
      <c r="B171" t="s">
        <v>1746</v>
      </c>
      <c r="C171" t="s">
        <v>1856</v>
      </c>
    </row>
    <row r="172" spans="1:3" x14ac:dyDescent="0.35">
      <c r="A172">
        <v>157</v>
      </c>
      <c r="B172" t="s">
        <v>1746</v>
      </c>
      <c r="C172" t="s">
        <v>1855</v>
      </c>
    </row>
    <row r="173" spans="1:3" x14ac:dyDescent="0.35">
      <c r="A173">
        <v>158</v>
      </c>
      <c r="B173" t="s">
        <v>1746</v>
      </c>
      <c r="C173" t="s">
        <v>1854</v>
      </c>
    </row>
    <row r="174" spans="1:3" x14ac:dyDescent="0.35">
      <c r="A174">
        <v>159</v>
      </c>
      <c r="B174" t="s">
        <v>1746</v>
      </c>
      <c r="C174" t="s">
        <v>1853</v>
      </c>
    </row>
    <row r="175" spans="1:3" x14ac:dyDescent="0.35">
      <c r="A175">
        <v>160</v>
      </c>
      <c r="B175" t="s">
        <v>1746</v>
      </c>
      <c r="C175" t="s">
        <v>1852</v>
      </c>
    </row>
    <row r="176" spans="1:3" x14ac:dyDescent="0.35">
      <c r="A176">
        <v>161</v>
      </c>
      <c r="B176" t="s">
        <v>1746</v>
      </c>
      <c r="C176" t="s">
        <v>1851</v>
      </c>
    </row>
    <row r="177" spans="1:3" x14ac:dyDescent="0.35">
      <c r="A177">
        <v>162</v>
      </c>
      <c r="B177" t="s">
        <v>1746</v>
      </c>
      <c r="C177" t="s">
        <v>1850</v>
      </c>
    </row>
    <row r="178" spans="1:3" x14ac:dyDescent="0.35">
      <c r="A178">
        <v>163</v>
      </c>
      <c r="B178" t="s">
        <v>1746</v>
      </c>
      <c r="C178" t="s">
        <v>1849</v>
      </c>
    </row>
    <row r="179" spans="1:3" x14ac:dyDescent="0.35">
      <c r="A179">
        <v>164</v>
      </c>
      <c r="B179" t="s">
        <v>1746</v>
      </c>
      <c r="C179" t="s">
        <v>1848</v>
      </c>
    </row>
    <row r="180" spans="1:3" x14ac:dyDescent="0.35">
      <c r="A180">
        <v>165</v>
      </c>
      <c r="B180" t="s">
        <v>1746</v>
      </c>
      <c r="C180" t="s">
        <v>1847</v>
      </c>
    </row>
    <row r="181" spans="1:3" x14ac:dyDescent="0.35">
      <c r="A181">
        <v>166</v>
      </c>
      <c r="B181" t="s">
        <v>1746</v>
      </c>
      <c r="C181" t="s">
        <v>1846</v>
      </c>
    </row>
    <row r="182" spans="1:3" x14ac:dyDescent="0.35">
      <c r="A182">
        <v>167</v>
      </c>
      <c r="B182" t="s">
        <v>1746</v>
      </c>
      <c r="C182" t="s">
        <v>1845</v>
      </c>
    </row>
    <row r="183" spans="1:3" x14ac:dyDescent="0.35">
      <c r="A183">
        <v>168</v>
      </c>
      <c r="B183" t="s">
        <v>1746</v>
      </c>
      <c r="C183" t="s">
        <v>1844</v>
      </c>
    </row>
    <row r="184" spans="1:3" x14ac:dyDescent="0.35">
      <c r="A184">
        <v>169</v>
      </c>
      <c r="B184" t="s">
        <v>1746</v>
      </c>
      <c r="C184" t="s">
        <v>1843</v>
      </c>
    </row>
    <row r="185" spans="1:3" x14ac:dyDescent="0.35">
      <c r="A185">
        <v>170</v>
      </c>
      <c r="B185" t="s">
        <v>1746</v>
      </c>
      <c r="C185" t="s">
        <v>1842</v>
      </c>
    </row>
    <row r="186" spans="1:3" x14ac:dyDescent="0.35">
      <c r="A186">
        <v>171</v>
      </c>
      <c r="B186" t="s">
        <v>1746</v>
      </c>
      <c r="C186" t="s">
        <v>1841</v>
      </c>
    </row>
    <row r="187" spans="1:3" x14ac:dyDescent="0.35">
      <c r="A187">
        <v>172</v>
      </c>
      <c r="B187" t="s">
        <v>1746</v>
      </c>
      <c r="C187" t="s">
        <v>1840</v>
      </c>
    </row>
    <row r="188" spans="1:3" x14ac:dyDescent="0.35">
      <c r="A188">
        <v>173</v>
      </c>
      <c r="B188" t="s">
        <v>1746</v>
      </c>
      <c r="C188" t="s">
        <v>1839</v>
      </c>
    </row>
    <row r="189" spans="1:3" x14ac:dyDescent="0.35">
      <c r="A189">
        <v>174</v>
      </c>
      <c r="B189" t="s">
        <v>1746</v>
      </c>
      <c r="C189" t="s">
        <v>1838</v>
      </c>
    </row>
    <row r="190" spans="1:3" x14ac:dyDescent="0.35">
      <c r="A190">
        <v>175</v>
      </c>
      <c r="B190" t="s">
        <v>1746</v>
      </c>
      <c r="C190" t="s">
        <v>1837</v>
      </c>
    </row>
    <row r="191" spans="1:3" x14ac:dyDescent="0.35">
      <c r="A191">
        <v>176</v>
      </c>
      <c r="B191" t="s">
        <v>1746</v>
      </c>
      <c r="C191" t="s">
        <v>1836</v>
      </c>
    </row>
    <row r="192" spans="1:3" x14ac:dyDescent="0.35">
      <c r="A192">
        <v>177</v>
      </c>
      <c r="B192" t="s">
        <v>1746</v>
      </c>
      <c r="C192" t="s">
        <v>1835</v>
      </c>
    </row>
    <row r="193" spans="1:3" x14ac:dyDescent="0.35">
      <c r="A193">
        <v>178</v>
      </c>
      <c r="B193" t="s">
        <v>1746</v>
      </c>
      <c r="C193" t="s">
        <v>1834</v>
      </c>
    </row>
    <row r="194" spans="1:3" x14ac:dyDescent="0.35">
      <c r="A194">
        <v>179</v>
      </c>
      <c r="B194" t="s">
        <v>1746</v>
      </c>
      <c r="C194" t="s">
        <v>1833</v>
      </c>
    </row>
    <row r="195" spans="1:3" x14ac:dyDescent="0.35">
      <c r="A195">
        <v>180</v>
      </c>
      <c r="B195" t="s">
        <v>1746</v>
      </c>
      <c r="C195" t="s">
        <v>1832</v>
      </c>
    </row>
    <row r="196" spans="1:3" x14ac:dyDescent="0.35">
      <c r="A196">
        <v>181</v>
      </c>
      <c r="B196" t="s">
        <v>1746</v>
      </c>
      <c r="C196" t="s">
        <v>1831</v>
      </c>
    </row>
    <row r="197" spans="1:3" x14ac:dyDescent="0.35">
      <c r="A197">
        <v>182</v>
      </c>
      <c r="B197" t="s">
        <v>1746</v>
      </c>
      <c r="C197" t="s">
        <v>1830</v>
      </c>
    </row>
    <row r="198" spans="1:3" x14ac:dyDescent="0.35">
      <c r="A198">
        <v>183</v>
      </c>
      <c r="B198" t="s">
        <v>1746</v>
      </c>
      <c r="C198" t="s">
        <v>1829</v>
      </c>
    </row>
    <row r="199" spans="1:3" x14ac:dyDescent="0.35">
      <c r="A199">
        <v>184</v>
      </c>
      <c r="B199" t="s">
        <v>1746</v>
      </c>
      <c r="C199" t="s">
        <v>1828</v>
      </c>
    </row>
    <row r="200" spans="1:3" x14ac:dyDescent="0.35">
      <c r="A200">
        <v>185</v>
      </c>
      <c r="B200" t="s">
        <v>1746</v>
      </c>
      <c r="C200" t="s">
        <v>1827</v>
      </c>
    </row>
    <row r="201" spans="1:3" x14ac:dyDescent="0.35">
      <c r="A201">
        <v>186</v>
      </c>
      <c r="B201" t="s">
        <v>1746</v>
      </c>
      <c r="C201" t="s">
        <v>1826</v>
      </c>
    </row>
    <row r="202" spans="1:3" x14ac:dyDescent="0.35">
      <c r="A202">
        <v>187</v>
      </c>
      <c r="B202" t="s">
        <v>1746</v>
      </c>
      <c r="C202" t="s">
        <v>1825</v>
      </c>
    </row>
    <row r="203" spans="1:3" x14ac:dyDescent="0.35">
      <c r="A203">
        <v>188</v>
      </c>
      <c r="B203" t="s">
        <v>1746</v>
      </c>
      <c r="C203" t="s">
        <v>1824</v>
      </c>
    </row>
    <row r="204" spans="1:3" x14ac:dyDescent="0.35">
      <c r="A204">
        <v>189</v>
      </c>
      <c r="B204" t="s">
        <v>1746</v>
      </c>
      <c r="C204" t="s">
        <v>1823</v>
      </c>
    </row>
    <row r="205" spans="1:3" x14ac:dyDescent="0.35">
      <c r="A205">
        <v>190</v>
      </c>
      <c r="B205" t="s">
        <v>1746</v>
      </c>
      <c r="C205" t="s">
        <v>1822</v>
      </c>
    </row>
    <row r="206" spans="1:3" x14ac:dyDescent="0.35">
      <c r="A206">
        <v>191</v>
      </c>
      <c r="B206" t="s">
        <v>1746</v>
      </c>
      <c r="C206" t="s">
        <v>1821</v>
      </c>
    </row>
    <row r="207" spans="1:3" x14ac:dyDescent="0.35">
      <c r="A207">
        <v>192</v>
      </c>
      <c r="B207" t="s">
        <v>1746</v>
      </c>
      <c r="C207" t="s">
        <v>1820</v>
      </c>
    </row>
    <row r="208" spans="1:3" x14ac:dyDescent="0.35">
      <c r="A208">
        <v>193</v>
      </c>
      <c r="B208" t="s">
        <v>1746</v>
      </c>
      <c r="C208" t="s">
        <v>1819</v>
      </c>
    </row>
    <row r="209" spans="1:3" x14ac:dyDescent="0.35">
      <c r="A209">
        <v>194</v>
      </c>
      <c r="B209" t="s">
        <v>1746</v>
      </c>
      <c r="C209" t="s">
        <v>1818</v>
      </c>
    </row>
    <row r="210" spans="1:3" x14ac:dyDescent="0.35">
      <c r="A210">
        <v>195</v>
      </c>
      <c r="B210" t="s">
        <v>1746</v>
      </c>
      <c r="C210" t="s">
        <v>1817</v>
      </c>
    </row>
    <row r="211" spans="1:3" x14ac:dyDescent="0.35">
      <c r="A211">
        <v>196</v>
      </c>
      <c r="B211" t="s">
        <v>1746</v>
      </c>
      <c r="C211" t="s">
        <v>1816</v>
      </c>
    </row>
    <row r="212" spans="1:3" x14ac:dyDescent="0.35">
      <c r="A212">
        <v>197</v>
      </c>
      <c r="B212" t="s">
        <v>1746</v>
      </c>
      <c r="C212" t="s">
        <v>1815</v>
      </c>
    </row>
    <row r="213" spans="1:3" x14ac:dyDescent="0.35">
      <c r="A213">
        <v>198</v>
      </c>
      <c r="B213" t="s">
        <v>1746</v>
      </c>
      <c r="C213" t="s">
        <v>1814</v>
      </c>
    </row>
    <row r="214" spans="1:3" x14ac:dyDescent="0.35">
      <c r="A214">
        <v>199</v>
      </c>
      <c r="B214" t="s">
        <v>1746</v>
      </c>
      <c r="C214" t="s">
        <v>1813</v>
      </c>
    </row>
    <row r="215" spans="1:3" x14ac:dyDescent="0.35">
      <c r="A215">
        <v>200</v>
      </c>
      <c r="B215" t="s">
        <v>1746</v>
      </c>
      <c r="C215" t="s">
        <v>1812</v>
      </c>
    </row>
    <row r="216" spans="1:3" x14ac:dyDescent="0.35">
      <c r="A216">
        <v>201</v>
      </c>
      <c r="B216" t="s">
        <v>1746</v>
      </c>
      <c r="C216" t="s">
        <v>1811</v>
      </c>
    </row>
    <row r="217" spans="1:3" x14ac:dyDescent="0.35">
      <c r="A217">
        <v>202</v>
      </c>
      <c r="B217" t="s">
        <v>1746</v>
      </c>
      <c r="C217" t="s">
        <v>1810</v>
      </c>
    </row>
    <row r="218" spans="1:3" x14ac:dyDescent="0.35">
      <c r="A218">
        <v>203</v>
      </c>
      <c r="B218" t="s">
        <v>1746</v>
      </c>
      <c r="C218" t="s">
        <v>1809</v>
      </c>
    </row>
    <row r="219" spans="1:3" x14ac:dyDescent="0.35">
      <c r="A219">
        <v>204</v>
      </c>
      <c r="B219" t="s">
        <v>1746</v>
      </c>
      <c r="C219" t="s">
        <v>1808</v>
      </c>
    </row>
    <row r="220" spans="1:3" x14ac:dyDescent="0.35">
      <c r="A220">
        <v>205</v>
      </c>
      <c r="B220" t="s">
        <v>1746</v>
      </c>
      <c r="C220" t="s">
        <v>1807</v>
      </c>
    </row>
    <row r="221" spans="1:3" x14ac:dyDescent="0.35">
      <c r="A221">
        <v>206</v>
      </c>
      <c r="B221" t="s">
        <v>1746</v>
      </c>
      <c r="C221" t="s">
        <v>1806</v>
      </c>
    </row>
    <row r="222" spans="1:3" x14ac:dyDescent="0.35">
      <c r="A222">
        <v>207</v>
      </c>
      <c r="B222" t="s">
        <v>1746</v>
      </c>
      <c r="C222" t="s">
        <v>1805</v>
      </c>
    </row>
    <row r="223" spans="1:3" x14ac:dyDescent="0.35">
      <c r="A223">
        <v>208</v>
      </c>
      <c r="B223" t="s">
        <v>1746</v>
      </c>
      <c r="C223" t="s">
        <v>1804</v>
      </c>
    </row>
    <row r="224" spans="1:3" x14ac:dyDescent="0.35">
      <c r="A224">
        <v>209</v>
      </c>
      <c r="B224" t="s">
        <v>1746</v>
      </c>
      <c r="C224" t="s">
        <v>1803</v>
      </c>
    </row>
    <row r="225" spans="1:3" x14ac:dyDescent="0.35">
      <c r="A225">
        <v>210</v>
      </c>
      <c r="B225" t="s">
        <v>1746</v>
      </c>
      <c r="C225" t="s">
        <v>1802</v>
      </c>
    </row>
    <row r="226" spans="1:3" x14ac:dyDescent="0.35">
      <c r="A226">
        <v>211</v>
      </c>
      <c r="B226" t="s">
        <v>1746</v>
      </c>
      <c r="C226" t="s">
        <v>1801</v>
      </c>
    </row>
    <row r="227" spans="1:3" x14ac:dyDescent="0.35">
      <c r="A227">
        <v>212</v>
      </c>
      <c r="B227" t="s">
        <v>1746</v>
      </c>
      <c r="C227" t="s">
        <v>1800</v>
      </c>
    </row>
    <row r="228" spans="1:3" x14ac:dyDescent="0.35">
      <c r="A228">
        <v>213</v>
      </c>
      <c r="B228" t="s">
        <v>1746</v>
      </c>
      <c r="C228" t="s">
        <v>1799</v>
      </c>
    </row>
    <row r="229" spans="1:3" x14ac:dyDescent="0.35">
      <c r="A229">
        <v>214</v>
      </c>
      <c r="B229" t="s">
        <v>1746</v>
      </c>
      <c r="C229" t="s">
        <v>1798</v>
      </c>
    </row>
    <row r="230" spans="1:3" x14ac:dyDescent="0.35">
      <c r="A230">
        <v>215</v>
      </c>
      <c r="B230" t="s">
        <v>1746</v>
      </c>
      <c r="C230" t="s">
        <v>1797</v>
      </c>
    </row>
    <row r="231" spans="1:3" x14ac:dyDescent="0.35">
      <c r="A231">
        <v>216</v>
      </c>
      <c r="B231" t="s">
        <v>1746</v>
      </c>
      <c r="C231" t="s">
        <v>1796</v>
      </c>
    </row>
    <row r="232" spans="1:3" x14ac:dyDescent="0.35">
      <c r="A232">
        <v>217</v>
      </c>
      <c r="B232" t="s">
        <v>1746</v>
      </c>
      <c r="C232" t="s">
        <v>1795</v>
      </c>
    </row>
    <row r="233" spans="1:3" x14ac:dyDescent="0.35">
      <c r="A233">
        <v>218</v>
      </c>
      <c r="B233" t="s">
        <v>1746</v>
      </c>
      <c r="C233" t="s">
        <v>1794</v>
      </c>
    </row>
    <row r="234" spans="1:3" x14ac:dyDescent="0.35">
      <c r="A234">
        <v>219</v>
      </c>
      <c r="B234" t="s">
        <v>1746</v>
      </c>
      <c r="C234" t="s">
        <v>1793</v>
      </c>
    </row>
    <row r="235" spans="1:3" x14ac:dyDescent="0.35">
      <c r="A235">
        <v>220</v>
      </c>
      <c r="B235" t="s">
        <v>1746</v>
      </c>
      <c r="C235" t="s">
        <v>1792</v>
      </c>
    </row>
    <row r="236" spans="1:3" x14ac:dyDescent="0.35">
      <c r="A236">
        <v>221</v>
      </c>
      <c r="B236" t="s">
        <v>1746</v>
      </c>
      <c r="C236" t="s">
        <v>1791</v>
      </c>
    </row>
    <row r="237" spans="1:3" x14ac:dyDescent="0.35">
      <c r="A237">
        <v>222</v>
      </c>
      <c r="B237" t="s">
        <v>1746</v>
      </c>
      <c r="C237" t="s">
        <v>1790</v>
      </c>
    </row>
    <row r="238" spans="1:3" x14ac:dyDescent="0.35">
      <c r="A238">
        <v>223</v>
      </c>
      <c r="B238" t="s">
        <v>1746</v>
      </c>
      <c r="C238" t="s">
        <v>1789</v>
      </c>
    </row>
    <row r="239" spans="1:3" x14ac:dyDescent="0.35">
      <c r="A239">
        <v>224</v>
      </c>
      <c r="B239" t="s">
        <v>1746</v>
      </c>
      <c r="C239" t="s">
        <v>1788</v>
      </c>
    </row>
    <row r="240" spans="1:3" x14ac:dyDescent="0.35">
      <c r="A240">
        <v>225</v>
      </c>
      <c r="B240" t="s">
        <v>1746</v>
      </c>
      <c r="C240" t="s">
        <v>1787</v>
      </c>
    </row>
    <row r="241" spans="1:3" x14ac:dyDescent="0.35">
      <c r="A241">
        <v>226</v>
      </c>
      <c r="B241" t="s">
        <v>1746</v>
      </c>
      <c r="C241" t="s">
        <v>1786</v>
      </c>
    </row>
    <row r="242" spans="1:3" x14ac:dyDescent="0.35">
      <c r="A242">
        <v>227</v>
      </c>
      <c r="B242" t="s">
        <v>1746</v>
      </c>
      <c r="C242" t="s">
        <v>1785</v>
      </c>
    </row>
    <row r="243" spans="1:3" x14ac:dyDescent="0.35">
      <c r="A243">
        <v>228</v>
      </c>
      <c r="B243" t="s">
        <v>1746</v>
      </c>
      <c r="C243" t="s">
        <v>1784</v>
      </c>
    </row>
    <row r="244" spans="1:3" x14ac:dyDescent="0.35">
      <c r="A244">
        <v>229</v>
      </c>
      <c r="B244" t="s">
        <v>1746</v>
      </c>
      <c r="C244" t="s">
        <v>1783</v>
      </c>
    </row>
    <row r="245" spans="1:3" x14ac:dyDescent="0.35">
      <c r="A245">
        <v>230</v>
      </c>
      <c r="B245" t="s">
        <v>1746</v>
      </c>
      <c r="C245" t="s">
        <v>1782</v>
      </c>
    </row>
    <row r="246" spans="1:3" x14ac:dyDescent="0.35">
      <c r="A246">
        <v>231</v>
      </c>
      <c r="B246" t="s">
        <v>1746</v>
      </c>
      <c r="C246" t="s">
        <v>1781</v>
      </c>
    </row>
    <row r="247" spans="1:3" x14ac:dyDescent="0.35">
      <c r="A247">
        <v>232</v>
      </c>
      <c r="B247" t="s">
        <v>1746</v>
      </c>
      <c r="C247" t="s">
        <v>1780</v>
      </c>
    </row>
    <row r="248" spans="1:3" x14ac:dyDescent="0.35">
      <c r="A248">
        <v>233</v>
      </c>
      <c r="B248" t="s">
        <v>1746</v>
      </c>
      <c r="C248" t="s">
        <v>1779</v>
      </c>
    </row>
    <row r="249" spans="1:3" x14ac:dyDescent="0.35">
      <c r="A249">
        <v>234</v>
      </c>
      <c r="B249" t="s">
        <v>1746</v>
      </c>
      <c r="C249" t="s">
        <v>1778</v>
      </c>
    </row>
    <row r="250" spans="1:3" x14ac:dyDescent="0.35">
      <c r="A250">
        <v>235</v>
      </c>
      <c r="B250" t="s">
        <v>1746</v>
      </c>
      <c r="C250" t="s">
        <v>1777</v>
      </c>
    </row>
    <row r="251" spans="1:3" x14ac:dyDescent="0.35">
      <c r="A251">
        <v>236</v>
      </c>
      <c r="B251" t="s">
        <v>1746</v>
      </c>
      <c r="C251" t="s">
        <v>1776</v>
      </c>
    </row>
    <row r="252" spans="1:3" x14ac:dyDescent="0.35">
      <c r="A252">
        <v>237</v>
      </c>
      <c r="B252" t="s">
        <v>1746</v>
      </c>
      <c r="C252" t="s">
        <v>1775</v>
      </c>
    </row>
    <row r="253" spans="1:3" x14ac:dyDescent="0.35">
      <c r="A253">
        <v>238</v>
      </c>
      <c r="B253" t="s">
        <v>1746</v>
      </c>
      <c r="C253" t="s">
        <v>1774</v>
      </c>
    </row>
    <row r="254" spans="1:3" x14ac:dyDescent="0.35">
      <c r="A254">
        <v>239</v>
      </c>
      <c r="B254" t="s">
        <v>1746</v>
      </c>
      <c r="C254" t="s">
        <v>1773</v>
      </c>
    </row>
    <row r="255" spans="1:3" x14ac:dyDescent="0.35">
      <c r="A255">
        <v>240</v>
      </c>
      <c r="B255" t="s">
        <v>1746</v>
      </c>
      <c r="C255" t="s">
        <v>1772</v>
      </c>
    </row>
    <row r="256" spans="1:3" x14ac:dyDescent="0.35">
      <c r="A256">
        <v>241</v>
      </c>
      <c r="B256" t="s">
        <v>1746</v>
      </c>
      <c r="C256" t="s">
        <v>1771</v>
      </c>
    </row>
    <row r="257" spans="1:5" x14ac:dyDescent="0.35">
      <c r="A257">
        <v>242</v>
      </c>
      <c r="B257" t="s">
        <v>1746</v>
      </c>
      <c r="C257" t="s">
        <v>1770</v>
      </c>
    </row>
    <row r="258" spans="1:5" x14ac:dyDescent="0.35">
      <c r="A258">
        <v>243</v>
      </c>
      <c r="B258" t="s">
        <v>1746</v>
      </c>
      <c r="C258" t="s">
        <v>1769</v>
      </c>
    </row>
    <row r="259" spans="1:5" x14ac:dyDescent="0.35">
      <c r="A259">
        <v>244</v>
      </c>
      <c r="B259" t="s">
        <v>1746</v>
      </c>
      <c r="C259" t="s">
        <v>1768</v>
      </c>
    </row>
    <row r="260" spans="1:5" x14ac:dyDescent="0.35">
      <c r="A260">
        <v>245</v>
      </c>
      <c r="B260" t="s">
        <v>1746</v>
      </c>
      <c r="C260" t="s">
        <v>1767</v>
      </c>
    </row>
    <row r="261" spans="1:5" x14ac:dyDescent="0.35">
      <c r="A261">
        <v>246</v>
      </c>
      <c r="B261" t="s">
        <v>1746</v>
      </c>
      <c r="C261" t="s">
        <v>1766</v>
      </c>
    </row>
    <row r="262" spans="1:5" x14ac:dyDescent="0.35">
      <c r="A262">
        <v>247</v>
      </c>
      <c r="B262" t="s">
        <v>1746</v>
      </c>
      <c r="C262" t="s">
        <v>1765</v>
      </c>
      <c r="D262">
        <v>1</v>
      </c>
      <c r="E262">
        <v>1</v>
      </c>
    </row>
    <row r="263" spans="1:5" x14ac:dyDescent="0.35">
      <c r="A263">
        <v>248</v>
      </c>
      <c r="B263" t="s">
        <v>1746</v>
      </c>
      <c r="C263" t="s">
        <v>1764</v>
      </c>
      <c r="D263">
        <v>1</v>
      </c>
      <c r="E263">
        <v>1</v>
      </c>
    </row>
    <row r="264" spans="1:5" x14ac:dyDescent="0.35">
      <c r="A264">
        <v>249</v>
      </c>
      <c r="B264" t="s">
        <v>1746</v>
      </c>
      <c r="C264" t="s">
        <v>1763</v>
      </c>
    </row>
    <row r="265" spans="1:5" x14ac:dyDescent="0.35">
      <c r="A265">
        <v>250</v>
      </c>
      <c r="B265" t="s">
        <v>1746</v>
      </c>
      <c r="C265" t="s">
        <v>1762</v>
      </c>
      <c r="D265">
        <v>1</v>
      </c>
      <c r="E265">
        <v>1</v>
      </c>
    </row>
    <row r="266" spans="1:5" x14ac:dyDescent="0.35">
      <c r="A266">
        <v>251</v>
      </c>
      <c r="B266" t="s">
        <v>1746</v>
      </c>
      <c r="C266" t="s">
        <v>1761</v>
      </c>
      <c r="D266">
        <v>1</v>
      </c>
      <c r="E266">
        <v>1</v>
      </c>
    </row>
    <row r="267" spans="1:5" x14ac:dyDescent="0.35">
      <c r="A267">
        <v>252</v>
      </c>
      <c r="B267" t="s">
        <v>1746</v>
      </c>
      <c r="C267" t="s">
        <v>1760</v>
      </c>
    </row>
    <row r="268" spans="1:5" x14ac:dyDescent="0.35">
      <c r="A268">
        <v>253</v>
      </c>
      <c r="B268" t="s">
        <v>1746</v>
      </c>
      <c r="C268" t="s">
        <v>1759</v>
      </c>
      <c r="D268">
        <v>1</v>
      </c>
      <c r="E268">
        <v>1</v>
      </c>
    </row>
    <row r="269" spans="1:5" x14ac:dyDescent="0.35">
      <c r="A269">
        <v>254</v>
      </c>
      <c r="B269" t="s">
        <v>1746</v>
      </c>
      <c r="C269" t="s">
        <v>1758</v>
      </c>
    </row>
    <row r="270" spans="1:5" x14ac:dyDescent="0.35">
      <c r="A270">
        <v>255</v>
      </c>
      <c r="B270" t="s">
        <v>1746</v>
      </c>
      <c r="C270" t="s">
        <v>1757</v>
      </c>
    </row>
    <row r="271" spans="1:5" x14ac:dyDescent="0.35">
      <c r="A271">
        <v>256</v>
      </c>
      <c r="B271" t="s">
        <v>1746</v>
      </c>
      <c r="C271" t="s">
        <v>1756</v>
      </c>
      <c r="D271">
        <v>1</v>
      </c>
      <c r="E271">
        <v>1</v>
      </c>
    </row>
    <row r="272" spans="1:5" x14ac:dyDescent="0.35">
      <c r="A272">
        <v>257</v>
      </c>
      <c r="B272" t="s">
        <v>1746</v>
      </c>
      <c r="C272" t="s">
        <v>1755</v>
      </c>
    </row>
    <row r="273" spans="1:5" x14ac:dyDescent="0.35">
      <c r="A273">
        <v>258</v>
      </c>
      <c r="B273" t="s">
        <v>1746</v>
      </c>
      <c r="C273" t="s">
        <v>1754</v>
      </c>
    </row>
    <row r="274" spans="1:5" x14ac:dyDescent="0.35">
      <c r="A274">
        <v>259</v>
      </c>
      <c r="B274" t="s">
        <v>1746</v>
      </c>
      <c r="C274" t="s">
        <v>1753</v>
      </c>
      <c r="D274">
        <v>1</v>
      </c>
      <c r="E274">
        <v>1</v>
      </c>
    </row>
    <row r="275" spans="1:5" x14ac:dyDescent="0.35">
      <c r="A275">
        <v>260</v>
      </c>
      <c r="B275" t="s">
        <v>1746</v>
      </c>
      <c r="C275" t="s">
        <v>1752</v>
      </c>
      <c r="D275">
        <v>1</v>
      </c>
      <c r="E275">
        <v>1</v>
      </c>
    </row>
    <row r="276" spans="1:5" x14ac:dyDescent="0.35">
      <c r="A276">
        <v>261</v>
      </c>
      <c r="B276" t="s">
        <v>1746</v>
      </c>
      <c r="C276" t="s">
        <v>1751</v>
      </c>
      <c r="D276">
        <v>1</v>
      </c>
      <c r="E276">
        <v>1</v>
      </c>
    </row>
    <row r="277" spans="1:5" x14ac:dyDescent="0.35">
      <c r="A277">
        <v>262</v>
      </c>
      <c r="B277" t="s">
        <v>1746</v>
      </c>
      <c r="C277" t="s">
        <v>1750</v>
      </c>
      <c r="D277">
        <v>1</v>
      </c>
      <c r="E277">
        <v>1</v>
      </c>
    </row>
    <row r="278" spans="1:5" x14ac:dyDescent="0.35">
      <c r="A278">
        <v>263</v>
      </c>
      <c r="B278" t="s">
        <v>1746</v>
      </c>
      <c r="C278" t="s">
        <v>1749</v>
      </c>
    </row>
    <row r="279" spans="1:5" x14ac:dyDescent="0.35">
      <c r="A279">
        <v>264</v>
      </c>
      <c r="B279" t="s">
        <v>1746</v>
      </c>
      <c r="C279" t="s">
        <v>1748</v>
      </c>
    </row>
    <row r="280" spans="1:5" x14ac:dyDescent="0.35">
      <c r="A280">
        <v>265</v>
      </c>
      <c r="B280" t="s">
        <v>1746</v>
      </c>
      <c r="C280" t="s">
        <v>1747</v>
      </c>
      <c r="D280">
        <v>1</v>
      </c>
      <c r="E280">
        <v>1</v>
      </c>
    </row>
    <row r="281" spans="1:5" x14ac:dyDescent="0.35">
      <c r="A281">
        <v>266</v>
      </c>
      <c r="B281" t="s">
        <v>1746</v>
      </c>
      <c r="C281" t="s">
        <v>1745</v>
      </c>
    </row>
    <row r="284" spans="1:5" x14ac:dyDescent="0.35">
      <c r="D284">
        <f>COUNTIF(D2:D281, "1")</f>
        <v>25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281"/>
  <sheetViews>
    <sheetView workbookViewId="0">
      <pane ySplit="1" topLeftCell="A2" activePane="bottomLeft" state="frozen"/>
      <selection pane="bottomLeft" sqref="A1:D3"/>
    </sheetView>
  </sheetViews>
  <sheetFormatPr defaultRowHeight="14.5" x14ac:dyDescent="0.35"/>
  <cols>
    <col min="4" max="4" width="12.81640625" bestFit="1" customWidth="1"/>
  </cols>
  <sheetData>
    <row r="1" spans="1:10" x14ac:dyDescent="0.35">
      <c r="A1" s="1" t="s">
        <v>0</v>
      </c>
      <c r="B1" s="1" t="s">
        <v>96</v>
      </c>
      <c r="C1" s="1" t="s">
        <v>1</v>
      </c>
      <c r="D1" s="1" t="s">
        <v>2195</v>
      </c>
      <c r="E1" s="1" t="s">
        <v>1545</v>
      </c>
      <c r="F1" s="1"/>
      <c r="G1" s="1"/>
      <c r="H1" s="1"/>
      <c r="I1" s="1" t="s">
        <v>242</v>
      </c>
      <c r="J1" s="1" t="s">
        <v>625</v>
      </c>
    </row>
    <row r="2" spans="1:10" x14ac:dyDescent="0.35">
      <c r="A2">
        <v>1</v>
      </c>
      <c r="B2" t="s">
        <v>2087</v>
      </c>
      <c r="C2" t="s">
        <v>2138</v>
      </c>
    </row>
    <row r="3" spans="1:10" x14ac:dyDescent="0.35">
      <c r="A3">
        <v>2</v>
      </c>
      <c r="B3" t="s">
        <v>2087</v>
      </c>
      <c r="C3" t="s">
        <v>2139</v>
      </c>
    </row>
    <row r="4" spans="1:10" x14ac:dyDescent="0.35">
      <c r="A4">
        <v>3</v>
      </c>
      <c r="B4" t="s">
        <v>2087</v>
      </c>
      <c r="C4" t="s">
        <v>2140</v>
      </c>
    </row>
    <row r="5" spans="1:10" x14ac:dyDescent="0.35">
      <c r="A5">
        <v>4</v>
      </c>
      <c r="B5" t="s">
        <v>2087</v>
      </c>
      <c r="C5" t="s">
        <v>2141</v>
      </c>
    </row>
    <row r="6" spans="1:10" x14ac:dyDescent="0.35">
      <c r="A6">
        <v>5</v>
      </c>
      <c r="B6" t="s">
        <v>2087</v>
      </c>
      <c r="C6" t="s">
        <v>2142</v>
      </c>
    </row>
    <row r="7" spans="1:10" x14ac:dyDescent="0.35">
      <c r="A7">
        <v>6</v>
      </c>
      <c r="B7" t="s">
        <v>2087</v>
      </c>
      <c r="C7" t="s">
        <v>2143</v>
      </c>
    </row>
    <row r="8" spans="1:10" x14ac:dyDescent="0.35">
      <c r="A8">
        <v>7</v>
      </c>
      <c r="B8" t="s">
        <v>2087</v>
      </c>
      <c r="C8" t="s">
        <v>2144</v>
      </c>
    </row>
    <row r="9" spans="1:10" x14ac:dyDescent="0.35">
      <c r="A9">
        <v>8</v>
      </c>
      <c r="B9" t="s">
        <v>2087</v>
      </c>
      <c r="C9" t="s">
        <v>2145</v>
      </c>
    </row>
    <row r="10" spans="1:10" x14ac:dyDescent="0.35">
      <c r="A10">
        <v>9</v>
      </c>
      <c r="B10" t="s">
        <v>2087</v>
      </c>
      <c r="C10" t="s">
        <v>2146</v>
      </c>
    </row>
    <row r="11" spans="1:10" x14ac:dyDescent="0.35">
      <c r="A11">
        <v>10</v>
      </c>
      <c r="B11" t="s">
        <v>2087</v>
      </c>
      <c r="C11" t="s">
        <v>2147</v>
      </c>
    </row>
    <row r="12" spans="1:10" x14ac:dyDescent="0.35">
      <c r="A12">
        <v>11</v>
      </c>
      <c r="B12" t="s">
        <v>2087</v>
      </c>
      <c r="C12" t="s">
        <v>2148</v>
      </c>
    </row>
    <row r="13" spans="1:10" x14ac:dyDescent="0.35">
      <c r="A13">
        <v>12</v>
      </c>
      <c r="B13" t="s">
        <v>2087</v>
      </c>
      <c r="C13" t="s">
        <v>2149</v>
      </c>
    </row>
    <row r="14" spans="1:10" x14ac:dyDescent="0.35">
      <c r="A14">
        <v>13</v>
      </c>
      <c r="B14" t="s">
        <v>2087</v>
      </c>
      <c r="C14" t="s">
        <v>2150</v>
      </c>
    </row>
    <row r="15" spans="1:10" x14ac:dyDescent="0.35">
      <c r="A15">
        <v>14</v>
      </c>
      <c r="B15" t="s">
        <v>2087</v>
      </c>
      <c r="C15" t="s">
        <v>2151</v>
      </c>
    </row>
    <row r="16" spans="1:10" x14ac:dyDescent="0.35">
      <c r="A16">
        <v>1</v>
      </c>
      <c r="B16" t="s">
        <v>1746</v>
      </c>
      <c r="C16" t="s">
        <v>2011</v>
      </c>
    </row>
    <row r="17" spans="1:3" x14ac:dyDescent="0.35">
      <c r="A17">
        <v>2</v>
      </c>
      <c r="B17" t="s">
        <v>1746</v>
      </c>
      <c r="C17" t="s">
        <v>2010</v>
      </c>
    </row>
    <row r="18" spans="1:3" x14ac:dyDescent="0.35">
      <c r="A18">
        <v>3</v>
      </c>
      <c r="B18" t="s">
        <v>1746</v>
      </c>
      <c r="C18" t="s">
        <v>2009</v>
      </c>
    </row>
    <row r="19" spans="1:3" x14ac:dyDescent="0.35">
      <c r="A19">
        <v>4</v>
      </c>
      <c r="B19" t="s">
        <v>1746</v>
      </c>
      <c r="C19" t="s">
        <v>2008</v>
      </c>
    </row>
    <row r="20" spans="1:3" x14ac:dyDescent="0.35">
      <c r="A20">
        <v>5</v>
      </c>
      <c r="B20" t="s">
        <v>1746</v>
      </c>
      <c r="C20" t="s">
        <v>2007</v>
      </c>
    </row>
    <row r="21" spans="1:3" x14ac:dyDescent="0.35">
      <c r="A21">
        <v>6</v>
      </c>
      <c r="B21" t="s">
        <v>1746</v>
      </c>
      <c r="C21" t="s">
        <v>2006</v>
      </c>
    </row>
    <row r="22" spans="1:3" x14ac:dyDescent="0.35">
      <c r="A22">
        <v>7</v>
      </c>
      <c r="B22" t="s">
        <v>1746</v>
      </c>
      <c r="C22" t="s">
        <v>2005</v>
      </c>
    </row>
    <row r="23" spans="1:3" x14ac:dyDescent="0.35">
      <c r="A23">
        <v>8</v>
      </c>
      <c r="B23" t="s">
        <v>1746</v>
      </c>
      <c r="C23" t="s">
        <v>2004</v>
      </c>
    </row>
    <row r="24" spans="1:3" x14ac:dyDescent="0.35">
      <c r="A24">
        <v>9</v>
      </c>
      <c r="B24" t="s">
        <v>1746</v>
      </c>
      <c r="C24" t="s">
        <v>2003</v>
      </c>
    </row>
    <row r="25" spans="1:3" x14ac:dyDescent="0.35">
      <c r="A25">
        <v>10</v>
      </c>
      <c r="B25" t="s">
        <v>1746</v>
      </c>
      <c r="C25" t="s">
        <v>2002</v>
      </c>
    </row>
    <row r="26" spans="1:3" x14ac:dyDescent="0.35">
      <c r="A26">
        <v>11</v>
      </c>
      <c r="B26" t="s">
        <v>1746</v>
      </c>
      <c r="C26" t="s">
        <v>2001</v>
      </c>
    </row>
    <row r="27" spans="1:3" x14ac:dyDescent="0.35">
      <c r="A27">
        <v>12</v>
      </c>
      <c r="B27" t="s">
        <v>1746</v>
      </c>
      <c r="C27" t="s">
        <v>2000</v>
      </c>
    </row>
    <row r="28" spans="1:3" x14ac:dyDescent="0.35">
      <c r="A28">
        <v>13</v>
      </c>
      <c r="B28" t="s">
        <v>1746</v>
      </c>
      <c r="C28" t="s">
        <v>1999</v>
      </c>
    </row>
    <row r="29" spans="1:3" x14ac:dyDescent="0.35">
      <c r="A29">
        <v>14</v>
      </c>
      <c r="B29" t="s">
        <v>1746</v>
      </c>
      <c r="C29" t="s">
        <v>1998</v>
      </c>
    </row>
    <row r="30" spans="1:3" x14ac:dyDescent="0.35">
      <c r="A30">
        <v>15</v>
      </c>
      <c r="B30" t="s">
        <v>1746</v>
      </c>
      <c r="C30" t="s">
        <v>1997</v>
      </c>
    </row>
    <row r="31" spans="1:3" x14ac:dyDescent="0.35">
      <c r="A31">
        <v>16</v>
      </c>
      <c r="B31" t="s">
        <v>1746</v>
      </c>
      <c r="C31" t="s">
        <v>1996</v>
      </c>
    </row>
    <row r="32" spans="1:3" x14ac:dyDescent="0.35">
      <c r="A32">
        <v>17</v>
      </c>
      <c r="B32" t="s">
        <v>1746</v>
      </c>
      <c r="C32" t="s">
        <v>1995</v>
      </c>
    </row>
    <row r="33" spans="1:3" x14ac:dyDescent="0.35">
      <c r="A33">
        <v>18</v>
      </c>
      <c r="B33" t="s">
        <v>1746</v>
      </c>
      <c r="C33" t="s">
        <v>1994</v>
      </c>
    </row>
    <row r="34" spans="1:3" x14ac:dyDescent="0.35">
      <c r="A34">
        <v>19</v>
      </c>
      <c r="B34" t="s">
        <v>1746</v>
      </c>
      <c r="C34" t="s">
        <v>1993</v>
      </c>
    </row>
    <row r="35" spans="1:3" x14ac:dyDescent="0.35">
      <c r="A35">
        <v>20</v>
      </c>
      <c r="B35" t="s">
        <v>1746</v>
      </c>
      <c r="C35" t="s">
        <v>1992</v>
      </c>
    </row>
    <row r="36" spans="1:3" x14ac:dyDescent="0.35">
      <c r="A36">
        <v>21</v>
      </c>
      <c r="B36" t="s">
        <v>1746</v>
      </c>
      <c r="C36" t="s">
        <v>1991</v>
      </c>
    </row>
    <row r="37" spans="1:3" x14ac:dyDescent="0.35">
      <c r="A37">
        <v>22</v>
      </c>
      <c r="B37" t="s">
        <v>1746</v>
      </c>
      <c r="C37" t="s">
        <v>1990</v>
      </c>
    </row>
    <row r="38" spans="1:3" x14ac:dyDescent="0.35">
      <c r="A38">
        <v>23</v>
      </c>
      <c r="B38" t="s">
        <v>1746</v>
      </c>
      <c r="C38" t="s">
        <v>1989</v>
      </c>
    </row>
    <row r="39" spans="1:3" x14ac:dyDescent="0.35">
      <c r="A39">
        <v>24</v>
      </c>
      <c r="B39" t="s">
        <v>1746</v>
      </c>
      <c r="C39" t="s">
        <v>1988</v>
      </c>
    </row>
    <row r="40" spans="1:3" x14ac:dyDescent="0.35">
      <c r="A40">
        <v>25</v>
      </c>
      <c r="B40" t="s">
        <v>1746</v>
      </c>
      <c r="C40" t="s">
        <v>1987</v>
      </c>
    </row>
    <row r="41" spans="1:3" x14ac:dyDescent="0.35">
      <c r="A41">
        <v>26</v>
      </c>
      <c r="B41" t="s">
        <v>1746</v>
      </c>
      <c r="C41" t="s">
        <v>1986</v>
      </c>
    </row>
    <row r="42" spans="1:3" x14ac:dyDescent="0.35">
      <c r="A42">
        <v>27</v>
      </c>
      <c r="B42" t="s">
        <v>1746</v>
      </c>
      <c r="C42" t="s">
        <v>1985</v>
      </c>
    </row>
    <row r="43" spans="1:3" x14ac:dyDescent="0.35">
      <c r="A43">
        <v>28</v>
      </c>
      <c r="B43" t="s">
        <v>1746</v>
      </c>
      <c r="C43" t="s">
        <v>1984</v>
      </c>
    </row>
    <row r="44" spans="1:3" x14ac:dyDescent="0.35">
      <c r="A44">
        <v>29</v>
      </c>
      <c r="B44" t="s">
        <v>1746</v>
      </c>
      <c r="C44" t="s">
        <v>1983</v>
      </c>
    </row>
    <row r="45" spans="1:3" x14ac:dyDescent="0.35">
      <c r="A45">
        <v>30</v>
      </c>
      <c r="B45" t="s">
        <v>1746</v>
      </c>
      <c r="C45" t="s">
        <v>1982</v>
      </c>
    </row>
    <row r="46" spans="1:3" x14ac:dyDescent="0.35">
      <c r="A46">
        <v>31</v>
      </c>
      <c r="B46" t="s">
        <v>1746</v>
      </c>
      <c r="C46" t="s">
        <v>1981</v>
      </c>
    </row>
    <row r="47" spans="1:3" x14ac:dyDescent="0.35">
      <c r="A47">
        <v>32</v>
      </c>
      <c r="B47" t="s">
        <v>1746</v>
      </c>
      <c r="C47" t="s">
        <v>1980</v>
      </c>
    </row>
    <row r="48" spans="1:3" x14ac:dyDescent="0.35">
      <c r="A48">
        <v>33</v>
      </c>
      <c r="B48" t="s">
        <v>1746</v>
      </c>
      <c r="C48" t="s">
        <v>1979</v>
      </c>
    </row>
    <row r="49" spans="1:3" x14ac:dyDescent="0.35">
      <c r="A49">
        <v>34</v>
      </c>
      <c r="B49" t="s">
        <v>1746</v>
      </c>
      <c r="C49" t="s">
        <v>1978</v>
      </c>
    </row>
    <row r="50" spans="1:3" x14ac:dyDescent="0.35">
      <c r="A50">
        <v>35</v>
      </c>
      <c r="B50" t="s">
        <v>1746</v>
      </c>
      <c r="C50" t="s">
        <v>1977</v>
      </c>
    </row>
    <row r="51" spans="1:3" x14ac:dyDescent="0.35">
      <c r="A51">
        <v>36</v>
      </c>
      <c r="B51" t="s">
        <v>1746</v>
      </c>
      <c r="C51" t="s">
        <v>1976</v>
      </c>
    </row>
    <row r="52" spans="1:3" x14ac:dyDescent="0.35">
      <c r="A52">
        <v>37</v>
      </c>
      <c r="B52" t="s">
        <v>1746</v>
      </c>
      <c r="C52" t="s">
        <v>1975</v>
      </c>
    </row>
    <row r="53" spans="1:3" x14ac:dyDescent="0.35">
      <c r="A53">
        <v>38</v>
      </c>
      <c r="B53" t="s">
        <v>1746</v>
      </c>
      <c r="C53" t="s">
        <v>1974</v>
      </c>
    </row>
    <row r="54" spans="1:3" x14ac:dyDescent="0.35">
      <c r="A54">
        <v>39</v>
      </c>
      <c r="B54" t="s">
        <v>1746</v>
      </c>
      <c r="C54" t="s">
        <v>1973</v>
      </c>
    </row>
    <row r="55" spans="1:3" x14ac:dyDescent="0.35">
      <c r="A55">
        <v>40</v>
      </c>
      <c r="B55" t="s">
        <v>1746</v>
      </c>
      <c r="C55" t="s">
        <v>1972</v>
      </c>
    </row>
    <row r="56" spans="1:3" x14ac:dyDescent="0.35">
      <c r="A56">
        <v>41</v>
      </c>
      <c r="B56" t="s">
        <v>1746</v>
      </c>
      <c r="C56" t="s">
        <v>1971</v>
      </c>
    </row>
    <row r="57" spans="1:3" x14ac:dyDescent="0.35">
      <c r="A57">
        <v>42</v>
      </c>
      <c r="B57" t="s">
        <v>1746</v>
      </c>
      <c r="C57" t="s">
        <v>1970</v>
      </c>
    </row>
    <row r="58" spans="1:3" x14ac:dyDescent="0.35">
      <c r="A58">
        <v>43</v>
      </c>
      <c r="B58" t="s">
        <v>1746</v>
      </c>
      <c r="C58" t="s">
        <v>1969</v>
      </c>
    </row>
    <row r="59" spans="1:3" x14ac:dyDescent="0.35">
      <c r="A59">
        <v>44</v>
      </c>
      <c r="B59" t="s">
        <v>1746</v>
      </c>
      <c r="C59" t="s">
        <v>1968</v>
      </c>
    </row>
    <row r="60" spans="1:3" x14ac:dyDescent="0.35">
      <c r="A60">
        <v>45</v>
      </c>
      <c r="B60" t="s">
        <v>1746</v>
      </c>
      <c r="C60" t="s">
        <v>1967</v>
      </c>
    </row>
    <row r="61" spans="1:3" x14ac:dyDescent="0.35">
      <c r="A61">
        <v>46</v>
      </c>
      <c r="B61" t="s">
        <v>1746</v>
      </c>
      <c r="C61" t="s">
        <v>1966</v>
      </c>
    </row>
    <row r="62" spans="1:3" x14ac:dyDescent="0.35">
      <c r="A62">
        <v>47</v>
      </c>
      <c r="B62" t="s">
        <v>1746</v>
      </c>
      <c r="C62" t="s">
        <v>1965</v>
      </c>
    </row>
    <row r="63" spans="1:3" x14ac:dyDescent="0.35">
      <c r="A63">
        <v>48</v>
      </c>
      <c r="B63" t="s">
        <v>1746</v>
      </c>
      <c r="C63" t="s">
        <v>1964</v>
      </c>
    </row>
    <row r="64" spans="1:3" x14ac:dyDescent="0.35">
      <c r="A64">
        <v>49</v>
      </c>
      <c r="B64" t="s">
        <v>1746</v>
      </c>
      <c r="C64" t="s">
        <v>1963</v>
      </c>
    </row>
    <row r="65" spans="1:4" x14ac:dyDescent="0.35">
      <c r="A65">
        <v>50</v>
      </c>
      <c r="B65" t="s">
        <v>1746</v>
      </c>
      <c r="C65" t="s">
        <v>1962</v>
      </c>
    </row>
    <row r="66" spans="1:4" x14ac:dyDescent="0.35">
      <c r="A66">
        <v>51</v>
      </c>
      <c r="B66" t="s">
        <v>1746</v>
      </c>
      <c r="C66" t="s">
        <v>1961</v>
      </c>
    </row>
    <row r="67" spans="1:4" x14ac:dyDescent="0.35">
      <c r="A67">
        <v>52</v>
      </c>
      <c r="B67" t="s">
        <v>1746</v>
      </c>
      <c r="C67" t="s">
        <v>1960</v>
      </c>
    </row>
    <row r="68" spans="1:4" x14ac:dyDescent="0.35">
      <c r="A68">
        <v>53</v>
      </c>
      <c r="B68" t="s">
        <v>1746</v>
      </c>
      <c r="C68" t="s">
        <v>1959</v>
      </c>
    </row>
    <row r="69" spans="1:4" x14ac:dyDescent="0.35">
      <c r="A69">
        <v>54</v>
      </c>
      <c r="B69" t="s">
        <v>1746</v>
      </c>
      <c r="C69" t="s">
        <v>1958</v>
      </c>
    </row>
    <row r="70" spans="1:4" x14ac:dyDescent="0.35">
      <c r="A70">
        <v>55</v>
      </c>
      <c r="B70" t="s">
        <v>1746</v>
      </c>
      <c r="C70" t="s">
        <v>1957</v>
      </c>
    </row>
    <row r="71" spans="1:4" x14ac:dyDescent="0.35">
      <c r="A71">
        <v>56</v>
      </c>
      <c r="B71" t="s">
        <v>1746</v>
      </c>
      <c r="C71" t="s">
        <v>1956</v>
      </c>
    </row>
    <row r="72" spans="1:4" x14ac:dyDescent="0.35">
      <c r="A72">
        <v>57</v>
      </c>
      <c r="B72" t="s">
        <v>1746</v>
      </c>
      <c r="C72" t="s">
        <v>1955</v>
      </c>
    </row>
    <row r="73" spans="1:4" x14ac:dyDescent="0.35">
      <c r="A73">
        <v>58</v>
      </c>
      <c r="B73" t="s">
        <v>1746</v>
      </c>
      <c r="C73" t="s">
        <v>1954</v>
      </c>
    </row>
    <row r="74" spans="1:4" x14ac:dyDescent="0.35">
      <c r="A74">
        <v>59</v>
      </c>
      <c r="B74" t="s">
        <v>1746</v>
      </c>
      <c r="C74" t="s">
        <v>1953</v>
      </c>
    </row>
    <row r="75" spans="1:4" x14ac:dyDescent="0.35">
      <c r="A75">
        <v>60</v>
      </c>
      <c r="B75" t="s">
        <v>1746</v>
      </c>
      <c r="C75" t="s">
        <v>1952</v>
      </c>
    </row>
    <row r="76" spans="1:4" x14ac:dyDescent="0.35">
      <c r="A76">
        <v>61</v>
      </c>
      <c r="B76" t="s">
        <v>1746</v>
      </c>
      <c r="C76" t="s">
        <v>1951</v>
      </c>
    </row>
    <row r="77" spans="1:4" x14ac:dyDescent="0.35">
      <c r="A77">
        <v>62</v>
      </c>
      <c r="B77" t="s">
        <v>1746</v>
      </c>
      <c r="C77" t="s">
        <v>1950</v>
      </c>
    </row>
    <row r="78" spans="1:4" x14ac:dyDescent="0.35">
      <c r="A78">
        <v>63</v>
      </c>
      <c r="B78" t="s">
        <v>1746</v>
      </c>
      <c r="C78" t="s">
        <v>1949</v>
      </c>
    </row>
    <row r="79" spans="1:4" x14ac:dyDescent="0.35">
      <c r="A79">
        <v>64</v>
      </c>
      <c r="B79" t="s">
        <v>1746</v>
      </c>
      <c r="C79" t="s">
        <v>1948</v>
      </c>
      <c r="D79">
        <v>1</v>
      </c>
    </row>
    <row r="80" spans="1:4" x14ac:dyDescent="0.35">
      <c r="A80">
        <v>65</v>
      </c>
      <c r="B80" t="s">
        <v>1746</v>
      </c>
      <c r="C80" t="s">
        <v>1947</v>
      </c>
      <c r="D80">
        <v>1</v>
      </c>
    </row>
    <row r="81" spans="1:4" x14ac:dyDescent="0.35">
      <c r="A81">
        <v>66</v>
      </c>
      <c r="B81" t="s">
        <v>1746</v>
      </c>
      <c r="C81" t="s">
        <v>1946</v>
      </c>
    </row>
    <row r="82" spans="1:4" x14ac:dyDescent="0.35">
      <c r="A82">
        <v>67</v>
      </c>
      <c r="B82" t="s">
        <v>1746</v>
      </c>
      <c r="C82" t="s">
        <v>1945</v>
      </c>
    </row>
    <row r="83" spans="1:4" x14ac:dyDescent="0.35">
      <c r="A83">
        <v>68</v>
      </c>
      <c r="B83" t="s">
        <v>1746</v>
      </c>
      <c r="C83" t="s">
        <v>1944</v>
      </c>
      <c r="D83">
        <v>1</v>
      </c>
    </row>
    <row r="84" spans="1:4" x14ac:dyDescent="0.35">
      <c r="A84">
        <v>69</v>
      </c>
      <c r="B84" t="s">
        <v>1746</v>
      </c>
      <c r="C84" t="s">
        <v>1943</v>
      </c>
      <c r="D84">
        <v>1</v>
      </c>
    </row>
    <row r="85" spans="1:4" x14ac:dyDescent="0.35">
      <c r="A85">
        <v>70</v>
      </c>
      <c r="B85" t="s">
        <v>1746</v>
      </c>
      <c r="C85" t="s">
        <v>1942</v>
      </c>
      <c r="D85">
        <v>1</v>
      </c>
    </row>
    <row r="86" spans="1:4" x14ac:dyDescent="0.35">
      <c r="A86">
        <v>71</v>
      </c>
      <c r="B86" t="s">
        <v>1746</v>
      </c>
      <c r="C86" t="s">
        <v>1941</v>
      </c>
    </row>
    <row r="87" spans="1:4" x14ac:dyDescent="0.35">
      <c r="A87">
        <v>72</v>
      </c>
      <c r="B87" t="s">
        <v>1746</v>
      </c>
      <c r="C87" t="s">
        <v>1940</v>
      </c>
    </row>
    <row r="88" spans="1:4" x14ac:dyDescent="0.35">
      <c r="A88">
        <v>73</v>
      </c>
      <c r="B88" t="s">
        <v>1746</v>
      </c>
      <c r="C88" t="s">
        <v>1939</v>
      </c>
      <c r="D88">
        <v>1</v>
      </c>
    </row>
    <row r="89" spans="1:4" x14ac:dyDescent="0.35">
      <c r="A89">
        <v>74</v>
      </c>
      <c r="B89" t="s">
        <v>1746</v>
      </c>
      <c r="C89" t="s">
        <v>1938</v>
      </c>
    </row>
    <row r="90" spans="1:4" x14ac:dyDescent="0.35">
      <c r="A90">
        <v>75</v>
      </c>
      <c r="B90" t="s">
        <v>1746</v>
      </c>
      <c r="C90" t="s">
        <v>1937</v>
      </c>
      <c r="D90">
        <v>1</v>
      </c>
    </row>
    <row r="91" spans="1:4" x14ac:dyDescent="0.35">
      <c r="A91">
        <v>76</v>
      </c>
      <c r="B91" t="s">
        <v>1746</v>
      </c>
      <c r="C91" t="s">
        <v>1936</v>
      </c>
    </row>
    <row r="92" spans="1:4" x14ac:dyDescent="0.35">
      <c r="A92">
        <v>77</v>
      </c>
      <c r="B92" t="s">
        <v>1746</v>
      </c>
      <c r="C92" t="s">
        <v>1935</v>
      </c>
    </row>
    <row r="93" spans="1:4" x14ac:dyDescent="0.35">
      <c r="A93">
        <v>78</v>
      </c>
      <c r="B93" t="s">
        <v>1746</v>
      </c>
      <c r="C93" t="s">
        <v>1934</v>
      </c>
      <c r="D93">
        <v>1</v>
      </c>
    </row>
    <row r="94" spans="1:4" x14ac:dyDescent="0.35">
      <c r="A94">
        <v>79</v>
      </c>
      <c r="B94" t="s">
        <v>1746</v>
      </c>
      <c r="C94" t="s">
        <v>1933</v>
      </c>
      <c r="D94">
        <v>1</v>
      </c>
    </row>
    <row r="95" spans="1:4" x14ac:dyDescent="0.35">
      <c r="A95">
        <v>80</v>
      </c>
      <c r="B95" t="s">
        <v>1746</v>
      </c>
      <c r="C95" t="s">
        <v>1932</v>
      </c>
    </row>
    <row r="96" spans="1:4" x14ac:dyDescent="0.35">
      <c r="A96">
        <v>81</v>
      </c>
      <c r="B96" t="s">
        <v>1746</v>
      </c>
      <c r="C96" t="s">
        <v>1931</v>
      </c>
    </row>
    <row r="97" spans="1:4" x14ac:dyDescent="0.35">
      <c r="A97">
        <v>82</v>
      </c>
      <c r="B97" t="s">
        <v>1746</v>
      </c>
      <c r="C97" t="s">
        <v>1930</v>
      </c>
    </row>
    <row r="98" spans="1:4" x14ac:dyDescent="0.35">
      <c r="A98">
        <v>83</v>
      </c>
      <c r="B98" t="s">
        <v>1746</v>
      </c>
      <c r="C98" t="s">
        <v>1929</v>
      </c>
    </row>
    <row r="99" spans="1:4" x14ac:dyDescent="0.35">
      <c r="A99">
        <v>84</v>
      </c>
      <c r="B99" t="s">
        <v>1746</v>
      </c>
      <c r="C99" t="s">
        <v>1928</v>
      </c>
    </row>
    <row r="100" spans="1:4" x14ac:dyDescent="0.35">
      <c r="A100">
        <v>85</v>
      </c>
      <c r="B100" t="s">
        <v>1746</v>
      </c>
      <c r="C100" t="s">
        <v>1927</v>
      </c>
    </row>
    <row r="101" spans="1:4" x14ac:dyDescent="0.35">
      <c r="A101">
        <v>86</v>
      </c>
      <c r="B101" t="s">
        <v>1746</v>
      </c>
      <c r="C101" t="s">
        <v>1926</v>
      </c>
    </row>
    <row r="102" spans="1:4" x14ac:dyDescent="0.35">
      <c r="A102">
        <v>87</v>
      </c>
      <c r="B102" t="s">
        <v>1746</v>
      </c>
      <c r="C102" t="s">
        <v>1925</v>
      </c>
      <c r="D102">
        <v>1</v>
      </c>
    </row>
    <row r="103" spans="1:4" x14ac:dyDescent="0.35">
      <c r="A103">
        <v>88</v>
      </c>
      <c r="B103" t="s">
        <v>1746</v>
      </c>
      <c r="C103" t="s">
        <v>1924</v>
      </c>
    </row>
    <row r="104" spans="1:4" x14ac:dyDescent="0.35">
      <c r="A104">
        <v>89</v>
      </c>
      <c r="B104" t="s">
        <v>1746</v>
      </c>
      <c r="C104" t="s">
        <v>1923</v>
      </c>
    </row>
    <row r="105" spans="1:4" x14ac:dyDescent="0.35">
      <c r="A105">
        <v>90</v>
      </c>
      <c r="B105" t="s">
        <v>1746</v>
      </c>
      <c r="C105" t="s">
        <v>1922</v>
      </c>
    </row>
    <row r="106" spans="1:4" x14ac:dyDescent="0.35">
      <c r="A106">
        <v>91</v>
      </c>
      <c r="B106" t="s">
        <v>1746</v>
      </c>
      <c r="C106" t="s">
        <v>1921</v>
      </c>
    </row>
    <row r="107" spans="1:4" x14ac:dyDescent="0.35">
      <c r="A107">
        <v>92</v>
      </c>
      <c r="B107" t="s">
        <v>1746</v>
      </c>
      <c r="C107" t="s">
        <v>1920</v>
      </c>
    </row>
    <row r="108" spans="1:4" x14ac:dyDescent="0.35">
      <c r="A108">
        <v>93</v>
      </c>
      <c r="B108" t="s">
        <v>1746</v>
      </c>
      <c r="C108" t="s">
        <v>1919</v>
      </c>
      <c r="D108">
        <v>1</v>
      </c>
    </row>
    <row r="109" spans="1:4" x14ac:dyDescent="0.35">
      <c r="A109">
        <v>94</v>
      </c>
      <c r="B109" t="s">
        <v>1746</v>
      </c>
      <c r="C109" t="s">
        <v>1918</v>
      </c>
    </row>
    <row r="110" spans="1:4" x14ac:dyDescent="0.35">
      <c r="A110">
        <v>95</v>
      </c>
      <c r="B110" t="s">
        <v>1746</v>
      </c>
      <c r="C110" t="s">
        <v>1917</v>
      </c>
    </row>
    <row r="111" spans="1:4" x14ac:dyDescent="0.35">
      <c r="A111">
        <v>96</v>
      </c>
      <c r="B111" t="s">
        <v>1746</v>
      </c>
      <c r="C111" t="s">
        <v>1916</v>
      </c>
    </row>
    <row r="112" spans="1:4" x14ac:dyDescent="0.35">
      <c r="A112">
        <v>97</v>
      </c>
      <c r="B112" t="s">
        <v>1746</v>
      </c>
      <c r="C112" t="s">
        <v>1915</v>
      </c>
    </row>
    <row r="113" spans="1:4" x14ac:dyDescent="0.35">
      <c r="A113">
        <v>98</v>
      </c>
      <c r="B113" t="s">
        <v>1746</v>
      </c>
      <c r="C113" t="s">
        <v>1914</v>
      </c>
    </row>
    <row r="114" spans="1:4" x14ac:dyDescent="0.35">
      <c r="A114">
        <v>99</v>
      </c>
      <c r="B114" t="s">
        <v>1746</v>
      </c>
      <c r="C114" t="s">
        <v>1913</v>
      </c>
    </row>
    <row r="115" spans="1:4" x14ac:dyDescent="0.35">
      <c r="A115">
        <v>100</v>
      </c>
      <c r="B115" t="s">
        <v>1746</v>
      </c>
      <c r="C115" t="s">
        <v>1912</v>
      </c>
    </row>
    <row r="116" spans="1:4" x14ac:dyDescent="0.35">
      <c r="A116">
        <v>101</v>
      </c>
      <c r="B116" t="s">
        <v>1746</v>
      </c>
      <c r="C116" t="s">
        <v>1911</v>
      </c>
      <c r="D116">
        <v>1</v>
      </c>
    </row>
    <row r="117" spans="1:4" x14ac:dyDescent="0.35">
      <c r="A117">
        <v>102</v>
      </c>
      <c r="B117" t="s">
        <v>1746</v>
      </c>
      <c r="C117" t="s">
        <v>1910</v>
      </c>
    </row>
    <row r="118" spans="1:4" x14ac:dyDescent="0.35">
      <c r="A118">
        <v>103</v>
      </c>
      <c r="B118" t="s">
        <v>1746</v>
      </c>
      <c r="C118" t="s">
        <v>1909</v>
      </c>
    </row>
    <row r="119" spans="1:4" x14ac:dyDescent="0.35">
      <c r="A119">
        <v>104</v>
      </c>
      <c r="B119" t="s">
        <v>1746</v>
      </c>
      <c r="C119" t="s">
        <v>1908</v>
      </c>
    </row>
    <row r="120" spans="1:4" x14ac:dyDescent="0.35">
      <c r="A120">
        <v>105</v>
      </c>
      <c r="B120" t="s">
        <v>1746</v>
      </c>
      <c r="C120" t="s">
        <v>1907</v>
      </c>
      <c r="D120">
        <v>1</v>
      </c>
    </row>
    <row r="121" spans="1:4" x14ac:dyDescent="0.35">
      <c r="A121">
        <v>106</v>
      </c>
      <c r="B121" t="s">
        <v>1746</v>
      </c>
      <c r="C121" t="s">
        <v>1906</v>
      </c>
    </row>
    <row r="122" spans="1:4" x14ac:dyDescent="0.35">
      <c r="A122">
        <v>107</v>
      </c>
      <c r="B122" t="s">
        <v>1746</v>
      </c>
      <c r="C122" t="s">
        <v>1905</v>
      </c>
    </row>
    <row r="123" spans="1:4" x14ac:dyDescent="0.35">
      <c r="A123">
        <v>108</v>
      </c>
      <c r="B123" t="s">
        <v>1746</v>
      </c>
      <c r="C123" t="s">
        <v>1904</v>
      </c>
      <c r="D123">
        <v>1</v>
      </c>
    </row>
    <row r="124" spans="1:4" x14ac:dyDescent="0.35">
      <c r="A124">
        <v>109</v>
      </c>
      <c r="B124" t="s">
        <v>1746</v>
      </c>
      <c r="C124" t="s">
        <v>1903</v>
      </c>
    </row>
    <row r="125" spans="1:4" x14ac:dyDescent="0.35">
      <c r="A125">
        <v>110</v>
      </c>
      <c r="B125" t="s">
        <v>1746</v>
      </c>
      <c r="C125" t="s">
        <v>1902</v>
      </c>
    </row>
    <row r="126" spans="1:4" x14ac:dyDescent="0.35">
      <c r="A126">
        <v>111</v>
      </c>
      <c r="B126" t="s">
        <v>1746</v>
      </c>
      <c r="C126" t="s">
        <v>1901</v>
      </c>
    </row>
    <row r="127" spans="1:4" x14ac:dyDescent="0.35">
      <c r="A127">
        <v>112</v>
      </c>
      <c r="B127" t="s">
        <v>1746</v>
      </c>
      <c r="C127" t="s">
        <v>1900</v>
      </c>
    </row>
    <row r="128" spans="1:4" x14ac:dyDescent="0.35">
      <c r="A128">
        <v>113</v>
      </c>
      <c r="B128" t="s">
        <v>1746</v>
      </c>
      <c r="C128" t="s">
        <v>1899</v>
      </c>
    </row>
    <row r="129" spans="1:3" x14ac:dyDescent="0.35">
      <c r="A129">
        <v>114</v>
      </c>
      <c r="B129" t="s">
        <v>1746</v>
      </c>
      <c r="C129" t="s">
        <v>1898</v>
      </c>
    </row>
    <row r="130" spans="1:3" x14ac:dyDescent="0.35">
      <c r="A130">
        <v>115</v>
      </c>
      <c r="B130" t="s">
        <v>1746</v>
      </c>
      <c r="C130" t="s">
        <v>1897</v>
      </c>
    </row>
    <row r="131" spans="1:3" x14ac:dyDescent="0.35">
      <c r="A131">
        <v>116</v>
      </c>
      <c r="B131" t="s">
        <v>1746</v>
      </c>
      <c r="C131" t="s">
        <v>1896</v>
      </c>
    </row>
    <row r="132" spans="1:3" x14ac:dyDescent="0.35">
      <c r="A132">
        <v>117</v>
      </c>
      <c r="B132" t="s">
        <v>1746</v>
      </c>
      <c r="C132" t="s">
        <v>1895</v>
      </c>
    </row>
    <row r="133" spans="1:3" x14ac:dyDescent="0.35">
      <c r="A133">
        <v>118</v>
      </c>
      <c r="B133" t="s">
        <v>1746</v>
      </c>
      <c r="C133" t="s">
        <v>1894</v>
      </c>
    </row>
    <row r="134" spans="1:3" x14ac:dyDescent="0.35">
      <c r="A134">
        <v>119</v>
      </c>
      <c r="B134" t="s">
        <v>1746</v>
      </c>
      <c r="C134" t="s">
        <v>1893</v>
      </c>
    </row>
    <row r="135" spans="1:3" x14ac:dyDescent="0.35">
      <c r="A135">
        <v>120</v>
      </c>
      <c r="B135" t="s">
        <v>1746</v>
      </c>
      <c r="C135" t="s">
        <v>1892</v>
      </c>
    </row>
    <row r="136" spans="1:3" x14ac:dyDescent="0.35">
      <c r="A136">
        <v>121</v>
      </c>
      <c r="B136" t="s">
        <v>1746</v>
      </c>
      <c r="C136" t="s">
        <v>1891</v>
      </c>
    </row>
    <row r="137" spans="1:3" x14ac:dyDescent="0.35">
      <c r="A137">
        <v>122</v>
      </c>
      <c r="B137" t="s">
        <v>1746</v>
      </c>
      <c r="C137" t="s">
        <v>1890</v>
      </c>
    </row>
    <row r="138" spans="1:3" x14ac:dyDescent="0.35">
      <c r="A138">
        <v>123</v>
      </c>
      <c r="B138" t="s">
        <v>1746</v>
      </c>
      <c r="C138" t="s">
        <v>1889</v>
      </c>
    </row>
    <row r="139" spans="1:3" x14ac:dyDescent="0.35">
      <c r="A139">
        <v>124</v>
      </c>
      <c r="B139" t="s">
        <v>1746</v>
      </c>
      <c r="C139" t="s">
        <v>1888</v>
      </c>
    </row>
    <row r="140" spans="1:3" x14ac:dyDescent="0.35">
      <c r="A140">
        <v>125</v>
      </c>
      <c r="B140" t="s">
        <v>1746</v>
      </c>
      <c r="C140" t="s">
        <v>1887</v>
      </c>
    </row>
    <row r="141" spans="1:3" x14ac:dyDescent="0.35">
      <c r="A141">
        <v>126</v>
      </c>
      <c r="B141" t="s">
        <v>1746</v>
      </c>
      <c r="C141" t="s">
        <v>1886</v>
      </c>
    </row>
    <row r="142" spans="1:3" x14ac:dyDescent="0.35">
      <c r="A142">
        <v>127</v>
      </c>
      <c r="B142" t="s">
        <v>1746</v>
      </c>
      <c r="C142" t="s">
        <v>1885</v>
      </c>
    </row>
    <row r="143" spans="1:3" x14ac:dyDescent="0.35">
      <c r="A143">
        <v>128</v>
      </c>
      <c r="B143" t="s">
        <v>1746</v>
      </c>
      <c r="C143" t="s">
        <v>1884</v>
      </c>
    </row>
    <row r="144" spans="1:3" x14ac:dyDescent="0.35">
      <c r="A144">
        <v>129</v>
      </c>
      <c r="B144" t="s">
        <v>1746</v>
      </c>
      <c r="C144" t="s">
        <v>1883</v>
      </c>
    </row>
    <row r="145" spans="1:3" x14ac:dyDescent="0.35">
      <c r="A145">
        <v>130</v>
      </c>
      <c r="B145" t="s">
        <v>1746</v>
      </c>
      <c r="C145" t="s">
        <v>1882</v>
      </c>
    </row>
    <row r="146" spans="1:3" x14ac:dyDescent="0.35">
      <c r="A146">
        <v>131</v>
      </c>
      <c r="B146" t="s">
        <v>1746</v>
      </c>
      <c r="C146" t="s">
        <v>1881</v>
      </c>
    </row>
    <row r="147" spans="1:3" x14ac:dyDescent="0.35">
      <c r="A147">
        <v>132</v>
      </c>
      <c r="B147" t="s">
        <v>1746</v>
      </c>
      <c r="C147" t="s">
        <v>1880</v>
      </c>
    </row>
    <row r="148" spans="1:3" x14ac:dyDescent="0.35">
      <c r="A148">
        <v>133</v>
      </c>
      <c r="B148" t="s">
        <v>1746</v>
      </c>
      <c r="C148" t="s">
        <v>1879</v>
      </c>
    </row>
    <row r="149" spans="1:3" x14ac:dyDescent="0.35">
      <c r="A149">
        <v>134</v>
      </c>
      <c r="B149" t="s">
        <v>1746</v>
      </c>
      <c r="C149" t="s">
        <v>1878</v>
      </c>
    </row>
    <row r="150" spans="1:3" x14ac:dyDescent="0.35">
      <c r="A150">
        <v>135</v>
      </c>
      <c r="B150" t="s">
        <v>1746</v>
      </c>
      <c r="C150" t="s">
        <v>1877</v>
      </c>
    </row>
    <row r="151" spans="1:3" x14ac:dyDescent="0.35">
      <c r="A151">
        <v>136</v>
      </c>
      <c r="B151" t="s">
        <v>1746</v>
      </c>
      <c r="C151" t="s">
        <v>1876</v>
      </c>
    </row>
    <row r="152" spans="1:3" x14ac:dyDescent="0.35">
      <c r="A152">
        <v>137</v>
      </c>
      <c r="B152" t="s">
        <v>1746</v>
      </c>
      <c r="C152" t="s">
        <v>1875</v>
      </c>
    </row>
    <row r="153" spans="1:3" x14ac:dyDescent="0.35">
      <c r="A153">
        <v>138</v>
      </c>
      <c r="B153" t="s">
        <v>1746</v>
      </c>
      <c r="C153" t="s">
        <v>1874</v>
      </c>
    </row>
    <row r="154" spans="1:3" x14ac:dyDescent="0.35">
      <c r="A154">
        <v>139</v>
      </c>
      <c r="B154" t="s">
        <v>1746</v>
      </c>
      <c r="C154" t="s">
        <v>1873</v>
      </c>
    </row>
    <row r="155" spans="1:3" x14ac:dyDescent="0.35">
      <c r="A155">
        <v>140</v>
      </c>
      <c r="B155" t="s">
        <v>1746</v>
      </c>
      <c r="C155" t="s">
        <v>1872</v>
      </c>
    </row>
    <row r="156" spans="1:3" x14ac:dyDescent="0.35">
      <c r="A156">
        <v>141</v>
      </c>
      <c r="B156" t="s">
        <v>1746</v>
      </c>
      <c r="C156" t="s">
        <v>1871</v>
      </c>
    </row>
    <row r="157" spans="1:3" x14ac:dyDescent="0.35">
      <c r="A157">
        <v>142</v>
      </c>
      <c r="B157" t="s">
        <v>1746</v>
      </c>
      <c r="C157" t="s">
        <v>1870</v>
      </c>
    </row>
    <row r="158" spans="1:3" x14ac:dyDescent="0.35">
      <c r="A158">
        <v>143</v>
      </c>
      <c r="B158" t="s">
        <v>1746</v>
      </c>
      <c r="C158" t="s">
        <v>1869</v>
      </c>
    </row>
    <row r="159" spans="1:3" x14ac:dyDescent="0.35">
      <c r="A159">
        <v>144</v>
      </c>
      <c r="B159" t="s">
        <v>1746</v>
      </c>
      <c r="C159" t="s">
        <v>1868</v>
      </c>
    </row>
    <row r="160" spans="1:3" x14ac:dyDescent="0.35">
      <c r="A160">
        <v>145</v>
      </c>
      <c r="B160" t="s">
        <v>1746</v>
      </c>
      <c r="C160" t="s">
        <v>1867</v>
      </c>
    </row>
    <row r="161" spans="1:3" x14ac:dyDescent="0.35">
      <c r="A161">
        <v>146</v>
      </c>
      <c r="B161" t="s">
        <v>1746</v>
      </c>
      <c r="C161" t="s">
        <v>1866</v>
      </c>
    </row>
    <row r="162" spans="1:3" x14ac:dyDescent="0.35">
      <c r="A162">
        <v>147</v>
      </c>
      <c r="B162" t="s">
        <v>1746</v>
      </c>
      <c r="C162" t="s">
        <v>1865</v>
      </c>
    </row>
    <row r="163" spans="1:3" x14ac:dyDescent="0.35">
      <c r="A163">
        <v>148</v>
      </c>
      <c r="B163" t="s">
        <v>1746</v>
      </c>
      <c r="C163" t="s">
        <v>1864</v>
      </c>
    </row>
    <row r="164" spans="1:3" x14ac:dyDescent="0.35">
      <c r="A164">
        <v>149</v>
      </c>
      <c r="B164" t="s">
        <v>1746</v>
      </c>
      <c r="C164" t="s">
        <v>1863</v>
      </c>
    </row>
    <row r="165" spans="1:3" x14ac:dyDescent="0.35">
      <c r="A165">
        <v>150</v>
      </c>
      <c r="B165" t="s">
        <v>1746</v>
      </c>
      <c r="C165" t="s">
        <v>1862</v>
      </c>
    </row>
    <row r="166" spans="1:3" x14ac:dyDescent="0.35">
      <c r="A166">
        <v>151</v>
      </c>
      <c r="B166" t="s">
        <v>1746</v>
      </c>
      <c r="C166" t="s">
        <v>1861</v>
      </c>
    </row>
    <row r="167" spans="1:3" x14ac:dyDescent="0.35">
      <c r="A167">
        <v>152</v>
      </c>
      <c r="B167" t="s">
        <v>1746</v>
      </c>
      <c r="C167" t="s">
        <v>1860</v>
      </c>
    </row>
    <row r="168" spans="1:3" x14ac:dyDescent="0.35">
      <c r="A168">
        <v>153</v>
      </c>
      <c r="B168" t="s">
        <v>1746</v>
      </c>
      <c r="C168" t="s">
        <v>1859</v>
      </c>
    </row>
    <row r="169" spans="1:3" x14ac:dyDescent="0.35">
      <c r="A169">
        <v>154</v>
      </c>
      <c r="B169" t="s">
        <v>1746</v>
      </c>
      <c r="C169" t="s">
        <v>1858</v>
      </c>
    </row>
    <row r="170" spans="1:3" x14ac:dyDescent="0.35">
      <c r="A170">
        <v>155</v>
      </c>
      <c r="B170" t="s">
        <v>1746</v>
      </c>
      <c r="C170" t="s">
        <v>1857</v>
      </c>
    </row>
    <row r="171" spans="1:3" x14ac:dyDescent="0.35">
      <c r="A171">
        <v>156</v>
      </c>
      <c r="B171" t="s">
        <v>1746</v>
      </c>
      <c r="C171" t="s">
        <v>1856</v>
      </c>
    </row>
    <row r="172" spans="1:3" x14ac:dyDescent="0.35">
      <c r="A172">
        <v>157</v>
      </c>
      <c r="B172" t="s">
        <v>1746</v>
      </c>
      <c r="C172" t="s">
        <v>1855</v>
      </c>
    </row>
    <row r="173" spans="1:3" x14ac:dyDescent="0.35">
      <c r="A173">
        <v>158</v>
      </c>
      <c r="B173" t="s">
        <v>1746</v>
      </c>
      <c r="C173" t="s">
        <v>1854</v>
      </c>
    </row>
    <row r="174" spans="1:3" x14ac:dyDescent="0.35">
      <c r="A174">
        <v>159</v>
      </c>
      <c r="B174" t="s">
        <v>1746</v>
      </c>
      <c r="C174" t="s">
        <v>1853</v>
      </c>
    </row>
    <row r="175" spans="1:3" x14ac:dyDescent="0.35">
      <c r="A175">
        <v>160</v>
      </c>
      <c r="B175" t="s">
        <v>1746</v>
      </c>
      <c r="C175" t="s">
        <v>1852</v>
      </c>
    </row>
    <row r="176" spans="1:3" x14ac:dyDescent="0.35">
      <c r="A176">
        <v>161</v>
      </c>
      <c r="B176" t="s">
        <v>1746</v>
      </c>
      <c r="C176" t="s">
        <v>1851</v>
      </c>
    </row>
    <row r="177" spans="1:3" x14ac:dyDescent="0.35">
      <c r="A177">
        <v>162</v>
      </c>
      <c r="B177" t="s">
        <v>1746</v>
      </c>
      <c r="C177" t="s">
        <v>1850</v>
      </c>
    </row>
    <row r="178" spans="1:3" x14ac:dyDescent="0.35">
      <c r="A178">
        <v>163</v>
      </c>
      <c r="B178" t="s">
        <v>1746</v>
      </c>
      <c r="C178" t="s">
        <v>1849</v>
      </c>
    </row>
    <row r="179" spans="1:3" x14ac:dyDescent="0.35">
      <c r="A179">
        <v>164</v>
      </c>
      <c r="B179" t="s">
        <v>1746</v>
      </c>
      <c r="C179" t="s">
        <v>1848</v>
      </c>
    </row>
    <row r="180" spans="1:3" x14ac:dyDescent="0.35">
      <c r="A180">
        <v>165</v>
      </c>
      <c r="B180" t="s">
        <v>1746</v>
      </c>
      <c r="C180" t="s">
        <v>1847</v>
      </c>
    </row>
    <row r="181" spans="1:3" x14ac:dyDescent="0.35">
      <c r="A181">
        <v>166</v>
      </c>
      <c r="B181" t="s">
        <v>1746</v>
      </c>
      <c r="C181" t="s">
        <v>1846</v>
      </c>
    </row>
    <row r="182" spans="1:3" x14ac:dyDescent="0.35">
      <c r="A182">
        <v>167</v>
      </c>
      <c r="B182" t="s">
        <v>1746</v>
      </c>
      <c r="C182" t="s">
        <v>1845</v>
      </c>
    </row>
    <row r="183" spans="1:3" x14ac:dyDescent="0.35">
      <c r="A183">
        <v>168</v>
      </c>
      <c r="B183" t="s">
        <v>1746</v>
      </c>
      <c r="C183" t="s">
        <v>1844</v>
      </c>
    </row>
    <row r="184" spans="1:3" x14ac:dyDescent="0.35">
      <c r="A184">
        <v>169</v>
      </c>
      <c r="B184" t="s">
        <v>1746</v>
      </c>
      <c r="C184" t="s">
        <v>1843</v>
      </c>
    </row>
    <row r="185" spans="1:3" x14ac:dyDescent="0.35">
      <c r="A185">
        <v>170</v>
      </c>
      <c r="B185" t="s">
        <v>1746</v>
      </c>
      <c r="C185" t="s">
        <v>1842</v>
      </c>
    </row>
    <row r="186" spans="1:3" x14ac:dyDescent="0.35">
      <c r="A186">
        <v>171</v>
      </c>
      <c r="B186" t="s">
        <v>1746</v>
      </c>
      <c r="C186" t="s">
        <v>1841</v>
      </c>
    </row>
    <row r="187" spans="1:3" x14ac:dyDescent="0.35">
      <c r="A187">
        <v>172</v>
      </c>
      <c r="B187" t="s">
        <v>1746</v>
      </c>
      <c r="C187" t="s">
        <v>1840</v>
      </c>
    </row>
    <row r="188" spans="1:3" x14ac:dyDescent="0.35">
      <c r="A188">
        <v>173</v>
      </c>
      <c r="B188" t="s">
        <v>1746</v>
      </c>
      <c r="C188" t="s">
        <v>1839</v>
      </c>
    </row>
    <row r="189" spans="1:3" x14ac:dyDescent="0.35">
      <c r="A189">
        <v>174</v>
      </c>
      <c r="B189" t="s">
        <v>1746</v>
      </c>
      <c r="C189" t="s">
        <v>1838</v>
      </c>
    </row>
    <row r="190" spans="1:3" x14ac:dyDescent="0.35">
      <c r="A190">
        <v>175</v>
      </c>
      <c r="B190" t="s">
        <v>1746</v>
      </c>
      <c r="C190" t="s">
        <v>1837</v>
      </c>
    </row>
    <row r="191" spans="1:3" x14ac:dyDescent="0.35">
      <c r="A191">
        <v>176</v>
      </c>
      <c r="B191" t="s">
        <v>1746</v>
      </c>
      <c r="C191" t="s">
        <v>1836</v>
      </c>
    </row>
    <row r="192" spans="1:3" x14ac:dyDescent="0.35">
      <c r="A192">
        <v>177</v>
      </c>
      <c r="B192" t="s">
        <v>1746</v>
      </c>
      <c r="C192" t="s">
        <v>1835</v>
      </c>
    </row>
    <row r="193" spans="1:3" x14ac:dyDescent="0.35">
      <c r="A193">
        <v>178</v>
      </c>
      <c r="B193" t="s">
        <v>1746</v>
      </c>
      <c r="C193" t="s">
        <v>1834</v>
      </c>
    </row>
    <row r="194" spans="1:3" x14ac:dyDescent="0.35">
      <c r="A194">
        <v>179</v>
      </c>
      <c r="B194" t="s">
        <v>1746</v>
      </c>
      <c r="C194" t="s">
        <v>1833</v>
      </c>
    </row>
    <row r="195" spans="1:3" x14ac:dyDescent="0.35">
      <c r="A195">
        <v>180</v>
      </c>
      <c r="B195" t="s">
        <v>1746</v>
      </c>
      <c r="C195" t="s">
        <v>1832</v>
      </c>
    </row>
    <row r="196" spans="1:3" x14ac:dyDescent="0.35">
      <c r="A196">
        <v>181</v>
      </c>
      <c r="B196" t="s">
        <v>1746</v>
      </c>
      <c r="C196" t="s">
        <v>1831</v>
      </c>
    </row>
    <row r="197" spans="1:3" x14ac:dyDescent="0.35">
      <c r="A197">
        <v>182</v>
      </c>
      <c r="B197" t="s">
        <v>1746</v>
      </c>
      <c r="C197" t="s">
        <v>1830</v>
      </c>
    </row>
    <row r="198" spans="1:3" x14ac:dyDescent="0.35">
      <c r="A198">
        <v>183</v>
      </c>
      <c r="B198" t="s">
        <v>1746</v>
      </c>
      <c r="C198" t="s">
        <v>1829</v>
      </c>
    </row>
    <row r="199" spans="1:3" x14ac:dyDescent="0.35">
      <c r="A199">
        <v>184</v>
      </c>
      <c r="B199" t="s">
        <v>1746</v>
      </c>
      <c r="C199" t="s">
        <v>1828</v>
      </c>
    </row>
    <row r="200" spans="1:3" x14ac:dyDescent="0.35">
      <c r="A200">
        <v>185</v>
      </c>
      <c r="B200" t="s">
        <v>1746</v>
      </c>
      <c r="C200" t="s">
        <v>1827</v>
      </c>
    </row>
    <row r="201" spans="1:3" x14ac:dyDescent="0.35">
      <c r="A201">
        <v>186</v>
      </c>
      <c r="B201" t="s">
        <v>1746</v>
      </c>
      <c r="C201" t="s">
        <v>1826</v>
      </c>
    </row>
    <row r="202" spans="1:3" x14ac:dyDescent="0.35">
      <c r="A202">
        <v>187</v>
      </c>
      <c r="B202" t="s">
        <v>1746</v>
      </c>
      <c r="C202" t="s">
        <v>1825</v>
      </c>
    </row>
    <row r="203" spans="1:3" x14ac:dyDescent="0.35">
      <c r="A203">
        <v>188</v>
      </c>
      <c r="B203" t="s">
        <v>1746</v>
      </c>
      <c r="C203" t="s">
        <v>1824</v>
      </c>
    </row>
    <row r="204" spans="1:3" x14ac:dyDescent="0.35">
      <c r="A204">
        <v>189</v>
      </c>
      <c r="B204" t="s">
        <v>1746</v>
      </c>
      <c r="C204" t="s">
        <v>1823</v>
      </c>
    </row>
    <row r="205" spans="1:3" x14ac:dyDescent="0.35">
      <c r="A205">
        <v>190</v>
      </c>
      <c r="B205" t="s">
        <v>1746</v>
      </c>
      <c r="C205" t="s">
        <v>1822</v>
      </c>
    </row>
    <row r="206" spans="1:3" x14ac:dyDescent="0.35">
      <c r="A206">
        <v>191</v>
      </c>
      <c r="B206" t="s">
        <v>1746</v>
      </c>
      <c r="C206" t="s">
        <v>1821</v>
      </c>
    </row>
    <row r="207" spans="1:3" x14ac:dyDescent="0.35">
      <c r="A207">
        <v>192</v>
      </c>
      <c r="B207" t="s">
        <v>1746</v>
      </c>
      <c r="C207" t="s">
        <v>1820</v>
      </c>
    </row>
    <row r="208" spans="1:3" x14ac:dyDescent="0.35">
      <c r="A208">
        <v>193</v>
      </c>
      <c r="B208" t="s">
        <v>1746</v>
      </c>
      <c r="C208" t="s">
        <v>1819</v>
      </c>
    </row>
    <row r="209" spans="1:3" x14ac:dyDescent="0.35">
      <c r="A209">
        <v>194</v>
      </c>
      <c r="B209" t="s">
        <v>1746</v>
      </c>
      <c r="C209" t="s">
        <v>1818</v>
      </c>
    </row>
    <row r="210" spans="1:3" x14ac:dyDescent="0.35">
      <c r="A210">
        <v>195</v>
      </c>
      <c r="B210" t="s">
        <v>1746</v>
      </c>
      <c r="C210" t="s">
        <v>1817</v>
      </c>
    </row>
    <row r="211" spans="1:3" x14ac:dyDescent="0.35">
      <c r="A211">
        <v>196</v>
      </c>
      <c r="B211" t="s">
        <v>1746</v>
      </c>
      <c r="C211" t="s">
        <v>1816</v>
      </c>
    </row>
    <row r="212" spans="1:3" x14ac:dyDescent="0.35">
      <c r="A212">
        <v>197</v>
      </c>
      <c r="B212" t="s">
        <v>1746</v>
      </c>
      <c r="C212" t="s">
        <v>1815</v>
      </c>
    </row>
    <row r="213" spans="1:3" x14ac:dyDescent="0.35">
      <c r="A213">
        <v>198</v>
      </c>
      <c r="B213" t="s">
        <v>1746</v>
      </c>
      <c r="C213" t="s">
        <v>1814</v>
      </c>
    </row>
    <row r="214" spans="1:3" x14ac:dyDescent="0.35">
      <c r="A214">
        <v>199</v>
      </c>
      <c r="B214" t="s">
        <v>1746</v>
      </c>
      <c r="C214" t="s">
        <v>1813</v>
      </c>
    </row>
    <row r="215" spans="1:3" x14ac:dyDescent="0.35">
      <c r="A215">
        <v>200</v>
      </c>
      <c r="B215" t="s">
        <v>1746</v>
      </c>
      <c r="C215" t="s">
        <v>1812</v>
      </c>
    </row>
    <row r="216" spans="1:3" x14ac:dyDescent="0.35">
      <c r="A216">
        <v>201</v>
      </c>
      <c r="B216" t="s">
        <v>1746</v>
      </c>
      <c r="C216" t="s">
        <v>1811</v>
      </c>
    </row>
    <row r="217" spans="1:3" x14ac:dyDescent="0.35">
      <c r="A217">
        <v>202</v>
      </c>
      <c r="B217" t="s">
        <v>1746</v>
      </c>
      <c r="C217" t="s">
        <v>1810</v>
      </c>
    </row>
    <row r="218" spans="1:3" x14ac:dyDescent="0.35">
      <c r="A218">
        <v>203</v>
      </c>
      <c r="B218" t="s">
        <v>1746</v>
      </c>
      <c r="C218" t="s">
        <v>1809</v>
      </c>
    </row>
    <row r="219" spans="1:3" x14ac:dyDescent="0.35">
      <c r="A219">
        <v>204</v>
      </c>
      <c r="B219" t="s">
        <v>1746</v>
      </c>
      <c r="C219" t="s">
        <v>1808</v>
      </c>
    </row>
    <row r="220" spans="1:3" x14ac:dyDescent="0.35">
      <c r="A220">
        <v>205</v>
      </c>
      <c r="B220" t="s">
        <v>1746</v>
      </c>
      <c r="C220" t="s">
        <v>1807</v>
      </c>
    </row>
    <row r="221" spans="1:3" x14ac:dyDescent="0.35">
      <c r="A221">
        <v>206</v>
      </c>
      <c r="B221" t="s">
        <v>1746</v>
      </c>
      <c r="C221" t="s">
        <v>1806</v>
      </c>
    </row>
    <row r="222" spans="1:3" x14ac:dyDescent="0.35">
      <c r="A222">
        <v>207</v>
      </c>
      <c r="B222" t="s">
        <v>1746</v>
      </c>
      <c r="C222" t="s">
        <v>1805</v>
      </c>
    </row>
    <row r="223" spans="1:3" x14ac:dyDescent="0.35">
      <c r="A223">
        <v>208</v>
      </c>
      <c r="B223" t="s">
        <v>1746</v>
      </c>
      <c r="C223" t="s">
        <v>1804</v>
      </c>
    </row>
    <row r="224" spans="1:3" x14ac:dyDescent="0.35">
      <c r="A224">
        <v>209</v>
      </c>
      <c r="B224" t="s">
        <v>1746</v>
      </c>
      <c r="C224" t="s">
        <v>1803</v>
      </c>
    </row>
    <row r="225" spans="1:3" x14ac:dyDescent="0.35">
      <c r="A225">
        <v>210</v>
      </c>
      <c r="B225" t="s">
        <v>1746</v>
      </c>
      <c r="C225" t="s">
        <v>1802</v>
      </c>
    </row>
    <row r="226" spans="1:3" x14ac:dyDescent="0.35">
      <c r="A226">
        <v>211</v>
      </c>
      <c r="B226" t="s">
        <v>1746</v>
      </c>
      <c r="C226" t="s">
        <v>1801</v>
      </c>
    </row>
    <row r="227" spans="1:3" x14ac:dyDescent="0.35">
      <c r="A227">
        <v>212</v>
      </c>
      <c r="B227" t="s">
        <v>1746</v>
      </c>
      <c r="C227" t="s">
        <v>1800</v>
      </c>
    </row>
    <row r="228" spans="1:3" x14ac:dyDescent="0.35">
      <c r="A228">
        <v>213</v>
      </c>
      <c r="B228" t="s">
        <v>1746</v>
      </c>
      <c r="C228" t="s">
        <v>1799</v>
      </c>
    </row>
    <row r="229" spans="1:3" x14ac:dyDescent="0.35">
      <c r="A229">
        <v>214</v>
      </c>
      <c r="B229" t="s">
        <v>1746</v>
      </c>
      <c r="C229" t="s">
        <v>1798</v>
      </c>
    </row>
    <row r="230" spans="1:3" x14ac:dyDescent="0.35">
      <c r="A230">
        <v>215</v>
      </c>
      <c r="B230" t="s">
        <v>1746</v>
      </c>
      <c r="C230" t="s">
        <v>1797</v>
      </c>
    </row>
    <row r="231" spans="1:3" x14ac:dyDescent="0.35">
      <c r="A231">
        <v>216</v>
      </c>
      <c r="B231" t="s">
        <v>1746</v>
      </c>
      <c r="C231" t="s">
        <v>1796</v>
      </c>
    </row>
    <row r="232" spans="1:3" x14ac:dyDescent="0.35">
      <c r="A232">
        <v>217</v>
      </c>
      <c r="B232" t="s">
        <v>1746</v>
      </c>
      <c r="C232" t="s">
        <v>1795</v>
      </c>
    </row>
    <row r="233" spans="1:3" x14ac:dyDescent="0.35">
      <c r="A233">
        <v>218</v>
      </c>
      <c r="B233" t="s">
        <v>1746</v>
      </c>
      <c r="C233" t="s">
        <v>1794</v>
      </c>
    </row>
    <row r="234" spans="1:3" x14ac:dyDescent="0.35">
      <c r="A234">
        <v>219</v>
      </c>
      <c r="B234" t="s">
        <v>1746</v>
      </c>
      <c r="C234" t="s">
        <v>1793</v>
      </c>
    </row>
    <row r="235" spans="1:3" x14ac:dyDescent="0.35">
      <c r="A235">
        <v>220</v>
      </c>
      <c r="B235" t="s">
        <v>1746</v>
      </c>
      <c r="C235" t="s">
        <v>1792</v>
      </c>
    </row>
    <row r="236" spans="1:3" x14ac:dyDescent="0.35">
      <c r="A236">
        <v>221</v>
      </c>
      <c r="B236" t="s">
        <v>1746</v>
      </c>
      <c r="C236" t="s">
        <v>1791</v>
      </c>
    </row>
    <row r="237" spans="1:3" x14ac:dyDescent="0.35">
      <c r="A237">
        <v>222</v>
      </c>
      <c r="B237" t="s">
        <v>1746</v>
      </c>
      <c r="C237" t="s">
        <v>1790</v>
      </c>
    </row>
    <row r="238" spans="1:3" x14ac:dyDescent="0.35">
      <c r="A238">
        <v>223</v>
      </c>
      <c r="B238" t="s">
        <v>1746</v>
      </c>
      <c r="C238" t="s">
        <v>1789</v>
      </c>
    </row>
    <row r="239" spans="1:3" x14ac:dyDescent="0.35">
      <c r="A239">
        <v>224</v>
      </c>
      <c r="B239" t="s">
        <v>1746</v>
      </c>
      <c r="C239" t="s">
        <v>1788</v>
      </c>
    </row>
    <row r="240" spans="1:3" x14ac:dyDescent="0.35">
      <c r="A240">
        <v>225</v>
      </c>
      <c r="B240" t="s">
        <v>1746</v>
      </c>
      <c r="C240" t="s">
        <v>1787</v>
      </c>
    </row>
    <row r="241" spans="1:3" x14ac:dyDescent="0.35">
      <c r="A241">
        <v>226</v>
      </c>
      <c r="B241" t="s">
        <v>1746</v>
      </c>
      <c r="C241" t="s">
        <v>1786</v>
      </c>
    </row>
    <row r="242" spans="1:3" x14ac:dyDescent="0.35">
      <c r="A242">
        <v>227</v>
      </c>
      <c r="B242" t="s">
        <v>1746</v>
      </c>
      <c r="C242" t="s">
        <v>1785</v>
      </c>
    </row>
    <row r="243" spans="1:3" x14ac:dyDescent="0.35">
      <c r="A243">
        <v>228</v>
      </c>
      <c r="B243" t="s">
        <v>1746</v>
      </c>
      <c r="C243" t="s">
        <v>1784</v>
      </c>
    </row>
    <row r="244" spans="1:3" x14ac:dyDescent="0.35">
      <c r="A244">
        <v>229</v>
      </c>
      <c r="B244" t="s">
        <v>1746</v>
      </c>
      <c r="C244" t="s">
        <v>1783</v>
      </c>
    </row>
    <row r="245" spans="1:3" x14ac:dyDescent="0.35">
      <c r="A245">
        <v>230</v>
      </c>
      <c r="B245" t="s">
        <v>1746</v>
      </c>
      <c r="C245" t="s">
        <v>1782</v>
      </c>
    </row>
    <row r="246" spans="1:3" x14ac:dyDescent="0.35">
      <c r="A246">
        <v>231</v>
      </c>
      <c r="B246" t="s">
        <v>1746</v>
      </c>
      <c r="C246" t="s">
        <v>1781</v>
      </c>
    </row>
    <row r="247" spans="1:3" x14ac:dyDescent="0.35">
      <c r="A247">
        <v>232</v>
      </c>
      <c r="B247" t="s">
        <v>1746</v>
      </c>
      <c r="C247" t="s">
        <v>1780</v>
      </c>
    </row>
    <row r="248" spans="1:3" x14ac:dyDescent="0.35">
      <c r="A248">
        <v>233</v>
      </c>
      <c r="B248" t="s">
        <v>1746</v>
      </c>
      <c r="C248" t="s">
        <v>1779</v>
      </c>
    </row>
    <row r="249" spans="1:3" x14ac:dyDescent="0.35">
      <c r="A249">
        <v>234</v>
      </c>
      <c r="B249" t="s">
        <v>1746</v>
      </c>
      <c r="C249" t="s">
        <v>1778</v>
      </c>
    </row>
    <row r="250" spans="1:3" x14ac:dyDescent="0.35">
      <c r="A250">
        <v>235</v>
      </c>
      <c r="B250" t="s">
        <v>1746</v>
      </c>
      <c r="C250" t="s">
        <v>1777</v>
      </c>
    </row>
    <row r="251" spans="1:3" x14ac:dyDescent="0.35">
      <c r="A251">
        <v>236</v>
      </c>
      <c r="B251" t="s">
        <v>1746</v>
      </c>
      <c r="C251" t="s">
        <v>1776</v>
      </c>
    </row>
    <row r="252" spans="1:3" x14ac:dyDescent="0.35">
      <c r="A252">
        <v>237</v>
      </c>
      <c r="B252" t="s">
        <v>1746</v>
      </c>
      <c r="C252" t="s">
        <v>1775</v>
      </c>
    </row>
    <row r="253" spans="1:3" x14ac:dyDescent="0.35">
      <c r="A253">
        <v>238</v>
      </c>
      <c r="B253" t="s">
        <v>1746</v>
      </c>
      <c r="C253" t="s">
        <v>1774</v>
      </c>
    </row>
    <row r="254" spans="1:3" x14ac:dyDescent="0.35">
      <c r="A254">
        <v>239</v>
      </c>
      <c r="B254" t="s">
        <v>1746</v>
      </c>
      <c r="C254" t="s">
        <v>1773</v>
      </c>
    </row>
    <row r="255" spans="1:3" x14ac:dyDescent="0.35">
      <c r="A255">
        <v>240</v>
      </c>
      <c r="B255" t="s">
        <v>1746</v>
      </c>
      <c r="C255" t="s">
        <v>1772</v>
      </c>
    </row>
    <row r="256" spans="1:3" x14ac:dyDescent="0.35">
      <c r="A256">
        <v>241</v>
      </c>
      <c r="B256" t="s">
        <v>1746</v>
      </c>
      <c r="C256" t="s">
        <v>1771</v>
      </c>
    </row>
    <row r="257" spans="1:4" x14ac:dyDescent="0.35">
      <c r="A257">
        <v>242</v>
      </c>
      <c r="B257" t="s">
        <v>1746</v>
      </c>
      <c r="C257" t="s">
        <v>1770</v>
      </c>
    </row>
    <row r="258" spans="1:4" x14ac:dyDescent="0.35">
      <c r="A258">
        <v>243</v>
      </c>
      <c r="B258" t="s">
        <v>1746</v>
      </c>
      <c r="C258" t="s">
        <v>1769</v>
      </c>
    </row>
    <row r="259" spans="1:4" x14ac:dyDescent="0.35">
      <c r="A259">
        <v>244</v>
      </c>
      <c r="B259" t="s">
        <v>1746</v>
      </c>
      <c r="C259" t="s">
        <v>1768</v>
      </c>
    </row>
    <row r="260" spans="1:4" x14ac:dyDescent="0.35">
      <c r="A260">
        <v>245</v>
      </c>
      <c r="B260" t="s">
        <v>1746</v>
      </c>
      <c r="C260" t="s">
        <v>1767</v>
      </c>
    </row>
    <row r="261" spans="1:4" x14ac:dyDescent="0.35">
      <c r="A261">
        <v>246</v>
      </c>
      <c r="B261" t="s">
        <v>1746</v>
      </c>
      <c r="C261" t="s">
        <v>1766</v>
      </c>
    </row>
    <row r="262" spans="1:4" x14ac:dyDescent="0.35">
      <c r="A262">
        <v>247</v>
      </c>
      <c r="B262" t="s">
        <v>1746</v>
      </c>
      <c r="C262" t="s">
        <v>1765</v>
      </c>
      <c r="D262">
        <v>1</v>
      </c>
    </row>
    <row r="263" spans="1:4" x14ac:dyDescent="0.35">
      <c r="A263">
        <v>248</v>
      </c>
      <c r="B263" t="s">
        <v>1746</v>
      </c>
      <c r="C263" t="s">
        <v>1764</v>
      </c>
      <c r="D263">
        <v>1</v>
      </c>
    </row>
    <row r="264" spans="1:4" x14ac:dyDescent="0.35">
      <c r="A264">
        <v>249</v>
      </c>
      <c r="B264" t="s">
        <v>1746</v>
      </c>
      <c r="C264" t="s">
        <v>1763</v>
      </c>
    </row>
    <row r="265" spans="1:4" x14ac:dyDescent="0.35">
      <c r="A265">
        <v>250</v>
      </c>
      <c r="B265" t="s">
        <v>1746</v>
      </c>
      <c r="C265" t="s">
        <v>1762</v>
      </c>
      <c r="D265">
        <v>1</v>
      </c>
    </row>
    <row r="266" spans="1:4" x14ac:dyDescent="0.35">
      <c r="A266">
        <v>251</v>
      </c>
      <c r="B266" t="s">
        <v>1746</v>
      </c>
      <c r="C266" t="s">
        <v>1761</v>
      </c>
      <c r="D266">
        <v>1</v>
      </c>
    </row>
    <row r="267" spans="1:4" x14ac:dyDescent="0.35">
      <c r="A267">
        <v>252</v>
      </c>
      <c r="B267" t="s">
        <v>1746</v>
      </c>
      <c r="C267" t="s">
        <v>1760</v>
      </c>
    </row>
    <row r="268" spans="1:4" x14ac:dyDescent="0.35">
      <c r="A268">
        <v>253</v>
      </c>
      <c r="B268" t="s">
        <v>1746</v>
      </c>
      <c r="C268" t="s">
        <v>1759</v>
      </c>
      <c r="D268">
        <v>1</v>
      </c>
    </row>
    <row r="269" spans="1:4" x14ac:dyDescent="0.35">
      <c r="A269">
        <v>254</v>
      </c>
      <c r="B269" t="s">
        <v>1746</v>
      </c>
      <c r="C269" t="s">
        <v>1758</v>
      </c>
    </row>
    <row r="270" spans="1:4" x14ac:dyDescent="0.35">
      <c r="A270">
        <v>255</v>
      </c>
      <c r="B270" t="s">
        <v>1746</v>
      </c>
      <c r="C270" t="s">
        <v>1757</v>
      </c>
    </row>
    <row r="271" spans="1:4" x14ac:dyDescent="0.35">
      <c r="A271">
        <v>256</v>
      </c>
      <c r="B271" t="s">
        <v>1746</v>
      </c>
      <c r="C271" t="s">
        <v>1756</v>
      </c>
      <c r="D271">
        <v>1</v>
      </c>
    </row>
    <row r="272" spans="1:4" x14ac:dyDescent="0.35">
      <c r="A272">
        <v>257</v>
      </c>
      <c r="B272" t="s">
        <v>1746</v>
      </c>
      <c r="C272" t="s">
        <v>1755</v>
      </c>
    </row>
    <row r="273" spans="1:4" x14ac:dyDescent="0.35">
      <c r="A273">
        <v>258</v>
      </c>
      <c r="B273" t="s">
        <v>1746</v>
      </c>
      <c r="C273" t="s">
        <v>1754</v>
      </c>
    </row>
    <row r="274" spans="1:4" x14ac:dyDescent="0.35">
      <c r="A274">
        <v>259</v>
      </c>
      <c r="B274" t="s">
        <v>1746</v>
      </c>
      <c r="C274" t="s">
        <v>1753</v>
      </c>
      <c r="D274">
        <v>1</v>
      </c>
    </row>
    <row r="275" spans="1:4" x14ac:dyDescent="0.35">
      <c r="A275">
        <v>260</v>
      </c>
      <c r="B275" t="s">
        <v>1746</v>
      </c>
      <c r="C275" t="s">
        <v>1752</v>
      </c>
      <c r="D275">
        <v>1</v>
      </c>
    </row>
    <row r="276" spans="1:4" x14ac:dyDescent="0.35">
      <c r="A276">
        <v>261</v>
      </c>
      <c r="B276" t="s">
        <v>1746</v>
      </c>
      <c r="C276" t="s">
        <v>1751</v>
      </c>
      <c r="D276">
        <v>1</v>
      </c>
    </row>
    <row r="277" spans="1:4" x14ac:dyDescent="0.35">
      <c r="A277">
        <v>262</v>
      </c>
      <c r="B277" t="s">
        <v>1746</v>
      </c>
      <c r="C277" t="s">
        <v>1750</v>
      </c>
      <c r="D277">
        <v>1</v>
      </c>
    </row>
    <row r="278" spans="1:4" x14ac:dyDescent="0.35">
      <c r="A278">
        <v>263</v>
      </c>
      <c r="B278" t="s">
        <v>1746</v>
      </c>
      <c r="C278" t="s">
        <v>1749</v>
      </c>
    </row>
    <row r="279" spans="1:4" x14ac:dyDescent="0.35">
      <c r="A279">
        <v>264</v>
      </c>
      <c r="B279" t="s">
        <v>1746</v>
      </c>
      <c r="C279" t="s">
        <v>1748</v>
      </c>
    </row>
    <row r="280" spans="1:4" x14ac:dyDescent="0.35">
      <c r="A280">
        <v>265</v>
      </c>
      <c r="B280" t="s">
        <v>1746</v>
      </c>
      <c r="C280" t="s">
        <v>1747</v>
      </c>
      <c r="D280">
        <v>1</v>
      </c>
    </row>
    <row r="281" spans="1:4" x14ac:dyDescent="0.35">
      <c r="A281">
        <v>266</v>
      </c>
      <c r="B281" t="s">
        <v>1746</v>
      </c>
      <c r="C281" t="s">
        <v>1745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52C1C-3AEA-45F9-A6BF-82D78E034547}">
  <dimension ref="A1:D2"/>
  <sheetViews>
    <sheetView workbookViewId="0">
      <selection activeCell="A2" sqref="A2:XFD2"/>
    </sheetView>
  </sheetViews>
  <sheetFormatPr defaultRowHeight="14.5" x14ac:dyDescent="0.35"/>
  <sheetData>
    <row r="1" spans="1:4" x14ac:dyDescent="0.35">
      <c r="A1" s="1" t="s">
        <v>0</v>
      </c>
      <c r="B1" s="1" t="s">
        <v>96</v>
      </c>
      <c r="C1" s="1" t="s">
        <v>1</v>
      </c>
      <c r="D1" s="1" t="s">
        <v>652</v>
      </c>
    </row>
    <row r="2" spans="1:4" x14ac:dyDescent="0.35">
      <c r="A2">
        <v>1</v>
      </c>
      <c r="B2" t="s">
        <v>2472</v>
      </c>
      <c r="C2" t="s">
        <v>2473</v>
      </c>
      <c r="D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6"/>
  <sheetViews>
    <sheetView zoomScaleNormal="100" workbookViewId="0">
      <pane ySplit="1" topLeftCell="A17" activePane="bottomLeft" state="frozen"/>
      <selection pane="bottomLeft" activeCell="I36" sqref="I36"/>
    </sheetView>
  </sheetViews>
  <sheetFormatPr defaultRowHeight="14.5" x14ac:dyDescent="0.35"/>
  <cols>
    <col min="1" max="1" width="3.7265625" customWidth="1"/>
    <col min="2" max="2" width="10.7265625" customWidth="1"/>
    <col min="3" max="3" width="6.7265625" customWidth="1"/>
    <col min="4" max="4" width="3.7265625" customWidth="1"/>
    <col min="5" max="5" width="4" customWidth="1"/>
    <col min="6" max="6" width="3.81640625" customWidth="1"/>
    <col min="7" max="7" width="3.54296875" customWidth="1"/>
    <col min="8" max="8" width="2" customWidth="1"/>
    <col min="9" max="9" width="12.7265625" customWidth="1"/>
    <col min="10" max="10" width="16.7265625" customWidth="1"/>
    <col min="11" max="11" width="22.7265625" customWidth="1"/>
    <col min="12" max="13" width="10.7265625" customWidth="1"/>
  </cols>
  <sheetData>
    <row r="1" spans="1:13" x14ac:dyDescent="0.35">
      <c r="A1" s="1" t="s">
        <v>0</v>
      </c>
      <c r="B1" s="1" t="s">
        <v>6</v>
      </c>
      <c r="C1" s="1" t="s">
        <v>1</v>
      </c>
      <c r="D1" s="1" t="s">
        <v>51</v>
      </c>
      <c r="E1" s="1" t="s">
        <v>52</v>
      </c>
      <c r="F1" s="1" t="s">
        <v>53</v>
      </c>
      <c r="G1" s="1" t="s">
        <v>87</v>
      </c>
      <c r="H1" s="1" t="s">
        <v>88</v>
      </c>
      <c r="I1" s="1" t="s">
        <v>242</v>
      </c>
      <c r="J1" s="1" t="s">
        <v>2</v>
      </c>
      <c r="K1" s="1" t="s">
        <v>3</v>
      </c>
      <c r="L1" s="1" t="s">
        <v>4</v>
      </c>
      <c r="M1" s="1" t="s">
        <v>5</v>
      </c>
    </row>
    <row r="3" spans="1:13" x14ac:dyDescent="0.35">
      <c r="A3">
        <v>1</v>
      </c>
      <c r="B3" t="s">
        <v>2190</v>
      </c>
      <c r="C3" t="s">
        <v>83</v>
      </c>
      <c r="D3">
        <v>1</v>
      </c>
      <c r="E3" t="s">
        <v>84</v>
      </c>
      <c r="F3">
        <v>1</v>
      </c>
      <c r="G3">
        <v>0</v>
      </c>
      <c r="H3">
        <v>0</v>
      </c>
      <c r="I3">
        <f>0.2*ABS(1033-3342)</f>
        <v>461.8</v>
      </c>
    </row>
    <row r="4" spans="1:13" x14ac:dyDescent="0.35">
      <c r="A4">
        <v>2</v>
      </c>
      <c r="B4" t="s">
        <v>2190</v>
      </c>
      <c r="C4" t="s">
        <v>82</v>
      </c>
      <c r="D4" t="s">
        <v>54</v>
      </c>
      <c r="E4" t="s">
        <v>54</v>
      </c>
      <c r="F4" t="s">
        <v>54</v>
      </c>
      <c r="G4" t="s">
        <v>54</v>
      </c>
      <c r="H4" t="s">
        <v>54</v>
      </c>
      <c r="J4" t="s">
        <v>54</v>
      </c>
      <c r="K4" t="s">
        <v>54</v>
      </c>
      <c r="L4" t="s">
        <v>54</v>
      </c>
    </row>
    <row r="5" spans="1:13" x14ac:dyDescent="0.35">
      <c r="A5">
        <v>3</v>
      </c>
      <c r="B5" t="s">
        <v>2190</v>
      </c>
      <c r="C5" t="s">
        <v>81</v>
      </c>
      <c r="D5" t="s">
        <v>54</v>
      </c>
      <c r="E5" t="s">
        <v>54</v>
      </c>
      <c r="F5" t="s">
        <v>54</v>
      </c>
      <c r="G5" t="s">
        <v>54</v>
      </c>
      <c r="H5" t="s">
        <v>54</v>
      </c>
      <c r="J5" t="s">
        <v>54</v>
      </c>
      <c r="K5" t="s">
        <v>54</v>
      </c>
      <c r="L5" t="s">
        <v>54</v>
      </c>
    </row>
    <row r="6" spans="1:13" x14ac:dyDescent="0.35">
      <c r="A6">
        <v>4</v>
      </c>
      <c r="B6" t="s">
        <v>2190</v>
      </c>
      <c r="C6" t="s">
        <v>80</v>
      </c>
      <c r="D6">
        <v>1</v>
      </c>
      <c r="F6">
        <v>1</v>
      </c>
      <c r="G6">
        <v>0</v>
      </c>
      <c r="H6">
        <v>0</v>
      </c>
      <c r="I6">
        <f>0.2*ABS(3241-8085)</f>
        <v>968.80000000000007</v>
      </c>
    </row>
    <row r="7" spans="1:13" x14ac:dyDescent="0.35">
      <c r="A7">
        <v>5</v>
      </c>
      <c r="B7" t="s">
        <v>2190</v>
      </c>
      <c r="C7" t="s">
        <v>79</v>
      </c>
      <c r="D7">
        <v>2</v>
      </c>
      <c r="F7">
        <v>2</v>
      </c>
      <c r="G7">
        <v>1</v>
      </c>
      <c r="H7">
        <v>1</v>
      </c>
      <c r="I7">
        <f>0.2*ABS(1233-1473)</f>
        <v>48</v>
      </c>
    </row>
    <row r="8" spans="1:13" x14ac:dyDescent="0.35">
      <c r="A8">
        <v>5</v>
      </c>
      <c r="B8" t="s">
        <v>2190</v>
      </c>
      <c r="C8" t="s">
        <v>79</v>
      </c>
      <c r="D8">
        <v>2</v>
      </c>
      <c r="F8">
        <v>2</v>
      </c>
      <c r="G8">
        <v>1</v>
      </c>
      <c r="H8">
        <v>1</v>
      </c>
      <c r="I8">
        <f>0.2*ABS(2585-8085)</f>
        <v>1100</v>
      </c>
    </row>
    <row r="9" spans="1:13" x14ac:dyDescent="0.35">
      <c r="A9">
        <v>6</v>
      </c>
      <c r="B9" t="s">
        <v>2190</v>
      </c>
      <c r="C9" t="s">
        <v>78</v>
      </c>
      <c r="D9">
        <v>1</v>
      </c>
      <c r="F9">
        <v>1</v>
      </c>
      <c r="G9">
        <v>0</v>
      </c>
      <c r="H9">
        <v>0</v>
      </c>
      <c r="I9">
        <f>0.2*ABS(3690-8085)</f>
        <v>879</v>
      </c>
    </row>
    <row r="10" spans="1:13" x14ac:dyDescent="0.35">
      <c r="A10">
        <v>7</v>
      </c>
      <c r="B10" t="s">
        <v>2190</v>
      </c>
      <c r="C10" t="s">
        <v>77</v>
      </c>
      <c r="D10" t="s">
        <v>54</v>
      </c>
      <c r="E10" t="s">
        <v>54</v>
      </c>
      <c r="F10" t="s">
        <v>54</v>
      </c>
      <c r="G10" t="s">
        <v>54</v>
      </c>
      <c r="H10" t="s">
        <v>54</v>
      </c>
      <c r="J10" t="s">
        <v>54</v>
      </c>
      <c r="K10" t="s">
        <v>54</v>
      </c>
      <c r="L10" t="s">
        <v>54</v>
      </c>
    </row>
    <row r="11" spans="1:13" x14ac:dyDescent="0.35">
      <c r="A11">
        <v>8</v>
      </c>
      <c r="B11" t="s">
        <v>2190</v>
      </c>
      <c r="C11" t="s">
        <v>76</v>
      </c>
      <c r="D11">
        <v>2</v>
      </c>
      <c r="F11">
        <v>2</v>
      </c>
      <c r="G11">
        <v>0</v>
      </c>
      <c r="H11">
        <v>1</v>
      </c>
      <c r="I11">
        <f>0.2*ABS(5551-8085)</f>
        <v>506.8</v>
      </c>
    </row>
    <row r="12" spans="1:13" x14ac:dyDescent="0.35">
      <c r="A12">
        <v>9</v>
      </c>
      <c r="B12" t="s">
        <v>2190</v>
      </c>
      <c r="C12" t="s">
        <v>75</v>
      </c>
      <c r="D12" t="s">
        <v>54</v>
      </c>
      <c r="E12" t="s">
        <v>54</v>
      </c>
      <c r="F12" t="s">
        <v>54</v>
      </c>
      <c r="G12" t="s">
        <v>54</v>
      </c>
      <c r="H12" t="s">
        <v>54</v>
      </c>
      <c r="J12" t="s">
        <v>54</v>
      </c>
      <c r="K12" t="s">
        <v>54</v>
      </c>
      <c r="L12" t="s">
        <v>54</v>
      </c>
    </row>
    <row r="13" spans="1:13" x14ac:dyDescent="0.35">
      <c r="A13">
        <v>10</v>
      </c>
      <c r="B13" t="s">
        <v>2190</v>
      </c>
      <c r="C13" t="s">
        <v>74</v>
      </c>
      <c r="D13" t="s">
        <v>85</v>
      </c>
      <c r="F13">
        <v>2</v>
      </c>
      <c r="G13">
        <v>1</v>
      </c>
      <c r="H13">
        <v>1</v>
      </c>
      <c r="I13">
        <f>0.2*ABS(3109-8085)</f>
        <v>995.2</v>
      </c>
    </row>
    <row r="14" spans="1:13" x14ac:dyDescent="0.35">
      <c r="A14">
        <v>11</v>
      </c>
      <c r="B14" t="s">
        <v>2190</v>
      </c>
      <c r="C14" t="s">
        <v>73</v>
      </c>
      <c r="D14" t="s">
        <v>54</v>
      </c>
      <c r="E14" t="s">
        <v>54</v>
      </c>
      <c r="F14" t="s">
        <v>54</v>
      </c>
      <c r="G14" t="s">
        <v>54</v>
      </c>
      <c r="H14" t="s">
        <v>54</v>
      </c>
      <c r="J14" t="s">
        <v>54</v>
      </c>
      <c r="K14" t="s">
        <v>54</v>
      </c>
      <c r="L14" t="s">
        <v>54</v>
      </c>
    </row>
    <row r="15" spans="1:13" x14ac:dyDescent="0.35">
      <c r="A15">
        <v>12</v>
      </c>
      <c r="B15" t="s">
        <v>2190</v>
      </c>
      <c r="C15" t="s">
        <v>72</v>
      </c>
      <c r="D15">
        <v>1</v>
      </c>
      <c r="F15">
        <v>1</v>
      </c>
      <c r="G15">
        <v>1</v>
      </c>
      <c r="H15">
        <v>0</v>
      </c>
      <c r="I15">
        <f>0.2*ABS(2305-3402)</f>
        <v>219.4</v>
      </c>
    </row>
    <row r="16" spans="1:13" x14ac:dyDescent="0.35">
      <c r="A16">
        <v>13</v>
      </c>
      <c r="B16" t="s">
        <v>2190</v>
      </c>
      <c r="C16" t="s">
        <v>71</v>
      </c>
      <c r="D16">
        <v>1</v>
      </c>
      <c r="F16">
        <v>1</v>
      </c>
      <c r="G16">
        <v>0</v>
      </c>
      <c r="H16">
        <v>0</v>
      </c>
      <c r="I16">
        <f>0.2*ABS(1046-2600)</f>
        <v>310.8</v>
      </c>
    </row>
    <row r="17" spans="1:13" x14ac:dyDescent="0.35">
      <c r="A17">
        <v>14</v>
      </c>
      <c r="B17" t="s">
        <v>2190</v>
      </c>
      <c r="C17" t="s">
        <v>70</v>
      </c>
      <c r="D17">
        <v>1</v>
      </c>
      <c r="F17">
        <v>1</v>
      </c>
      <c r="G17">
        <v>0</v>
      </c>
      <c r="H17">
        <v>1</v>
      </c>
      <c r="I17">
        <f>0.2*ABS(5714-8085)</f>
        <v>474.20000000000005</v>
      </c>
      <c r="M17" t="s">
        <v>89</v>
      </c>
    </row>
    <row r="18" spans="1:13" x14ac:dyDescent="0.35">
      <c r="A18">
        <v>15</v>
      </c>
      <c r="B18" t="s">
        <v>2190</v>
      </c>
      <c r="C18" t="s">
        <v>69</v>
      </c>
      <c r="D18">
        <v>1</v>
      </c>
      <c r="F18">
        <v>1</v>
      </c>
      <c r="G18">
        <v>0</v>
      </c>
      <c r="H18">
        <v>1</v>
      </c>
      <c r="I18">
        <f>0.2*ABS(3841-8085)</f>
        <v>848.80000000000007</v>
      </c>
    </row>
    <row r="19" spans="1:13" x14ac:dyDescent="0.35">
      <c r="A19">
        <v>16</v>
      </c>
      <c r="B19" t="s">
        <v>2190</v>
      </c>
      <c r="C19" t="s">
        <v>68</v>
      </c>
      <c r="D19" t="s">
        <v>54</v>
      </c>
      <c r="E19" t="s">
        <v>54</v>
      </c>
      <c r="F19" t="s">
        <v>54</v>
      </c>
      <c r="G19" t="s">
        <v>54</v>
      </c>
      <c r="H19" t="s">
        <v>54</v>
      </c>
      <c r="J19" t="s">
        <v>54</v>
      </c>
      <c r="K19" t="s">
        <v>54</v>
      </c>
      <c r="L19" t="s">
        <v>54</v>
      </c>
    </row>
    <row r="20" spans="1:13" x14ac:dyDescent="0.35">
      <c r="A20">
        <v>17</v>
      </c>
      <c r="B20" t="s">
        <v>2190</v>
      </c>
      <c r="C20" t="s">
        <v>67</v>
      </c>
      <c r="D20">
        <v>1</v>
      </c>
      <c r="F20">
        <v>1</v>
      </c>
      <c r="G20">
        <v>1</v>
      </c>
      <c r="H20">
        <v>1</v>
      </c>
      <c r="I20">
        <f>0.2*ABS(679-3532)</f>
        <v>570.6</v>
      </c>
    </row>
    <row r="21" spans="1:13" x14ac:dyDescent="0.35">
      <c r="A21">
        <v>18</v>
      </c>
      <c r="B21" t="s">
        <v>2190</v>
      </c>
      <c r="C21" t="s">
        <v>66</v>
      </c>
      <c r="D21">
        <v>1</v>
      </c>
      <c r="E21">
        <v>1</v>
      </c>
      <c r="F21">
        <v>2</v>
      </c>
      <c r="G21">
        <v>0</v>
      </c>
      <c r="H21">
        <v>1</v>
      </c>
      <c r="I21">
        <f>0.2*ABS(4551-8085)</f>
        <v>706.80000000000007</v>
      </c>
    </row>
    <row r="22" spans="1:13" x14ac:dyDescent="0.35">
      <c r="A22">
        <v>19</v>
      </c>
      <c r="B22" t="s">
        <v>2190</v>
      </c>
      <c r="C22" t="s">
        <v>65</v>
      </c>
      <c r="D22" t="s">
        <v>54</v>
      </c>
      <c r="E22" t="s">
        <v>54</v>
      </c>
      <c r="F22" t="s">
        <v>54</v>
      </c>
      <c r="G22" t="s">
        <v>54</v>
      </c>
      <c r="H22" t="s">
        <v>54</v>
      </c>
      <c r="J22" t="s">
        <v>54</v>
      </c>
      <c r="K22" t="s">
        <v>54</v>
      </c>
      <c r="L22" t="s">
        <v>54</v>
      </c>
    </row>
    <row r="23" spans="1:13" x14ac:dyDescent="0.35">
      <c r="A23">
        <v>20</v>
      </c>
      <c r="B23" t="s">
        <v>2190</v>
      </c>
      <c r="C23" t="s">
        <v>64</v>
      </c>
      <c r="D23" t="s">
        <v>54</v>
      </c>
      <c r="E23" t="s">
        <v>54</v>
      </c>
      <c r="F23" t="s">
        <v>54</v>
      </c>
      <c r="G23" t="s">
        <v>54</v>
      </c>
      <c r="H23" t="s">
        <v>54</v>
      </c>
      <c r="J23" t="s">
        <v>54</v>
      </c>
      <c r="K23" t="s">
        <v>54</v>
      </c>
      <c r="L23" t="s">
        <v>54</v>
      </c>
    </row>
    <row r="24" spans="1:13" x14ac:dyDescent="0.35">
      <c r="A24">
        <v>21</v>
      </c>
      <c r="B24" t="s">
        <v>2190</v>
      </c>
      <c r="C24" t="s">
        <v>63</v>
      </c>
      <c r="D24">
        <v>1</v>
      </c>
      <c r="F24">
        <v>1</v>
      </c>
      <c r="G24">
        <v>0</v>
      </c>
      <c r="H24">
        <v>0</v>
      </c>
      <c r="I24">
        <f>0.2*ABS(6300-8085)</f>
        <v>357</v>
      </c>
    </row>
    <row r="25" spans="1:13" x14ac:dyDescent="0.35">
      <c r="A25">
        <v>22</v>
      </c>
      <c r="B25" t="s">
        <v>2190</v>
      </c>
      <c r="C25" t="s">
        <v>62</v>
      </c>
      <c r="D25" t="s">
        <v>54</v>
      </c>
      <c r="E25" t="s">
        <v>54</v>
      </c>
      <c r="F25" t="s">
        <v>54</v>
      </c>
      <c r="G25" t="s">
        <v>54</v>
      </c>
      <c r="H25" t="s">
        <v>54</v>
      </c>
      <c r="J25" t="s">
        <v>54</v>
      </c>
      <c r="K25" t="s">
        <v>54</v>
      </c>
      <c r="L25" t="s">
        <v>54</v>
      </c>
    </row>
    <row r="26" spans="1:13" x14ac:dyDescent="0.35">
      <c r="A26">
        <v>23</v>
      </c>
      <c r="B26" t="s">
        <v>2190</v>
      </c>
      <c r="C26" t="s">
        <v>61</v>
      </c>
      <c r="D26">
        <v>1</v>
      </c>
      <c r="F26">
        <v>2</v>
      </c>
      <c r="G26">
        <v>1</v>
      </c>
      <c r="H26">
        <v>1</v>
      </c>
    </row>
    <row r="27" spans="1:13" x14ac:dyDescent="0.35">
      <c r="A27">
        <v>24</v>
      </c>
      <c r="B27" t="s">
        <v>2190</v>
      </c>
      <c r="C27" t="s">
        <v>60</v>
      </c>
      <c r="D27" t="s">
        <v>54</v>
      </c>
      <c r="E27" t="s">
        <v>54</v>
      </c>
      <c r="F27" t="s">
        <v>54</v>
      </c>
      <c r="G27" t="s">
        <v>54</v>
      </c>
      <c r="H27" t="s">
        <v>54</v>
      </c>
      <c r="J27" t="s">
        <v>54</v>
      </c>
      <c r="K27" t="s">
        <v>54</v>
      </c>
      <c r="L27" t="s">
        <v>54</v>
      </c>
    </row>
    <row r="28" spans="1:13" x14ac:dyDescent="0.35">
      <c r="A28">
        <v>25</v>
      </c>
      <c r="B28" t="s">
        <v>2190</v>
      </c>
      <c r="C28" t="s">
        <v>59</v>
      </c>
      <c r="D28" t="s">
        <v>54</v>
      </c>
      <c r="E28" t="s">
        <v>54</v>
      </c>
      <c r="F28" t="s">
        <v>54</v>
      </c>
      <c r="G28" t="s">
        <v>54</v>
      </c>
      <c r="H28" t="s">
        <v>54</v>
      </c>
      <c r="J28" t="s">
        <v>54</v>
      </c>
      <c r="K28" t="s">
        <v>54</v>
      </c>
      <c r="L28" t="s">
        <v>54</v>
      </c>
    </row>
    <row r="29" spans="1:13" x14ac:dyDescent="0.35">
      <c r="A29">
        <v>26</v>
      </c>
      <c r="B29" t="s">
        <v>2190</v>
      </c>
      <c r="C29" t="s">
        <v>58</v>
      </c>
      <c r="D29" t="s">
        <v>54</v>
      </c>
      <c r="E29" t="s">
        <v>54</v>
      </c>
      <c r="F29" t="s">
        <v>54</v>
      </c>
      <c r="G29" t="s">
        <v>54</v>
      </c>
      <c r="H29" t="s">
        <v>54</v>
      </c>
      <c r="J29" t="s">
        <v>54</v>
      </c>
      <c r="K29" t="s">
        <v>54</v>
      </c>
      <c r="L29" t="s">
        <v>54</v>
      </c>
    </row>
    <row r="30" spans="1:13" x14ac:dyDescent="0.35">
      <c r="A30">
        <v>27</v>
      </c>
      <c r="B30" t="s">
        <v>2190</v>
      </c>
      <c r="C30" t="s">
        <v>57</v>
      </c>
      <c r="D30">
        <v>1</v>
      </c>
      <c r="F30">
        <v>1</v>
      </c>
      <c r="G30">
        <v>1</v>
      </c>
      <c r="H30">
        <v>1</v>
      </c>
      <c r="I30">
        <f>0.2*ABS(5040-6551)</f>
        <v>302.2</v>
      </c>
    </row>
    <row r="31" spans="1:13" x14ac:dyDescent="0.35">
      <c r="F31" t="s">
        <v>95</v>
      </c>
    </row>
    <row r="32" spans="1:13" x14ac:dyDescent="0.35">
      <c r="F32" t="s">
        <v>93</v>
      </c>
      <c r="G32" t="s">
        <v>90</v>
      </c>
      <c r="H32" t="s">
        <v>91</v>
      </c>
    </row>
    <row r="33" spans="5:10" x14ac:dyDescent="0.35">
      <c r="F33">
        <f>COUNTIF(F1:F30,"=1")/F34</f>
        <v>0.625</v>
      </c>
      <c r="G33">
        <f>COUNTIF(G3:G30, "=1")/F34</f>
        <v>0.4375</v>
      </c>
      <c r="H33">
        <f>COUNTIF(H3:H30, "=1")/F34</f>
        <v>0.625</v>
      </c>
    </row>
    <row r="34" spans="5:10" x14ac:dyDescent="0.35">
      <c r="E34" t="s">
        <v>94</v>
      </c>
      <c r="F34">
        <f>(COUNTIF(F3:F30, "=1")+COUNTIF(F3:F30, "=2"))</f>
        <v>16</v>
      </c>
    </row>
    <row r="36" spans="5:10" x14ac:dyDescent="0.35">
      <c r="H36" t="s">
        <v>2191</v>
      </c>
      <c r="I36">
        <v>1616</v>
      </c>
      <c r="J36" t="s">
        <v>2193</v>
      </c>
    </row>
  </sheetData>
  <sortState xmlns:xlrd2="http://schemas.microsoft.com/office/spreadsheetml/2017/richdata2" ref="A3:L55">
    <sortCondition ref="A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41"/>
  <sheetViews>
    <sheetView workbookViewId="0">
      <pane ySplit="1" topLeftCell="A94" activePane="bottomLeft" state="frozen"/>
      <selection activeCell="B2" sqref="B2:B141"/>
      <selection pane="bottomLeft" activeCell="L97" sqref="L97"/>
    </sheetView>
  </sheetViews>
  <sheetFormatPr defaultRowHeight="14.5" x14ac:dyDescent="0.35"/>
  <sheetData>
    <row r="1" spans="1:12" x14ac:dyDescent="0.35">
      <c r="A1" s="1" t="s">
        <v>0</v>
      </c>
      <c r="B1" s="1" t="s">
        <v>96</v>
      </c>
      <c r="C1" s="1" t="s">
        <v>1</v>
      </c>
      <c r="D1" s="1" t="s">
        <v>51</v>
      </c>
      <c r="E1" s="1" t="s">
        <v>52</v>
      </c>
      <c r="F1" s="1" t="s">
        <v>53</v>
      </c>
      <c r="G1" s="1" t="s">
        <v>97</v>
      </c>
      <c r="H1" s="1" t="s">
        <v>98</v>
      </c>
      <c r="I1" s="1" t="s">
        <v>242</v>
      </c>
      <c r="J1" s="1" t="s">
        <v>99</v>
      </c>
      <c r="K1" s="1" t="s">
        <v>100</v>
      </c>
      <c r="L1" s="1" t="s">
        <v>101</v>
      </c>
    </row>
    <row r="2" spans="1:12" x14ac:dyDescent="0.35">
      <c r="A2">
        <v>1</v>
      </c>
      <c r="B2" t="s">
        <v>102</v>
      </c>
      <c r="C2" t="s">
        <v>103</v>
      </c>
      <c r="D2">
        <v>2</v>
      </c>
      <c r="E2">
        <v>1</v>
      </c>
      <c r="F2">
        <v>1</v>
      </c>
      <c r="G2">
        <v>0</v>
      </c>
      <c r="H2">
        <v>1</v>
      </c>
      <c r="I2" t="s">
        <v>499</v>
      </c>
      <c r="J2" t="s">
        <v>54</v>
      </c>
      <c r="K2">
        <v>3</v>
      </c>
      <c r="L2" t="s">
        <v>92</v>
      </c>
    </row>
    <row r="3" spans="1:12" x14ac:dyDescent="0.35">
      <c r="A3">
        <v>2</v>
      </c>
      <c r="B3" t="s">
        <v>102</v>
      </c>
      <c r="C3" t="s">
        <v>104</v>
      </c>
      <c r="D3">
        <v>1</v>
      </c>
      <c r="E3">
        <v>1</v>
      </c>
      <c r="F3">
        <v>1</v>
      </c>
      <c r="G3">
        <v>0</v>
      </c>
      <c r="H3">
        <v>1</v>
      </c>
      <c r="I3">
        <f>100*0.2</f>
        <v>20</v>
      </c>
      <c r="J3" t="b">
        <v>1</v>
      </c>
      <c r="K3">
        <v>5</v>
      </c>
    </row>
    <row r="4" spans="1:12" x14ac:dyDescent="0.35">
      <c r="A4">
        <v>3</v>
      </c>
      <c r="B4" t="s">
        <v>102</v>
      </c>
      <c r="C4" t="s">
        <v>105</v>
      </c>
      <c r="D4" t="s">
        <v>54</v>
      </c>
      <c r="E4" t="s">
        <v>54</v>
      </c>
      <c r="F4" t="s">
        <v>54</v>
      </c>
      <c r="G4" t="s">
        <v>54</v>
      </c>
      <c r="H4" t="s">
        <v>54</v>
      </c>
      <c r="I4" t="s">
        <v>54</v>
      </c>
      <c r="J4" t="s">
        <v>54</v>
      </c>
      <c r="K4" t="s">
        <v>54</v>
      </c>
    </row>
    <row r="5" spans="1:12" x14ac:dyDescent="0.35">
      <c r="A5">
        <v>4</v>
      </c>
      <c r="B5" t="s">
        <v>102</v>
      </c>
      <c r="C5" t="s">
        <v>106</v>
      </c>
      <c r="D5" t="s">
        <v>54</v>
      </c>
      <c r="E5" t="s">
        <v>54</v>
      </c>
      <c r="F5" t="s">
        <v>54</v>
      </c>
      <c r="G5" t="s">
        <v>54</v>
      </c>
      <c r="H5" t="s">
        <v>54</v>
      </c>
      <c r="I5" t="s">
        <v>54</v>
      </c>
      <c r="J5" t="s">
        <v>54</v>
      </c>
      <c r="K5" t="s">
        <v>54</v>
      </c>
    </row>
    <row r="6" spans="1:12" x14ac:dyDescent="0.35">
      <c r="A6">
        <v>5</v>
      </c>
      <c r="B6" t="s">
        <v>102</v>
      </c>
      <c r="C6" t="s">
        <v>107</v>
      </c>
      <c r="D6" t="s">
        <v>54</v>
      </c>
      <c r="E6" t="s">
        <v>54</v>
      </c>
      <c r="F6" t="s">
        <v>54</v>
      </c>
      <c r="G6" t="s">
        <v>54</v>
      </c>
      <c r="H6" t="s">
        <v>54</v>
      </c>
      <c r="I6" t="s">
        <v>54</v>
      </c>
      <c r="J6" t="s">
        <v>54</v>
      </c>
      <c r="K6" t="s">
        <v>54</v>
      </c>
    </row>
    <row r="7" spans="1:12" x14ac:dyDescent="0.35">
      <c r="A7">
        <v>6</v>
      </c>
      <c r="B7" t="s">
        <v>102</v>
      </c>
      <c r="C7" t="s">
        <v>108</v>
      </c>
      <c r="D7" t="s">
        <v>54</v>
      </c>
      <c r="E7" t="s">
        <v>54</v>
      </c>
      <c r="F7" t="s">
        <v>54</v>
      </c>
      <c r="G7" t="s">
        <v>54</v>
      </c>
      <c r="H7" t="s">
        <v>54</v>
      </c>
      <c r="I7" t="s">
        <v>54</v>
      </c>
      <c r="J7" t="s">
        <v>54</v>
      </c>
      <c r="K7" t="s">
        <v>54</v>
      </c>
    </row>
    <row r="8" spans="1:12" x14ac:dyDescent="0.35">
      <c r="A8">
        <v>7</v>
      </c>
      <c r="B8" t="s">
        <v>102</v>
      </c>
      <c r="C8" t="s">
        <v>109</v>
      </c>
      <c r="D8">
        <v>1</v>
      </c>
      <c r="E8">
        <v>1</v>
      </c>
      <c r="F8">
        <v>1</v>
      </c>
      <c r="G8">
        <v>0</v>
      </c>
      <c r="H8">
        <v>1</v>
      </c>
      <c r="I8" t="s">
        <v>500</v>
      </c>
      <c r="J8" t="b">
        <v>1</v>
      </c>
      <c r="K8" t="s">
        <v>54</v>
      </c>
    </row>
    <row r="9" spans="1:12" x14ac:dyDescent="0.35">
      <c r="A9">
        <v>8</v>
      </c>
      <c r="B9" t="s">
        <v>102</v>
      </c>
      <c r="C9" t="s">
        <v>110</v>
      </c>
      <c r="D9">
        <v>1</v>
      </c>
      <c r="E9">
        <v>1</v>
      </c>
      <c r="F9">
        <v>1</v>
      </c>
      <c r="G9">
        <v>0</v>
      </c>
      <c r="H9">
        <v>0</v>
      </c>
      <c r="I9" t="s">
        <v>501</v>
      </c>
      <c r="J9" t="s">
        <v>54</v>
      </c>
      <c r="K9" t="s">
        <v>54</v>
      </c>
      <c r="L9" t="s">
        <v>111</v>
      </c>
    </row>
    <row r="10" spans="1:12" x14ac:dyDescent="0.35">
      <c r="A10">
        <v>9</v>
      </c>
      <c r="B10" t="s">
        <v>102</v>
      </c>
      <c r="C10" t="s">
        <v>112</v>
      </c>
      <c r="D10" t="s">
        <v>54</v>
      </c>
      <c r="E10" t="s">
        <v>54</v>
      </c>
      <c r="F10" t="s">
        <v>54</v>
      </c>
      <c r="G10" t="s">
        <v>54</v>
      </c>
      <c r="H10" t="s">
        <v>54</v>
      </c>
      <c r="I10" t="s">
        <v>54</v>
      </c>
      <c r="J10" t="s">
        <v>54</v>
      </c>
      <c r="K10" t="s">
        <v>54</v>
      </c>
    </row>
    <row r="11" spans="1:12" x14ac:dyDescent="0.35">
      <c r="A11">
        <v>10.1</v>
      </c>
      <c r="B11" t="s">
        <v>102</v>
      </c>
      <c r="C11" t="s">
        <v>113</v>
      </c>
      <c r="D11">
        <v>1</v>
      </c>
      <c r="E11">
        <v>1</v>
      </c>
      <c r="F11">
        <v>1</v>
      </c>
      <c r="G11">
        <v>0</v>
      </c>
      <c r="H11">
        <v>1</v>
      </c>
      <c r="I11">
        <f>0.2*200</f>
        <v>40</v>
      </c>
      <c r="J11" t="b">
        <v>1</v>
      </c>
      <c r="K11" t="s">
        <v>54</v>
      </c>
      <c r="L11" t="s">
        <v>114</v>
      </c>
    </row>
    <row r="12" spans="1:12" x14ac:dyDescent="0.35">
      <c r="A12">
        <v>10.199999999999999</v>
      </c>
      <c r="B12" t="s">
        <v>102</v>
      </c>
      <c r="C12" t="s">
        <v>113</v>
      </c>
      <c r="D12">
        <v>1</v>
      </c>
      <c r="E12">
        <v>1</v>
      </c>
      <c r="F12">
        <v>1</v>
      </c>
      <c r="G12">
        <v>0</v>
      </c>
      <c r="H12">
        <v>1</v>
      </c>
      <c r="I12">
        <f>0.2*370</f>
        <v>74</v>
      </c>
      <c r="J12" t="b">
        <v>1</v>
      </c>
      <c r="K12">
        <v>1</v>
      </c>
    </row>
    <row r="13" spans="1:12" x14ac:dyDescent="0.35">
      <c r="A13">
        <v>11</v>
      </c>
      <c r="B13" t="s">
        <v>102</v>
      </c>
      <c r="C13" t="s">
        <v>115</v>
      </c>
      <c r="D13">
        <v>1</v>
      </c>
      <c r="E13">
        <v>1</v>
      </c>
      <c r="F13">
        <v>1</v>
      </c>
      <c r="G13">
        <v>1</v>
      </c>
      <c r="H13">
        <v>1</v>
      </c>
      <c r="I13">
        <f>0.2*(1253-540)</f>
        <v>142.6</v>
      </c>
      <c r="J13" t="b">
        <v>1</v>
      </c>
      <c r="K13">
        <v>9</v>
      </c>
    </row>
    <row r="14" spans="1:12" x14ac:dyDescent="0.35">
      <c r="A14">
        <v>12</v>
      </c>
      <c r="B14" t="s">
        <v>102</v>
      </c>
      <c r="C14" t="s">
        <v>116</v>
      </c>
      <c r="D14" t="s">
        <v>54</v>
      </c>
      <c r="E14" t="s">
        <v>54</v>
      </c>
      <c r="F14" t="s">
        <v>54</v>
      </c>
      <c r="G14" t="s">
        <v>54</v>
      </c>
      <c r="H14" t="s">
        <v>54</v>
      </c>
      <c r="I14" t="s">
        <v>54</v>
      </c>
      <c r="J14" t="s">
        <v>54</v>
      </c>
      <c r="K14" t="s">
        <v>54</v>
      </c>
    </row>
    <row r="15" spans="1:12" x14ac:dyDescent="0.35">
      <c r="A15">
        <v>13</v>
      </c>
      <c r="B15" t="s">
        <v>102</v>
      </c>
      <c r="C15" t="s">
        <v>117</v>
      </c>
      <c r="D15" t="s">
        <v>54</v>
      </c>
      <c r="E15" t="s">
        <v>54</v>
      </c>
      <c r="F15" t="s">
        <v>54</v>
      </c>
      <c r="G15" t="s">
        <v>54</v>
      </c>
      <c r="H15" t="s">
        <v>54</v>
      </c>
      <c r="I15" t="s">
        <v>54</v>
      </c>
      <c r="J15" t="s">
        <v>54</v>
      </c>
      <c r="K15" t="s">
        <v>54</v>
      </c>
    </row>
    <row r="16" spans="1:12" x14ac:dyDescent="0.35">
      <c r="A16">
        <v>14</v>
      </c>
      <c r="B16" t="s">
        <v>102</v>
      </c>
      <c r="C16" t="s">
        <v>118</v>
      </c>
      <c r="D16">
        <v>1</v>
      </c>
      <c r="E16">
        <v>1</v>
      </c>
      <c r="F16">
        <v>1</v>
      </c>
      <c r="G16">
        <v>0</v>
      </c>
      <c r="H16">
        <v>1</v>
      </c>
      <c r="I16">
        <f>0.2*206</f>
        <v>41.2</v>
      </c>
      <c r="J16" t="b">
        <v>1</v>
      </c>
      <c r="K16" t="s">
        <v>119</v>
      </c>
    </row>
    <row r="17" spans="1:12" x14ac:dyDescent="0.35">
      <c r="A17">
        <v>15</v>
      </c>
      <c r="B17" t="s">
        <v>102</v>
      </c>
      <c r="C17" t="s">
        <v>120</v>
      </c>
      <c r="D17" t="s">
        <v>54</v>
      </c>
      <c r="E17" t="s">
        <v>54</v>
      </c>
      <c r="F17" t="s">
        <v>54</v>
      </c>
      <c r="G17" t="s">
        <v>54</v>
      </c>
      <c r="H17" t="s">
        <v>54</v>
      </c>
      <c r="I17" t="s">
        <v>54</v>
      </c>
      <c r="J17" t="s">
        <v>54</v>
      </c>
      <c r="K17" t="s">
        <v>54</v>
      </c>
    </row>
    <row r="18" spans="1:12" x14ac:dyDescent="0.35">
      <c r="A18">
        <v>16</v>
      </c>
      <c r="B18" t="s">
        <v>102</v>
      </c>
      <c r="C18" t="s">
        <v>121</v>
      </c>
      <c r="D18" t="s">
        <v>54</v>
      </c>
      <c r="E18" t="s">
        <v>54</v>
      </c>
      <c r="F18" t="s">
        <v>54</v>
      </c>
      <c r="G18" t="s">
        <v>54</v>
      </c>
      <c r="H18" t="s">
        <v>54</v>
      </c>
      <c r="I18" t="s">
        <v>54</v>
      </c>
      <c r="J18" t="s">
        <v>54</v>
      </c>
      <c r="K18" t="s">
        <v>54</v>
      </c>
    </row>
    <row r="19" spans="1:12" x14ac:dyDescent="0.35">
      <c r="A19">
        <v>17</v>
      </c>
      <c r="B19" t="s">
        <v>102</v>
      </c>
      <c r="C19" t="s">
        <v>122</v>
      </c>
      <c r="D19" t="s">
        <v>54</v>
      </c>
      <c r="E19" t="s">
        <v>54</v>
      </c>
      <c r="F19" t="s">
        <v>54</v>
      </c>
      <c r="G19" t="s">
        <v>54</v>
      </c>
      <c r="H19" t="s">
        <v>54</v>
      </c>
      <c r="I19" t="s">
        <v>54</v>
      </c>
      <c r="J19" t="s">
        <v>54</v>
      </c>
      <c r="K19" t="s">
        <v>54</v>
      </c>
    </row>
    <row r="20" spans="1:12" x14ac:dyDescent="0.35">
      <c r="A20">
        <v>18</v>
      </c>
      <c r="B20" t="s">
        <v>102</v>
      </c>
      <c r="C20" t="s">
        <v>123</v>
      </c>
      <c r="D20" t="s">
        <v>54</v>
      </c>
      <c r="E20" t="s">
        <v>54</v>
      </c>
      <c r="F20" t="s">
        <v>54</v>
      </c>
      <c r="G20" t="s">
        <v>54</v>
      </c>
      <c r="H20" t="s">
        <v>54</v>
      </c>
      <c r="I20" t="s">
        <v>54</v>
      </c>
      <c r="J20" t="s">
        <v>54</v>
      </c>
      <c r="K20" t="s">
        <v>54</v>
      </c>
    </row>
    <row r="21" spans="1:12" x14ac:dyDescent="0.35">
      <c r="A21">
        <v>19</v>
      </c>
      <c r="B21" t="s">
        <v>102</v>
      </c>
      <c r="C21" t="s">
        <v>124</v>
      </c>
      <c r="D21" t="s">
        <v>54</v>
      </c>
      <c r="E21" t="s">
        <v>54</v>
      </c>
      <c r="F21" t="s">
        <v>54</v>
      </c>
      <c r="G21" t="s">
        <v>54</v>
      </c>
      <c r="H21" t="s">
        <v>54</v>
      </c>
      <c r="I21" t="s">
        <v>54</v>
      </c>
      <c r="J21" t="s">
        <v>54</v>
      </c>
      <c r="K21" t="s">
        <v>54</v>
      </c>
    </row>
    <row r="22" spans="1:12" x14ac:dyDescent="0.35">
      <c r="A22">
        <v>20</v>
      </c>
      <c r="B22" t="s">
        <v>102</v>
      </c>
      <c r="C22" t="s">
        <v>125</v>
      </c>
      <c r="D22">
        <v>1</v>
      </c>
      <c r="E22">
        <v>2</v>
      </c>
      <c r="F22">
        <v>1</v>
      </c>
      <c r="G22">
        <v>0</v>
      </c>
      <c r="H22">
        <v>0</v>
      </c>
      <c r="I22" t="s">
        <v>502</v>
      </c>
      <c r="J22" t="b">
        <v>1</v>
      </c>
      <c r="K22" t="s">
        <v>54</v>
      </c>
    </row>
    <row r="23" spans="1:12" x14ac:dyDescent="0.35">
      <c r="A23">
        <v>21</v>
      </c>
      <c r="B23" t="s">
        <v>102</v>
      </c>
      <c r="C23" t="s">
        <v>126</v>
      </c>
      <c r="D23">
        <v>1</v>
      </c>
      <c r="E23">
        <v>1</v>
      </c>
      <c r="F23">
        <v>1</v>
      </c>
      <c r="G23">
        <v>0</v>
      </c>
      <c r="H23">
        <v>1</v>
      </c>
      <c r="I23">
        <f>0.2*(1050-830)</f>
        <v>44</v>
      </c>
      <c r="J23" t="b">
        <v>1</v>
      </c>
      <c r="K23" t="s">
        <v>54</v>
      </c>
      <c r="L23" t="s">
        <v>92</v>
      </c>
    </row>
    <row r="24" spans="1:12" x14ac:dyDescent="0.35">
      <c r="A24">
        <v>22</v>
      </c>
      <c r="B24" t="s">
        <v>102</v>
      </c>
      <c r="C24" t="s">
        <v>127</v>
      </c>
      <c r="D24" t="s">
        <v>54</v>
      </c>
      <c r="E24" t="s">
        <v>54</v>
      </c>
      <c r="F24" t="s">
        <v>54</v>
      </c>
      <c r="G24" t="s">
        <v>54</v>
      </c>
      <c r="H24" t="s">
        <v>54</v>
      </c>
      <c r="I24" t="s">
        <v>54</v>
      </c>
      <c r="J24" t="s">
        <v>54</v>
      </c>
      <c r="K24" t="s">
        <v>54</v>
      </c>
      <c r="L24" t="s">
        <v>128</v>
      </c>
    </row>
    <row r="25" spans="1:12" x14ac:dyDescent="0.35">
      <c r="A25">
        <v>23</v>
      </c>
      <c r="B25" t="s">
        <v>102</v>
      </c>
      <c r="C25" t="s">
        <v>129</v>
      </c>
      <c r="D25" t="s">
        <v>54</v>
      </c>
      <c r="E25" t="s">
        <v>54</v>
      </c>
      <c r="F25" t="s">
        <v>54</v>
      </c>
      <c r="G25" t="s">
        <v>54</v>
      </c>
      <c r="H25" t="s">
        <v>54</v>
      </c>
      <c r="I25" t="s">
        <v>54</v>
      </c>
      <c r="J25" t="s">
        <v>54</v>
      </c>
      <c r="K25" t="s">
        <v>54</v>
      </c>
    </row>
    <row r="26" spans="1:12" x14ac:dyDescent="0.35">
      <c r="A26">
        <v>24</v>
      </c>
      <c r="B26" t="s">
        <v>102</v>
      </c>
      <c r="C26" t="s">
        <v>130</v>
      </c>
      <c r="D26" t="s">
        <v>54</v>
      </c>
      <c r="E26" t="s">
        <v>54</v>
      </c>
      <c r="F26" t="s">
        <v>54</v>
      </c>
      <c r="G26" t="s">
        <v>54</v>
      </c>
      <c r="H26" t="s">
        <v>54</v>
      </c>
      <c r="I26" t="s">
        <v>54</v>
      </c>
      <c r="J26" t="s">
        <v>54</v>
      </c>
      <c r="K26" t="s">
        <v>54</v>
      </c>
    </row>
    <row r="27" spans="1:12" x14ac:dyDescent="0.35">
      <c r="A27">
        <v>25</v>
      </c>
      <c r="B27" t="s">
        <v>102</v>
      </c>
      <c r="C27" t="s">
        <v>131</v>
      </c>
      <c r="D27">
        <v>1</v>
      </c>
      <c r="E27">
        <v>1</v>
      </c>
      <c r="F27">
        <v>1</v>
      </c>
      <c r="G27">
        <v>1</v>
      </c>
      <c r="H27">
        <v>1</v>
      </c>
      <c r="I27">
        <f>0.2*130</f>
        <v>26</v>
      </c>
      <c r="J27" t="b">
        <v>1</v>
      </c>
    </row>
    <row r="28" spans="1:12" x14ac:dyDescent="0.35">
      <c r="A28">
        <v>26</v>
      </c>
      <c r="B28" t="s">
        <v>102</v>
      </c>
      <c r="C28" t="s">
        <v>132</v>
      </c>
      <c r="D28" t="s">
        <v>54</v>
      </c>
      <c r="E28" t="s">
        <v>54</v>
      </c>
      <c r="F28" t="s">
        <v>54</v>
      </c>
      <c r="G28" t="s">
        <v>54</v>
      </c>
      <c r="H28" t="s">
        <v>54</v>
      </c>
      <c r="I28" t="s">
        <v>54</v>
      </c>
      <c r="J28" t="s">
        <v>54</v>
      </c>
      <c r="K28" t="s">
        <v>54</v>
      </c>
    </row>
    <row r="29" spans="1:12" x14ac:dyDescent="0.35">
      <c r="A29">
        <v>27</v>
      </c>
      <c r="B29" t="s">
        <v>102</v>
      </c>
      <c r="C29" t="s">
        <v>133</v>
      </c>
      <c r="D29" t="s">
        <v>54</v>
      </c>
      <c r="E29" t="s">
        <v>54</v>
      </c>
      <c r="F29" t="s">
        <v>54</v>
      </c>
      <c r="G29" t="s">
        <v>54</v>
      </c>
      <c r="H29" t="s">
        <v>54</v>
      </c>
      <c r="I29" t="s">
        <v>54</v>
      </c>
      <c r="J29" t="s">
        <v>54</v>
      </c>
      <c r="K29" t="s">
        <v>54</v>
      </c>
    </row>
    <row r="30" spans="1:12" x14ac:dyDescent="0.35">
      <c r="A30">
        <v>28.1</v>
      </c>
      <c r="B30" t="s">
        <v>102</v>
      </c>
      <c r="C30" t="s">
        <v>134</v>
      </c>
      <c r="D30">
        <v>1</v>
      </c>
      <c r="E30" t="s">
        <v>54</v>
      </c>
      <c r="F30">
        <v>1</v>
      </c>
      <c r="G30">
        <v>1</v>
      </c>
      <c r="H30">
        <v>1</v>
      </c>
      <c r="I30">
        <f>0.2*(325-75)</f>
        <v>50</v>
      </c>
      <c r="J30" t="b">
        <v>1</v>
      </c>
    </row>
    <row r="31" spans="1:12" x14ac:dyDescent="0.35">
      <c r="A31">
        <v>28.2</v>
      </c>
      <c r="B31" t="s">
        <v>102</v>
      </c>
      <c r="C31" t="s">
        <v>134</v>
      </c>
      <c r="D31">
        <v>2</v>
      </c>
      <c r="E31" t="s">
        <v>54</v>
      </c>
      <c r="F31">
        <v>1</v>
      </c>
      <c r="G31">
        <v>1</v>
      </c>
      <c r="H31">
        <v>1</v>
      </c>
      <c r="I31">
        <f>0.2*80</f>
        <v>16</v>
      </c>
      <c r="J31" t="b">
        <v>1</v>
      </c>
    </row>
    <row r="32" spans="1:12" x14ac:dyDescent="0.35">
      <c r="A32">
        <v>29</v>
      </c>
      <c r="B32" t="s">
        <v>102</v>
      </c>
      <c r="C32" t="s">
        <v>135</v>
      </c>
      <c r="D32" t="s">
        <v>54</v>
      </c>
      <c r="E32" t="s">
        <v>54</v>
      </c>
      <c r="F32" t="s">
        <v>54</v>
      </c>
      <c r="G32" t="s">
        <v>54</v>
      </c>
      <c r="H32" t="s">
        <v>54</v>
      </c>
      <c r="I32" t="s">
        <v>54</v>
      </c>
      <c r="J32" t="s">
        <v>54</v>
      </c>
      <c r="K32" t="s">
        <v>54</v>
      </c>
    </row>
    <row r="33" spans="1:12" x14ac:dyDescent="0.35">
      <c r="A33">
        <v>30</v>
      </c>
      <c r="B33" t="s">
        <v>102</v>
      </c>
      <c r="C33" t="s">
        <v>136</v>
      </c>
      <c r="D33" t="s">
        <v>54</v>
      </c>
      <c r="E33" t="s">
        <v>54</v>
      </c>
      <c r="F33" t="s">
        <v>54</v>
      </c>
      <c r="G33" t="s">
        <v>54</v>
      </c>
      <c r="H33" t="s">
        <v>54</v>
      </c>
      <c r="I33" t="s">
        <v>54</v>
      </c>
      <c r="J33" t="s">
        <v>54</v>
      </c>
      <c r="K33" t="s">
        <v>54</v>
      </c>
    </row>
    <row r="34" spans="1:12" x14ac:dyDescent="0.35">
      <c r="A34">
        <v>31.1</v>
      </c>
      <c r="B34" t="s">
        <v>102</v>
      </c>
      <c r="C34" t="s">
        <v>137</v>
      </c>
      <c r="D34">
        <v>1</v>
      </c>
      <c r="E34">
        <v>1</v>
      </c>
      <c r="F34">
        <v>1</v>
      </c>
      <c r="G34">
        <v>1</v>
      </c>
      <c r="H34">
        <v>1</v>
      </c>
      <c r="I34">
        <f>0.2*(712-195)</f>
        <v>103.4</v>
      </c>
      <c r="J34" t="b">
        <v>1</v>
      </c>
    </row>
    <row r="35" spans="1:12" x14ac:dyDescent="0.35">
      <c r="A35">
        <v>31.2</v>
      </c>
      <c r="B35" t="s">
        <v>102</v>
      </c>
      <c r="C35" t="s">
        <v>137</v>
      </c>
      <c r="D35">
        <v>1</v>
      </c>
      <c r="E35">
        <v>1</v>
      </c>
      <c r="F35">
        <v>1</v>
      </c>
      <c r="G35">
        <v>1</v>
      </c>
      <c r="H35">
        <v>1</v>
      </c>
      <c r="I35" t="s">
        <v>503</v>
      </c>
      <c r="J35" t="b">
        <v>1</v>
      </c>
    </row>
    <row r="36" spans="1:12" x14ac:dyDescent="0.35">
      <c r="A36">
        <v>32</v>
      </c>
      <c r="B36" t="s">
        <v>102</v>
      </c>
      <c r="C36" t="s">
        <v>138</v>
      </c>
      <c r="D36">
        <v>3</v>
      </c>
      <c r="E36" t="s">
        <v>54</v>
      </c>
      <c r="F36">
        <v>1</v>
      </c>
      <c r="G36">
        <v>0</v>
      </c>
      <c r="H36">
        <v>0</v>
      </c>
      <c r="I36" t="s">
        <v>504</v>
      </c>
      <c r="J36" t="b">
        <v>1</v>
      </c>
    </row>
    <row r="37" spans="1:12" x14ac:dyDescent="0.35">
      <c r="A37">
        <v>33</v>
      </c>
      <c r="B37" t="s">
        <v>102</v>
      </c>
      <c r="C37" t="s">
        <v>139</v>
      </c>
      <c r="D37" t="s">
        <v>54</v>
      </c>
      <c r="E37" t="s">
        <v>54</v>
      </c>
      <c r="F37" t="s">
        <v>54</v>
      </c>
      <c r="G37" t="s">
        <v>54</v>
      </c>
      <c r="H37" t="s">
        <v>54</v>
      </c>
      <c r="I37" t="s">
        <v>54</v>
      </c>
      <c r="J37" t="s">
        <v>54</v>
      </c>
      <c r="K37" t="s">
        <v>54</v>
      </c>
    </row>
    <row r="38" spans="1:12" x14ac:dyDescent="0.35">
      <c r="A38">
        <v>34</v>
      </c>
      <c r="B38" t="s">
        <v>102</v>
      </c>
      <c r="C38" t="s">
        <v>140</v>
      </c>
      <c r="D38" t="s">
        <v>54</v>
      </c>
      <c r="E38" t="s">
        <v>54</v>
      </c>
      <c r="F38" t="s">
        <v>54</v>
      </c>
      <c r="G38" t="s">
        <v>54</v>
      </c>
      <c r="H38" t="s">
        <v>54</v>
      </c>
      <c r="I38" t="s">
        <v>54</v>
      </c>
      <c r="J38" t="s">
        <v>54</v>
      </c>
      <c r="K38" t="s">
        <v>54</v>
      </c>
      <c r="L38" t="s">
        <v>141</v>
      </c>
    </row>
    <row r="39" spans="1:12" x14ac:dyDescent="0.35">
      <c r="A39">
        <v>35.1</v>
      </c>
      <c r="B39" t="s">
        <v>102</v>
      </c>
      <c r="C39" t="s">
        <v>142</v>
      </c>
      <c r="D39">
        <v>1</v>
      </c>
      <c r="E39">
        <v>1</v>
      </c>
      <c r="F39">
        <v>1</v>
      </c>
      <c r="G39">
        <v>0</v>
      </c>
      <c r="H39">
        <v>1</v>
      </c>
      <c r="I39">
        <f>0.2*90</f>
        <v>18</v>
      </c>
      <c r="J39" t="b">
        <v>1</v>
      </c>
    </row>
    <row r="40" spans="1:12" x14ac:dyDescent="0.35">
      <c r="A40">
        <v>35.200000000000003</v>
      </c>
      <c r="B40" t="s">
        <v>102</v>
      </c>
      <c r="C40" t="s">
        <v>142</v>
      </c>
      <c r="D40">
        <v>1</v>
      </c>
      <c r="E40">
        <v>1</v>
      </c>
      <c r="F40">
        <v>1</v>
      </c>
      <c r="G40">
        <v>0</v>
      </c>
      <c r="H40">
        <v>1</v>
      </c>
      <c r="I40">
        <f>0.2*70</f>
        <v>14</v>
      </c>
      <c r="J40" t="b">
        <v>1</v>
      </c>
    </row>
    <row r="41" spans="1:12" x14ac:dyDescent="0.35">
      <c r="A41">
        <v>35.299999999999997</v>
      </c>
      <c r="B41" t="s">
        <v>102</v>
      </c>
      <c r="C41" t="s">
        <v>142</v>
      </c>
      <c r="D41">
        <v>1</v>
      </c>
      <c r="E41">
        <v>1</v>
      </c>
      <c r="F41">
        <v>1</v>
      </c>
      <c r="G41">
        <v>0</v>
      </c>
      <c r="H41">
        <v>0</v>
      </c>
      <c r="I41" t="s">
        <v>505</v>
      </c>
      <c r="J41" t="b">
        <v>1</v>
      </c>
    </row>
    <row r="42" spans="1:12" x14ac:dyDescent="0.35">
      <c r="A42">
        <v>36</v>
      </c>
      <c r="B42" t="s">
        <v>102</v>
      </c>
      <c r="C42" t="s">
        <v>143</v>
      </c>
      <c r="D42" t="s">
        <v>54</v>
      </c>
      <c r="E42" t="s">
        <v>54</v>
      </c>
      <c r="F42" t="s">
        <v>54</v>
      </c>
      <c r="G42" t="s">
        <v>54</v>
      </c>
      <c r="H42" t="s">
        <v>54</v>
      </c>
      <c r="I42" t="s">
        <v>54</v>
      </c>
      <c r="J42" t="s">
        <v>54</v>
      </c>
      <c r="K42" t="s">
        <v>54</v>
      </c>
    </row>
    <row r="43" spans="1:12" x14ac:dyDescent="0.35">
      <c r="A43">
        <v>37</v>
      </c>
      <c r="B43" t="s">
        <v>102</v>
      </c>
      <c r="C43" t="s">
        <v>144</v>
      </c>
      <c r="D43">
        <v>1</v>
      </c>
      <c r="E43">
        <v>1</v>
      </c>
      <c r="F43">
        <v>1</v>
      </c>
      <c r="G43">
        <v>0</v>
      </c>
      <c r="H43">
        <v>1</v>
      </c>
      <c r="I43">
        <f>0.2*180</f>
        <v>36</v>
      </c>
      <c r="J43" t="b">
        <v>1</v>
      </c>
    </row>
    <row r="44" spans="1:12" x14ac:dyDescent="0.35">
      <c r="A44">
        <v>38</v>
      </c>
      <c r="B44" t="s">
        <v>102</v>
      </c>
      <c r="C44" t="s">
        <v>145</v>
      </c>
      <c r="D44">
        <v>1</v>
      </c>
      <c r="E44">
        <v>2</v>
      </c>
      <c r="F44">
        <v>1</v>
      </c>
      <c r="G44">
        <v>0</v>
      </c>
      <c r="H44">
        <v>1</v>
      </c>
      <c r="I44">
        <f>0.2*(741-529)</f>
        <v>42.400000000000006</v>
      </c>
      <c r="J44" t="b">
        <v>1</v>
      </c>
    </row>
    <row r="45" spans="1:12" x14ac:dyDescent="0.35">
      <c r="A45">
        <v>39</v>
      </c>
      <c r="B45" t="s">
        <v>102</v>
      </c>
      <c r="C45" t="s">
        <v>146</v>
      </c>
      <c r="D45" t="s">
        <v>54</v>
      </c>
      <c r="E45" t="s">
        <v>54</v>
      </c>
      <c r="F45" t="s">
        <v>54</v>
      </c>
      <c r="G45" t="s">
        <v>54</v>
      </c>
      <c r="H45" t="s">
        <v>54</v>
      </c>
      <c r="I45" t="s">
        <v>54</v>
      </c>
      <c r="J45" t="s">
        <v>54</v>
      </c>
      <c r="K45" t="s">
        <v>54</v>
      </c>
    </row>
    <row r="46" spans="1:12" x14ac:dyDescent="0.35">
      <c r="A46">
        <v>40</v>
      </c>
      <c r="B46" t="s">
        <v>102</v>
      </c>
      <c r="C46" t="s">
        <v>147</v>
      </c>
      <c r="D46" t="s">
        <v>54</v>
      </c>
      <c r="E46" t="s">
        <v>54</v>
      </c>
      <c r="F46" t="s">
        <v>54</v>
      </c>
      <c r="G46" t="s">
        <v>54</v>
      </c>
      <c r="H46" t="s">
        <v>54</v>
      </c>
      <c r="I46" t="s">
        <v>54</v>
      </c>
      <c r="J46" t="s">
        <v>54</v>
      </c>
      <c r="K46" t="s">
        <v>54</v>
      </c>
    </row>
    <row r="47" spans="1:12" x14ac:dyDescent="0.35">
      <c r="A47">
        <v>41</v>
      </c>
      <c r="B47" t="s">
        <v>102</v>
      </c>
      <c r="C47" t="s">
        <v>148</v>
      </c>
      <c r="D47" t="s">
        <v>54</v>
      </c>
      <c r="E47" t="s">
        <v>54</v>
      </c>
      <c r="F47" t="s">
        <v>54</v>
      </c>
      <c r="G47" t="s">
        <v>54</v>
      </c>
      <c r="H47" t="s">
        <v>54</v>
      </c>
      <c r="I47" t="s">
        <v>54</v>
      </c>
      <c r="J47" t="s">
        <v>54</v>
      </c>
      <c r="K47" t="s">
        <v>54</v>
      </c>
    </row>
    <row r="48" spans="1:12" x14ac:dyDescent="0.35">
      <c r="A48">
        <v>42</v>
      </c>
      <c r="B48" t="s">
        <v>102</v>
      </c>
      <c r="C48" t="s">
        <v>149</v>
      </c>
      <c r="D48" t="s">
        <v>54</v>
      </c>
      <c r="E48" t="s">
        <v>54</v>
      </c>
      <c r="F48" t="s">
        <v>54</v>
      </c>
      <c r="G48" t="s">
        <v>54</v>
      </c>
      <c r="H48" t="s">
        <v>54</v>
      </c>
      <c r="I48" t="s">
        <v>54</v>
      </c>
      <c r="J48" t="s">
        <v>54</v>
      </c>
      <c r="K48" t="s">
        <v>54</v>
      </c>
    </row>
    <row r="49" spans="1:12" x14ac:dyDescent="0.35">
      <c r="A49">
        <v>43</v>
      </c>
      <c r="B49" t="s">
        <v>102</v>
      </c>
      <c r="C49" t="s">
        <v>150</v>
      </c>
      <c r="D49" t="s">
        <v>54</v>
      </c>
      <c r="E49" t="s">
        <v>54</v>
      </c>
      <c r="F49" t="s">
        <v>54</v>
      </c>
      <c r="G49" t="s">
        <v>54</v>
      </c>
      <c r="H49" t="s">
        <v>54</v>
      </c>
      <c r="I49" t="s">
        <v>54</v>
      </c>
      <c r="J49" t="s">
        <v>54</v>
      </c>
      <c r="K49" t="s">
        <v>54</v>
      </c>
    </row>
    <row r="50" spans="1:12" x14ac:dyDescent="0.35">
      <c r="A50">
        <v>44</v>
      </c>
      <c r="B50" t="s">
        <v>102</v>
      </c>
      <c r="C50" t="s">
        <v>151</v>
      </c>
      <c r="D50" t="s">
        <v>54</v>
      </c>
      <c r="E50" t="s">
        <v>54</v>
      </c>
      <c r="F50" t="s">
        <v>54</v>
      </c>
      <c r="G50" t="s">
        <v>54</v>
      </c>
      <c r="H50" t="s">
        <v>54</v>
      </c>
      <c r="I50" t="s">
        <v>54</v>
      </c>
      <c r="J50" t="s">
        <v>54</v>
      </c>
      <c r="K50" t="s">
        <v>54</v>
      </c>
    </row>
    <row r="51" spans="1:12" x14ac:dyDescent="0.35">
      <c r="A51">
        <v>45</v>
      </c>
      <c r="B51" t="s">
        <v>102</v>
      </c>
      <c r="C51" t="s">
        <v>152</v>
      </c>
      <c r="D51" t="s">
        <v>54</v>
      </c>
      <c r="E51" t="s">
        <v>54</v>
      </c>
      <c r="F51">
        <v>1</v>
      </c>
      <c r="G51">
        <v>0</v>
      </c>
      <c r="H51">
        <v>0</v>
      </c>
      <c r="I51" t="s">
        <v>506</v>
      </c>
      <c r="J51" t="b">
        <v>1</v>
      </c>
    </row>
    <row r="52" spans="1:12" x14ac:dyDescent="0.35">
      <c r="A52">
        <v>46</v>
      </c>
      <c r="B52" t="s">
        <v>102</v>
      </c>
      <c r="C52" t="s">
        <v>153</v>
      </c>
      <c r="D52" t="s">
        <v>54</v>
      </c>
      <c r="E52" t="s">
        <v>54</v>
      </c>
      <c r="F52" t="s">
        <v>54</v>
      </c>
      <c r="G52" t="s">
        <v>54</v>
      </c>
      <c r="H52" t="s">
        <v>54</v>
      </c>
      <c r="I52" t="s">
        <v>54</v>
      </c>
      <c r="J52" t="s">
        <v>54</v>
      </c>
      <c r="K52" t="s">
        <v>54</v>
      </c>
    </row>
    <row r="53" spans="1:12" x14ac:dyDescent="0.35">
      <c r="A53">
        <v>47</v>
      </c>
      <c r="B53" t="s">
        <v>102</v>
      </c>
      <c r="C53" t="s">
        <v>154</v>
      </c>
      <c r="D53" t="s">
        <v>54</v>
      </c>
      <c r="E53" t="s">
        <v>54</v>
      </c>
      <c r="F53" t="s">
        <v>54</v>
      </c>
      <c r="G53" t="s">
        <v>54</v>
      </c>
      <c r="H53" t="s">
        <v>54</v>
      </c>
      <c r="I53" t="s">
        <v>54</v>
      </c>
      <c r="J53" t="s">
        <v>54</v>
      </c>
      <c r="K53" t="s">
        <v>54</v>
      </c>
    </row>
    <row r="54" spans="1:12" x14ac:dyDescent="0.35">
      <c r="A54">
        <v>48</v>
      </c>
      <c r="B54" t="s">
        <v>102</v>
      </c>
      <c r="C54" t="s">
        <v>155</v>
      </c>
      <c r="D54" t="s">
        <v>54</v>
      </c>
      <c r="E54" t="s">
        <v>54</v>
      </c>
      <c r="F54" t="s">
        <v>54</v>
      </c>
      <c r="G54" t="s">
        <v>54</v>
      </c>
      <c r="H54" t="s">
        <v>54</v>
      </c>
      <c r="I54" t="s">
        <v>54</v>
      </c>
      <c r="J54" t="s">
        <v>54</v>
      </c>
      <c r="K54" t="s">
        <v>54</v>
      </c>
    </row>
    <row r="55" spans="1:12" x14ac:dyDescent="0.35">
      <c r="A55">
        <v>49</v>
      </c>
      <c r="B55" t="s">
        <v>102</v>
      </c>
      <c r="C55" t="s">
        <v>156</v>
      </c>
      <c r="D55" t="s">
        <v>54</v>
      </c>
      <c r="E55" t="s">
        <v>54</v>
      </c>
      <c r="F55" t="s">
        <v>54</v>
      </c>
      <c r="G55" t="s">
        <v>54</v>
      </c>
      <c r="H55" t="s">
        <v>54</v>
      </c>
      <c r="I55" t="s">
        <v>54</v>
      </c>
      <c r="J55" t="s">
        <v>54</v>
      </c>
      <c r="K55" t="s">
        <v>54</v>
      </c>
    </row>
    <row r="56" spans="1:12" x14ac:dyDescent="0.35">
      <c r="A56">
        <v>50</v>
      </c>
      <c r="B56" t="s">
        <v>102</v>
      </c>
      <c r="C56" t="s">
        <v>157</v>
      </c>
      <c r="D56">
        <v>1</v>
      </c>
      <c r="E56">
        <v>2</v>
      </c>
      <c r="F56">
        <v>1</v>
      </c>
      <c r="G56">
        <v>0</v>
      </c>
      <c r="H56">
        <v>1</v>
      </c>
      <c r="I56">
        <f>0.2*(510-198)</f>
        <v>62.400000000000006</v>
      </c>
      <c r="J56" t="b">
        <v>1</v>
      </c>
    </row>
    <row r="57" spans="1:12" x14ac:dyDescent="0.35">
      <c r="A57">
        <v>51.1</v>
      </c>
      <c r="B57" t="s">
        <v>102</v>
      </c>
      <c r="C57" t="s">
        <v>158</v>
      </c>
      <c r="D57">
        <v>1</v>
      </c>
      <c r="E57" t="s">
        <v>159</v>
      </c>
      <c r="F57">
        <v>1</v>
      </c>
      <c r="G57">
        <v>0</v>
      </c>
      <c r="H57">
        <v>1</v>
      </c>
      <c r="I57">
        <f>0.2*(998-437)</f>
        <v>112.2</v>
      </c>
      <c r="J57" t="b">
        <v>1</v>
      </c>
    </row>
    <row r="58" spans="1:12" x14ac:dyDescent="0.35">
      <c r="A58">
        <v>51.2</v>
      </c>
      <c r="B58" t="s">
        <v>102</v>
      </c>
      <c r="C58" t="s">
        <v>158</v>
      </c>
      <c r="D58">
        <v>1</v>
      </c>
      <c r="E58">
        <v>1</v>
      </c>
      <c r="F58">
        <v>1</v>
      </c>
      <c r="G58">
        <v>0</v>
      </c>
      <c r="H58">
        <v>1</v>
      </c>
      <c r="I58">
        <f>0.2*(1489-1272)</f>
        <v>43.400000000000006</v>
      </c>
      <c r="J58" t="b">
        <v>1</v>
      </c>
    </row>
    <row r="59" spans="1:12" x14ac:dyDescent="0.35">
      <c r="A59">
        <v>52</v>
      </c>
      <c r="B59" t="s">
        <v>102</v>
      </c>
      <c r="C59" t="s">
        <v>160</v>
      </c>
      <c r="D59" t="s">
        <v>54</v>
      </c>
      <c r="E59" t="s">
        <v>54</v>
      </c>
      <c r="F59" t="s">
        <v>54</v>
      </c>
      <c r="G59" t="s">
        <v>54</v>
      </c>
      <c r="H59" t="s">
        <v>54</v>
      </c>
      <c r="I59" t="s">
        <v>54</v>
      </c>
      <c r="J59" t="s">
        <v>54</v>
      </c>
      <c r="K59" t="s">
        <v>54</v>
      </c>
    </row>
    <row r="60" spans="1:12" x14ac:dyDescent="0.35">
      <c r="A60">
        <v>53</v>
      </c>
      <c r="B60" t="s">
        <v>102</v>
      </c>
      <c r="C60" t="s">
        <v>161</v>
      </c>
      <c r="D60" t="s">
        <v>54</v>
      </c>
      <c r="E60" t="s">
        <v>54</v>
      </c>
      <c r="F60" t="s">
        <v>54</v>
      </c>
      <c r="G60" t="s">
        <v>54</v>
      </c>
      <c r="H60" t="s">
        <v>54</v>
      </c>
      <c r="I60" t="s">
        <v>54</v>
      </c>
      <c r="J60" t="s">
        <v>54</v>
      </c>
      <c r="K60" t="s">
        <v>54</v>
      </c>
    </row>
    <row r="61" spans="1:12" x14ac:dyDescent="0.35">
      <c r="A61">
        <v>54</v>
      </c>
      <c r="B61" t="s">
        <v>102</v>
      </c>
      <c r="C61" t="s">
        <v>162</v>
      </c>
      <c r="D61" t="s">
        <v>54</v>
      </c>
      <c r="E61" t="s">
        <v>54</v>
      </c>
      <c r="F61" t="s">
        <v>54</v>
      </c>
      <c r="G61" t="s">
        <v>54</v>
      </c>
      <c r="H61" t="s">
        <v>54</v>
      </c>
      <c r="I61" t="s">
        <v>54</v>
      </c>
      <c r="J61" t="s">
        <v>54</v>
      </c>
      <c r="K61" t="s">
        <v>54</v>
      </c>
    </row>
    <row r="62" spans="1:12" x14ac:dyDescent="0.35">
      <c r="A62">
        <v>55</v>
      </c>
      <c r="B62" t="s">
        <v>102</v>
      </c>
      <c r="C62" t="s">
        <v>163</v>
      </c>
      <c r="D62" t="s">
        <v>54</v>
      </c>
      <c r="E62" t="s">
        <v>54</v>
      </c>
      <c r="F62" t="s">
        <v>54</v>
      </c>
      <c r="G62" t="s">
        <v>54</v>
      </c>
      <c r="H62" t="s">
        <v>54</v>
      </c>
      <c r="I62" t="s">
        <v>54</v>
      </c>
      <c r="J62" t="s">
        <v>54</v>
      </c>
      <c r="K62" t="s">
        <v>54</v>
      </c>
    </row>
    <row r="63" spans="1:12" x14ac:dyDescent="0.35">
      <c r="A63">
        <v>56</v>
      </c>
      <c r="B63" t="s">
        <v>102</v>
      </c>
      <c r="C63" t="s">
        <v>164</v>
      </c>
      <c r="D63" t="s">
        <v>54</v>
      </c>
      <c r="E63" t="s">
        <v>54</v>
      </c>
      <c r="F63" t="s">
        <v>54</v>
      </c>
      <c r="G63" t="s">
        <v>54</v>
      </c>
      <c r="H63" t="s">
        <v>54</v>
      </c>
      <c r="I63" t="s">
        <v>54</v>
      </c>
      <c r="J63" t="s">
        <v>54</v>
      </c>
      <c r="K63" t="s">
        <v>54</v>
      </c>
    </row>
    <row r="64" spans="1:12" x14ac:dyDescent="0.35">
      <c r="A64">
        <v>57</v>
      </c>
      <c r="B64" t="s">
        <v>102</v>
      </c>
      <c r="C64" t="s">
        <v>165</v>
      </c>
      <c r="D64">
        <v>1</v>
      </c>
      <c r="E64">
        <v>1</v>
      </c>
      <c r="F64">
        <v>1</v>
      </c>
      <c r="G64">
        <v>0</v>
      </c>
      <c r="H64">
        <v>0</v>
      </c>
      <c r="I64" t="s">
        <v>507</v>
      </c>
      <c r="J64" t="b">
        <v>1</v>
      </c>
      <c r="K64" t="s">
        <v>54</v>
      </c>
      <c r="L64" t="s">
        <v>166</v>
      </c>
    </row>
    <row r="65" spans="1:11" x14ac:dyDescent="0.35">
      <c r="A65">
        <v>58</v>
      </c>
      <c r="B65" t="s">
        <v>102</v>
      </c>
      <c r="C65" t="s">
        <v>167</v>
      </c>
      <c r="D65" t="s">
        <v>54</v>
      </c>
      <c r="E65" t="s">
        <v>54</v>
      </c>
      <c r="F65" t="s">
        <v>54</v>
      </c>
      <c r="G65" t="s">
        <v>54</v>
      </c>
      <c r="H65" t="s">
        <v>54</v>
      </c>
      <c r="I65" t="s">
        <v>54</v>
      </c>
      <c r="J65" t="s">
        <v>54</v>
      </c>
      <c r="K65" t="s">
        <v>54</v>
      </c>
    </row>
    <row r="66" spans="1:11" x14ac:dyDescent="0.35">
      <c r="A66">
        <v>59</v>
      </c>
      <c r="B66" t="s">
        <v>102</v>
      </c>
      <c r="C66" t="s">
        <v>168</v>
      </c>
      <c r="D66">
        <v>1</v>
      </c>
      <c r="E66">
        <v>1</v>
      </c>
      <c r="F66">
        <v>1</v>
      </c>
      <c r="G66">
        <v>0</v>
      </c>
      <c r="H66">
        <v>1</v>
      </c>
      <c r="I66">
        <f>0.2*(942-691)</f>
        <v>50.2</v>
      </c>
      <c r="J66" t="b">
        <v>1</v>
      </c>
      <c r="K66" t="s">
        <v>54</v>
      </c>
    </row>
    <row r="67" spans="1:11" x14ac:dyDescent="0.35">
      <c r="A67">
        <v>60</v>
      </c>
      <c r="B67" t="s">
        <v>102</v>
      </c>
      <c r="C67" t="s">
        <v>169</v>
      </c>
      <c r="D67">
        <v>1</v>
      </c>
      <c r="E67">
        <v>1</v>
      </c>
      <c r="F67">
        <v>2</v>
      </c>
      <c r="G67">
        <v>0</v>
      </c>
      <c r="H67">
        <v>1</v>
      </c>
      <c r="I67">
        <f>0.2*ABS(150-463)</f>
        <v>62.6</v>
      </c>
      <c r="J67" t="b">
        <v>1</v>
      </c>
    </row>
    <row r="68" spans="1:11" x14ac:dyDescent="0.35">
      <c r="A68">
        <v>61</v>
      </c>
      <c r="B68" t="s">
        <v>102</v>
      </c>
      <c r="C68" t="s">
        <v>170</v>
      </c>
      <c r="D68" t="s">
        <v>54</v>
      </c>
      <c r="E68" t="s">
        <v>54</v>
      </c>
      <c r="F68" t="s">
        <v>54</v>
      </c>
      <c r="G68" t="s">
        <v>54</v>
      </c>
      <c r="H68" t="s">
        <v>54</v>
      </c>
      <c r="I68" t="s">
        <v>54</v>
      </c>
      <c r="J68" t="s">
        <v>54</v>
      </c>
      <c r="K68" t="s">
        <v>54</v>
      </c>
    </row>
    <row r="69" spans="1:11" x14ac:dyDescent="0.35">
      <c r="A69">
        <v>62</v>
      </c>
      <c r="B69" t="s">
        <v>102</v>
      </c>
      <c r="C69" t="s">
        <v>171</v>
      </c>
      <c r="D69">
        <v>1</v>
      </c>
      <c r="E69">
        <v>1</v>
      </c>
      <c r="F69">
        <v>1</v>
      </c>
      <c r="G69">
        <v>0</v>
      </c>
      <c r="H69">
        <v>1</v>
      </c>
      <c r="I69">
        <f>0.2*(247-49)</f>
        <v>39.6</v>
      </c>
      <c r="J69" t="b">
        <v>1</v>
      </c>
    </row>
    <row r="70" spans="1:11" x14ac:dyDescent="0.35">
      <c r="A70">
        <v>63</v>
      </c>
      <c r="B70" t="s">
        <v>102</v>
      </c>
      <c r="C70" t="s">
        <v>172</v>
      </c>
    </row>
    <row r="71" spans="1:11" x14ac:dyDescent="0.35">
      <c r="A71">
        <v>64</v>
      </c>
      <c r="B71" t="s">
        <v>102</v>
      </c>
      <c r="C71" t="s">
        <v>173</v>
      </c>
    </row>
    <row r="72" spans="1:11" x14ac:dyDescent="0.35">
      <c r="A72">
        <v>65</v>
      </c>
      <c r="B72" t="s">
        <v>102</v>
      </c>
      <c r="C72" t="s">
        <v>174</v>
      </c>
    </row>
    <row r="73" spans="1:11" x14ac:dyDescent="0.35">
      <c r="A73">
        <v>66</v>
      </c>
      <c r="B73" t="s">
        <v>102</v>
      </c>
      <c r="C73" t="s">
        <v>175</v>
      </c>
    </row>
    <row r="74" spans="1:11" x14ac:dyDescent="0.35">
      <c r="A74">
        <v>67</v>
      </c>
      <c r="B74" t="s">
        <v>102</v>
      </c>
      <c r="C74" t="s">
        <v>176</v>
      </c>
    </row>
    <row r="75" spans="1:11" x14ac:dyDescent="0.35">
      <c r="A75">
        <v>68</v>
      </c>
      <c r="B75" t="s">
        <v>102</v>
      </c>
      <c r="C75" t="s">
        <v>177</v>
      </c>
    </row>
    <row r="76" spans="1:11" x14ac:dyDescent="0.35">
      <c r="A76">
        <v>69</v>
      </c>
      <c r="B76" t="s">
        <v>102</v>
      </c>
      <c r="C76" t="s">
        <v>178</v>
      </c>
    </row>
    <row r="77" spans="1:11" x14ac:dyDescent="0.35">
      <c r="A77">
        <v>70</v>
      </c>
      <c r="B77" t="s">
        <v>102</v>
      </c>
      <c r="C77" t="s">
        <v>179</v>
      </c>
    </row>
    <row r="78" spans="1:11" x14ac:dyDescent="0.35">
      <c r="A78">
        <v>71</v>
      </c>
      <c r="B78" t="s">
        <v>102</v>
      </c>
      <c r="C78" t="s">
        <v>180</v>
      </c>
    </row>
    <row r="79" spans="1:11" x14ac:dyDescent="0.35">
      <c r="A79">
        <v>72</v>
      </c>
      <c r="B79" t="s">
        <v>102</v>
      </c>
      <c r="C79" t="s">
        <v>181</v>
      </c>
    </row>
    <row r="80" spans="1:11" x14ac:dyDescent="0.35">
      <c r="A80">
        <v>73</v>
      </c>
      <c r="B80" t="s">
        <v>102</v>
      </c>
      <c r="C80" t="s">
        <v>182</v>
      </c>
    </row>
    <row r="81" spans="1:3" x14ac:dyDescent="0.35">
      <c r="A81">
        <v>74</v>
      </c>
      <c r="B81" t="s">
        <v>102</v>
      </c>
      <c r="C81" t="s">
        <v>183</v>
      </c>
    </row>
    <row r="82" spans="1:3" x14ac:dyDescent="0.35">
      <c r="A82">
        <v>75</v>
      </c>
      <c r="B82" t="s">
        <v>102</v>
      </c>
      <c r="C82" t="s">
        <v>184</v>
      </c>
    </row>
    <row r="83" spans="1:3" x14ac:dyDescent="0.35">
      <c r="A83">
        <v>76</v>
      </c>
      <c r="B83" t="s">
        <v>102</v>
      </c>
      <c r="C83" t="s">
        <v>185</v>
      </c>
    </row>
    <row r="84" spans="1:3" x14ac:dyDescent="0.35">
      <c r="A84">
        <v>77</v>
      </c>
      <c r="B84" t="s">
        <v>102</v>
      </c>
      <c r="C84" t="s">
        <v>186</v>
      </c>
    </row>
    <row r="85" spans="1:3" x14ac:dyDescent="0.35">
      <c r="A85">
        <v>78</v>
      </c>
      <c r="B85" t="s">
        <v>102</v>
      </c>
      <c r="C85" t="s">
        <v>187</v>
      </c>
    </row>
    <row r="86" spans="1:3" x14ac:dyDescent="0.35">
      <c r="A86">
        <v>79</v>
      </c>
      <c r="B86" t="s">
        <v>102</v>
      </c>
      <c r="C86" t="s">
        <v>188</v>
      </c>
    </row>
    <row r="87" spans="1:3" x14ac:dyDescent="0.35">
      <c r="A87">
        <v>80</v>
      </c>
      <c r="B87" t="s">
        <v>102</v>
      </c>
      <c r="C87" t="s">
        <v>189</v>
      </c>
    </row>
    <row r="88" spans="1:3" x14ac:dyDescent="0.35">
      <c r="A88">
        <v>81</v>
      </c>
      <c r="B88" t="s">
        <v>102</v>
      </c>
      <c r="C88" t="s">
        <v>190</v>
      </c>
    </row>
    <row r="89" spans="1:3" x14ac:dyDescent="0.35">
      <c r="A89">
        <v>82</v>
      </c>
      <c r="B89" t="s">
        <v>102</v>
      </c>
      <c r="C89" t="s">
        <v>191</v>
      </c>
    </row>
    <row r="90" spans="1:3" x14ac:dyDescent="0.35">
      <c r="A90">
        <v>83</v>
      </c>
      <c r="B90" t="s">
        <v>102</v>
      </c>
      <c r="C90" t="s">
        <v>192</v>
      </c>
    </row>
    <row r="91" spans="1:3" x14ac:dyDescent="0.35">
      <c r="A91">
        <v>84</v>
      </c>
      <c r="B91" t="s">
        <v>102</v>
      </c>
      <c r="C91" t="s">
        <v>193</v>
      </c>
    </row>
    <row r="92" spans="1:3" x14ac:dyDescent="0.35">
      <c r="A92">
        <v>85</v>
      </c>
      <c r="B92" t="s">
        <v>102</v>
      </c>
      <c r="C92" t="s">
        <v>194</v>
      </c>
    </row>
    <row r="93" spans="1:3" x14ac:dyDescent="0.35">
      <c r="A93">
        <v>86</v>
      </c>
      <c r="B93" t="s">
        <v>102</v>
      </c>
      <c r="C93" t="s">
        <v>195</v>
      </c>
    </row>
    <row r="94" spans="1:3" x14ac:dyDescent="0.35">
      <c r="A94">
        <v>87</v>
      </c>
      <c r="B94" t="s">
        <v>102</v>
      </c>
      <c r="C94" t="s">
        <v>196</v>
      </c>
    </row>
    <row r="95" spans="1:3" x14ac:dyDescent="0.35">
      <c r="A95">
        <v>88</v>
      </c>
      <c r="B95" t="s">
        <v>102</v>
      </c>
      <c r="C95" t="s">
        <v>197</v>
      </c>
    </row>
    <row r="96" spans="1:3" x14ac:dyDescent="0.35">
      <c r="A96">
        <v>89</v>
      </c>
      <c r="B96" t="s">
        <v>102</v>
      </c>
      <c r="C96" t="s">
        <v>198</v>
      </c>
    </row>
    <row r="97" spans="1:3" x14ac:dyDescent="0.35">
      <c r="A97">
        <v>90</v>
      </c>
      <c r="B97" t="s">
        <v>102</v>
      </c>
      <c r="C97" t="s">
        <v>199</v>
      </c>
    </row>
    <row r="98" spans="1:3" x14ac:dyDescent="0.35">
      <c r="A98">
        <v>91</v>
      </c>
      <c r="B98" t="s">
        <v>102</v>
      </c>
      <c r="C98" t="s">
        <v>200</v>
      </c>
    </row>
    <row r="99" spans="1:3" x14ac:dyDescent="0.35">
      <c r="A99">
        <v>92</v>
      </c>
      <c r="B99" t="s">
        <v>102</v>
      </c>
      <c r="C99" t="s">
        <v>201</v>
      </c>
    </row>
    <row r="100" spans="1:3" x14ac:dyDescent="0.35">
      <c r="A100">
        <v>93</v>
      </c>
      <c r="B100" t="s">
        <v>102</v>
      </c>
      <c r="C100" t="s">
        <v>202</v>
      </c>
    </row>
    <row r="101" spans="1:3" x14ac:dyDescent="0.35">
      <c r="A101">
        <v>94</v>
      </c>
      <c r="B101" t="s">
        <v>102</v>
      </c>
      <c r="C101" t="s">
        <v>203</v>
      </c>
    </row>
    <row r="102" spans="1:3" x14ac:dyDescent="0.35">
      <c r="A102">
        <v>95</v>
      </c>
      <c r="B102" t="s">
        <v>102</v>
      </c>
      <c r="C102" t="s">
        <v>204</v>
      </c>
    </row>
    <row r="103" spans="1:3" x14ac:dyDescent="0.35">
      <c r="A103">
        <v>96</v>
      </c>
      <c r="B103" t="s">
        <v>102</v>
      </c>
      <c r="C103" t="s">
        <v>205</v>
      </c>
    </row>
    <row r="104" spans="1:3" x14ac:dyDescent="0.35">
      <c r="A104">
        <v>97</v>
      </c>
      <c r="B104" t="s">
        <v>102</v>
      </c>
      <c r="C104" t="s">
        <v>206</v>
      </c>
    </row>
    <row r="105" spans="1:3" x14ac:dyDescent="0.35">
      <c r="A105">
        <v>98</v>
      </c>
      <c r="B105" t="s">
        <v>102</v>
      </c>
      <c r="C105" t="s">
        <v>207</v>
      </c>
    </row>
    <row r="106" spans="1:3" x14ac:dyDescent="0.35">
      <c r="A106">
        <v>99</v>
      </c>
      <c r="B106" t="s">
        <v>102</v>
      </c>
      <c r="C106" t="s">
        <v>208</v>
      </c>
    </row>
    <row r="107" spans="1:3" x14ac:dyDescent="0.35">
      <c r="A107">
        <v>100</v>
      </c>
      <c r="B107" t="s">
        <v>102</v>
      </c>
      <c r="C107" t="s">
        <v>209</v>
      </c>
    </row>
    <row r="108" spans="1:3" x14ac:dyDescent="0.35">
      <c r="A108">
        <v>101</v>
      </c>
      <c r="B108" t="s">
        <v>102</v>
      </c>
      <c r="C108" t="s">
        <v>210</v>
      </c>
    </row>
    <row r="109" spans="1:3" x14ac:dyDescent="0.35">
      <c r="A109">
        <v>102</v>
      </c>
      <c r="B109" t="s">
        <v>102</v>
      </c>
      <c r="C109" t="s">
        <v>211</v>
      </c>
    </row>
    <row r="110" spans="1:3" x14ac:dyDescent="0.35">
      <c r="A110">
        <v>103</v>
      </c>
      <c r="B110" t="s">
        <v>102</v>
      </c>
      <c r="C110" t="s">
        <v>212</v>
      </c>
    </row>
    <row r="111" spans="1:3" x14ac:dyDescent="0.35">
      <c r="A111">
        <v>104</v>
      </c>
      <c r="B111" t="s">
        <v>102</v>
      </c>
      <c r="C111" t="s">
        <v>213</v>
      </c>
    </row>
    <row r="112" spans="1:3" x14ac:dyDescent="0.35">
      <c r="A112">
        <v>105</v>
      </c>
      <c r="B112" t="s">
        <v>102</v>
      </c>
      <c r="C112" t="s">
        <v>214</v>
      </c>
    </row>
    <row r="113" spans="1:11" x14ac:dyDescent="0.35">
      <c r="A113">
        <v>106</v>
      </c>
      <c r="B113" t="s">
        <v>102</v>
      </c>
      <c r="C113" t="s">
        <v>215</v>
      </c>
    </row>
    <row r="114" spans="1:11" x14ac:dyDescent="0.35">
      <c r="A114">
        <v>107</v>
      </c>
      <c r="B114" t="s">
        <v>102</v>
      </c>
      <c r="C114" t="s">
        <v>216</v>
      </c>
    </row>
    <row r="115" spans="1:11" x14ac:dyDescent="0.35">
      <c r="A115">
        <v>108</v>
      </c>
      <c r="B115" t="s">
        <v>102</v>
      </c>
      <c r="C115" t="s">
        <v>217</v>
      </c>
    </row>
    <row r="116" spans="1:11" x14ac:dyDescent="0.35">
      <c r="A116">
        <v>109</v>
      </c>
      <c r="B116" t="s">
        <v>102</v>
      </c>
      <c r="C116" t="s">
        <v>218</v>
      </c>
      <c r="D116">
        <v>1</v>
      </c>
      <c r="E116">
        <v>1</v>
      </c>
      <c r="F116">
        <v>1</v>
      </c>
      <c r="G116">
        <v>0</v>
      </c>
      <c r="H116">
        <v>1</v>
      </c>
      <c r="I116">
        <f>0.2*ABS(332-940)</f>
        <v>121.60000000000001</v>
      </c>
      <c r="J116" t="b">
        <v>1</v>
      </c>
    </row>
    <row r="117" spans="1:11" x14ac:dyDescent="0.35">
      <c r="A117">
        <v>110</v>
      </c>
      <c r="B117" t="s">
        <v>102</v>
      </c>
      <c r="C117" t="s">
        <v>219</v>
      </c>
      <c r="D117" t="s">
        <v>54</v>
      </c>
      <c r="E117" t="s">
        <v>54</v>
      </c>
      <c r="F117" t="s">
        <v>54</v>
      </c>
      <c r="G117" t="s">
        <v>54</v>
      </c>
      <c r="H117" t="s">
        <v>54</v>
      </c>
      <c r="I117" t="s">
        <v>54</v>
      </c>
      <c r="J117" t="s">
        <v>54</v>
      </c>
      <c r="K117" t="s">
        <v>54</v>
      </c>
    </row>
    <row r="118" spans="1:11" x14ac:dyDescent="0.35">
      <c r="A118">
        <v>111</v>
      </c>
      <c r="B118" t="s">
        <v>102</v>
      </c>
      <c r="C118" t="s">
        <v>220</v>
      </c>
      <c r="D118" t="s">
        <v>54</v>
      </c>
      <c r="E118" t="s">
        <v>54</v>
      </c>
      <c r="F118" t="s">
        <v>54</v>
      </c>
      <c r="G118" t="s">
        <v>54</v>
      </c>
      <c r="H118" t="s">
        <v>54</v>
      </c>
      <c r="I118" t="s">
        <v>54</v>
      </c>
      <c r="J118" t="s">
        <v>54</v>
      </c>
      <c r="K118" t="s">
        <v>54</v>
      </c>
    </row>
    <row r="119" spans="1:11" x14ac:dyDescent="0.35">
      <c r="A119">
        <v>112</v>
      </c>
      <c r="B119" t="s">
        <v>102</v>
      </c>
      <c r="C119" t="s">
        <v>221</v>
      </c>
      <c r="D119" t="s">
        <v>54</v>
      </c>
      <c r="E119" t="s">
        <v>54</v>
      </c>
      <c r="F119" t="s">
        <v>54</v>
      </c>
      <c r="G119" t="s">
        <v>54</v>
      </c>
      <c r="H119" t="s">
        <v>54</v>
      </c>
      <c r="I119" t="s">
        <v>54</v>
      </c>
      <c r="J119" t="s">
        <v>54</v>
      </c>
      <c r="K119" t="s">
        <v>54</v>
      </c>
    </row>
    <row r="120" spans="1:11" x14ac:dyDescent="0.35">
      <c r="A120">
        <v>113</v>
      </c>
      <c r="B120" t="s">
        <v>102</v>
      </c>
      <c r="C120" t="s">
        <v>222</v>
      </c>
      <c r="D120" t="s">
        <v>54</v>
      </c>
      <c r="E120" t="s">
        <v>54</v>
      </c>
      <c r="F120" t="s">
        <v>54</v>
      </c>
      <c r="G120" t="s">
        <v>54</v>
      </c>
      <c r="H120" t="s">
        <v>54</v>
      </c>
      <c r="I120" t="s">
        <v>54</v>
      </c>
      <c r="J120" t="s">
        <v>54</v>
      </c>
      <c r="K120" t="s">
        <v>54</v>
      </c>
    </row>
    <row r="121" spans="1:11" x14ac:dyDescent="0.35">
      <c r="A121">
        <v>114</v>
      </c>
      <c r="B121" t="s">
        <v>102</v>
      </c>
      <c r="C121" t="s">
        <v>223</v>
      </c>
      <c r="D121" t="s">
        <v>54</v>
      </c>
      <c r="E121" t="s">
        <v>54</v>
      </c>
      <c r="F121" t="s">
        <v>54</v>
      </c>
      <c r="G121" t="s">
        <v>54</v>
      </c>
      <c r="H121" t="s">
        <v>54</v>
      </c>
      <c r="I121" t="s">
        <v>54</v>
      </c>
      <c r="J121" t="s">
        <v>54</v>
      </c>
      <c r="K121" t="s">
        <v>54</v>
      </c>
    </row>
    <row r="122" spans="1:11" x14ac:dyDescent="0.35">
      <c r="A122">
        <v>115</v>
      </c>
      <c r="B122" t="s">
        <v>102</v>
      </c>
      <c r="C122" t="s">
        <v>224</v>
      </c>
      <c r="D122" t="s">
        <v>54</v>
      </c>
      <c r="E122" t="s">
        <v>54</v>
      </c>
      <c r="F122" t="s">
        <v>54</v>
      </c>
      <c r="G122" t="s">
        <v>54</v>
      </c>
      <c r="H122" t="s">
        <v>54</v>
      </c>
      <c r="I122" t="s">
        <v>54</v>
      </c>
      <c r="J122" t="s">
        <v>54</v>
      </c>
      <c r="K122" t="s">
        <v>54</v>
      </c>
    </row>
    <row r="123" spans="1:11" x14ac:dyDescent="0.35">
      <c r="A123">
        <v>116.1</v>
      </c>
      <c r="B123" t="s">
        <v>102</v>
      </c>
      <c r="C123" t="s">
        <v>225</v>
      </c>
      <c r="D123" t="s">
        <v>54</v>
      </c>
      <c r="E123" t="s">
        <v>54</v>
      </c>
      <c r="F123">
        <v>1</v>
      </c>
      <c r="G123">
        <v>0</v>
      </c>
      <c r="H123">
        <v>1</v>
      </c>
      <c r="I123">
        <f>0.2*(103-34)</f>
        <v>13.8</v>
      </c>
      <c r="J123" t="b">
        <v>1</v>
      </c>
    </row>
    <row r="124" spans="1:11" x14ac:dyDescent="0.35">
      <c r="A124">
        <v>116.2</v>
      </c>
      <c r="B124" t="s">
        <v>102</v>
      </c>
      <c r="C124" t="s">
        <v>225</v>
      </c>
      <c r="D124">
        <v>1</v>
      </c>
      <c r="E124">
        <v>1</v>
      </c>
      <c r="F124">
        <v>2</v>
      </c>
      <c r="G124">
        <v>0</v>
      </c>
      <c r="H124">
        <v>1</v>
      </c>
      <c r="I124">
        <f>0.2*ABS(578-863)</f>
        <v>57</v>
      </c>
      <c r="J124" t="b">
        <v>1</v>
      </c>
    </row>
    <row r="125" spans="1:11" x14ac:dyDescent="0.35">
      <c r="A125">
        <v>117.1</v>
      </c>
      <c r="B125" t="s">
        <v>102</v>
      </c>
      <c r="C125" t="s">
        <v>226</v>
      </c>
      <c r="D125" t="s">
        <v>54</v>
      </c>
      <c r="E125" t="s">
        <v>54</v>
      </c>
      <c r="F125">
        <v>1</v>
      </c>
      <c r="G125">
        <v>0</v>
      </c>
      <c r="H125">
        <v>1</v>
      </c>
      <c r="I125">
        <f>0.2*(1065-1015)</f>
        <v>10</v>
      </c>
      <c r="J125" t="b">
        <v>1</v>
      </c>
    </row>
    <row r="126" spans="1:11" x14ac:dyDescent="0.35">
      <c r="A126">
        <v>117.2</v>
      </c>
      <c r="B126" t="s">
        <v>102</v>
      </c>
      <c r="C126" t="s">
        <v>226</v>
      </c>
      <c r="D126" t="s">
        <v>54</v>
      </c>
      <c r="E126" t="s">
        <v>54</v>
      </c>
      <c r="F126">
        <v>1</v>
      </c>
      <c r="G126">
        <v>0</v>
      </c>
      <c r="H126">
        <v>0</v>
      </c>
      <c r="I126" t="s">
        <v>508</v>
      </c>
      <c r="J126" t="b">
        <v>1</v>
      </c>
    </row>
    <row r="127" spans="1:11" x14ac:dyDescent="0.35">
      <c r="A127">
        <v>118</v>
      </c>
      <c r="B127" t="s">
        <v>102</v>
      </c>
      <c r="C127" t="s">
        <v>227</v>
      </c>
      <c r="D127" t="s">
        <v>54</v>
      </c>
      <c r="E127" t="s">
        <v>54</v>
      </c>
      <c r="F127" t="s">
        <v>54</v>
      </c>
      <c r="G127" t="s">
        <v>54</v>
      </c>
      <c r="H127" t="s">
        <v>54</v>
      </c>
      <c r="I127" t="s">
        <v>54</v>
      </c>
      <c r="J127" t="s">
        <v>54</v>
      </c>
      <c r="K127" t="s">
        <v>54</v>
      </c>
    </row>
    <row r="128" spans="1:11" x14ac:dyDescent="0.35">
      <c r="A128">
        <v>119</v>
      </c>
      <c r="B128" t="s">
        <v>102</v>
      </c>
      <c r="C128" t="s">
        <v>228</v>
      </c>
      <c r="D128" t="s">
        <v>54</v>
      </c>
      <c r="E128" t="s">
        <v>54</v>
      </c>
      <c r="F128" t="s">
        <v>54</v>
      </c>
      <c r="G128" t="s">
        <v>54</v>
      </c>
      <c r="H128" t="s">
        <v>54</v>
      </c>
      <c r="I128" t="s">
        <v>54</v>
      </c>
      <c r="J128" t="s">
        <v>54</v>
      </c>
      <c r="K128" t="s">
        <v>54</v>
      </c>
    </row>
    <row r="129" spans="1:11" x14ac:dyDescent="0.35">
      <c r="A129">
        <v>120</v>
      </c>
      <c r="B129" t="s">
        <v>102</v>
      </c>
      <c r="C129" t="s">
        <v>229</v>
      </c>
      <c r="D129" t="s">
        <v>54</v>
      </c>
      <c r="E129" t="s">
        <v>54</v>
      </c>
      <c r="F129" t="s">
        <v>54</v>
      </c>
      <c r="G129" t="s">
        <v>54</v>
      </c>
      <c r="H129" t="s">
        <v>54</v>
      </c>
      <c r="I129" t="s">
        <v>54</v>
      </c>
      <c r="J129" t="s">
        <v>54</v>
      </c>
      <c r="K129" t="s">
        <v>54</v>
      </c>
    </row>
    <row r="130" spans="1:11" x14ac:dyDescent="0.35">
      <c r="A130">
        <v>121</v>
      </c>
      <c r="B130" t="s">
        <v>102</v>
      </c>
      <c r="C130" t="s">
        <v>230</v>
      </c>
      <c r="D130">
        <v>1</v>
      </c>
      <c r="E130">
        <v>1</v>
      </c>
      <c r="F130">
        <v>1</v>
      </c>
      <c r="G130">
        <v>0</v>
      </c>
      <c r="H130">
        <v>1</v>
      </c>
      <c r="I130" t="s">
        <v>509</v>
      </c>
      <c r="J130" t="b">
        <v>1</v>
      </c>
    </row>
    <row r="131" spans="1:11" x14ac:dyDescent="0.35">
      <c r="A131">
        <v>122</v>
      </c>
      <c r="B131" t="s">
        <v>102</v>
      </c>
      <c r="C131" t="s">
        <v>231</v>
      </c>
      <c r="D131" t="s">
        <v>54</v>
      </c>
      <c r="E131" t="s">
        <v>54</v>
      </c>
      <c r="F131" t="s">
        <v>54</v>
      </c>
      <c r="G131" t="s">
        <v>54</v>
      </c>
      <c r="H131" t="s">
        <v>54</v>
      </c>
      <c r="I131" t="s">
        <v>54</v>
      </c>
      <c r="J131" t="s">
        <v>54</v>
      </c>
      <c r="K131" t="s">
        <v>54</v>
      </c>
    </row>
    <row r="132" spans="1:11" x14ac:dyDescent="0.35">
      <c r="A132">
        <v>123</v>
      </c>
      <c r="B132" t="s">
        <v>102</v>
      </c>
      <c r="C132" t="s">
        <v>232</v>
      </c>
      <c r="D132" t="s">
        <v>54</v>
      </c>
      <c r="E132" t="s">
        <v>54</v>
      </c>
      <c r="F132" t="s">
        <v>54</v>
      </c>
      <c r="G132" t="s">
        <v>54</v>
      </c>
      <c r="H132" t="s">
        <v>54</v>
      </c>
      <c r="I132" t="s">
        <v>54</v>
      </c>
      <c r="J132" t="s">
        <v>54</v>
      </c>
      <c r="K132" t="s">
        <v>54</v>
      </c>
    </row>
    <row r="133" spans="1:11" x14ac:dyDescent="0.35">
      <c r="A133">
        <v>124</v>
      </c>
      <c r="B133" t="s">
        <v>102</v>
      </c>
      <c r="C133" t="s">
        <v>233</v>
      </c>
      <c r="D133" t="s">
        <v>54</v>
      </c>
      <c r="E133" t="s">
        <v>54</v>
      </c>
      <c r="F133" t="s">
        <v>54</v>
      </c>
      <c r="G133" t="s">
        <v>54</v>
      </c>
      <c r="H133" t="s">
        <v>54</v>
      </c>
      <c r="I133" t="s">
        <v>54</v>
      </c>
      <c r="J133" t="s">
        <v>54</v>
      </c>
      <c r="K133" t="s">
        <v>54</v>
      </c>
    </row>
    <row r="134" spans="1:11" x14ac:dyDescent="0.35">
      <c r="A134">
        <v>125</v>
      </c>
      <c r="B134" t="s">
        <v>102</v>
      </c>
      <c r="C134" t="s">
        <v>234</v>
      </c>
      <c r="D134">
        <v>1</v>
      </c>
      <c r="E134">
        <v>1</v>
      </c>
      <c r="F134">
        <v>1</v>
      </c>
      <c r="G134">
        <v>1</v>
      </c>
      <c r="H134">
        <v>1</v>
      </c>
      <c r="I134" t="s">
        <v>510</v>
      </c>
      <c r="J134" t="b">
        <v>1</v>
      </c>
    </row>
    <row r="135" spans="1:11" x14ac:dyDescent="0.35">
      <c r="A135">
        <v>126</v>
      </c>
      <c r="B135" t="s">
        <v>102</v>
      </c>
      <c r="C135" t="s">
        <v>235</v>
      </c>
      <c r="D135" t="s">
        <v>54</v>
      </c>
      <c r="E135" t="s">
        <v>54</v>
      </c>
      <c r="F135" t="s">
        <v>54</v>
      </c>
      <c r="G135" t="s">
        <v>54</v>
      </c>
      <c r="H135" t="s">
        <v>54</v>
      </c>
      <c r="I135" t="s">
        <v>54</v>
      </c>
      <c r="J135" t="s">
        <v>54</v>
      </c>
      <c r="K135" t="s">
        <v>54</v>
      </c>
    </row>
    <row r="136" spans="1:11" x14ac:dyDescent="0.35">
      <c r="A136">
        <v>127</v>
      </c>
      <c r="B136" t="s">
        <v>102</v>
      </c>
      <c r="C136" t="s">
        <v>236</v>
      </c>
      <c r="D136">
        <v>1</v>
      </c>
      <c r="E136">
        <v>1</v>
      </c>
      <c r="F136">
        <v>1</v>
      </c>
      <c r="G136">
        <v>1</v>
      </c>
      <c r="H136">
        <v>1</v>
      </c>
      <c r="I136" t="s">
        <v>510</v>
      </c>
      <c r="J136" t="b">
        <v>1</v>
      </c>
    </row>
    <row r="137" spans="1:11" x14ac:dyDescent="0.35">
      <c r="A137">
        <v>128</v>
      </c>
      <c r="B137" t="s">
        <v>102</v>
      </c>
      <c r="C137" t="s">
        <v>237</v>
      </c>
      <c r="D137" t="s">
        <v>54</v>
      </c>
      <c r="E137" t="s">
        <v>54</v>
      </c>
      <c r="F137">
        <v>1</v>
      </c>
      <c r="G137">
        <v>1</v>
      </c>
      <c r="H137">
        <v>1</v>
      </c>
      <c r="I137" t="s">
        <v>511</v>
      </c>
      <c r="J137" t="b">
        <v>1</v>
      </c>
    </row>
    <row r="138" spans="1:11" x14ac:dyDescent="0.35">
      <c r="A138">
        <v>129</v>
      </c>
      <c r="B138" t="s">
        <v>102</v>
      </c>
      <c r="C138" t="s">
        <v>238</v>
      </c>
      <c r="D138">
        <v>1</v>
      </c>
      <c r="E138">
        <v>1</v>
      </c>
      <c r="F138">
        <v>1</v>
      </c>
      <c r="G138">
        <v>1</v>
      </c>
      <c r="H138">
        <v>0</v>
      </c>
      <c r="I138" t="s">
        <v>512</v>
      </c>
      <c r="J138" t="b">
        <v>1</v>
      </c>
    </row>
    <row r="139" spans="1:11" x14ac:dyDescent="0.35">
      <c r="A139">
        <v>130</v>
      </c>
      <c r="B139" t="s">
        <v>102</v>
      </c>
      <c r="C139" t="s">
        <v>239</v>
      </c>
      <c r="D139" t="s">
        <v>54</v>
      </c>
      <c r="E139" t="s">
        <v>54</v>
      </c>
      <c r="F139">
        <v>2</v>
      </c>
      <c r="G139">
        <v>1</v>
      </c>
      <c r="H139">
        <v>1</v>
      </c>
      <c r="I139">
        <f>0.2*ABS(614-810)</f>
        <v>39.200000000000003</v>
      </c>
      <c r="J139" t="b">
        <v>1</v>
      </c>
    </row>
    <row r="140" spans="1:11" x14ac:dyDescent="0.35">
      <c r="A140">
        <v>131</v>
      </c>
      <c r="B140" t="s">
        <v>102</v>
      </c>
      <c r="C140" t="s">
        <v>240</v>
      </c>
      <c r="D140">
        <v>1</v>
      </c>
      <c r="E140">
        <v>1</v>
      </c>
      <c r="F140">
        <v>1</v>
      </c>
      <c r="G140">
        <v>1</v>
      </c>
      <c r="H140">
        <v>1</v>
      </c>
      <c r="I140">
        <f>0.2*(1320-780)</f>
        <v>108</v>
      </c>
      <c r="J140" t="b">
        <v>1</v>
      </c>
    </row>
    <row r="141" spans="1:11" x14ac:dyDescent="0.35">
      <c r="A141">
        <v>132</v>
      </c>
      <c r="B141" t="s">
        <v>102</v>
      </c>
      <c r="C141" t="s">
        <v>241</v>
      </c>
      <c r="D141" t="s">
        <v>54</v>
      </c>
      <c r="E141" t="s">
        <v>54</v>
      </c>
      <c r="F141" t="s">
        <v>54</v>
      </c>
      <c r="G141" t="s">
        <v>54</v>
      </c>
      <c r="H141" t="s">
        <v>54</v>
      </c>
      <c r="I141" t="s">
        <v>54</v>
      </c>
      <c r="J141" t="s">
        <v>54</v>
      </c>
      <c r="K141" t="s">
        <v>54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9"/>
  <sheetViews>
    <sheetView workbookViewId="0">
      <pane ySplit="1" topLeftCell="A2" activePane="bottomLeft" state="frozen"/>
      <selection activeCell="B2" sqref="B2:B141"/>
      <selection pane="bottomLeft" activeCell="C11" sqref="C11"/>
    </sheetView>
  </sheetViews>
  <sheetFormatPr defaultRowHeight="14.5" x14ac:dyDescent="0.35"/>
  <cols>
    <col min="1" max="1" width="5" customWidth="1"/>
    <col min="9" max="9" width="9.81640625" bestFit="1" customWidth="1"/>
    <col min="10" max="10" width="14" bestFit="1" customWidth="1"/>
  </cols>
  <sheetData>
    <row r="1" spans="1:11" x14ac:dyDescent="0.35">
      <c r="A1" s="1" t="s">
        <v>0</v>
      </c>
      <c r="B1" s="1" t="s">
        <v>96</v>
      </c>
      <c r="C1" s="1" t="s">
        <v>1</v>
      </c>
      <c r="D1" s="1" t="s">
        <v>51</v>
      </c>
      <c r="E1" s="1" t="s">
        <v>52</v>
      </c>
      <c r="F1" s="1" t="s">
        <v>53</v>
      </c>
      <c r="G1" s="1" t="s">
        <v>97</v>
      </c>
      <c r="H1" s="1" t="s">
        <v>98</v>
      </c>
      <c r="I1" s="1" t="s">
        <v>242</v>
      </c>
      <c r="J1" s="1" t="s">
        <v>100</v>
      </c>
      <c r="K1" s="1" t="s">
        <v>101</v>
      </c>
    </row>
    <row r="2" spans="1:11" x14ac:dyDescent="0.35">
      <c r="A2">
        <v>1</v>
      </c>
      <c r="B2" t="s">
        <v>102</v>
      </c>
      <c r="C2" t="s">
        <v>243</v>
      </c>
      <c r="D2">
        <v>1</v>
      </c>
      <c r="E2">
        <v>4</v>
      </c>
      <c r="F2">
        <v>1</v>
      </c>
      <c r="G2">
        <v>1</v>
      </c>
      <c r="H2">
        <v>0</v>
      </c>
      <c r="I2">
        <v>19.600000000000001</v>
      </c>
      <c r="J2" t="s">
        <v>244</v>
      </c>
      <c r="K2" t="s">
        <v>245</v>
      </c>
    </row>
    <row r="3" spans="1:11" x14ac:dyDescent="0.35">
      <c r="A3">
        <v>2.1</v>
      </c>
      <c r="B3" t="s">
        <v>102</v>
      </c>
      <c r="C3" t="s">
        <v>246</v>
      </c>
      <c r="D3" t="s">
        <v>54</v>
      </c>
      <c r="E3" t="s">
        <v>56</v>
      </c>
      <c r="F3">
        <v>1</v>
      </c>
      <c r="G3">
        <v>1</v>
      </c>
      <c r="H3">
        <v>1</v>
      </c>
      <c r="I3">
        <f>(380-120)*0.2</f>
        <v>52</v>
      </c>
      <c r="J3" t="s">
        <v>247</v>
      </c>
      <c r="K3" t="s">
        <v>248</v>
      </c>
    </row>
    <row r="4" spans="1:11" x14ac:dyDescent="0.35">
      <c r="A4">
        <v>2.2000000000000002</v>
      </c>
      <c r="B4" t="s">
        <v>102</v>
      </c>
      <c r="C4" t="s">
        <v>246</v>
      </c>
      <c r="D4" t="s">
        <v>54</v>
      </c>
      <c r="E4" t="s">
        <v>56</v>
      </c>
      <c r="F4">
        <v>1</v>
      </c>
      <c r="G4">
        <v>0</v>
      </c>
      <c r="H4">
        <v>0</v>
      </c>
      <c r="I4" t="s">
        <v>54</v>
      </c>
      <c r="J4" t="s">
        <v>247</v>
      </c>
      <c r="K4" t="s">
        <v>248</v>
      </c>
    </row>
    <row r="5" spans="1:11" x14ac:dyDescent="0.35">
      <c r="A5">
        <v>3</v>
      </c>
      <c r="B5" t="s">
        <v>102</v>
      </c>
      <c r="C5" t="s">
        <v>249</v>
      </c>
      <c r="D5" t="s">
        <v>54</v>
      </c>
      <c r="E5" t="s">
        <v>54</v>
      </c>
      <c r="F5" t="s">
        <v>54</v>
      </c>
      <c r="G5" t="s">
        <v>54</v>
      </c>
      <c r="H5" t="s">
        <v>54</v>
      </c>
      <c r="I5" t="s">
        <v>54</v>
      </c>
      <c r="J5" t="s">
        <v>54</v>
      </c>
      <c r="K5" t="s">
        <v>250</v>
      </c>
    </row>
    <row r="6" spans="1:11" x14ac:dyDescent="0.35">
      <c r="A6">
        <v>4</v>
      </c>
      <c r="B6" t="s">
        <v>102</v>
      </c>
      <c r="C6" t="s">
        <v>251</v>
      </c>
      <c r="D6" t="s">
        <v>54</v>
      </c>
      <c r="E6" t="s">
        <v>54</v>
      </c>
      <c r="F6" t="s">
        <v>54</v>
      </c>
      <c r="G6" t="s">
        <v>54</v>
      </c>
      <c r="H6" t="s">
        <v>54</v>
      </c>
      <c r="I6" t="s">
        <v>54</v>
      </c>
      <c r="J6" t="s">
        <v>54</v>
      </c>
      <c r="K6" t="s">
        <v>250</v>
      </c>
    </row>
    <row r="7" spans="1:11" x14ac:dyDescent="0.35">
      <c r="A7">
        <v>5.0999999999999996</v>
      </c>
      <c r="B7" t="s">
        <v>102</v>
      </c>
      <c r="C7" t="s">
        <v>252</v>
      </c>
      <c r="D7">
        <v>2</v>
      </c>
      <c r="E7">
        <v>1</v>
      </c>
      <c r="F7">
        <v>1</v>
      </c>
      <c r="G7">
        <v>0</v>
      </c>
      <c r="H7">
        <v>1</v>
      </c>
      <c r="I7">
        <f>20*0.2</f>
        <v>4</v>
      </c>
      <c r="J7" t="s">
        <v>253</v>
      </c>
      <c r="K7" t="s">
        <v>254</v>
      </c>
    </row>
    <row r="8" spans="1:11" x14ac:dyDescent="0.35">
      <c r="A8">
        <v>5.2</v>
      </c>
      <c r="B8" t="s">
        <v>102</v>
      </c>
      <c r="C8" t="s">
        <v>252</v>
      </c>
      <c r="D8">
        <v>3</v>
      </c>
      <c r="E8">
        <v>1</v>
      </c>
      <c r="F8">
        <v>1</v>
      </c>
      <c r="G8">
        <v>1</v>
      </c>
      <c r="H8">
        <v>1</v>
      </c>
      <c r="I8">
        <f>(320-200)*0.2</f>
        <v>24</v>
      </c>
      <c r="J8" t="s">
        <v>54</v>
      </c>
      <c r="K8" t="s">
        <v>254</v>
      </c>
    </row>
    <row r="9" spans="1:11" x14ac:dyDescent="0.35">
      <c r="A9">
        <v>5.3</v>
      </c>
      <c r="B9" t="s">
        <v>102</v>
      </c>
      <c r="C9" t="s">
        <v>252</v>
      </c>
      <c r="D9">
        <v>3</v>
      </c>
      <c r="E9">
        <v>1</v>
      </c>
      <c r="F9">
        <v>1</v>
      </c>
      <c r="G9">
        <v>1</v>
      </c>
      <c r="H9">
        <v>1</v>
      </c>
      <c r="I9">
        <f>(820-400)*0.2</f>
        <v>84</v>
      </c>
      <c r="J9" t="s">
        <v>54</v>
      </c>
      <c r="K9" t="s">
        <v>254</v>
      </c>
    </row>
    <row r="10" spans="1:11" x14ac:dyDescent="0.35">
      <c r="A10">
        <v>6</v>
      </c>
      <c r="B10" t="s">
        <v>102</v>
      </c>
      <c r="C10" t="s">
        <v>255</v>
      </c>
      <c r="D10">
        <v>1</v>
      </c>
      <c r="E10">
        <v>2</v>
      </c>
      <c r="F10">
        <v>1</v>
      </c>
      <c r="G10">
        <v>0</v>
      </c>
      <c r="H10">
        <v>1</v>
      </c>
      <c r="I10">
        <f>0.2*(200-90)</f>
        <v>22</v>
      </c>
      <c r="J10">
        <v>2</v>
      </c>
    </row>
    <row r="11" spans="1:11" x14ac:dyDescent="0.35">
      <c r="A11">
        <v>7.1</v>
      </c>
      <c r="B11" t="s">
        <v>102</v>
      </c>
      <c r="C11" t="s">
        <v>256</v>
      </c>
      <c r="D11">
        <v>1</v>
      </c>
      <c r="E11">
        <v>1</v>
      </c>
      <c r="F11">
        <v>1</v>
      </c>
      <c r="G11">
        <v>0</v>
      </c>
      <c r="H11">
        <v>1</v>
      </c>
      <c r="I11">
        <f>(250-140)*0.2</f>
        <v>22</v>
      </c>
      <c r="J11" t="s">
        <v>54</v>
      </c>
      <c r="K11" t="s">
        <v>257</v>
      </c>
    </row>
    <row r="12" spans="1:11" x14ac:dyDescent="0.35">
      <c r="A12">
        <v>7.2</v>
      </c>
      <c r="B12" t="s">
        <v>102</v>
      </c>
      <c r="C12" t="s">
        <v>256</v>
      </c>
      <c r="D12">
        <v>1</v>
      </c>
      <c r="E12">
        <v>1</v>
      </c>
      <c r="F12">
        <v>1</v>
      </c>
      <c r="G12">
        <v>0</v>
      </c>
      <c r="H12">
        <v>1</v>
      </c>
      <c r="I12">
        <f>(370-320)*0.2</f>
        <v>10</v>
      </c>
      <c r="J12" t="s">
        <v>54</v>
      </c>
      <c r="K12" t="s">
        <v>257</v>
      </c>
    </row>
    <row r="13" spans="1:11" x14ac:dyDescent="0.35">
      <c r="A13">
        <v>7.3</v>
      </c>
      <c r="B13" t="s">
        <v>102</v>
      </c>
      <c r="C13" t="s">
        <v>256</v>
      </c>
      <c r="D13">
        <v>1</v>
      </c>
      <c r="E13">
        <v>1</v>
      </c>
      <c r="F13">
        <v>1</v>
      </c>
      <c r="G13">
        <v>0</v>
      </c>
      <c r="H13">
        <v>1</v>
      </c>
      <c r="I13">
        <f>(560-420)*0.2</f>
        <v>28</v>
      </c>
      <c r="J13" t="s">
        <v>54</v>
      </c>
      <c r="K13" t="s">
        <v>257</v>
      </c>
    </row>
    <row r="14" spans="1:11" x14ac:dyDescent="0.35">
      <c r="A14">
        <v>8</v>
      </c>
      <c r="B14" t="s">
        <v>102</v>
      </c>
      <c r="C14" t="s">
        <v>258</v>
      </c>
      <c r="D14">
        <v>3</v>
      </c>
      <c r="E14">
        <v>1</v>
      </c>
      <c r="F14">
        <v>1</v>
      </c>
      <c r="G14">
        <v>1</v>
      </c>
      <c r="H14">
        <v>1</v>
      </c>
      <c r="I14">
        <f>(5600-520)*0.2</f>
        <v>1016</v>
      </c>
      <c r="J14" t="s">
        <v>259</v>
      </c>
      <c r="K14" t="s">
        <v>260</v>
      </c>
    </row>
    <row r="15" spans="1:11" x14ac:dyDescent="0.35">
      <c r="A15">
        <v>9</v>
      </c>
      <c r="B15" t="s">
        <v>102</v>
      </c>
      <c r="C15" t="s">
        <v>261</v>
      </c>
      <c r="D15" t="s">
        <v>54</v>
      </c>
      <c r="E15" t="s">
        <v>54</v>
      </c>
      <c r="F15" t="s">
        <v>54</v>
      </c>
      <c r="G15" t="s">
        <v>54</v>
      </c>
      <c r="H15" t="s">
        <v>54</v>
      </c>
      <c r="I15" t="s">
        <v>54</v>
      </c>
      <c r="J15" t="s">
        <v>54</v>
      </c>
      <c r="K15" t="s">
        <v>262</v>
      </c>
    </row>
    <row r="16" spans="1:11" x14ac:dyDescent="0.35">
      <c r="A16">
        <v>10</v>
      </c>
      <c r="B16" t="s">
        <v>102</v>
      </c>
      <c r="C16" t="s">
        <v>263</v>
      </c>
      <c r="D16" t="s">
        <v>54</v>
      </c>
      <c r="E16" t="s">
        <v>54</v>
      </c>
      <c r="F16" t="s">
        <v>54</v>
      </c>
      <c r="G16" t="s">
        <v>54</v>
      </c>
      <c r="H16" t="s">
        <v>54</v>
      </c>
      <c r="I16" t="s">
        <v>54</v>
      </c>
      <c r="J16" t="s">
        <v>54</v>
      </c>
      <c r="K16" t="s">
        <v>250</v>
      </c>
    </row>
    <row r="17" spans="1:11" x14ac:dyDescent="0.35">
      <c r="A17">
        <v>11</v>
      </c>
      <c r="B17" t="s">
        <v>102</v>
      </c>
      <c r="C17" t="s">
        <v>264</v>
      </c>
      <c r="D17">
        <v>1</v>
      </c>
      <c r="E17" t="s">
        <v>54</v>
      </c>
      <c r="F17">
        <v>1</v>
      </c>
      <c r="G17">
        <v>0</v>
      </c>
      <c r="H17">
        <v>0</v>
      </c>
      <c r="I17">
        <f>(670-440)*0.2</f>
        <v>46</v>
      </c>
      <c r="J17" t="s">
        <v>54</v>
      </c>
      <c r="K17" t="s">
        <v>265</v>
      </c>
    </row>
    <row r="18" spans="1:11" x14ac:dyDescent="0.35">
      <c r="A18">
        <v>12</v>
      </c>
      <c r="B18" t="s">
        <v>102</v>
      </c>
      <c r="C18" t="s">
        <v>266</v>
      </c>
      <c r="D18" t="s">
        <v>54</v>
      </c>
      <c r="E18" t="s">
        <v>54</v>
      </c>
      <c r="F18" t="s">
        <v>54</v>
      </c>
      <c r="G18" t="s">
        <v>54</v>
      </c>
      <c r="H18" t="s">
        <v>54</v>
      </c>
      <c r="I18" t="s">
        <v>54</v>
      </c>
      <c r="J18" t="s">
        <v>54</v>
      </c>
      <c r="K18" t="s">
        <v>250</v>
      </c>
    </row>
    <row r="19" spans="1:11" x14ac:dyDescent="0.35">
      <c r="A19">
        <v>13</v>
      </c>
      <c r="B19" t="s">
        <v>102</v>
      </c>
      <c r="C19" t="s">
        <v>267</v>
      </c>
      <c r="D19">
        <v>1</v>
      </c>
      <c r="E19">
        <v>1</v>
      </c>
      <c r="F19">
        <v>1</v>
      </c>
      <c r="G19">
        <v>0</v>
      </c>
      <c r="H19">
        <v>1</v>
      </c>
      <c r="I19">
        <f>(1050-950)*0.2</f>
        <v>20</v>
      </c>
      <c r="J19">
        <v>1</v>
      </c>
      <c r="K19" t="s">
        <v>268</v>
      </c>
    </row>
    <row r="20" spans="1:11" x14ac:dyDescent="0.35">
      <c r="A20">
        <v>14</v>
      </c>
      <c r="B20" t="s">
        <v>102</v>
      </c>
      <c r="C20" t="s">
        <v>269</v>
      </c>
      <c r="D20" t="s">
        <v>54</v>
      </c>
      <c r="E20" t="s">
        <v>54</v>
      </c>
      <c r="F20" t="s">
        <v>54</v>
      </c>
      <c r="G20" t="s">
        <v>54</v>
      </c>
      <c r="H20" t="s">
        <v>54</v>
      </c>
      <c r="I20" t="s">
        <v>54</v>
      </c>
      <c r="J20" t="s">
        <v>54</v>
      </c>
      <c r="K20" t="s">
        <v>250</v>
      </c>
    </row>
    <row r="21" spans="1:11" x14ac:dyDescent="0.35">
      <c r="A21">
        <v>16</v>
      </c>
      <c r="B21" t="s">
        <v>102</v>
      </c>
      <c r="C21" t="s">
        <v>270</v>
      </c>
      <c r="D21">
        <v>2</v>
      </c>
      <c r="E21" t="s">
        <v>86</v>
      </c>
      <c r="F21">
        <v>1</v>
      </c>
      <c r="G21">
        <v>0</v>
      </c>
      <c r="H21">
        <v>1</v>
      </c>
      <c r="I21">
        <f>(3600-670)*0.2</f>
        <v>586</v>
      </c>
      <c r="J21">
        <v>2</v>
      </c>
      <c r="K21" t="s">
        <v>271</v>
      </c>
    </row>
    <row r="22" spans="1:11" x14ac:dyDescent="0.35">
      <c r="A22">
        <v>17</v>
      </c>
      <c r="B22" t="s">
        <v>102</v>
      </c>
      <c r="C22" t="s">
        <v>272</v>
      </c>
      <c r="D22" t="s">
        <v>54</v>
      </c>
      <c r="E22" t="s">
        <v>54</v>
      </c>
      <c r="F22" t="s">
        <v>54</v>
      </c>
      <c r="G22" t="s">
        <v>54</v>
      </c>
      <c r="H22" t="s">
        <v>54</v>
      </c>
      <c r="I22" t="s">
        <v>54</v>
      </c>
      <c r="J22" t="s">
        <v>54</v>
      </c>
      <c r="K22" t="s">
        <v>250</v>
      </c>
    </row>
    <row r="23" spans="1:11" x14ac:dyDescent="0.35">
      <c r="A23">
        <v>18</v>
      </c>
      <c r="B23" t="s">
        <v>102</v>
      </c>
      <c r="C23" t="s">
        <v>273</v>
      </c>
      <c r="D23">
        <v>1</v>
      </c>
      <c r="E23">
        <v>1</v>
      </c>
      <c r="F23">
        <v>1</v>
      </c>
      <c r="G23">
        <v>0</v>
      </c>
      <c r="H23">
        <v>1</v>
      </c>
      <c r="I23">
        <f>(2800-270)*0.2</f>
        <v>506</v>
      </c>
      <c r="J23" t="s">
        <v>274</v>
      </c>
      <c r="K23" t="s">
        <v>275</v>
      </c>
    </row>
    <row r="24" spans="1:11" x14ac:dyDescent="0.35">
      <c r="A24">
        <v>19.100000000000001</v>
      </c>
      <c r="B24" t="s">
        <v>102</v>
      </c>
      <c r="C24" t="s">
        <v>276</v>
      </c>
      <c r="D24">
        <v>1</v>
      </c>
      <c r="E24">
        <v>1</v>
      </c>
      <c r="F24">
        <v>1</v>
      </c>
      <c r="G24">
        <v>0</v>
      </c>
      <c r="H24">
        <v>1</v>
      </c>
      <c r="I24">
        <f>(560-510)*0.2</f>
        <v>10</v>
      </c>
      <c r="J24" t="s">
        <v>54</v>
      </c>
    </row>
    <row r="25" spans="1:11" x14ac:dyDescent="0.35">
      <c r="A25">
        <v>19.2</v>
      </c>
      <c r="B25" t="s">
        <v>102</v>
      </c>
      <c r="C25" t="s">
        <v>276</v>
      </c>
      <c r="D25">
        <v>1</v>
      </c>
      <c r="E25">
        <v>1</v>
      </c>
      <c r="F25">
        <v>1</v>
      </c>
      <c r="G25">
        <v>0</v>
      </c>
      <c r="H25">
        <v>1</v>
      </c>
      <c r="I25">
        <f>(1110-590)*0.2</f>
        <v>104</v>
      </c>
      <c r="J25" t="s">
        <v>54</v>
      </c>
    </row>
    <row r="26" spans="1:11" x14ac:dyDescent="0.35">
      <c r="A26">
        <v>1</v>
      </c>
      <c r="B26" t="s">
        <v>102</v>
      </c>
      <c r="C26" t="s">
        <v>54</v>
      </c>
      <c r="D26" t="s">
        <v>54</v>
      </c>
      <c r="E26" t="s">
        <v>54</v>
      </c>
      <c r="F26" t="s">
        <v>54</v>
      </c>
      <c r="G26" t="s">
        <v>54</v>
      </c>
      <c r="H26" t="s">
        <v>54</v>
      </c>
      <c r="I26" t="s">
        <v>54</v>
      </c>
      <c r="J26" t="s">
        <v>54</v>
      </c>
      <c r="K26" t="s">
        <v>250</v>
      </c>
    </row>
    <row r="27" spans="1:11" x14ac:dyDescent="0.35">
      <c r="A27">
        <v>2</v>
      </c>
      <c r="B27" t="s">
        <v>102</v>
      </c>
      <c r="C27" t="s">
        <v>277</v>
      </c>
      <c r="D27">
        <v>3</v>
      </c>
      <c r="E27">
        <v>1</v>
      </c>
      <c r="F27">
        <v>1</v>
      </c>
      <c r="G27">
        <v>0</v>
      </c>
      <c r="H27">
        <v>1</v>
      </c>
      <c r="I27">
        <f>(1600-1300)/5</f>
        <v>60</v>
      </c>
    </row>
    <row r="28" spans="1:11" x14ac:dyDescent="0.35">
      <c r="A28">
        <v>3</v>
      </c>
      <c r="B28" t="s">
        <v>102</v>
      </c>
      <c r="C28" t="s">
        <v>278</v>
      </c>
      <c r="D28">
        <v>2</v>
      </c>
      <c r="E28">
        <v>1</v>
      </c>
      <c r="F28">
        <v>1</v>
      </c>
      <c r="G28">
        <v>0</v>
      </c>
      <c r="H28">
        <v>1</v>
      </c>
      <c r="I28">
        <f>(596-403)/5</f>
        <v>38.6</v>
      </c>
    </row>
    <row r="29" spans="1:11" x14ac:dyDescent="0.35">
      <c r="A29">
        <v>4.0999999999999996</v>
      </c>
      <c r="B29" t="s">
        <v>102</v>
      </c>
      <c r="C29" t="s">
        <v>279</v>
      </c>
      <c r="D29">
        <v>1</v>
      </c>
      <c r="E29">
        <v>1</v>
      </c>
      <c r="F29">
        <v>1</v>
      </c>
      <c r="G29">
        <v>0</v>
      </c>
      <c r="H29">
        <v>1</v>
      </c>
      <c r="I29">
        <f>ABS(1258-1374)/5</f>
        <v>23.2</v>
      </c>
      <c r="K29" t="s">
        <v>92</v>
      </c>
    </row>
    <row r="30" spans="1:11" x14ac:dyDescent="0.35">
      <c r="A30">
        <v>4.2</v>
      </c>
      <c r="B30" t="s">
        <v>102</v>
      </c>
      <c r="C30" t="s">
        <v>279</v>
      </c>
      <c r="D30">
        <v>1</v>
      </c>
      <c r="E30">
        <v>1</v>
      </c>
      <c r="F30">
        <v>1</v>
      </c>
      <c r="G30">
        <v>0</v>
      </c>
      <c r="H30">
        <v>1</v>
      </c>
      <c r="I30">
        <f>ABS(1373-1466)/5</f>
        <v>18.600000000000001</v>
      </c>
    </row>
    <row r="31" spans="1:11" x14ac:dyDescent="0.35">
      <c r="A31">
        <v>5</v>
      </c>
      <c r="B31" t="s">
        <v>102</v>
      </c>
      <c r="C31" t="s">
        <v>280</v>
      </c>
      <c r="D31">
        <v>1</v>
      </c>
      <c r="E31">
        <v>1</v>
      </c>
      <c r="F31">
        <v>1</v>
      </c>
      <c r="G31">
        <v>0</v>
      </c>
      <c r="H31">
        <v>1</v>
      </c>
      <c r="I31">
        <f>ABS(334-500)</f>
        <v>166</v>
      </c>
      <c r="K31" t="s">
        <v>92</v>
      </c>
    </row>
    <row r="32" spans="1:11" x14ac:dyDescent="0.35">
      <c r="A32">
        <v>6</v>
      </c>
      <c r="B32" t="s">
        <v>102</v>
      </c>
      <c r="C32" t="s">
        <v>281</v>
      </c>
      <c r="D32" t="s">
        <v>54</v>
      </c>
      <c r="E32" t="s">
        <v>54</v>
      </c>
      <c r="F32" t="s">
        <v>54</v>
      </c>
      <c r="G32" t="s">
        <v>54</v>
      </c>
      <c r="H32" t="s">
        <v>54</v>
      </c>
      <c r="I32" t="s">
        <v>54</v>
      </c>
      <c r="J32" t="s">
        <v>54</v>
      </c>
      <c r="K32" t="s">
        <v>250</v>
      </c>
    </row>
    <row r="33" spans="1:11" x14ac:dyDescent="0.35">
      <c r="A33">
        <v>7</v>
      </c>
      <c r="B33" t="s">
        <v>102</v>
      </c>
      <c r="C33" t="s">
        <v>282</v>
      </c>
      <c r="D33">
        <v>1</v>
      </c>
      <c r="E33">
        <v>1</v>
      </c>
      <c r="F33">
        <v>1</v>
      </c>
      <c r="G33">
        <v>0</v>
      </c>
      <c r="H33">
        <v>1</v>
      </c>
      <c r="I33">
        <f>ABS(946-1103)/5</f>
        <v>31.4</v>
      </c>
    </row>
    <row r="34" spans="1:11" x14ac:dyDescent="0.35">
      <c r="A34">
        <v>8</v>
      </c>
      <c r="B34" t="s">
        <v>102</v>
      </c>
      <c r="C34" t="s">
        <v>283</v>
      </c>
      <c r="D34">
        <v>1</v>
      </c>
      <c r="E34">
        <v>3</v>
      </c>
      <c r="F34">
        <v>1</v>
      </c>
      <c r="G34">
        <v>0</v>
      </c>
      <c r="H34">
        <v>1</v>
      </c>
      <c r="I34" t="s">
        <v>284</v>
      </c>
    </row>
    <row r="35" spans="1:11" x14ac:dyDescent="0.35">
      <c r="A35">
        <v>9</v>
      </c>
      <c r="B35" t="s">
        <v>102</v>
      </c>
      <c r="C35" t="s">
        <v>285</v>
      </c>
      <c r="D35">
        <v>1</v>
      </c>
      <c r="E35" t="s">
        <v>54</v>
      </c>
      <c r="F35">
        <v>2</v>
      </c>
      <c r="G35">
        <v>0</v>
      </c>
      <c r="H35">
        <v>1</v>
      </c>
      <c r="I35">
        <f>ABS(1002-1717)/5</f>
        <v>143</v>
      </c>
    </row>
    <row r="36" spans="1:11" x14ac:dyDescent="0.35">
      <c r="A36">
        <v>10</v>
      </c>
      <c r="B36" t="s">
        <v>102</v>
      </c>
      <c r="C36" t="s">
        <v>286</v>
      </c>
      <c r="D36" t="s">
        <v>54</v>
      </c>
      <c r="E36" t="s">
        <v>54</v>
      </c>
      <c r="F36" t="s">
        <v>54</v>
      </c>
      <c r="G36" t="s">
        <v>54</v>
      </c>
      <c r="H36" t="s">
        <v>54</v>
      </c>
      <c r="I36" t="s">
        <v>54</v>
      </c>
      <c r="J36" t="s">
        <v>54</v>
      </c>
      <c r="K36" t="s">
        <v>250</v>
      </c>
    </row>
    <row r="37" spans="1:11" x14ac:dyDescent="0.35">
      <c r="A37">
        <v>11</v>
      </c>
      <c r="B37" t="s">
        <v>102</v>
      </c>
      <c r="C37" t="s">
        <v>287</v>
      </c>
      <c r="D37" t="s">
        <v>54</v>
      </c>
      <c r="E37" t="s">
        <v>54</v>
      </c>
      <c r="F37" t="s">
        <v>54</v>
      </c>
      <c r="G37" t="s">
        <v>54</v>
      </c>
      <c r="H37" t="s">
        <v>54</v>
      </c>
      <c r="I37" t="s">
        <v>54</v>
      </c>
      <c r="J37" t="s">
        <v>54</v>
      </c>
      <c r="K37" t="s">
        <v>250</v>
      </c>
    </row>
    <row r="38" spans="1:11" x14ac:dyDescent="0.35">
      <c r="A38" t="s">
        <v>288</v>
      </c>
      <c r="F38" t="s">
        <v>95</v>
      </c>
    </row>
    <row r="39" spans="1:11" x14ac:dyDescent="0.35">
      <c r="E39" t="s">
        <v>289</v>
      </c>
      <c r="F39">
        <f>COUNTIF(F2:F37, 1)</f>
        <v>24</v>
      </c>
    </row>
    <row r="40" spans="1:11" x14ac:dyDescent="0.35">
      <c r="E40" t="s">
        <v>290</v>
      </c>
      <c r="F40">
        <f>COUNTIF(F2:F37, 2)</f>
        <v>1</v>
      </c>
    </row>
    <row r="41" spans="1:11" x14ac:dyDescent="0.35">
      <c r="E41" t="s">
        <v>291</v>
      </c>
      <c r="F41">
        <f>F39/(F39+F40)*100</f>
        <v>96</v>
      </c>
    </row>
    <row r="43" spans="1:11" x14ac:dyDescent="0.35">
      <c r="E43" t="s">
        <v>97</v>
      </c>
      <c r="F43">
        <f>COUNTIF(G2:G37, 1)</f>
        <v>5</v>
      </c>
    </row>
    <row r="44" spans="1:11" x14ac:dyDescent="0.35">
      <c r="E44" t="s">
        <v>292</v>
      </c>
      <c r="F44">
        <f>F43/(F43+COUNTIF(G2:G37,0))*100</f>
        <v>20</v>
      </c>
    </row>
    <row r="46" spans="1:11" x14ac:dyDescent="0.35">
      <c r="E46" t="s">
        <v>98</v>
      </c>
      <c r="F46">
        <f>COUNTIF(H2:H37, 1)</f>
        <v>22</v>
      </c>
    </row>
    <row r="47" spans="1:11" x14ac:dyDescent="0.35">
      <c r="E47" t="s">
        <v>293</v>
      </c>
      <c r="F47">
        <f>F46/(F46+COUNTIF(H2:H37,0))*100</f>
        <v>88</v>
      </c>
    </row>
    <row r="49" spans="5:7" x14ac:dyDescent="0.35">
      <c r="E49" t="s">
        <v>294</v>
      </c>
      <c r="F49">
        <f>COUNTIF(F2:F37, "&lt;&gt;"&amp;"*")</f>
        <v>25</v>
      </c>
      <c r="G49" t="s">
        <v>295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1"/>
  <sheetViews>
    <sheetView workbookViewId="0">
      <pane ySplit="1" topLeftCell="A32" activePane="bottomLeft" state="frozen"/>
      <selection pane="bottomLeft" activeCell="L38" sqref="L38"/>
    </sheetView>
  </sheetViews>
  <sheetFormatPr defaultRowHeight="14.5" x14ac:dyDescent="0.35"/>
  <sheetData>
    <row r="1" spans="1:13" x14ac:dyDescent="0.35">
      <c r="A1" s="1" t="s">
        <v>0</v>
      </c>
      <c r="B1" s="1" t="s">
        <v>96</v>
      </c>
      <c r="C1" s="1" t="s">
        <v>1</v>
      </c>
      <c r="D1" s="1" t="s">
        <v>51</v>
      </c>
      <c r="E1" s="1" t="s">
        <v>52</v>
      </c>
      <c r="F1" s="1" t="s">
        <v>53</v>
      </c>
      <c r="G1" s="1" t="s">
        <v>97</v>
      </c>
      <c r="H1" s="1" t="s">
        <v>98</v>
      </c>
      <c r="I1" s="1" t="s">
        <v>242</v>
      </c>
      <c r="J1" s="1" t="s">
        <v>100</v>
      </c>
      <c r="K1" s="1" t="s">
        <v>101</v>
      </c>
      <c r="L1" s="1" t="s">
        <v>1744</v>
      </c>
      <c r="M1" s="1" t="s">
        <v>1743</v>
      </c>
    </row>
    <row r="2" spans="1:13" x14ac:dyDescent="0.35">
      <c r="A2">
        <v>1</v>
      </c>
      <c r="B2" t="s">
        <v>407</v>
      </c>
      <c r="C2" t="s">
        <v>408</v>
      </c>
      <c r="D2">
        <v>2</v>
      </c>
      <c r="I2">
        <f>(1518-610)*0.2</f>
        <v>181.60000000000002</v>
      </c>
      <c r="L2">
        <v>1</v>
      </c>
    </row>
    <row r="3" spans="1:13" x14ac:dyDescent="0.35">
      <c r="A3">
        <v>2</v>
      </c>
      <c r="B3" t="s">
        <v>407</v>
      </c>
      <c r="C3" t="s">
        <v>409</v>
      </c>
      <c r="D3">
        <v>1</v>
      </c>
      <c r="L3">
        <v>1</v>
      </c>
    </row>
    <row r="4" spans="1:13" x14ac:dyDescent="0.35">
      <c r="A4">
        <v>3</v>
      </c>
      <c r="B4" t="s">
        <v>407</v>
      </c>
      <c r="C4" t="s">
        <v>410</v>
      </c>
      <c r="D4">
        <v>1</v>
      </c>
      <c r="I4">
        <f>(1518-400)*0.2</f>
        <v>223.60000000000002</v>
      </c>
      <c r="L4">
        <v>2</v>
      </c>
    </row>
    <row r="5" spans="1:13" x14ac:dyDescent="0.35">
      <c r="A5">
        <v>4</v>
      </c>
      <c r="B5" t="s">
        <v>407</v>
      </c>
      <c r="C5" t="s">
        <v>411</v>
      </c>
      <c r="D5">
        <v>1</v>
      </c>
      <c r="I5">
        <f>(1518-400)*0.2</f>
        <v>223.60000000000002</v>
      </c>
      <c r="L5">
        <v>1</v>
      </c>
    </row>
    <row r="6" spans="1:13" x14ac:dyDescent="0.35">
      <c r="A6">
        <v>5</v>
      </c>
      <c r="B6" t="s">
        <v>407</v>
      </c>
      <c r="C6" t="s">
        <v>412</v>
      </c>
      <c r="D6">
        <v>1</v>
      </c>
      <c r="I6">
        <f>(1518-450)*0.2</f>
        <v>213.60000000000002</v>
      </c>
      <c r="L6">
        <v>3</v>
      </c>
    </row>
    <row r="7" spans="1:13" x14ac:dyDescent="0.35">
      <c r="A7">
        <v>6</v>
      </c>
      <c r="B7" t="s">
        <v>407</v>
      </c>
      <c r="C7" t="s">
        <v>413</v>
      </c>
    </row>
    <row r="8" spans="1:13" x14ac:dyDescent="0.35">
      <c r="A8">
        <v>7</v>
      </c>
      <c r="B8" t="s">
        <v>407</v>
      </c>
      <c r="C8" t="s">
        <v>414</v>
      </c>
    </row>
    <row r="9" spans="1:13" x14ac:dyDescent="0.35">
      <c r="A9">
        <v>8</v>
      </c>
      <c r="B9" t="s">
        <v>407</v>
      </c>
      <c r="C9" t="s">
        <v>415</v>
      </c>
    </row>
    <row r="10" spans="1:13" x14ac:dyDescent="0.35">
      <c r="A10">
        <v>9</v>
      </c>
      <c r="B10" t="s">
        <v>407</v>
      </c>
      <c r="C10" t="s">
        <v>416</v>
      </c>
      <c r="D10">
        <v>1</v>
      </c>
      <c r="I10">
        <f>(1518-500)*0.2</f>
        <v>203.60000000000002</v>
      </c>
    </row>
    <row r="11" spans="1:13" x14ac:dyDescent="0.35">
      <c r="A11">
        <v>10</v>
      </c>
      <c r="B11" t="s">
        <v>407</v>
      </c>
      <c r="C11" t="s">
        <v>417</v>
      </c>
      <c r="D11">
        <v>3</v>
      </c>
      <c r="I11">
        <f>1058*0.2</f>
        <v>211.60000000000002</v>
      </c>
      <c r="L11">
        <v>1</v>
      </c>
    </row>
    <row r="12" spans="1:13" x14ac:dyDescent="0.35">
      <c r="A12">
        <v>11</v>
      </c>
      <c r="B12" t="s">
        <v>407</v>
      </c>
      <c r="C12" t="s">
        <v>418</v>
      </c>
    </row>
    <row r="13" spans="1:13" x14ac:dyDescent="0.35">
      <c r="A13">
        <v>12</v>
      </c>
      <c r="B13" t="s">
        <v>407</v>
      </c>
      <c r="C13" t="s">
        <v>419</v>
      </c>
      <c r="D13">
        <v>1</v>
      </c>
      <c r="I13">
        <f>1200*0.2</f>
        <v>240</v>
      </c>
      <c r="L13">
        <v>2</v>
      </c>
    </row>
    <row r="14" spans="1:13" x14ac:dyDescent="0.35">
      <c r="A14">
        <v>13</v>
      </c>
      <c r="B14" t="s">
        <v>407</v>
      </c>
      <c r="C14" t="s">
        <v>420</v>
      </c>
      <c r="D14">
        <v>1</v>
      </c>
      <c r="I14">
        <v>208</v>
      </c>
      <c r="L14">
        <v>1</v>
      </c>
    </row>
    <row r="15" spans="1:13" x14ac:dyDescent="0.35">
      <c r="A15">
        <v>14</v>
      </c>
      <c r="B15" t="s">
        <v>407</v>
      </c>
      <c r="C15" t="s">
        <v>421</v>
      </c>
      <c r="D15">
        <v>2</v>
      </c>
      <c r="I15">
        <f>(1518-260)*0.2</f>
        <v>251.60000000000002</v>
      </c>
      <c r="L15">
        <v>1</v>
      </c>
    </row>
    <row r="16" spans="1:13" x14ac:dyDescent="0.35">
      <c r="A16">
        <v>15</v>
      </c>
      <c r="B16" t="s">
        <v>407</v>
      </c>
      <c r="C16" t="s">
        <v>422</v>
      </c>
      <c r="D16">
        <v>3</v>
      </c>
      <c r="I16">
        <f>0.2*1238</f>
        <v>247.60000000000002</v>
      </c>
      <c r="L16">
        <v>1</v>
      </c>
    </row>
    <row r="17" spans="1:12" x14ac:dyDescent="0.35">
      <c r="A17">
        <v>16</v>
      </c>
      <c r="B17" t="s">
        <v>407</v>
      </c>
      <c r="C17" t="s">
        <v>423</v>
      </c>
      <c r="D17">
        <v>2</v>
      </c>
      <c r="I17">
        <f>0.2*1200</f>
        <v>240</v>
      </c>
      <c r="L17">
        <v>1</v>
      </c>
    </row>
    <row r="18" spans="1:12" x14ac:dyDescent="0.35">
      <c r="A18">
        <v>17</v>
      </c>
      <c r="B18" t="s">
        <v>407</v>
      </c>
      <c r="C18" t="s">
        <v>424</v>
      </c>
      <c r="D18">
        <v>1</v>
      </c>
      <c r="I18">
        <f>0.2*330</f>
        <v>66</v>
      </c>
      <c r="L18">
        <v>1</v>
      </c>
    </row>
    <row r="19" spans="1:12" x14ac:dyDescent="0.35">
      <c r="A19">
        <v>18</v>
      </c>
      <c r="B19" t="s">
        <v>407</v>
      </c>
      <c r="C19" t="s">
        <v>425</v>
      </c>
      <c r="D19">
        <v>1</v>
      </c>
      <c r="I19">
        <f>0.2*1160</f>
        <v>232</v>
      </c>
      <c r="L19">
        <v>2</v>
      </c>
    </row>
    <row r="20" spans="1:12" x14ac:dyDescent="0.35">
      <c r="A20">
        <v>19</v>
      </c>
      <c r="B20" t="s">
        <v>407</v>
      </c>
      <c r="C20" t="s">
        <v>426</v>
      </c>
    </row>
    <row r="21" spans="1:12" x14ac:dyDescent="0.35">
      <c r="A21">
        <v>20</v>
      </c>
      <c r="B21" t="s">
        <v>407</v>
      </c>
      <c r="C21" t="s">
        <v>427</v>
      </c>
      <c r="D21">
        <v>1</v>
      </c>
      <c r="I21">
        <f>0.2*689</f>
        <v>137.80000000000001</v>
      </c>
      <c r="L21">
        <v>1</v>
      </c>
    </row>
    <row r="22" spans="1:12" x14ac:dyDescent="0.35">
      <c r="A22">
        <v>21</v>
      </c>
      <c r="B22" t="s">
        <v>407</v>
      </c>
      <c r="C22" t="s">
        <v>428</v>
      </c>
      <c r="D22">
        <v>1</v>
      </c>
      <c r="I22">
        <f>0.2*1200</f>
        <v>240</v>
      </c>
      <c r="L22">
        <v>1</v>
      </c>
    </row>
    <row r="23" spans="1:12" x14ac:dyDescent="0.35">
      <c r="A23">
        <v>22</v>
      </c>
      <c r="B23" t="s">
        <v>407</v>
      </c>
      <c r="C23" t="s">
        <v>429</v>
      </c>
      <c r="D23">
        <v>1</v>
      </c>
      <c r="I23">
        <f>837*0.2</f>
        <v>167.4</v>
      </c>
      <c r="L23">
        <v>1</v>
      </c>
    </row>
    <row r="24" spans="1:12" x14ac:dyDescent="0.35">
      <c r="A24">
        <v>23</v>
      </c>
      <c r="B24" t="s">
        <v>407</v>
      </c>
      <c r="C24" t="s">
        <v>430</v>
      </c>
      <c r="D24">
        <v>1</v>
      </c>
      <c r="I24">
        <f>0.2*1012</f>
        <v>202.4</v>
      </c>
      <c r="L24">
        <v>1</v>
      </c>
    </row>
    <row r="25" spans="1:12" x14ac:dyDescent="0.35">
      <c r="A25">
        <v>24</v>
      </c>
      <c r="B25" t="s">
        <v>407</v>
      </c>
      <c r="C25" t="s">
        <v>431</v>
      </c>
    </row>
    <row r="26" spans="1:12" x14ac:dyDescent="0.35">
      <c r="A26">
        <v>25</v>
      </c>
      <c r="B26" t="s">
        <v>407</v>
      </c>
      <c r="C26" t="s">
        <v>432</v>
      </c>
      <c r="D26">
        <v>1</v>
      </c>
      <c r="I26">
        <f>290*0.2</f>
        <v>58</v>
      </c>
      <c r="L26">
        <v>1</v>
      </c>
    </row>
    <row r="27" spans="1:12" x14ac:dyDescent="0.35">
      <c r="A27">
        <v>26</v>
      </c>
      <c r="B27" t="s">
        <v>407</v>
      </c>
      <c r="C27" t="s">
        <v>433</v>
      </c>
      <c r="D27">
        <v>1</v>
      </c>
      <c r="I27">
        <f>879*0.2</f>
        <v>175.8</v>
      </c>
      <c r="L27">
        <v>1</v>
      </c>
    </row>
    <row r="28" spans="1:12" x14ac:dyDescent="0.35">
      <c r="A28">
        <v>27</v>
      </c>
      <c r="B28" t="s">
        <v>407</v>
      </c>
      <c r="C28" t="s">
        <v>434</v>
      </c>
      <c r="D28">
        <v>1</v>
      </c>
      <c r="I28">
        <f>831*0.2</f>
        <v>166.20000000000002</v>
      </c>
      <c r="L28">
        <v>2</v>
      </c>
    </row>
    <row r="29" spans="1:12" x14ac:dyDescent="0.35">
      <c r="A29">
        <v>28</v>
      </c>
      <c r="B29" t="s">
        <v>407</v>
      </c>
      <c r="C29" t="s">
        <v>435</v>
      </c>
    </row>
    <row r="30" spans="1:12" x14ac:dyDescent="0.35">
      <c r="A30">
        <v>29</v>
      </c>
      <c r="B30" t="s">
        <v>407</v>
      </c>
      <c r="C30" t="s">
        <v>436</v>
      </c>
      <c r="D30">
        <v>2</v>
      </c>
      <c r="I30">
        <f>0.2*180</f>
        <v>36</v>
      </c>
      <c r="L30">
        <v>2</v>
      </c>
    </row>
    <row r="31" spans="1:12" x14ac:dyDescent="0.35">
      <c r="A31">
        <v>30</v>
      </c>
      <c r="B31" t="s">
        <v>407</v>
      </c>
      <c r="C31" t="s">
        <v>437</v>
      </c>
      <c r="I31">
        <f>0.2*160</f>
        <v>32</v>
      </c>
      <c r="L31">
        <v>1</v>
      </c>
    </row>
    <row r="32" spans="1:12" x14ac:dyDescent="0.35">
      <c r="A32">
        <v>31</v>
      </c>
      <c r="B32" t="s">
        <v>407</v>
      </c>
      <c r="C32" t="s">
        <v>438</v>
      </c>
      <c r="D32">
        <v>1</v>
      </c>
      <c r="I32">
        <f>0.2*1026</f>
        <v>205.20000000000002</v>
      </c>
      <c r="L32">
        <v>3</v>
      </c>
    </row>
    <row r="33" spans="1:13" x14ac:dyDescent="0.35">
      <c r="A33">
        <v>32</v>
      </c>
      <c r="B33" t="s">
        <v>407</v>
      </c>
      <c r="C33" t="s">
        <v>439</v>
      </c>
      <c r="D33">
        <v>3</v>
      </c>
      <c r="I33">
        <f>0.2*436</f>
        <v>87.2</v>
      </c>
      <c r="L33">
        <v>2</v>
      </c>
    </row>
    <row r="34" spans="1:13" x14ac:dyDescent="0.35">
      <c r="A34">
        <v>33</v>
      </c>
      <c r="B34" t="s">
        <v>407</v>
      </c>
      <c r="C34" t="s">
        <v>440</v>
      </c>
      <c r="D34">
        <v>3</v>
      </c>
      <c r="I34">
        <f>0.2*2012</f>
        <v>402.40000000000003</v>
      </c>
      <c r="L34">
        <v>1</v>
      </c>
      <c r="M34">
        <v>1</v>
      </c>
    </row>
    <row r="35" spans="1:13" x14ac:dyDescent="0.35">
      <c r="A35">
        <v>34</v>
      </c>
      <c r="B35" t="s">
        <v>407</v>
      </c>
      <c r="C35" t="s">
        <v>441</v>
      </c>
      <c r="D35">
        <v>2</v>
      </c>
      <c r="I35">
        <f>1805*0.2</f>
        <v>361</v>
      </c>
      <c r="L35">
        <v>1</v>
      </c>
      <c r="M35">
        <v>1</v>
      </c>
    </row>
    <row r="36" spans="1:13" x14ac:dyDescent="0.35">
      <c r="A36">
        <v>35</v>
      </c>
      <c r="B36" t="s">
        <v>407</v>
      </c>
      <c r="C36" t="s">
        <v>442</v>
      </c>
      <c r="D36">
        <v>1</v>
      </c>
      <c r="I36">
        <f>865*0.2</f>
        <v>173</v>
      </c>
      <c r="L36">
        <v>1</v>
      </c>
    </row>
    <row r="37" spans="1:13" x14ac:dyDescent="0.35">
      <c r="A37">
        <v>36</v>
      </c>
      <c r="B37" t="s">
        <v>407</v>
      </c>
      <c r="C37" t="s">
        <v>443</v>
      </c>
      <c r="D37">
        <v>3</v>
      </c>
      <c r="I37">
        <f>1559*0.2</f>
        <v>311.8</v>
      </c>
      <c r="L37">
        <v>1</v>
      </c>
    </row>
    <row r="38" spans="1:13" x14ac:dyDescent="0.35">
      <c r="A38">
        <v>37.1</v>
      </c>
      <c r="B38" t="s">
        <v>407</v>
      </c>
      <c r="C38" t="s">
        <v>444</v>
      </c>
      <c r="D38">
        <v>1</v>
      </c>
      <c r="I38">
        <f>980*0.2</f>
        <v>196</v>
      </c>
      <c r="L38">
        <v>1</v>
      </c>
    </row>
    <row r="39" spans="1:13" x14ac:dyDescent="0.35">
      <c r="A39">
        <v>37.200000000000003</v>
      </c>
      <c r="B39" t="s">
        <v>407</v>
      </c>
      <c r="C39" t="s">
        <v>444</v>
      </c>
      <c r="D39">
        <v>1</v>
      </c>
      <c r="I39">
        <f>0.2*190</f>
        <v>38</v>
      </c>
    </row>
    <row r="40" spans="1:13" x14ac:dyDescent="0.35">
      <c r="A40">
        <v>37.299999999999997</v>
      </c>
      <c r="B40" t="s">
        <v>407</v>
      </c>
      <c r="C40" t="s">
        <v>444</v>
      </c>
      <c r="D40">
        <v>1</v>
      </c>
      <c r="I40">
        <f>0.2*1550</f>
        <v>310</v>
      </c>
    </row>
    <row r="41" spans="1:13" x14ac:dyDescent="0.35">
      <c r="A41">
        <v>38</v>
      </c>
      <c r="B41" t="s">
        <v>407</v>
      </c>
      <c r="C41" t="s">
        <v>445</v>
      </c>
      <c r="D41">
        <v>2</v>
      </c>
      <c r="L41">
        <v>1</v>
      </c>
    </row>
    <row r="42" spans="1:13" x14ac:dyDescent="0.35">
      <c r="A42">
        <v>39</v>
      </c>
      <c r="B42" t="s">
        <v>407</v>
      </c>
      <c r="C42" t="s">
        <v>446</v>
      </c>
      <c r="D42">
        <v>1</v>
      </c>
      <c r="L42">
        <v>1</v>
      </c>
    </row>
    <row r="43" spans="1:13" x14ac:dyDescent="0.35">
      <c r="A43">
        <v>40</v>
      </c>
      <c r="B43" t="s">
        <v>407</v>
      </c>
      <c r="C43" t="s">
        <v>447</v>
      </c>
      <c r="D43">
        <v>4</v>
      </c>
      <c r="L43">
        <v>2</v>
      </c>
    </row>
    <row r="44" spans="1:13" x14ac:dyDescent="0.35">
      <c r="A44">
        <v>41</v>
      </c>
      <c r="B44" t="s">
        <v>407</v>
      </c>
      <c r="C44" t="s">
        <v>448</v>
      </c>
    </row>
    <row r="45" spans="1:13" x14ac:dyDescent="0.35">
      <c r="A45">
        <v>42</v>
      </c>
      <c r="B45" t="s">
        <v>407</v>
      </c>
      <c r="C45" t="s">
        <v>449</v>
      </c>
      <c r="D45">
        <v>1</v>
      </c>
      <c r="L45">
        <v>1</v>
      </c>
    </row>
    <row r="46" spans="1:13" x14ac:dyDescent="0.35">
      <c r="A46">
        <v>43</v>
      </c>
      <c r="B46" t="s">
        <v>407</v>
      </c>
      <c r="C46" t="s">
        <v>450</v>
      </c>
    </row>
    <row r="47" spans="1:13" x14ac:dyDescent="0.35">
      <c r="A47">
        <v>44</v>
      </c>
      <c r="B47" t="s">
        <v>407</v>
      </c>
      <c r="C47" t="s">
        <v>451</v>
      </c>
    </row>
    <row r="48" spans="1:13" x14ac:dyDescent="0.35">
      <c r="A48">
        <v>45</v>
      </c>
      <c r="B48" t="s">
        <v>407</v>
      </c>
      <c r="C48" t="s">
        <v>452</v>
      </c>
    </row>
    <row r="49" spans="1:4" x14ac:dyDescent="0.35">
      <c r="A49">
        <v>46</v>
      </c>
      <c r="B49" t="s">
        <v>407</v>
      </c>
      <c r="C49" t="s">
        <v>453</v>
      </c>
    </row>
    <row r="50" spans="1:4" x14ac:dyDescent="0.35">
      <c r="A50">
        <v>47</v>
      </c>
      <c r="B50" t="s">
        <v>407</v>
      </c>
      <c r="C50" t="s">
        <v>454</v>
      </c>
    </row>
    <row r="51" spans="1:4" x14ac:dyDescent="0.35">
      <c r="A51">
        <v>48</v>
      </c>
      <c r="B51" t="s">
        <v>407</v>
      </c>
      <c r="C51" t="s">
        <v>455</v>
      </c>
      <c r="D51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51"/>
  <sheetViews>
    <sheetView workbookViewId="0">
      <pane ySplit="1" topLeftCell="A8" activePane="bottomLeft" state="frozen"/>
      <selection activeCell="B2" sqref="B2:B141"/>
      <selection pane="bottomLeft" activeCell="I35" sqref="I35"/>
    </sheetView>
  </sheetViews>
  <sheetFormatPr defaultRowHeight="14.5" x14ac:dyDescent="0.35"/>
  <cols>
    <col min="9" max="9" width="14" bestFit="1" customWidth="1"/>
  </cols>
  <sheetData>
    <row r="1" spans="1:11" x14ac:dyDescent="0.35">
      <c r="A1" s="1" t="s">
        <v>0</v>
      </c>
      <c r="B1" s="1" t="s">
        <v>96</v>
      </c>
      <c r="C1" s="1" t="s">
        <v>1</v>
      </c>
      <c r="D1" s="1" t="s">
        <v>51</v>
      </c>
      <c r="E1" s="1" t="s">
        <v>52</v>
      </c>
      <c r="F1" s="1" t="s">
        <v>53</v>
      </c>
      <c r="G1" s="1" t="s">
        <v>97</v>
      </c>
      <c r="H1" s="1" t="s">
        <v>98</v>
      </c>
      <c r="I1" s="1" t="s">
        <v>242</v>
      </c>
      <c r="J1" s="1" t="s">
        <v>100</v>
      </c>
      <c r="K1" s="1" t="s">
        <v>101</v>
      </c>
    </row>
    <row r="2" spans="1:11" x14ac:dyDescent="0.35">
      <c r="A2">
        <v>1</v>
      </c>
      <c r="B2" t="s">
        <v>102</v>
      </c>
      <c r="C2" t="s">
        <v>296</v>
      </c>
      <c r="D2">
        <v>1</v>
      </c>
      <c r="E2">
        <v>1</v>
      </c>
      <c r="F2">
        <v>2</v>
      </c>
      <c r="G2">
        <v>0</v>
      </c>
      <c r="H2">
        <v>1</v>
      </c>
      <c r="I2">
        <f>(620-85)*0.5</f>
        <v>267.5</v>
      </c>
      <c r="J2" t="s">
        <v>297</v>
      </c>
      <c r="K2" t="s">
        <v>92</v>
      </c>
    </row>
    <row r="3" spans="1:11" x14ac:dyDescent="0.35">
      <c r="A3">
        <v>2</v>
      </c>
      <c r="B3" t="s">
        <v>102</v>
      </c>
      <c r="C3" t="s">
        <v>298</v>
      </c>
      <c r="D3" t="s">
        <v>54</v>
      </c>
      <c r="E3" t="s">
        <v>54</v>
      </c>
      <c r="F3" t="s">
        <v>54</v>
      </c>
      <c r="G3" t="s">
        <v>54</v>
      </c>
      <c r="H3" t="s">
        <v>54</v>
      </c>
      <c r="I3" t="s">
        <v>54</v>
      </c>
      <c r="J3" t="s">
        <v>54</v>
      </c>
      <c r="K3" t="s">
        <v>250</v>
      </c>
    </row>
    <row r="4" spans="1:11" x14ac:dyDescent="0.35">
      <c r="A4">
        <v>3</v>
      </c>
      <c r="B4" t="s">
        <v>102</v>
      </c>
      <c r="C4" t="s">
        <v>299</v>
      </c>
      <c r="D4" t="s">
        <v>54</v>
      </c>
      <c r="E4" t="s">
        <v>54</v>
      </c>
      <c r="F4" t="s">
        <v>54</v>
      </c>
      <c r="G4" t="s">
        <v>54</v>
      </c>
      <c r="H4" t="s">
        <v>54</v>
      </c>
      <c r="I4" t="s">
        <v>54</v>
      </c>
      <c r="J4" t="s">
        <v>54</v>
      </c>
      <c r="K4" t="s">
        <v>250</v>
      </c>
    </row>
    <row r="5" spans="1:11" x14ac:dyDescent="0.35">
      <c r="A5">
        <v>4</v>
      </c>
      <c r="B5" t="s">
        <v>102</v>
      </c>
      <c r="C5" t="s">
        <v>300</v>
      </c>
      <c r="D5">
        <v>1</v>
      </c>
      <c r="E5">
        <v>1</v>
      </c>
      <c r="F5">
        <v>1</v>
      </c>
      <c r="G5">
        <v>0</v>
      </c>
      <c r="H5">
        <v>1</v>
      </c>
      <c r="I5">
        <f>(380-20)*0.2</f>
        <v>72</v>
      </c>
      <c r="J5" t="s">
        <v>297</v>
      </c>
      <c r="K5" t="s">
        <v>89</v>
      </c>
    </row>
    <row r="6" spans="1:11" x14ac:dyDescent="0.35">
      <c r="A6">
        <v>5</v>
      </c>
      <c r="B6" t="s">
        <v>102</v>
      </c>
      <c r="C6" t="s">
        <v>301</v>
      </c>
      <c r="D6">
        <v>1</v>
      </c>
      <c r="E6" t="s">
        <v>54</v>
      </c>
      <c r="F6">
        <v>1</v>
      </c>
      <c r="G6">
        <v>0</v>
      </c>
      <c r="H6">
        <v>1</v>
      </c>
      <c r="I6">
        <f>ABS(4140-4500)*0.2</f>
        <v>72</v>
      </c>
      <c r="J6" t="s">
        <v>297</v>
      </c>
    </row>
    <row r="7" spans="1:11" x14ac:dyDescent="0.35">
      <c r="A7">
        <v>6</v>
      </c>
      <c r="B7" t="s">
        <v>102</v>
      </c>
      <c r="C7" t="s">
        <v>302</v>
      </c>
      <c r="D7">
        <v>1</v>
      </c>
      <c r="E7" t="s">
        <v>56</v>
      </c>
      <c r="F7">
        <v>1</v>
      </c>
      <c r="G7">
        <v>1</v>
      </c>
      <c r="H7">
        <v>1</v>
      </c>
      <c r="I7" t="s">
        <v>303</v>
      </c>
      <c r="J7" t="s">
        <v>259</v>
      </c>
      <c r="K7" t="s">
        <v>304</v>
      </c>
    </row>
    <row r="8" spans="1:11" x14ac:dyDescent="0.35">
      <c r="A8">
        <v>7</v>
      </c>
      <c r="B8" t="s">
        <v>102</v>
      </c>
      <c r="C8" t="s">
        <v>305</v>
      </c>
      <c r="D8">
        <v>1</v>
      </c>
      <c r="E8">
        <v>2</v>
      </c>
      <c r="F8">
        <v>1</v>
      </c>
      <c r="G8">
        <v>1</v>
      </c>
      <c r="H8">
        <v>1</v>
      </c>
      <c r="I8">
        <f>(1250-25)*0.2</f>
        <v>245</v>
      </c>
    </row>
    <row r="9" spans="1:11" x14ac:dyDescent="0.35">
      <c r="A9">
        <v>8</v>
      </c>
      <c r="B9" t="s">
        <v>102</v>
      </c>
      <c r="C9" t="s">
        <v>306</v>
      </c>
      <c r="D9">
        <v>2</v>
      </c>
      <c r="E9">
        <v>1</v>
      </c>
      <c r="F9">
        <v>2</v>
      </c>
      <c r="G9">
        <v>0</v>
      </c>
      <c r="H9">
        <v>1</v>
      </c>
      <c r="I9">
        <f>ABS(310-1860)*0.2</f>
        <v>310</v>
      </c>
    </row>
    <row r="10" spans="1:11" x14ac:dyDescent="0.35">
      <c r="A10">
        <v>8</v>
      </c>
      <c r="B10" t="s">
        <v>102</v>
      </c>
      <c r="C10" t="s">
        <v>306</v>
      </c>
      <c r="D10">
        <v>1</v>
      </c>
      <c r="E10">
        <v>1</v>
      </c>
      <c r="F10">
        <v>1</v>
      </c>
      <c r="G10">
        <v>0</v>
      </c>
      <c r="H10">
        <v>1</v>
      </c>
      <c r="I10">
        <f>(3360-3190)*0.2</f>
        <v>34</v>
      </c>
    </row>
    <row r="11" spans="1:11" x14ac:dyDescent="0.35">
      <c r="A11">
        <v>9</v>
      </c>
      <c r="B11" t="s">
        <v>102</v>
      </c>
      <c r="C11" t="s">
        <v>307</v>
      </c>
      <c r="D11">
        <v>1</v>
      </c>
      <c r="E11">
        <v>1</v>
      </c>
      <c r="F11">
        <v>1</v>
      </c>
      <c r="G11">
        <v>0</v>
      </c>
      <c r="H11">
        <v>0</v>
      </c>
      <c r="I11">
        <f>ABS(1560-2900)*0.2</f>
        <v>268</v>
      </c>
    </row>
    <row r="12" spans="1:11" x14ac:dyDescent="0.35">
      <c r="A12">
        <v>10</v>
      </c>
      <c r="B12" t="s">
        <v>102</v>
      </c>
      <c r="C12" t="s">
        <v>308</v>
      </c>
      <c r="D12" t="s">
        <v>54</v>
      </c>
      <c r="E12" t="s">
        <v>54</v>
      </c>
      <c r="F12" t="s">
        <v>54</v>
      </c>
      <c r="G12" t="s">
        <v>54</v>
      </c>
      <c r="H12" t="s">
        <v>54</v>
      </c>
      <c r="I12" t="s">
        <v>54</v>
      </c>
      <c r="J12" t="s">
        <v>54</v>
      </c>
      <c r="K12" t="s">
        <v>309</v>
      </c>
    </row>
    <row r="13" spans="1:11" x14ac:dyDescent="0.35">
      <c r="A13">
        <v>11</v>
      </c>
      <c r="B13" t="s">
        <v>102</v>
      </c>
      <c r="C13" t="s">
        <v>310</v>
      </c>
      <c r="D13">
        <v>1</v>
      </c>
      <c r="E13">
        <v>1</v>
      </c>
      <c r="F13">
        <v>1</v>
      </c>
      <c r="G13">
        <v>0</v>
      </c>
      <c r="H13">
        <v>1</v>
      </c>
      <c r="I13">
        <v>20</v>
      </c>
    </row>
    <row r="14" spans="1:11" x14ac:dyDescent="0.35">
      <c r="A14">
        <v>11</v>
      </c>
      <c r="B14" t="s">
        <v>102</v>
      </c>
      <c r="C14" t="s">
        <v>310</v>
      </c>
      <c r="D14">
        <v>1</v>
      </c>
      <c r="E14" t="s">
        <v>54</v>
      </c>
      <c r="F14">
        <v>1</v>
      </c>
      <c r="G14">
        <v>1</v>
      </c>
      <c r="H14">
        <v>1</v>
      </c>
      <c r="I14">
        <f>(4350-750)*0.2</f>
        <v>720</v>
      </c>
    </row>
    <row r="15" spans="1:11" x14ac:dyDescent="0.35">
      <c r="A15">
        <v>12</v>
      </c>
      <c r="B15" t="s">
        <v>102</v>
      </c>
      <c r="C15" t="s">
        <v>311</v>
      </c>
      <c r="D15">
        <v>1</v>
      </c>
      <c r="E15">
        <v>1</v>
      </c>
      <c r="F15">
        <v>1</v>
      </c>
      <c r="G15">
        <v>0</v>
      </c>
      <c r="H15">
        <v>1</v>
      </c>
      <c r="I15">
        <v>20</v>
      </c>
    </row>
    <row r="16" spans="1:11" x14ac:dyDescent="0.35">
      <c r="A16">
        <v>13</v>
      </c>
      <c r="B16" t="s">
        <v>102</v>
      </c>
      <c r="C16" t="s">
        <v>312</v>
      </c>
      <c r="D16" t="s">
        <v>54</v>
      </c>
      <c r="E16" t="s">
        <v>54</v>
      </c>
      <c r="F16" t="s">
        <v>54</v>
      </c>
      <c r="G16" t="s">
        <v>54</v>
      </c>
      <c r="H16" t="s">
        <v>54</v>
      </c>
      <c r="I16" t="s">
        <v>54</v>
      </c>
      <c r="J16" t="s">
        <v>54</v>
      </c>
    </row>
    <row r="17" spans="1:11" x14ac:dyDescent="0.35">
      <c r="A17">
        <v>14</v>
      </c>
      <c r="B17" t="s">
        <v>102</v>
      </c>
      <c r="C17" t="s">
        <v>313</v>
      </c>
      <c r="D17" t="s">
        <v>54</v>
      </c>
      <c r="E17" t="s">
        <v>54</v>
      </c>
      <c r="F17" t="s">
        <v>54</v>
      </c>
      <c r="G17" t="s">
        <v>54</v>
      </c>
      <c r="H17" t="s">
        <v>54</v>
      </c>
      <c r="I17" t="s">
        <v>54</v>
      </c>
      <c r="J17" t="s">
        <v>54</v>
      </c>
    </row>
    <row r="18" spans="1:11" x14ac:dyDescent="0.35">
      <c r="A18">
        <v>15</v>
      </c>
      <c r="B18" t="s">
        <v>2188</v>
      </c>
      <c r="C18" t="s">
        <v>2187</v>
      </c>
      <c r="D18">
        <v>4</v>
      </c>
      <c r="E18" t="s">
        <v>54</v>
      </c>
      <c r="F18">
        <v>2</v>
      </c>
      <c r="G18">
        <v>1</v>
      </c>
      <c r="H18">
        <v>1</v>
      </c>
      <c r="I18">
        <f>(2370-630)*0.2</f>
        <v>348</v>
      </c>
      <c r="K18" s="2" t="s">
        <v>2189</v>
      </c>
    </row>
    <row r="19" spans="1:11" x14ac:dyDescent="0.35">
      <c r="A19">
        <v>16</v>
      </c>
      <c r="B19" t="s">
        <v>102</v>
      </c>
      <c r="C19" t="s">
        <v>315</v>
      </c>
      <c r="D19" t="s">
        <v>54</v>
      </c>
      <c r="E19" t="s">
        <v>54</v>
      </c>
      <c r="F19" t="s">
        <v>54</v>
      </c>
      <c r="G19" t="s">
        <v>54</v>
      </c>
      <c r="H19" t="s">
        <v>54</v>
      </c>
      <c r="I19" t="s">
        <v>54</v>
      </c>
      <c r="J19" t="s">
        <v>54</v>
      </c>
    </row>
    <row r="20" spans="1:11" x14ac:dyDescent="0.35">
      <c r="A20">
        <v>17</v>
      </c>
      <c r="B20" t="s">
        <v>102</v>
      </c>
      <c r="C20" t="s">
        <v>316</v>
      </c>
      <c r="D20" t="s">
        <v>54</v>
      </c>
      <c r="E20" t="s">
        <v>54</v>
      </c>
      <c r="F20" t="s">
        <v>54</v>
      </c>
      <c r="G20" t="s">
        <v>54</v>
      </c>
      <c r="H20" t="s">
        <v>54</v>
      </c>
      <c r="I20" t="s">
        <v>54</v>
      </c>
      <c r="J20" t="s">
        <v>54</v>
      </c>
    </row>
    <row r="21" spans="1:11" x14ac:dyDescent="0.35">
      <c r="A21">
        <v>18</v>
      </c>
      <c r="B21" t="s">
        <v>102</v>
      </c>
      <c r="C21" t="s">
        <v>317</v>
      </c>
      <c r="D21" t="s">
        <v>54</v>
      </c>
      <c r="E21" t="s">
        <v>54</v>
      </c>
      <c r="F21" t="s">
        <v>54</v>
      </c>
      <c r="G21" t="s">
        <v>54</v>
      </c>
      <c r="H21" t="s">
        <v>54</v>
      </c>
      <c r="I21" t="s">
        <v>54</v>
      </c>
      <c r="J21" t="s">
        <v>54</v>
      </c>
    </row>
    <row r="22" spans="1:11" x14ac:dyDescent="0.35">
      <c r="A22">
        <v>19</v>
      </c>
      <c r="B22" t="s">
        <v>102</v>
      </c>
      <c r="C22" t="s">
        <v>318</v>
      </c>
      <c r="D22">
        <v>1</v>
      </c>
      <c r="E22">
        <v>1</v>
      </c>
      <c r="F22">
        <v>1</v>
      </c>
      <c r="G22">
        <v>0</v>
      </c>
      <c r="H22">
        <v>1</v>
      </c>
      <c r="I22" t="s">
        <v>357</v>
      </c>
    </row>
    <row r="23" spans="1:11" x14ac:dyDescent="0.35">
      <c r="A23">
        <v>20</v>
      </c>
      <c r="B23" t="s">
        <v>102</v>
      </c>
      <c r="C23" t="s">
        <v>319</v>
      </c>
      <c r="D23">
        <v>2</v>
      </c>
      <c r="E23">
        <v>4</v>
      </c>
      <c r="F23">
        <v>1</v>
      </c>
      <c r="G23">
        <v>0</v>
      </c>
      <c r="H23">
        <v>1</v>
      </c>
      <c r="I23">
        <f>(4700-3900)*0.2</f>
        <v>160</v>
      </c>
    </row>
    <row r="24" spans="1:11" x14ac:dyDescent="0.35">
      <c r="A24">
        <v>21</v>
      </c>
      <c r="B24" t="s">
        <v>102</v>
      </c>
      <c r="C24" t="s">
        <v>320</v>
      </c>
      <c r="D24" t="s">
        <v>54</v>
      </c>
      <c r="E24" t="s">
        <v>54</v>
      </c>
      <c r="F24" t="s">
        <v>54</v>
      </c>
      <c r="G24" t="s">
        <v>54</v>
      </c>
      <c r="H24" t="s">
        <v>54</v>
      </c>
      <c r="I24" t="s">
        <v>54</v>
      </c>
      <c r="J24" t="s">
        <v>54</v>
      </c>
    </row>
    <row r="25" spans="1:11" x14ac:dyDescent="0.35">
      <c r="A25">
        <v>22</v>
      </c>
      <c r="B25" t="s">
        <v>102</v>
      </c>
      <c r="C25" t="s">
        <v>321</v>
      </c>
      <c r="D25">
        <v>1</v>
      </c>
      <c r="E25">
        <v>2</v>
      </c>
      <c r="F25">
        <v>1</v>
      </c>
      <c r="G25">
        <v>0</v>
      </c>
      <c r="H25">
        <v>1</v>
      </c>
      <c r="I25">
        <f>(770-177)*0.2</f>
        <v>118.60000000000001</v>
      </c>
      <c r="K25" t="s">
        <v>314</v>
      </c>
    </row>
    <row r="26" spans="1:11" x14ac:dyDescent="0.35">
      <c r="A26">
        <v>23.1</v>
      </c>
      <c r="B26" t="s">
        <v>102</v>
      </c>
      <c r="C26" t="s">
        <v>322</v>
      </c>
      <c r="D26">
        <v>1</v>
      </c>
      <c r="E26" t="s">
        <v>54</v>
      </c>
      <c r="F26">
        <v>1</v>
      </c>
      <c r="G26">
        <v>0</v>
      </c>
      <c r="H26">
        <v>1</v>
      </c>
      <c r="I26">
        <f>(710-270)*0.2</f>
        <v>88</v>
      </c>
    </row>
    <row r="27" spans="1:11" x14ac:dyDescent="0.35">
      <c r="A27">
        <v>23.2</v>
      </c>
      <c r="B27" t="s">
        <v>102</v>
      </c>
      <c r="C27" t="s">
        <v>322</v>
      </c>
      <c r="D27">
        <v>1</v>
      </c>
      <c r="E27" t="s">
        <v>54</v>
      </c>
      <c r="F27">
        <v>1</v>
      </c>
      <c r="G27">
        <v>0</v>
      </c>
      <c r="H27">
        <v>0</v>
      </c>
      <c r="I27" t="s">
        <v>323</v>
      </c>
    </row>
    <row r="28" spans="1:11" x14ac:dyDescent="0.35">
      <c r="A28">
        <v>24</v>
      </c>
      <c r="B28" t="s">
        <v>102</v>
      </c>
      <c r="C28" t="s">
        <v>324</v>
      </c>
      <c r="D28">
        <v>2</v>
      </c>
      <c r="E28" t="s">
        <v>54</v>
      </c>
      <c r="F28">
        <v>1</v>
      </c>
      <c r="G28">
        <v>1</v>
      </c>
      <c r="H28">
        <v>1</v>
      </c>
      <c r="I28">
        <v>55</v>
      </c>
    </row>
    <row r="29" spans="1:11" x14ac:dyDescent="0.35">
      <c r="A29">
        <v>25</v>
      </c>
      <c r="B29" t="s">
        <v>102</v>
      </c>
      <c r="C29" t="s">
        <v>325</v>
      </c>
      <c r="D29">
        <v>2</v>
      </c>
      <c r="E29">
        <v>1</v>
      </c>
      <c r="F29">
        <v>2</v>
      </c>
      <c r="G29">
        <v>0</v>
      </c>
      <c r="H29">
        <v>0</v>
      </c>
      <c r="I29" t="s">
        <v>326</v>
      </c>
    </row>
    <row r="30" spans="1:11" x14ac:dyDescent="0.35">
      <c r="A30">
        <v>26</v>
      </c>
      <c r="B30" t="s">
        <v>102</v>
      </c>
      <c r="C30" t="s">
        <v>327</v>
      </c>
      <c r="D30">
        <v>1</v>
      </c>
      <c r="E30">
        <v>1</v>
      </c>
      <c r="F30">
        <v>2</v>
      </c>
      <c r="G30">
        <v>0</v>
      </c>
      <c r="H30">
        <v>1</v>
      </c>
      <c r="I30">
        <f>ABS(3340-4200)*0.2</f>
        <v>172</v>
      </c>
      <c r="K30" t="s">
        <v>328</v>
      </c>
    </row>
    <row r="31" spans="1:11" x14ac:dyDescent="0.35">
      <c r="A31">
        <v>27.1</v>
      </c>
      <c r="B31" t="s">
        <v>102</v>
      </c>
      <c r="C31" t="s">
        <v>329</v>
      </c>
      <c r="D31">
        <v>1</v>
      </c>
      <c r="E31" t="s">
        <v>54</v>
      </c>
      <c r="F31">
        <v>1</v>
      </c>
      <c r="G31">
        <v>0</v>
      </c>
      <c r="H31">
        <v>1</v>
      </c>
      <c r="I31">
        <f>160*0.2</f>
        <v>32</v>
      </c>
    </row>
    <row r="32" spans="1:11" x14ac:dyDescent="0.35">
      <c r="A32">
        <v>27.2</v>
      </c>
      <c r="B32" t="s">
        <v>102</v>
      </c>
      <c r="C32" t="s">
        <v>329</v>
      </c>
      <c r="D32">
        <v>1</v>
      </c>
      <c r="E32">
        <v>2</v>
      </c>
      <c r="F32">
        <v>1</v>
      </c>
      <c r="G32">
        <v>0</v>
      </c>
      <c r="H32">
        <v>1</v>
      </c>
      <c r="I32">
        <f>ABS(1270-1444)*0.2</f>
        <v>34.800000000000004</v>
      </c>
    </row>
    <row r="33" spans="1:11" x14ac:dyDescent="0.35">
      <c r="A33">
        <v>28</v>
      </c>
      <c r="B33" t="s">
        <v>102</v>
      </c>
      <c r="C33" t="s">
        <v>330</v>
      </c>
      <c r="D33" t="s">
        <v>54</v>
      </c>
      <c r="E33" t="s">
        <v>54</v>
      </c>
      <c r="F33" t="s">
        <v>54</v>
      </c>
      <c r="G33" t="s">
        <v>54</v>
      </c>
      <c r="H33" t="s">
        <v>54</v>
      </c>
      <c r="I33" t="s">
        <v>54</v>
      </c>
      <c r="J33" t="s">
        <v>54</v>
      </c>
      <c r="K33" t="s">
        <v>331</v>
      </c>
    </row>
    <row r="34" spans="1:11" x14ac:dyDescent="0.35">
      <c r="A34">
        <v>29</v>
      </c>
      <c r="B34" t="s">
        <v>102</v>
      </c>
      <c r="C34" t="s">
        <v>332</v>
      </c>
      <c r="D34">
        <v>1</v>
      </c>
      <c r="E34" t="s">
        <v>54</v>
      </c>
      <c r="F34">
        <v>2</v>
      </c>
      <c r="G34">
        <v>0</v>
      </c>
      <c r="H34">
        <v>1</v>
      </c>
      <c r="I34" t="s">
        <v>333</v>
      </c>
      <c r="K34" t="s">
        <v>334</v>
      </c>
    </row>
    <row r="35" spans="1:11" x14ac:dyDescent="0.35">
      <c r="A35">
        <v>30</v>
      </c>
      <c r="B35" t="s">
        <v>102</v>
      </c>
      <c r="C35" t="s">
        <v>335</v>
      </c>
      <c r="D35" t="s">
        <v>54</v>
      </c>
      <c r="E35">
        <v>1</v>
      </c>
      <c r="F35">
        <v>1</v>
      </c>
      <c r="G35">
        <v>0</v>
      </c>
      <c r="H35">
        <v>0</v>
      </c>
      <c r="I35" t="s">
        <v>2312</v>
      </c>
    </row>
    <row r="36" spans="1:11" x14ac:dyDescent="0.35">
      <c r="A36">
        <v>31</v>
      </c>
      <c r="B36" t="s">
        <v>102</v>
      </c>
      <c r="C36" t="s">
        <v>336</v>
      </c>
      <c r="D36" t="s">
        <v>54</v>
      </c>
      <c r="E36" t="s">
        <v>54</v>
      </c>
      <c r="F36" t="s">
        <v>54</v>
      </c>
      <c r="G36" t="s">
        <v>54</v>
      </c>
      <c r="H36" t="s">
        <v>54</v>
      </c>
      <c r="I36" t="s">
        <v>54</v>
      </c>
      <c r="J36" t="s">
        <v>54</v>
      </c>
    </row>
    <row r="37" spans="1:11" x14ac:dyDescent="0.35">
      <c r="A37">
        <v>32</v>
      </c>
      <c r="B37" t="s">
        <v>102</v>
      </c>
      <c r="C37" t="s">
        <v>337</v>
      </c>
      <c r="D37" t="s">
        <v>54</v>
      </c>
      <c r="E37" t="s">
        <v>54</v>
      </c>
      <c r="F37" t="s">
        <v>54</v>
      </c>
      <c r="G37" t="s">
        <v>54</v>
      </c>
      <c r="H37" t="s">
        <v>54</v>
      </c>
      <c r="I37" t="s">
        <v>54</v>
      </c>
      <c r="J37" t="s">
        <v>54</v>
      </c>
      <c r="K37" t="s">
        <v>338</v>
      </c>
    </row>
    <row r="38" spans="1:11" x14ac:dyDescent="0.35">
      <c r="A38">
        <v>33</v>
      </c>
      <c r="B38" t="s">
        <v>102</v>
      </c>
      <c r="C38" t="s">
        <v>339</v>
      </c>
      <c r="D38" t="s">
        <v>54</v>
      </c>
      <c r="E38" t="s">
        <v>54</v>
      </c>
      <c r="F38" t="s">
        <v>54</v>
      </c>
      <c r="G38" t="s">
        <v>54</v>
      </c>
      <c r="H38" t="s">
        <v>54</v>
      </c>
      <c r="I38" t="s">
        <v>54</v>
      </c>
      <c r="J38" t="s">
        <v>54</v>
      </c>
      <c r="K38" t="s">
        <v>331</v>
      </c>
    </row>
    <row r="39" spans="1:11" x14ac:dyDescent="0.35">
      <c r="A39">
        <v>34</v>
      </c>
      <c r="B39" t="s">
        <v>102</v>
      </c>
      <c r="C39" t="s">
        <v>340</v>
      </c>
      <c r="D39">
        <v>1</v>
      </c>
      <c r="E39">
        <v>1</v>
      </c>
      <c r="F39">
        <v>2</v>
      </c>
      <c r="G39">
        <v>0</v>
      </c>
      <c r="H39">
        <v>1</v>
      </c>
      <c r="I39">
        <f>(1401-500)*0.2</f>
        <v>180.20000000000002</v>
      </c>
    </row>
    <row r="40" spans="1:11" x14ac:dyDescent="0.35">
      <c r="F40" t="s">
        <v>95</v>
      </c>
    </row>
    <row r="41" spans="1:11" x14ac:dyDescent="0.35">
      <c r="E41" t="s">
        <v>289</v>
      </c>
      <c r="F41">
        <f>COUNTIF(F2:F39, 1)</f>
        <v>18</v>
      </c>
    </row>
    <row r="42" spans="1:11" x14ac:dyDescent="0.35">
      <c r="E42" t="s">
        <v>290</v>
      </c>
      <c r="F42">
        <f>COUNTIF(F2:F39, 2)</f>
        <v>7</v>
      </c>
    </row>
    <row r="43" spans="1:11" x14ac:dyDescent="0.35">
      <c r="E43" t="s">
        <v>291</v>
      </c>
      <c r="F43">
        <f>F41/(F41+F42)*100</f>
        <v>72</v>
      </c>
    </row>
    <row r="45" spans="1:11" x14ac:dyDescent="0.35">
      <c r="E45" t="s">
        <v>97</v>
      </c>
      <c r="F45">
        <f>COUNTIF(G2:G39, 1)</f>
        <v>5</v>
      </c>
    </row>
    <row r="46" spans="1:11" x14ac:dyDescent="0.35">
      <c r="E46" t="s">
        <v>292</v>
      </c>
      <c r="F46">
        <f>F45/(F45+COUNTIF(G2:G39,0))*100</f>
        <v>20</v>
      </c>
    </row>
    <row r="48" spans="1:11" x14ac:dyDescent="0.35">
      <c r="E48" t="s">
        <v>98</v>
      </c>
      <c r="F48">
        <f>COUNTIF(H2:H39, 1)</f>
        <v>21</v>
      </c>
    </row>
    <row r="49" spans="5:7" x14ac:dyDescent="0.35">
      <c r="E49" t="s">
        <v>293</v>
      </c>
      <c r="F49">
        <f>F48/(F48+COUNTIF(H2:H39,0))*100</f>
        <v>84</v>
      </c>
    </row>
    <row r="51" spans="5:7" x14ac:dyDescent="0.35">
      <c r="E51" t="s">
        <v>294</v>
      </c>
      <c r="F51">
        <f>COUNTIF(F2:F39, "&lt;&gt;"&amp;"*")</f>
        <v>25</v>
      </c>
      <c r="G51" t="s">
        <v>295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7"/>
  <sheetViews>
    <sheetView zoomScaleNormal="100" workbookViewId="0">
      <pane ySplit="1" topLeftCell="A2" activePane="bottomLeft" state="frozen"/>
      <selection activeCell="B2" sqref="B2:B141"/>
      <selection pane="bottomLeft" activeCell="L1" sqref="L1:M1"/>
    </sheetView>
  </sheetViews>
  <sheetFormatPr defaultRowHeight="14.5" x14ac:dyDescent="0.35"/>
  <cols>
    <col min="1" max="1" width="4.81640625" customWidth="1"/>
    <col min="9" max="9" width="14" bestFit="1" customWidth="1"/>
  </cols>
  <sheetData>
    <row r="1" spans="1:13" x14ac:dyDescent="0.35">
      <c r="A1" s="1" t="s">
        <v>0</v>
      </c>
      <c r="B1" s="1" t="s">
        <v>96</v>
      </c>
      <c r="C1" s="1" t="s">
        <v>1</v>
      </c>
      <c r="D1" s="1" t="s">
        <v>51</v>
      </c>
      <c r="E1" s="1" t="s">
        <v>52</v>
      </c>
      <c r="F1" s="1" t="s">
        <v>53</v>
      </c>
      <c r="G1" s="1" t="s">
        <v>97</v>
      </c>
      <c r="H1" s="1" t="s">
        <v>98</v>
      </c>
      <c r="I1" s="1" t="s">
        <v>242</v>
      </c>
      <c r="J1" s="1" t="s">
        <v>100</v>
      </c>
      <c r="K1" s="1" t="s">
        <v>101</v>
      </c>
      <c r="L1" s="1" t="s">
        <v>1744</v>
      </c>
      <c r="M1" s="1" t="s">
        <v>1743</v>
      </c>
    </row>
    <row r="2" spans="1:13" x14ac:dyDescent="0.35">
      <c r="A2">
        <v>1.1000000000000001</v>
      </c>
      <c r="B2" t="s">
        <v>102</v>
      </c>
      <c r="C2" t="s">
        <v>341</v>
      </c>
      <c r="D2">
        <v>1</v>
      </c>
      <c r="E2">
        <v>1</v>
      </c>
      <c r="F2">
        <v>2</v>
      </c>
      <c r="G2">
        <v>0</v>
      </c>
      <c r="H2">
        <v>1</v>
      </c>
      <c r="I2">
        <f>ABS(375-950)*0.2</f>
        <v>115</v>
      </c>
      <c r="J2" t="s">
        <v>54</v>
      </c>
      <c r="K2" t="s">
        <v>342</v>
      </c>
      <c r="L2">
        <v>1</v>
      </c>
      <c r="M2">
        <v>1</v>
      </c>
    </row>
    <row r="3" spans="1:13" x14ac:dyDescent="0.35">
      <c r="A3">
        <v>1.2</v>
      </c>
      <c r="B3" t="s">
        <v>102</v>
      </c>
      <c r="C3" t="s">
        <v>341</v>
      </c>
      <c r="D3">
        <v>1</v>
      </c>
      <c r="E3">
        <v>2</v>
      </c>
      <c r="F3">
        <v>1</v>
      </c>
      <c r="G3">
        <v>0</v>
      </c>
      <c r="H3">
        <v>0</v>
      </c>
      <c r="I3" t="s">
        <v>54</v>
      </c>
      <c r="J3" t="s">
        <v>54</v>
      </c>
      <c r="K3" t="s">
        <v>343</v>
      </c>
    </row>
    <row r="4" spans="1:13" x14ac:dyDescent="0.35">
      <c r="A4">
        <v>2.1</v>
      </c>
      <c r="B4" t="s">
        <v>102</v>
      </c>
      <c r="C4" t="s">
        <v>344</v>
      </c>
      <c r="D4">
        <v>2</v>
      </c>
      <c r="E4">
        <v>1</v>
      </c>
      <c r="F4">
        <v>1</v>
      </c>
      <c r="G4">
        <v>0</v>
      </c>
      <c r="H4">
        <v>1</v>
      </c>
      <c r="I4">
        <f>100*0.2</f>
        <v>20</v>
      </c>
      <c r="J4" t="s">
        <v>345</v>
      </c>
      <c r="L4">
        <v>2</v>
      </c>
    </row>
    <row r="5" spans="1:13" x14ac:dyDescent="0.35">
      <c r="A5">
        <v>2.2000000000000002</v>
      </c>
      <c r="B5" t="s">
        <v>102</v>
      </c>
      <c r="C5" t="s">
        <v>344</v>
      </c>
      <c r="D5">
        <v>2</v>
      </c>
      <c r="E5">
        <v>1</v>
      </c>
      <c r="F5">
        <v>1</v>
      </c>
      <c r="G5">
        <v>0</v>
      </c>
      <c r="H5">
        <v>1</v>
      </c>
      <c r="I5">
        <f>(3500-400)*0.2</f>
        <v>620</v>
      </c>
      <c r="J5" t="s">
        <v>54</v>
      </c>
    </row>
    <row r="6" spans="1:13" x14ac:dyDescent="0.35">
      <c r="A6">
        <v>3</v>
      </c>
      <c r="B6" t="s">
        <v>102</v>
      </c>
      <c r="C6" t="s">
        <v>346</v>
      </c>
      <c r="D6" t="s">
        <v>54</v>
      </c>
      <c r="E6" t="s">
        <v>54</v>
      </c>
      <c r="F6" t="s">
        <v>54</v>
      </c>
      <c r="G6" t="s">
        <v>54</v>
      </c>
      <c r="H6" t="s">
        <v>54</v>
      </c>
      <c r="I6" t="s">
        <v>54</v>
      </c>
      <c r="J6" t="s">
        <v>250</v>
      </c>
    </row>
    <row r="7" spans="1:13" x14ac:dyDescent="0.35">
      <c r="A7">
        <v>4</v>
      </c>
      <c r="B7" t="s">
        <v>102</v>
      </c>
      <c r="C7" t="s">
        <v>347</v>
      </c>
      <c r="D7">
        <v>3</v>
      </c>
      <c r="E7">
        <v>3</v>
      </c>
      <c r="F7">
        <v>2</v>
      </c>
      <c r="G7">
        <v>0</v>
      </c>
      <c r="H7">
        <v>1</v>
      </c>
      <c r="I7">
        <f>(2000-330)*0.2</f>
        <v>334</v>
      </c>
      <c r="J7" t="s">
        <v>348</v>
      </c>
    </row>
    <row r="8" spans="1:13" x14ac:dyDescent="0.35">
      <c r="A8">
        <v>5</v>
      </c>
      <c r="B8" t="s">
        <v>102</v>
      </c>
      <c r="C8" t="s">
        <v>349</v>
      </c>
      <c r="D8">
        <v>3</v>
      </c>
      <c r="E8">
        <v>1</v>
      </c>
      <c r="F8">
        <v>1</v>
      </c>
      <c r="G8">
        <v>0</v>
      </c>
      <c r="H8">
        <v>1</v>
      </c>
      <c r="I8">
        <v>140</v>
      </c>
      <c r="J8" t="s">
        <v>348</v>
      </c>
    </row>
    <row r="9" spans="1:13" x14ac:dyDescent="0.35">
      <c r="A9">
        <v>6</v>
      </c>
      <c r="B9" t="s">
        <v>102</v>
      </c>
      <c r="C9" t="s">
        <v>350</v>
      </c>
      <c r="D9">
        <v>1</v>
      </c>
      <c r="E9">
        <v>1</v>
      </c>
      <c r="F9">
        <v>1</v>
      </c>
      <c r="G9">
        <v>0</v>
      </c>
      <c r="H9">
        <v>1</v>
      </c>
      <c r="I9">
        <v>50</v>
      </c>
      <c r="J9" t="s">
        <v>297</v>
      </c>
    </row>
    <row r="10" spans="1:13" x14ac:dyDescent="0.35">
      <c r="A10">
        <v>7</v>
      </c>
      <c r="B10" t="s">
        <v>102</v>
      </c>
      <c r="C10" t="s">
        <v>351</v>
      </c>
      <c r="D10">
        <v>2</v>
      </c>
      <c r="E10">
        <v>2</v>
      </c>
      <c r="F10">
        <v>2</v>
      </c>
      <c r="G10">
        <v>0</v>
      </c>
      <c r="H10">
        <v>1</v>
      </c>
      <c r="I10" t="s">
        <v>352</v>
      </c>
      <c r="J10" t="s">
        <v>348</v>
      </c>
      <c r="K10" t="s">
        <v>353</v>
      </c>
    </row>
    <row r="11" spans="1:13" x14ac:dyDescent="0.35">
      <c r="A11">
        <v>8</v>
      </c>
      <c r="B11" t="s">
        <v>102</v>
      </c>
      <c r="C11" t="s">
        <v>354</v>
      </c>
      <c r="D11" t="s">
        <v>54</v>
      </c>
      <c r="E11" t="s">
        <v>54</v>
      </c>
      <c r="F11" t="s">
        <v>54</v>
      </c>
      <c r="G11" t="s">
        <v>54</v>
      </c>
      <c r="H11" t="s">
        <v>54</v>
      </c>
      <c r="I11" t="s">
        <v>54</v>
      </c>
      <c r="J11" t="s">
        <v>355</v>
      </c>
    </row>
    <row r="12" spans="1:13" x14ac:dyDescent="0.35">
      <c r="A12">
        <v>9</v>
      </c>
      <c r="B12" t="s">
        <v>102</v>
      </c>
      <c r="C12" t="s">
        <v>356</v>
      </c>
      <c r="D12">
        <v>1</v>
      </c>
      <c r="E12">
        <v>1</v>
      </c>
      <c r="F12">
        <v>2</v>
      </c>
      <c r="G12">
        <v>1</v>
      </c>
      <c r="H12">
        <v>1</v>
      </c>
      <c r="I12" t="s">
        <v>357</v>
      </c>
      <c r="J12" t="s">
        <v>54</v>
      </c>
      <c r="K12" t="s">
        <v>358</v>
      </c>
    </row>
    <row r="13" spans="1:13" x14ac:dyDescent="0.35">
      <c r="A13">
        <v>10</v>
      </c>
      <c r="B13" t="s">
        <v>102</v>
      </c>
      <c r="C13" t="s">
        <v>359</v>
      </c>
      <c r="D13">
        <v>1</v>
      </c>
      <c r="E13">
        <v>1</v>
      </c>
      <c r="F13">
        <v>1</v>
      </c>
      <c r="G13">
        <v>1</v>
      </c>
      <c r="H13">
        <v>1</v>
      </c>
      <c r="I13">
        <f>(850-200)*0.2</f>
        <v>130</v>
      </c>
      <c r="J13" t="s">
        <v>297</v>
      </c>
      <c r="K13" t="s">
        <v>360</v>
      </c>
    </row>
    <row r="14" spans="1:13" x14ac:dyDescent="0.35">
      <c r="A14">
        <v>11</v>
      </c>
      <c r="B14" t="s">
        <v>102</v>
      </c>
      <c r="C14" t="s">
        <v>361</v>
      </c>
      <c r="D14">
        <v>7</v>
      </c>
      <c r="E14">
        <v>2</v>
      </c>
      <c r="F14">
        <v>2</v>
      </c>
      <c r="G14">
        <v>1</v>
      </c>
      <c r="H14">
        <v>1</v>
      </c>
      <c r="I14">
        <f>(4200-1000)*0.2</f>
        <v>640</v>
      </c>
      <c r="J14" t="s">
        <v>297</v>
      </c>
    </row>
    <row r="15" spans="1:13" x14ac:dyDescent="0.35">
      <c r="A15">
        <v>12</v>
      </c>
      <c r="B15" t="s">
        <v>102</v>
      </c>
      <c r="C15" t="s">
        <v>362</v>
      </c>
      <c r="D15" t="s">
        <v>85</v>
      </c>
      <c r="E15">
        <v>1</v>
      </c>
      <c r="F15">
        <v>2</v>
      </c>
      <c r="G15">
        <v>0</v>
      </c>
      <c r="H15">
        <v>1</v>
      </c>
      <c r="I15" t="s">
        <v>363</v>
      </c>
    </row>
    <row r="16" spans="1:13" x14ac:dyDescent="0.35">
      <c r="A16">
        <v>13</v>
      </c>
      <c r="B16" t="s">
        <v>102</v>
      </c>
      <c r="C16" t="s">
        <v>364</v>
      </c>
      <c r="D16">
        <v>3</v>
      </c>
      <c r="E16">
        <v>1</v>
      </c>
      <c r="F16">
        <v>1</v>
      </c>
      <c r="G16">
        <v>0</v>
      </c>
      <c r="H16">
        <v>0</v>
      </c>
      <c r="I16" t="s">
        <v>365</v>
      </c>
      <c r="J16" t="s">
        <v>274</v>
      </c>
      <c r="K16" t="s">
        <v>366</v>
      </c>
    </row>
    <row r="17" spans="1:11" x14ac:dyDescent="0.35">
      <c r="A17">
        <v>14.1</v>
      </c>
      <c r="B17" t="s">
        <v>102</v>
      </c>
      <c r="C17" t="s">
        <v>367</v>
      </c>
      <c r="D17">
        <v>1</v>
      </c>
      <c r="E17">
        <v>1</v>
      </c>
      <c r="F17">
        <v>1</v>
      </c>
      <c r="G17">
        <v>0</v>
      </c>
      <c r="H17">
        <v>1</v>
      </c>
      <c r="I17">
        <f>(400-200)*0.2</f>
        <v>40</v>
      </c>
    </row>
    <row r="18" spans="1:11" x14ac:dyDescent="0.35">
      <c r="A18">
        <v>14.2</v>
      </c>
      <c r="B18" t="s">
        <v>102</v>
      </c>
      <c r="C18" t="s">
        <v>367</v>
      </c>
      <c r="D18">
        <v>1</v>
      </c>
      <c r="E18">
        <v>1</v>
      </c>
      <c r="F18">
        <v>1</v>
      </c>
      <c r="G18">
        <v>0</v>
      </c>
      <c r="H18">
        <v>1</v>
      </c>
      <c r="I18">
        <f>ABS(750-2750)*0.2</f>
        <v>400</v>
      </c>
    </row>
    <row r="19" spans="1:11" x14ac:dyDescent="0.35">
      <c r="A19">
        <v>15</v>
      </c>
      <c r="B19" t="s">
        <v>102</v>
      </c>
      <c r="C19" t="s">
        <v>368</v>
      </c>
      <c r="D19">
        <v>2</v>
      </c>
      <c r="E19">
        <v>1</v>
      </c>
      <c r="F19">
        <v>1</v>
      </c>
      <c r="G19">
        <v>0</v>
      </c>
      <c r="H19">
        <v>0</v>
      </c>
      <c r="I19" t="s">
        <v>369</v>
      </c>
    </row>
    <row r="20" spans="1:11" x14ac:dyDescent="0.35">
      <c r="A20">
        <v>16</v>
      </c>
      <c r="B20" t="s">
        <v>102</v>
      </c>
      <c r="C20" t="s">
        <v>370</v>
      </c>
      <c r="D20">
        <v>1</v>
      </c>
      <c r="E20">
        <v>1</v>
      </c>
      <c r="F20">
        <v>2</v>
      </c>
      <c r="G20">
        <v>1</v>
      </c>
      <c r="H20">
        <v>1</v>
      </c>
      <c r="I20" t="s">
        <v>357</v>
      </c>
      <c r="K20" t="s">
        <v>92</v>
      </c>
    </row>
    <row r="21" spans="1:11" x14ac:dyDescent="0.35">
      <c r="A21">
        <v>17</v>
      </c>
      <c r="B21" t="s">
        <v>102</v>
      </c>
      <c r="C21" t="s">
        <v>371</v>
      </c>
      <c r="D21">
        <v>1</v>
      </c>
      <c r="E21">
        <v>1</v>
      </c>
      <c r="F21">
        <v>1</v>
      </c>
      <c r="G21">
        <v>0</v>
      </c>
      <c r="H21">
        <v>1</v>
      </c>
      <c r="I21" t="s">
        <v>372</v>
      </c>
      <c r="K21" t="s">
        <v>366</v>
      </c>
    </row>
    <row r="22" spans="1:11" x14ac:dyDescent="0.35">
      <c r="A22">
        <v>18</v>
      </c>
      <c r="B22" t="s">
        <v>102</v>
      </c>
      <c r="C22" t="s">
        <v>373</v>
      </c>
      <c r="D22" t="s">
        <v>54</v>
      </c>
      <c r="E22" t="s">
        <v>54</v>
      </c>
      <c r="F22" t="s">
        <v>54</v>
      </c>
      <c r="G22" t="s">
        <v>54</v>
      </c>
      <c r="H22" t="s">
        <v>54</v>
      </c>
      <c r="I22" t="s">
        <v>54</v>
      </c>
      <c r="K22" t="s">
        <v>374</v>
      </c>
    </row>
    <row r="23" spans="1:11" x14ac:dyDescent="0.35">
      <c r="A23">
        <v>19</v>
      </c>
      <c r="B23" t="s">
        <v>102</v>
      </c>
      <c r="C23" t="s">
        <v>375</v>
      </c>
      <c r="D23">
        <v>1</v>
      </c>
      <c r="E23">
        <v>1</v>
      </c>
      <c r="F23">
        <v>1</v>
      </c>
      <c r="G23">
        <v>0</v>
      </c>
      <c r="H23">
        <v>1</v>
      </c>
      <c r="I23" t="s">
        <v>376</v>
      </c>
    </row>
    <row r="24" spans="1:11" x14ac:dyDescent="0.35">
      <c r="A24">
        <v>20</v>
      </c>
      <c r="B24" t="s">
        <v>102</v>
      </c>
      <c r="C24" t="s">
        <v>377</v>
      </c>
      <c r="D24" t="s">
        <v>54</v>
      </c>
      <c r="E24" t="s">
        <v>54</v>
      </c>
      <c r="F24" t="s">
        <v>54</v>
      </c>
      <c r="G24" t="s">
        <v>54</v>
      </c>
      <c r="H24" t="s">
        <v>54</v>
      </c>
      <c r="I24" t="s">
        <v>54</v>
      </c>
      <c r="K24" t="s">
        <v>378</v>
      </c>
    </row>
    <row r="25" spans="1:11" x14ac:dyDescent="0.35">
      <c r="A25">
        <v>21</v>
      </c>
      <c r="B25" t="s">
        <v>102</v>
      </c>
      <c r="C25" t="s">
        <v>379</v>
      </c>
      <c r="D25" t="s">
        <v>54</v>
      </c>
      <c r="E25" t="s">
        <v>54</v>
      </c>
      <c r="F25">
        <v>2</v>
      </c>
      <c r="G25">
        <v>0</v>
      </c>
      <c r="H25">
        <v>1</v>
      </c>
      <c r="I25">
        <f>ABS(660-250)*0.2</f>
        <v>82</v>
      </c>
      <c r="K25" t="s">
        <v>380</v>
      </c>
    </row>
    <row r="26" spans="1:11" x14ac:dyDescent="0.35">
      <c r="A26">
        <v>22</v>
      </c>
      <c r="B26" t="s">
        <v>102</v>
      </c>
      <c r="C26" t="s">
        <v>381</v>
      </c>
      <c r="D26">
        <v>1</v>
      </c>
      <c r="E26">
        <v>1</v>
      </c>
      <c r="F26">
        <v>1</v>
      </c>
      <c r="G26">
        <v>0</v>
      </c>
      <c r="H26">
        <v>1</v>
      </c>
      <c r="I26">
        <f>(2100-1400)*0.2</f>
        <v>140</v>
      </c>
    </row>
    <row r="27" spans="1:11" x14ac:dyDescent="0.35">
      <c r="A27">
        <v>23</v>
      </c>
      <c r="B27" t="s">
        <v>102</v>
      </c>
      <c r="C27" t="s">
        <v>382</v>
      </c>
      <c r="D27">
        <v>1</v>
      </c>
      <c r="E27">
        <v>1</v>
      </c>
      <c r="F27">
        <v>1</v>
      </c>
      <c r="G27">
        <v>0</v>
      </c>
      <c r="H27">
        <v>1</v>
      </c>
      <c r="I27">
        <f>(2500-250)*0.2</f>
        <v>450</v>
      </c>
    </row>
    <row r="28" spans="1:11" x14ac:dyDescent="0.35">
      <c r="A28">
        <v>24.1</v>
      </c>
      <c r="B28" t="s">
        <v>102</v>
      </c>
      <c r="C28" t="s">
        <v>383</v>
      </c>
      <c r="D28">
        <v>2</v>
      </c>
      <c r="E28">
        <v>1</v>
      </c>
      <c r="F28">
        <v>1</v>
      </c>
      <c r="G28">
        <v>1</v>
      </c>
      <c r="H28">
        <v>1</v>
      </c>
      <c r="I28">
        <f>(700-230)*0.2</f>
        <v>94</v>
      </c>
    </row>
    <row r="29" spans="1:11" x14ac:dyDescent="0.35">
      <c r="A29">
        <v>24.2</v>
      </c>
      <c r="B29" t="s">
        <v>102</v>
      </c>
      <c r="C29" t="s">
        <v>383</v>
      </c>
      <c r="D29">
        <v>3</v>
      </c>
      <c r="E29">
        <v>1</v>
      </c>
      <c r="F29">
        <v>2</v>
      </c>
      <c r="G29">
        <v>0</v>
      </c>
      <c r="H29">
        <v>0</v>
      </c>
      <c r="I29" t="s">
        <v>384</v>
      </c>
    </row>
    <row r="30" spans="1:11" x14ac:dyDescent="0.35">
      <c r="A30">
        <v>25</v>
      </c>
      <c r="B30" t="s">
        <v>102</v>
      </c>
      <c r="C30" t="s">
        <v>385</v>
      </c>
      <c r="D30">
        <v>2</v>
      </c>
      <c r="E30">
        <v>1</v>
      </c>
      <c r="F30">
        <v>1</v>
      </c>
      <c r="G30">
        <v>0</v>
      </c>
      <c r="H30">
        <v>1</v>
      </c>
      <c r="I30">
        <f>(1280-580)*0.2</f>
        <v>140</v>
      </c>
    </row>
    <row r="31" spans="1:11" x14ac:dyDescent="0.35">
      <c r="A31">
        <v>26.1</v>
      </c>
      <c r="B31" t="s">
        <v>102</v>
      </c>
      <c r="C31" t="s">
        <v>386</v>
      </c>
      <c r="D31">
        <v>2</v>
      </c>
      <c r="E31">
        <v>1</v>
      </c>
      <c r="F31">
        <v>1</v>
      </c>
      <c r="G31">
        <v>0</v>
      </c>
      <c r="H31">
        <v>1</v>
      </c>
      <c r="I31">
        <f>200*0.2</f>
        <v>40</v>
      </c>
    </row>
    <row r="32" spans="1:11" x14ac:dyDescent="0.35">
      <c r="A32">
        <v>26.2</v>
      </c>
      <c r="B32" t="s">
        <v>102</v>
      </c>
      <c r="C32" t="s">
        <v>386</v>
      </c>
      <c r="D32">
        <v>2</v>
      </c>
      <c r="E32">
        <v>1</v>
      </c>
      <c r="F32">
        <v>1</v>
      </c>
      <c r="G32">
        <v>0</v>
      </c>
      <c r="H32">
        <v>1</v>
      </c>
      <c r="I32">
        <f>ABS(2860-3690)*0.2</f>
        <v>166</v>
      </c>
    </row>
    <row r="33" spans="1:11" x14ac:dyDescent="0.35">
      <c r="A33">
        <v>26.3</v>
      </c>
      <c r="B33" t="s">
        <v>102</v>
      </c>
      <c r="C33" t="s">
        <v>386</v>
      </c>
      <c r="D33">
        <v>4</v>
      </c>
      <c r="E33">
        <v>1</v>
      </c>
      <c r="F33">
        <v>1</v>
      </c>
      <c r="G33">
        <v>1</v>
      </c>
      <c r="H33">
        <v>1</v>
      </c>
      <c r="I33" t="s">
        <v>387</v>
      </c>
    </row>
    <row r="34" spans="1:11" x14ac:dyDescent="0.35">
      <c r="A34">
        <v>27.1</v>
      </c>
      <c r="B34" t="s">
        <v>102</v>
      </c>
      <c r="C34" t="s">
        <v>388</v>
      </c>
      <c r="D34">
        <v>2</v>
      </c>
      <c r="E34">
        <v>2</v>
      </c>
      <c r="F34">
        <v>1</v>
      </c>
      <c r="G34">
        <v>0</v>
      </c>
      <c r="H34">
        <v>1</v>
      </c>
      <c r="I34">
        <f>(1330-250)*0.2</f>
        <v>216</v>
      </c>
    </row>
    <row r="35" spans="1:11" x14ac:dyDescent="0.35">
      <c r="A35">
        <v>27.2</v>
      </c>
      <c r="B35" t="s">
        <v>102</v>
      </c>
      <c r="C35" t="s">
        <v>388</v>
      </c>
      <c r="D35">
        <v>1</v>
      </c>
      <c r="E35">
        <v>1</v>
      </c>
      <c r="F35">
        <v>1</v>
      </c>
      <c r="G35">
        <v>1</v>
      </c>
      <c r="H35">
        <v>1</v>
      </c>
      <c r="I35" t="s">
        <v>389</v>
      </c>
    </row>
    <row r="36" spans="1:11" x14ac:dyDescent="0.35">
      <c r="A36">
        <v>28</v>
      </c>
      <c r="B36" t="s">
        <v>102</v>
      </c>
      <c r="C36" t="s">
        <v>390</v>
      </c>
      <c r="D36">
        <v>1</v>
      </c>
      <c r="E36">
        <v>1</v>
      </c>
      <c r="F36">
        <v>2</v>
      </c>
      <c r="G36">
        <v>1</v>
      </c>
      <c r="H36">
        <v>0</v>
      </c>
      <c r="I36" t="s">
        <v>391</v>
      </c>
    </row>
    <row r="37" spans="1:11" x14ac:dyDescent="0.35">
      <c r="A37">
        <v>29.1</v>
      </c>
      <c r="B37" t="s">
        <v>102</v>
      </c>
      <c r="C37" t="s">
        <v>392</v>
      </c>
      <c r="D37">
        <v>1</v>
      </c>
      <c r="E37" t="s">
        <v>54</v>
      </c>
      <c r="F37">
        <v>1</v>
      </c>
      <c r="G37">
        <v>0</v>
      </c>
      <c r="H37">
        <v>1</v>
      </c>
      <c r="I37">
        <f>0.2*(1410-1200)</f>
        <v>42</v>
      </c>
    </row>
    <row r="38" spans="1:11" x14ac:dyDescent="0.35">
      <c r="A38">
        <v>29.2</v>
      </c>
      <c r="B38" t="s">
        <v>102</v>
      </c>
      <c r="C38" t="s">
        <v>392</v>
      </c>
      <c r="D38">
        <v>1</v>
      </c>
      <c r="E38">
        <v>3</v>
      </c>
      <c r="F38">
        <v>1</v>
      </c>
      <c r="G38">
        <v>0</v>
      </c>
      <c r="H38">
        <v>1</v>
      </c>
      <c r="I38" t="s">
        <v>393</v>
      </c>
      <c r="K38" t="s">
        <v>394</v>
      </c>
    </row>
    <row r="39" spans="1:11" x14ac:dyDescent="0.35">
      <c r="A39">
        <v>30</v>
      </c>
      <c r="B39" t="s">
        <v>102</v>
      </c>
      <c r="C39" t="s">
        <v>395</v>
      </c>
      <c r="D39">
        <v>1</v>
      </c>
      <c r="E39">
        <v>1</v>
      </c>
      <c r="F39">
        <v>2</v>
      </c>
      <c r="G39">
        <v>0</v>
      </c>
      <c r="H39">
        <v>1</v>
      </c>
      <c r="I39" t="s">
        <v>396</v>
      </c>
    </row>
    <row r="40" spans="1:11" x14ac:dyDescent="0.35">
      <c r="A40">
        <v>31</v>
      </c>
      <c r="B40" t="s">
        <v>102</v>
      </c>
      <c r="C40" t="s">
        <v>397</v>
      </c>
      <c r="D40">
        <v>2</v>
      </c>
      <c r="E40">
        <v>1</v>
      </c>
      <c r="F40">
        <v>1</v>
      </c>
      <c r="G40">
        <v>0</v>
      </c>
      <c r="H40">
        <v>0</v>
      </c>
      <c r="I40" t="s">
        <v>398</v>
      </c>
    </row>
    <row r="41" spans="1:11" x14ac:dyDescent="0.35">
      <c r="A41">
        <v>32</v>
      </c>
      <c r="B41" t="s">
        <v>102</v>
      </c>
      <c r="C41" t="s">
        <v>399</v>
      </c>
      <c r="D41">
        <v>1</v>
      </c>
      <c r="E41">
        <v>1</v>
      </c>
      <c r="F41">
        <v>1</v>
      </c>
      <c r="G41">
        <v>0</v>
      </c>
      <c r="H41">
        <v>1</v>
      </c>
      <c r="I41">
        <f>(1800-180)*0.2</f>
        <v>324</v>
      </c>
    </row>
    <row r="42" spans="1:11" x14ac:dyDescent="0.35">
      <c r="A42">
        <v>33</v>
      </c>
      <c r="B42" t="s">
        <v>102</v>
      </c>
      <c r="C42" t="s">
        <v>400</v>
      </c>
      <c r="D42" t="s">
        <v>54</v>
      </c>
      <c r="E42" t="s">
        <v>54</v>
      </c>
      <c r="F42" t="s">
        <v>54</v>
      </c>
      <c r="G42" t="s">
        <v>54</v>
      </c>
      <c r="H42" t="s">
        <v>54</v>
      </c>
      <c r="I42" t="s">
        <v>54</v>
      </c>
      <c r="K42" t="s">
        <v>401</v>
      </c>
    </row>
    <row r="43" spans="1:11" x14ac:dyDescent="0.35">
      <c r="A43">
        <v>34</v>
      </c>
      <c r="B43" t="s">
        <v>102</v>
      </c>
      <c r="C43" t="s">
        <v>402</v>
      </c>
      <c r="D43">
        <v>1</v>
      </c>
      <c r="E43">
        <v>2</v>
      </c>
      <c r="F43">
        <v>1</v>
      </c>
      <c r="G43">
        <v>0</v>
      </c>
      <c r="H43">
        <v>0</v>
      </c>
      <c r="I43" t="s">
        <v>403</v>
      </c>
    </row>
    <row r="44" spans="1:11" x14ac:dyDescent="0.35">
      <c r="A44">
        <v>35</v>
      </c>
      <c r="B44" t="s">
        <v>102</v>
      </c>
      <c r="C44" t="s">
        <v>404</v>
      </c>
      <c r="D44">
        <v>1</v>
      </c>
      <c r="E44">
        <v>1</v>
      </c>
      <c r="F44">
        <v>2</v>
      </c>
      <c r="G44">
        <v>1</v>
      </c>
      <c r="H44">
        <v>0</v>
      </c>
      <c r="I44" t="s">
        <v>405</v>
      </c>
    </row>
    <row r="45" spans="1:11" x14ac:dyDescent="0.35">
      <c r="A45">
        <v>36</v>
      </c>
      <c r="B45" t="s">
        <v>102</v>
      </c>
      <c r="C45" t="s">
        <v>406</v>
      </c>
      <c r="D45">
        <v>2</v>
      </c>
      <c r="E45">
        <v>2</v>
      </c>
      <c r="F45">
        <v>2</v>
      </c>
      <c r="G45">
        <v>0</v>
      </c>
      <c r="H45">
        <v>1</v>
      </c>
      <c r="I45">
        <f>200*0.2</f>
        <v>40</v>
      </c>
    </row>
    <row r="46" spans="1:11" x14ac:dyDescent="0.35">
      <c r="F46" t="s">
        <v>95</v>
      </c>
    </row>
    <row r="47" spans="1:11" x14ac:dyDescent="0.35">
      <c r="E47" t="s">
        <v>289</v>
      </c>
      <c r="F47">
        <f>COUNTIF(F2:F45, 1)</f>
        <v>26</v>
      </c>
    </row>
    <row r="48" spans="1:11" x14ac:dyDescent="0.35">
      <c r="E48" t="s">
        <v>290</v>
      </c>
      <c r="F48">
        <f>COUNTIF(F2:F45, 2)</f>
        <v>13</v>
      </c>
    </row>
    <row r="49" spans="5:7" x14ac:dyDescent="0.35">
      <c r="E49" t="s">
        <v>291</v>
      </c>
      <c r="F49">
        <f>F47/(F47+F48)*100</f>
        <v>66.666666666666657</v>
      </c>
    </row>
    <row r="51" spans="5:7" x14ac:dyDescent="0.35">
      <c r="E51" t="s">
        <v>97</v>
      </c>
      <c r="F51">
        <f>COUNTIF(G2:G45, 1)</f>
        <v>9</v>
      </c>
    </row>
    <row r="52" spans="5:7" x14ac:dyDescent="0.35">
      <c r="E52" t="s">
        <v>292</v>
      </c>
      <c r="F52">
        <f>F51/(F51+COUNTIF(G2:G45,0))*100</f>
        <v>23.076923076923077</v>
      </c>
    </row>
    <row r="54" spans="5:7" x14ac:dyDescent="0.35">
      <c r="E54" t="s">
        <v>98</v>
      </c>
      <c r="F54">
        <f>COUNTIF(H2:H45, 1)</f>
        <v>31</v>
      </c>
    </row>
    <row r="55" spans="5:7" x14ac:dyDescent="0.35">
      <c r="E55" t="s">
        <v>293</v>
      </c>
      <c r="F55">
        <f>F54/(F54+COUNTIF(H2:H45,0))*100</f>
        <v>79.487179487179489</v>
      </c>
    </row>
    <row r="57" spans="5:7" x14ac:dyDescent="0.35">
      <c r="E57" t="s">
        <v>294</v>
      </c>
      <c r="F57">
        <f>COUNTIF(F2:F45, "&lt;&gt;"&amp;"*")</f>
        <v>39</v>
      </c>
      <c r="G57" t="s">
        <v>295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5"/>
  <sheetViews>
    <sheetView zoomScaleNormal="100" workbookViewId="0">
      <pane ySplit="1" topLeftCell="A26" activePane="bottomLeft" state="frozen"/>
      <selection pane="bottomLeft" activeCell="G28" sqref="G28"/>
    </sheetView>
  </sheetViews>
  <sheetFormatPr defaultRowHeight="14.5" x14ac:dyDescent="0.35"/>
  <cols>
    <col min="3" max="3" width="9.81640625" customWidth="1"/>
    <col min="4" max="5" width="6.81640625" bestFit="1" customWidth="1"/>
    <col min="7" max="7" width="7.453125" bestFit="1" customWidth="1"/>
    <col min="8" max="8" width="4.453125" bestFit="1" customWidth="1"/>
  </cols>
  <sheetData>
    <row r="1" spans="1:13" x14ac:dyDescent="0.35">
      <c r="A1" s="1" t="s">
        <v>0</v>
      </c>
      <c r="B1" s="1" t="s">
        <v>96</v>
      </c>
      <c r="C1" s="1" t="s">
        <v>1</v>
      </c>
      <c r="D1" s="1" t="s">
        <v>51</v>
      </c>
      <c r="E1" s="1" t="s">
        <v>52</v>
      </c>
      <c r="F1" s="1" t="s">
        <v>53</v>
      </c>
      <c r="G1" s="1" t="s">
        <v>97</v>
      </c>
      <c r="H1" s="1" t="s">
        <v>98</v>
      </c>
      <c r="I1" s="1" t="s">
        <v>242</v>
      </c>
      <c r="J1" s="1" t="s">
        <v>100</v>
      </c>
      <c r="K1" s="1" t="s">
        <v>101</v>
      </c>
      <c r="L1" s="1" t="s">
        <v>1744</v>
      </c>
      <c r="M1" s="1" t="s">
        <v>1743</v>
      </c>
    </row>
    <row r="2" spans="1:13" x14ac:dyDescent="0.35">
      <c r="A2">
        <v>1</v>
      </c>
      <c r="B2" t="s">
        <v>456</v>
      </c>
      <c r="C2" t="s">
        <v>457</v>
      </c>
      <c r="D2">
        <v>1</v>
      </c>
      <c r="L2">
        <v>1</v>
      </c>
      <c r="M2">
        <v>1</v>
      </c>
    </row>
    <row r="3" spans="1:13" x14ac:dyDescent="0.35">
      <c r="A3">
        <v>2</v>
      </c>
      <c r="B3" t="s">
        <v>456</v>
      </c>
      <c r="C3" t="s">
        <v>458</v>
      </c>
      <c r="L3">
        <v>1</v>
      </c>
      <c r="M3">
        <v>1</v>
      </c>
    </row>
    <row r="4" spans="1:13" x14ac:dyDescent="0.35">
      <c r="A4">
        <v>3</v>
      </c>
      <c r="B4" t="s">
        <v>456</v>
      </c>
      <c r="C4" t="s">
        <v>459</v>
      </c>
      <c r="I4">
        <f>0.2*ABS(2260-5000)</f>
        <v>548</v>
      </c>
      <c r="L4">
        <v>1</v>
      </c>
    </row>
    <row r="5" spans="1:13" x14ac:dyDescent="0.35">
      <c r="A5">
        <v>4</v>
      </c>
      <c r="B5" t="s">
        <v>456</v>
      </c>
      <c r="C5" t="s">
        <v>460</v>
      </c>
      <c r="D5">
        <v>2</v>
      </c>
      <c r="I5">
        <f>0.2*ABS(2893-5000)</f>
        <v>421.40000000000003</v>
      </c>
      <c r="L5">
        <v>1</v>
      </c>
    </row>
    <row r="6" spans="1:13" x14ac:dyDescent="0.35">
      <c r="A6">
        <v>5</v>
      </c>
      <c r="B6" t="s">
        <v>456</v>
      </c>
      <c r="C6" t="s">
        <v>461</v>
      </c>
      <c r="D6">
        <v>1</v>
      </c>
      <c r="I6">
        <f>0.2*(2973-695)</f>
        <v>455.6</v>
      </c>
      <c r="L6">
        <v>1</v>
      </c>
      <c r="M6">
        <v>1</v>
      </c>
    </row>
    <row r="7" spans="1:13" x14ac:dyDescent="0.35">
      <c r="A7">
        <v>6</v>
      </c>
      <c r="B7" t="s">
        <v>456</v>
      </c>
      <c r="C7" t="s">
        <v>462</v>
      </c>
    </row>
    <row r="8" spans="1:13" x14ac:dyDescent="0.35">
      <c r="A8">
        <v>7</v>
      </c>
      <c r="B8" t="s">
        <v>456</v>
      </c>
      <c r="C8" t="s">
        <v>463</v>
      </c>
      <c r="I8">
        <f>0.2*ABS(550-1000)</f>
        <v>90</v>
      </c>
      <c r="L8">
        <v>1</v>
      </c>
    </row>
    <row r="9" spans="1:13" x14ac:dyDescent="0.35">
      <c r="A9">
        <v>8</v>
      </c>
      <c r="B9" t="s">
        <v>456</v>
      </c>
      <c r="C9" t="s">
        <v>464</v>
      </c>
      <c r="D9">
        <v>2</v>
      </c>
      <c r="I9">
        <f>0.2*ABS(357-5000)</f>
        <v>928.6</v>
      </c>
      <c r="L9">
        <v>1</v>
      </c>
    </row>
    <row r="10" spans="1:13" x14ac:dyDescent="0.35">
      <c r="A10">
        <v>9</v>
      </c>
      <c r="B10" t="s">
        <v>456</v>
      </c>
      <c r="C10" t="s">
        <v>465</v>
      </c>
      <c r="D10">
        <v>2</v>
      </c>
      <c r="L10">
        <v>1</v>
      </c>
      <c r="M10">
        <v>1</v>
      </c>
    </row>
    <row r="11" spans="1:13" x14ac:dyDescent="0.35">
      <c r="A11">
        <v>10</v>
      </c>
      <c r="B11" t="s">
        <v>456</v>
      </c>
      <c r="C11" t="s">
        <v>466</v>
      </c>
      <c r="D11">
        <v>2</v>
      </c>
      <c r="I11">
        <f>0.2*ABS(1282-5000)</f>
        <v>743.6</v>
      </c>
      <c r="L11">
        <v>1</v>
      </c>
    </row>
    <row r="12" spans="1:13" x14ac:dyDescent="0.35">
      <c r="A12">
        <v>11</v>
      </c>
      <c r="B12" t="s">
        <v>456</v>
      </c>
      <c r="C12" t="s">
        <v>467</v>
      </c>
      <c r="K12" t="s">
        <v>498</v>
      </c>
      <c r="L12">
        <v>2</v>
      </c>
      <c r="M12">
        <v>1</v>
      </c>
    </row>
    <row r="13" spans="1:13" x14ac:dyDescent="0.35">
      <c r="A13">
        <v>12</v>
      </c>
      <c r="B13" t="s">
        <v>456</v>
      </c>
      <c r="C13" t="s">
        <v>468</v>
      </c>
      <c r="D13">
        <v>1</v>
      </c>
      <c r="L13">
        <v>1</v>
      </c>
    </row>
    <row r="14" spans="1:13" x14ac:dyDescent="0.35">
      <c r="A14">
        <v>13</v>
      </c>
      <c r="B14" t="s">
        <v>456</v>
      </c>
      <c r="C14" t="s">
        <v>469</v>
      </c>
    </row>
    <row r="15" spans="1:13" x14ac:dyDescent="0.35">
      <c r="A15">
        <v>14</v>
      </c>
      <c r="B15" t="s">
        <v>456</v>
      </c>
      <c r="C15" t="s">
        <v>470</v>
      </c>
    </row>
    <row r="16" spans="1:13" x14ac:dyDescent="0.35">
      <c r="A16">
        <v>15</v>
      </c>
      <c r="B16" t="s">
        <v>456</v>
      </c>
      <c r="C16" t="s">
        <v>471</v>
      </c>
      <c r="I16">
        <f>0.2*ABS(3285-3310)</f>
        <v>5</v>
      </c>
      <c r="L16">
        <v>1</v>
      </c>
      <c r="M16">
        <v>1</v>
      </c>
    </row>
    <row r="17" spans="1:13" x14ac:dyDescent="0.35">
      <c r="A17">
        <v>16</v>
      </c>
      <c r="B17" t="s">
        <v>456</v>
      </c>
      <c r="C17" t="s">
        <v>472</v>
      </c>
      <c r="L17">
        <v>1</v>
      </c>
    </row>
    <row r="18" spans="1:13" x14ac:dyDescent="0.35">
      <c r="A18">
        <v>17</v>
      </c>
      <c r="B18" t="s">
        <v>456</v>
      </c>
      <c r="C18" t="s">
        <v>473</v>
      </c>
      <c r="D18">
        <v>1</v>
      </c>
      <c r="L18">
        <v>1</v>
      </c>
    </row>
    <row r="19" spans="1:13" x14ac:dyDescent="0.35">
      <c r="A19">
        <v>18</v>
      </c>
      <c r="B19" t="s">
        <v>456</v>
      </c>
      <c r="C19" t="s">
        <v>474</v>
      </c>
      <c r="D19">
        <v>1</v>
      </c>
      <c r="J19">
        <f>0.2*5000</f>
        <v>1000</v>
      </c>
      <c r="L19">
        <v>1</v>
      </c>
      <c r="M19">
        <v>1</v>
      </c>
    </row>
    <row r="20" spans="1:13" x14ac:dyDescent="0.35">
      <c r="A20">
        <v>19</v>
      </c>
      <c r="B20" t="s">
        <v>456</v>
      </c>
      <c r="C20" t="s">
        <v>475</v>
      </c>
      <c r="D20">
        <v>1</v>
      </c>
      <c r="I20">
        <f>0.2*(3591-2818)</f>
        <v>154.60000000000002</v>
      </c>
      <c r="L20">
        <v>1</v>
      </c>
    </row>
    <row r="21" spans="1:13" x14ac:dyDescent="0.35">
      <c r="A21">
        <v>20</v>
      </c>
      <c r="B21" t="s">
        <v>456</v>
      </c>
      <c r="C21" t="s">
        <v>476</v>
      </c>
      <c r="D21">
        <v>1</v>
      </c>
      <c r="I21">
        <f>0.2*ABS(1484-5000)</f>
        <v>703.2</v>
      </c>
      <c r="L21">
        <v>1</v>
      </c>
      <c r="M21">
        <v>1</v>
      </c>
    </row>
    <row r="22" spans="1:13" x14ac:dyDescent="0.35">
      <c r="A22">
        <v>21</v>
      </c>
      <c r="B22" t="s">
        <v>456</v>
      </c>
      <c r="C22" t="s">
        <v>477</v>
      </c>
      <c r="D22">
        <v>1</v>
      </c>
      <c r="I22">
        <f>0.2*ABS(1414-2918)</f>
        <v>300.8</v>
      </c>
    </row>
    <row r="23" spans="1:13" x14ac:dyDescent="0.35">
      <c r="A23">
        <v>22</v>
      </c>
      <c r="B23" t="s">
        <v>456</v>
      </c>
      <c r="C23" t="s">
        <v>478</v>
      </c>
      <c r="D23">
        <v>2</v>
      </c>
      <c r="I23">
        <f>0.2*ABS(2632-998)</f>
        <v>326.8</v>
      </c>
      <c r="L23">
        <v>1</v>
      </c>
      <c r="M23">
        <v>1</v>
      </c>
    </row>
    <row r="24" spans="1:13" x14ac:dyDescent="0.35">
      <c r="A24">
        <v>23</v>
      </c>
      <c r="B24" t="s">
        <v>456</v>
      </c>
      <c r="C24" t="s">
        <v>479</v>
      </c>
      <c r="I24">
        <f>0.2*ABS(3270-5000)</f>
        <v>346</v>
      </c>
    </row>
    <row r="25" spans="1:13" x14ac:dyDescent="0.35">
      <c r="A25">
        <v>24</v>
      </c>
      <c r="B25" t="s">
        <v>456</v>
      </c>
      <c r="C25" t="s">
        <v>480</v>
      </c>
      <c r="I25">
        <f>0.2*ABS(754-1387)</f>
        <v>126.60000000000001</v>
      </c>
    </row>
    <row r="26" spans="1:13" x14ac:dyDescent="0.35">
      <c r="A26">
        <v>25</v>
      </c>
      <c r="B26" t="s">
        <v>456</v>
      </c>
      <c r="C26" t="s">
        <v>481</v>
      </c>
      <c r="I26">
        <f>0.2*ABS(1337-1712)</f>
        <v>75</v>
      </c>
      <c r="K26" t="s">
        <v>338</v>
      </c>
    </row>
    <row r="27" spans="1:13" x14ac:dyDescent="0.35">
      <c r="A27">
        <v>26</v>
      </c>
      <c r="B27" t="s">
        <v>456</v>
      </c>
      <c r="C27" t="s">
        <v>482</v>
      </c>
      <c r="K27" t="s">
        <v>338</v>
      </c>
    </row>
    <row r="28" spans="1:13" x14ac:dyDescent="0.35">
      <c r="A28">
        <v>27</v>
      </c>
      <c r="B28" t="s">
        <v>456</v>
      </c>
      <c r="C28" t="s">
        <v>483</v>
      </c>
      <c r="D28">
        <v>1</v>
      </c>
      <c r="I28">
        <f>0.2*ABS(2350-5000)</f>
        <v>530</v>
      </c>
      <c r="L28">
        <v>1</v>
      </c>
      <c r="M28">
        <v>1</v>
      </c>
    </row>
    <row r="29" spans="1:13" x14ac:dyDescent="0.35">
      <c r="A29">
        <v>28</v>
      </c>
      <c r="B29" t="s">
        <v>456</v>
      </c>
      <c r="C29" t="s">
        <v>484</v>
      </c>
      <c r="D29">
        <v>1</v>
      </c>
      <c r="L29">
        <v>1</v>
      </c>
      <c r="M29">
        <v>1</v>
      </c>
    </row>
    <row r="30" spans="1:13" x14ac:dyDescent="0.35">
      <c r="A30">
        <v>29</v>
      </c>
      <c r="B30" t="s">
        <v>456</v>
      </c>
      <c r="C30" t="s">
        <v>485</v>
      </c>
      <c r="D30">
        <v>2</v>
      </c>
      <c r="I30">
        <f>0.2*ABS(2112-4711)</f>
        <v>519.80000000000007</v>
      </c>
      <c r="L30">
        <v>2</v>
      </c>
    </row>
    <row r="31" spans="1:13" x14ac:dyDescent="0.35">
      <c r="A31">
        <v>30</v>
      </c>
      <c r="B31" t="s">
        <v>456</v>
      </c>
      <c r="C31" t="s">
        <v>486</v>
      </c>
      <c r="D31">
        <v>5</v>
      </c>
      <c r="I31">
        <f>0.2*ABS(1566-2053)</f>
        <v>97.4</v>
      </c>
      <c r="L31">
        <v>1</v>
      </c>
    </row>
    <row r="32" spans="1:13" x14ac:dyDescent="0.35">
      <c r="A32">
        <v>31</v>
      </c>
      <c r="B32" t="s">
        <v>456</v>
      </c>
      <c r="C32" t="s">
        <v>487</v>
      </c>
    </row>
    <row r="33" spans="1:12" x14ac:dyDescent="0.35">
      <c r="A33">
        <v>32</v>
      </c>
      <c r="B33" t="s">
        <v>456</v>
      </c>
      <c r="C33" t="s">
        <v>488</v>
      </c>
      <c r="D33">
        <v>1</v>
      </c>
      <c r="I33">
        <f>0.2*ABS(1574-5000)</f>
        <v>685.2</v>
      </c>
      <c r="L33">
        <v>2</v>
      </c>
    </row>
    <row r="34" spans="1:12" x14ac:dyDescent="0.35">
      <c r="A34">
        <v>33</v>
      </c>
      <c r="B34" t="s">
        <v>456</v>
      </c>
      <c r="C34" t="s">
        <v>489</v>
      </c>
      <c r="I34">
        <f>0.2*ABS(1140-5000)</f>
        <v>772</v>
      </c>
      <c r="L34">
        <v>1</v>
      </c>
    </row>
    <row r="35" spans="1:12" x14ac:dyDescent="0.35">
      <c r="A35">
        <v>34</v>
      </c>
      <c r="B35" t="s">
        <v>456</v>
      </c>
      <c r="C35" t="s">
        <v>490</v>
      </c>
    </row>
    <row r="36" spans="1:12" x14ac:dyDescent="0.35">
      <c r="A36">
        <v>35</v>
      </c>
      <c r="B36" t="s">
        <v>456</v>
      </c>
      <c r="C36" t="s">
        <v>491</v>
      </c>
      <c r="D36">
        <v>1</v>
      </c>
      <c r="L36">
        <v>1</v>
      </c>
    </row>
    <row r="37" spans="1:12" x14ac:dyDescent="0.35">
      <c r="A37">
        <v>36</v>
      </c>
      <c r="B37" t="s">
        <v>456</v>
      </c>
      <c r="C37" t="s">
        <v>492</v>
      </c>
    </row>
    <row r="38" spans="1:12" x14ac:dyDescent="0.35">
      <c r="A38">
        <v>37</v>
      </c>
      <c r="B38" t="s">
        <v>456</v>
      </c>
      <c r="C38" t="s">
        <v>493</v>
      </c>
    </row>
    <row r="39" spans="1:12" x14ac:dyDescent="0.35">
      <c r="A39">
        <v>38</v>
      </c>
      <c r="B39" t="s">
        <v>456</v>
      </c>
      <c r="C39" t="s">
        <v>494</v>
      </c>
      <c r="I39">
        <f>0.2*ABS(3442-5000)</f>
        <v>311.60000000000002</v>
      </c>
    </row>
    <row r="40" spans="1:12" x14ac:dyDescent="0.35">
      <c r="A40">
        <v>39</v>
      </c>
      <c r="B40" t="s">
        <v>456</v>
      </c>
      <c r="C40" t="s">
        <v>495</v>
      </c>
    </row>
    <row r="41" spans="1:12" x14ac:dyDescent="0.35">
      <c r="A41">
        <v>40</v>
      </c>
      <c r="B41" t="s">
        <v>456</v>
      </c>
      <c r="C41" t="s">
        <v>496</v>
      </c>
      <c r="I41">
        <f>0.2*ABS(1352-1411)</f>
        <v>11.8</v>
      </c>
      <c r="L41">
        <v>1</v>
      </c>
    </row>
    <row r="42" spans="1:12" x14ac:dyDescent="0.35">
      <c r="A42">
        <v>41</v>
      </c>
      <c r="B42" t="s">
        <v>456</v>
      </c>
      <c r="C42" t="s">
        <v>497</v>
      </c>
      <c r="I42">
        <f>0.2*ABS(1925-5000)</f>
        <v>615</v>
      </c>
      <c r="L42">
        <v>1</v>
      </c>
    </row>
    <row r="45" spans="1:12" x14ac:dyDescent="0.35">
      <c r="I45">
        <f>MEDIAN(I1:I42)/60</f>
        <v>6.3950000000000005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10 mM</vt:lpstr>
      <vt:lpstr>25 mM</vt:lpstr>
      <vt:lpstr>50 mM</vt:lpstr>
      <vt:lpstr>ratio 0.1</vt:lpstr>
      <vt:lpstr>ratio 1 old</vt:lpstr>
      <vt:lpstr>ratio 1</vt:lpstr>
      <vt:lpstr>ratio 2</vt:lpstr>
      <vt:lpstr>ratio 12</vt:lpstr>
      <vt:lpstr>ratio 5, 10 mM</vt:lpstr>
      <vt:lpstr>NIPBLdN</vt:lpstr>
      <vt:lpstr>yCondensin</vt:lpstr>
      <vt:lpstr>SMC56</vt:lpstr>
      <vt:lpstr>SMC56_yeastPrep_lowNaCl</vt:lpstr>
      <vt:lpstr>SMC56_yeastPrep_highNaCl</vt:lpstr>
      <vt:lpstr>SMC56_yeastPrep2_lowNaCl</vt:lpstr>
      <vt:lpstr>SMC56_yeastPrep2_highNaCl</vt:lpstr>
      <vt:lpstr>NIPBLdN_dualLabel_25mM</vt:lpstr>
      <vt:lpstr>NIPBLdN_dualLabel_SA1</vt:lpstr>
      <vt:lpstr>NIPBLdN_dualLabel_r0p1</vt:lpstr>
      <vt:lpstr>SCC_STAG0</vt:lpstr>
      <vt:lpstr>STAG1</vt:lpstr>
      <vt:lpstr>STAG2</vt:lpstr>
      <vt:lpstr>STAG12</vt:lpstr>
      <vt:lpstr>sideflow</vt:lpstr>
      <vt:lpstr>sideflow_Dav2019</vt:lpstr>
      <vt:lpstr>20msExposure</vt:lpstr>
      <vt:lpstr>100msExposure</vt:lpstr>
      <vt:lpstr>kymograph_Figure2C_fromCTCF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Roman Barth</cp:lastModifiedBy>
  <dcterms:created xsi:type="dcterms:W3CDTF">2021-08-14T13:49:19Z</dcterms:created>
  <dcterms:modified xsi:type="dcterms:W3CDTF">2024-01-25T12:58:21Z</dcterms:modified>
</cp:coreProperties>
</file>