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N:\NEPA200110 JJR Promotie\WF\Promotie nonFEA\_Second paper\Submission August 2024\Files voor de DOI\"/>
    </mc:Choice>
  </mc:AlternateContent>
  <xr:revisionPtr revIDLastSave="0" documentId="13_ncr:1_{9452DDEC-BFAD-4A2C-B390-FA177F0BE979}" xr6:coauthVersionLast="47" xr6:coauthVersionMax="47" xr10:uidLastSave="{00000000-0000-0000-0000-000000000000}"/>
  <bookViews>
    <workbookView xWindow="-120" yWindow="-120" windowWidth="29040" windowHeight="15840" tabRatio="843" firstSheet="5" activeTab="17" xr2:uid="{00000000-000D-0000-FFFF-FFFF00000000}"/>
  </bookViews>
  <sheets>
    <sheet name="Location 1-Hoop" sheetId="17" r:id="rId1"/>
    <sheet name="Location 1-Axial" sheetId="16" r:id="rId2"/>
    <sheet name="Location 1-von Mises" sheetId="26" r:id="rId3"/>
    <sheet name="Location 2-Hoop" sheetId="18" r:id="rId4"/>
    <sheet name="Location 2-Axial" sheetId="19" r:id="rId5"/>
    <sheet name="Location 2-von Mises" sheetId="24" r:id="rId6"/>
    <sheet name="Location 3-Hoop" sheetId="20" r:id="rId7"/>
    <sheet name="Location 3-Axial" sheetId="21" r:id="rId8"/>
    <sheet name="Location 3-von Mises" sheetId="27" r:id="rId9"/>
    <sheet name="Web plate - hoop" sheetId="22" r:id="rId10"/>
    <sheet name="Web plate - radial" sheetId="23" r:id="rId11"/>
    <sheet name="Table 1" sheetId="32" r:id="rId12"/>
    <sheet name="Table 2" sheetId="33" r:id="rId13"/>
    <sheet name="Table 6" sheetId="34" r:id="rId14"/>
    <sheet name="Table 3 &amp; 7" sheetId="28" r:id="rId15"/>
    <sheet name="Table 4" sheetId="29" r:id="rId16"/>
    <sheet name="Table 5" sheetId="30" r:id="rId17"/>
    <sheet name="Table 8 &amp; 9" sheetId="31" r:id="rId18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26" l="1"/>
  <c r="K15" i="17"/>
  <c r="J15" i="17"/>
  <c r="I15" i="17"/>
  <c r="H15" i="17"/>
  <c r="G15" i="17"/>
  <c r="F15" i="17"/>
  <c r="G6" i="33"/>
  <c r="F10" i="34"/>
  <c r="G7" i="33"/>
  <c r="F11" i="34"/>
  <c r="G8" i="33"/>
  <c r="F12" i="34"/>
  <c r="F43" i="34"/>
  <c r="G9" i="33"/>
  <c r="F13" i="34"/>
  <c r="G10" i="33"/>
  <c r="F14" i="34"/>
  <c r="G11" i="33"/>
  <c r="F15" i="34"/>
  <c r="G12" i="33"/>
  <c r="F16" i="34"/>
  <c r="G13" i="33"/>
  <c r="F17" i="34"/>
  <c r="F39" i="34"/>
  <c r="G14" i="33"/>
  <c r="F18" i="34"/>
  <c r="G15" i="33"/>
  <c r="F19" i="34"/>
  <c r="G16" i="33"/>
  <c r="F20" i="34"/>
  <c r="F47" i="34"/>
  <c r="G5" i="33"/>
  <c r="F9" i="34"/>
  <c r="C6" i="27"/>
  <c r="C23" i="27"/>
  <c r="C40" i="27"/>
  <c r="E6" i="27"/>
  <c r="E23" i="27"/>
  <c r="E40" i="27"/>
  <c r="F57" i="27"/>
  <c r="G57" i="27"/>
  <c r="E10" i="34"/>
  <c r="E42" i="34"/>
  <c r="C7" i="27"/>
  <c r="C24" i="27"/>
  <c r="C41" i="27"/>
  <c r="E7" i="27"/>
  <c r="E24" i="27"/>
  <c r="E41" i="27"/>
  <c r="F58" i="27"/>
  <c r="G58" i="27"/>
  <c r="E11" i="34"/>
  <c r="C8" i="27"/>
  <c r="C25" i="27"/>
  <c r="C42" i="27"/>
  <c r="E8" i="27"/>
  <c r="E25" i="27"/>
  <c r="E42" i="27"/>
  <c r="F59" i="27"/>
  <c r="G59" i="27"/>
  <c r="E12" i="34"/>
  <c r="E43" i="34"/>
  <c r="C9" i="27"/>
  <c r="C26" i="27"/>
  <c r="C43" i="27"/>
  <c r="E9" i="27"/>
  <c r="E26" i="27"/>
  <c r="E43" i="27"/>
  <c r="F60" i="27"/>
  <c r="G60" i="27"/>
  <c r="E13" i="34"/>
  <c r="E37" i="34"/>
  <c r="C10" i="27"/>
  <c r="C27" i="27"/>
  <c r="C44" i="27"/>
  <c r="E10" i="27"/>
  <c r="E27" i="27"/>
  <c r="E44" i="27"/>
  <c r="F61" i="27"/>
  <c r="G61" i="27"/>
  <c r="E14" i="34"/>
  <c r="E44" i="34"/>
  <c r="C11" i="27"/>
  <c r="C28" i="27"/>
  <c r="C45" i="27"/>
  <c r="E11" i="27"/>
  <c r="E28" i="27"/>
  <c r="E45" i="27"/>
  <c r="F62" i="27"/>
  <c r="G62" i="27"/>
  <c r="E15" i="34"/>
  <c r="C12" i="27"/>
  <c r="C29" i="27"/>
  <c r="C46" i="27"/>
  <c r="E12" i="27"/>
  <c r="E29" i="27"/>
  <c r="E46" i="27"/>
  <c r="F63" i="27"/>
  <c r="G63" i="27"/>
  <c r="E16" i="34"/>
  <c r="C13" i="27"/>
  <c r="C30" i="27"/>
  <c r="C47" i="27"/>
  <c r="E13" i="27"/>
  <c r="E30" i="27"/>
  <c r="E47" i="27"/>
  <c r="F64" i="27"/>
  <c r="G64" i="27"/>
  <c r="E17" i="34"/>
  <c r="E39" i="34"/>
  <c r="C14" i="27"/>
  <c r="C31" i="27"/>
  <c r="C48" i="27"/>
  <c r="E14" i="27"/>
  <c r="E31" i="27"/>
  <c r="E48" i="27"/>
  <c r="F65" i="27"/>
  <c r="G65" i="27"/>
  <c r="E18" i="34"/>
  <c r="C15" i="27"/>
  <c r="C32" i="27"/>
  <c r="C49" i="27"/>
  <c r="E15" i="27"/>
  <c r="E32" i="27"/>
  <c r="E49" i="27"/>
  <c r="F66" i="27"/>
  <c r="G66" i="27"/>
  <c r="E19" i="34"/>
  <c r="C16" i="27"/>
  <c r="C33" i="27"/>
  <c r="C50" i="27"/>
  <c r="E16" i="27"/>
  <c r="E33" i="27"/>
  <c r="E50" i="27"/>
  <c r="F67" i="27"/>
  <c r="G67" i="27"/>
  <c r="E20" i="34"/>
  <c r="C5" i="27"/>
  <c r="C22" i="27"/>
  <c r="C39" i="27"/>
  <c r="E5" i="27"/>
  <c r="E22" i="27"/>
  <c r="E39" i="27"/>
  <c r="F56" i="27"/>
  <c r="G56" i="27"/>
  <c r="E9" i="34"/>
  <c r="F23" i="34"/>
  <c r="F6" i="33"/>
  <c r="D10" i="34"/>
  <c r="F7" i="33"/>
  <c r="D11" i="34"/>
  <c r="F8" i="33"/>
  <c r="D12" i="34"/>
  <c r="F9" i="33"/>
  <c r="D13" i="34"/>
  <c r="D37" i="34"/>
  <c r="F10" i="33"/>
  <c r="D14" i="34"/>
  <c r="F11" i="33"/>
  <c r="D15" i="34"/>
  <c r="F12" i="33"/>
  <c r="D16" i="34"/>
  <c r="D45" i="34"/>
  <c r="F13" i="33"/>
  <c r="D17" i="34"/>
  <c r="D39" i="34"/>
  <c r="F14" i="33"/>
  <c r="D18" i="34"/>
  <c r="F15" i="33"/>
  <c r="D19" i="34"/>
  <c r="F16" i="33"/>
  <c r="D20" i="34"/>
  <c r="F5" i="33"/>
  <c r="D9" i="34"/>
  <c r="D35" i="34"/>
  <c r="C6" i="26"/>
  <c r="C23" i="26"/>
  <c r="C40" i="26"/>
  <c r="E6" i="26"/>
  <c r="E23" i="26"/>
  <c r="E40" i="26"/>
  <c r="F57" i="26"/>
  <c r="H57" i="26"/>
  <c r="C10" i="34"/>
  <c r="C7" i="26"/>
  <c r="C24" i="26"/>
  <c r="C41" i="26"/>
  <c r="E7" i="26"/>
  <c r="E24" i="26"/>
  <c r="E41" i="26"/>
  <c r="F58" i="26"/>
  <c r="H58" i="26"/>
  <c r="C11" i="34"/>
  <c r="C8" i="26"/>
  <c r="C25" i="26"/>
  <c r="C42" i="26"/>
  <c r="E8" i="26"/>
  <c r="E25" i="26"/>
  <c r="E42" i="26"/>
  <c r="F59" i="26"/>
  <c r="H59" i="26"/>
  <c r="C12" i="34"/>
  <c r="C9" i="26"/>
  <c r="C26" i="26"/>
  <c r="C43" i="26"/>
  <c r="E9" i="26"/>
  <c r="E26" i="26"/>
  <c r="E43" i="26"/>
  <c r="F60" i="26"/>
  <c r="H60" i="26"/>
  <c r="C13" i="34"/>
  <c r="C37" i="34"/>
  <c r="C10" i="26"/>
  <c r="C27" i="26"/>
  <c r="C44" i="26"/>
  <c r="E10" i="26"/>
  <c r="E27" i="26"/>
  <c r="E44" i="26"/>
  <c r="F61" i="26"/>
  <c r="H61" i="26"/>
  <c r="C14" i="34"/>
  <c r="C11" i="26"/>
  <c r="C28" i="26"/>
  <c r="C45" i="26"/>
  <c r="E11" i="26"/>
  <c r="E28" i="26"/>
  <c r="E45" i="26"/>
  <c r="F62" i="26"/>
  <c r="H62" i="26"/>
  <c r="C15" i="34"/>
  <c r="C12" i="26"/>
  <c r="C29" i="26"/>
  <c r="C46" i="26"/>
  <c r="E12" i="26"/>
  <c r="E29" i="26"/>
  <c r="E46" i="26"/>
  <c r="F63" i="26"/>
  <c r="H63" i="26"/>
  <c r="C16" i="34"/>
  <c r="C13" i="26"/>
  <c r="C30" i="26"/>
  <c r="C47" i="26"/>
  <c r="E13" i="26"/>
  <c r="E30" i="26"/>
  <c r="E47" i="26"/>
  <c r="F64" i="26"/>
  <c r="H64" i="26"/>
  <c r="C17" i="34"/>
  <c r="C39" i="34"/>
  <c r="C14" i="26"/>
  <c r="C31" i="26"/>
  <c r="C48" i="26"/>
  <c r="E14" i="26"/>
  <c r="E31" i="26"/>
  <c r="E48" i="26"/>
  <c r="F65" i="26"/>
  <c r="H65" i="26"/>
  <c r="C18" i="34"/>
  <c r="C15" i="26"/>
  <c r="C32" i="26"/>
  <c r="C49" i="26"/>
  <c r="E15" i="26"/>
  <c r="E32" i="26"/>
  <c r="E49" i="26"/>
  <c r="F66" i="26"/>
  <c r="H66" i="26"/>
  <c r="C19" i="34"/>
  <c r="C16" i="26"/>
  <c r="C33" i="26"/>
  <c r="C50" i="26"/>
  <c r="E16" i="26"/>
  <c r="E33" i="26"/>
  <c r="E50" i="26"/>
  <c r="F67" i="26"/>
  <c r="H67" i="26"/>
  <c r="C20" i="34"/>
  <c r="C47" i="34"/>
  <c r="C5" i="26"/>
  <c r="C22" i="26"/>
  <c r="C39" i="26"/>
  <c r="E5" i="26"/>
  <c r="E22" i="26"/>
  <c r="E39" i="26"/>
  <c r="F56" i="26"/>
  <c r="H56" i="26"/>
  <c r="C9" i="34"/>
  <c r="F40" i="34"/>
  <c r="E40" i="34"/>
  <c r="D40" i="34"/>
  <c r="C40" i="34"/>
  <c r="F38" i="34"/>
  <c r="E38" i="34"/>
  <c r="D38" i="34"/>
  <c r="C38" i="34"/>
  <c r="F37" i="34"/>
  <c r="F36" i="34"/>
  <c r="E36" i="34"/>
  <c r="D36" i="34"/>
  <c r="C36" i="34"/>
  <c r="F35" i="34"/>
  <c r="E35" i="34"/>
  <c r="C35" i="34"/>
  <c r="E47" i="34"/>
  <c r="D47" i="34"/>
  <c r="F46" i="34"/>
  <c r="E46" i="34"/>
  <c r="D46" i="34"/>
  <c r="C46" i="34"/>
  <c r="F45" i="34"/>
  <c r="E45" i="34"/>
  <c r="C45" i="34"/>
  <c r="F44" i="34"/>
  <c r="D44" i="34"/>
  <c r="C44" i="34"/>
  <c r="D43" i="34"/>
  <c r="C43" i="34"/>
  <c r="F42" i="34"/>
  <c r="D42" i="34"/>
  <c r="C42" i="34"/>
  <c r="G19" i="33"/>
  <c r="F19" i="33"/>
  <c r="F17" i="33"/>
  <c r="G22" i="33"/>
  <c r="F22" i="33"/>
  <c r="G20" i="33"/>
  <c r="F21" i="33"/>
  <c r="H17" i="32"/>
  <c r="F17" i="32"/>
  <c r="H16" i="32"/>
  <c r="F16" i="32"/>
  <c r="H15" i="32"/>
  <c r="F15" i="32"/>
  <c r="H14" i="32"/>
  <c r="F14" i="32"/>
  <c r="H13" i="32"/>
  <c r="F13" i="32"/>
  <c r="H12" i="32"/>
  <c r="F12" i="32"/>
  <c r="H11" i="32"/>
  <c r="F11" i="32"/>
  <c r="H10" i="32"/>
  <c r="F10" i="32"/>
  <c r="H9" i="32"/>
  <c r="F9" i="32"/>
  <c r="H8" i="32"/>
  <c r="F8" i="32"/>
  <c r="H7" i="32"/>
  <c r="F7" i="32"/>
  <c r="H6" i="32"/>
  <c r="H19" i="32"/>
  <c r="F6" i="32"/>
  <c r="M6" i="21"/>
  <c r="D90" i="21"/>
  <c r="C90" i="21"/>
  <c r="E90" i="21"/>
  <c r="M8" i="21"/>
  <c r="D92" i="21"/>
  <c r="C92" i="21"/>
  <c r="E92" i="21"/>
  <c r="M10" i="21"/>
  <c r="D94" i="21"/>
  <c r="C94" i="21"/>
  <c r="E94" i="21"/>
  <c r="M12" i="21"/>
  <c r="D96" i="21"/>
  <c r="C96" i="21"/>
  <c r="E96" i="21"/>
  <c r="M14" i="21"/>
  <c r="D98" i="21"/>
  <c r="C98" i="21"/>
  <c r="E98" i="21"/>
  <c r="M16" i="21"/>
  <c r="D100" i="21"/>
  <c r="C100" i="21"/>
  <c r="E100" i="21"/>
  <c r="E103" i="21"/>
  <c r="G20" i="31"/>
  <c r="G23" i="31"/>
  <c r="E23" i="31"/>
  <c r="F23" i="31"/>
  <c r="F20" i="31"/>
  <c r="E20" i="31"/>
  <c r="D23" i="31"/>
  <c r="D20" i="31"/>
  <c r="E10" i="31"/>
  <c r="D10" i="31"/>
  <c r="E7" i="31"/>
  <c r="D7" i="31"/>
  <c r="N5" i="21"/>
  <c r="P5" i="21"/>
  <c r="Q5" i="21"/>
  <c r="G89" i="21"/>
  <c r="O5" i="21"/>
  <c r="F89" i="21"/>
  <c r="H89" i="21"/>
  <c r="N7" i="21"/>
  <c r="P7" i="21"/>
  <c r="Q7" i="21"/>
  <c r="G91" i="21"/>
  <c r="O7" i="21"/>
  <c r="F91" i="21"/>
  <c r="H91" i="21"/>
  <c r="N9" i="21"/>
  <c r="P9" i="21"/>
  <c r="Q9" i="21"/>
  <c r="G93" i="21"/>
  <c r="O9" i="21"/>
  <c r="F93" i="21"/>
  <c r="H93" i="21"/>
  <c r="N11" i="21"/>
  <c r="P11" i="21"/>
  <c r="Q11" i="21"/>
  <c r="G95" i="21"/>
  <c r="O11" i="21"/>
  <c r="F95" i="21"/>
  <c r="H95" i="21"/>
  <c r="N13" i="21"/>
  <c r="P13" i="21"/>
  <c r="Q13" i="21"/>
  <c r="G97" i="21"/>
  <c r="O13" i="21"/>
  <c r="F97" i="21"/>
  <c r="H97" i="21"/>
  <c r="N15" i="21"/>
  <c r="P15" i="21"/>
  <c r="Q15" i="21"/>
  <c r="G99" i="21"/>
  <c r="O15" i="21"/>
  <c r="F99" i="21"/>
  <c r="H99" i="21"/>
  <c r="H102" i="21"/>
  <c r="G21" i="31"/>
  <c r="N6" i="21"/>
  <c r="P6" i="21"/>
  <c r="Q6" i="21"/>
  <c r="G90" i="21"/>
  <c r="O6" i="21"/>
  <c r="F90" i="21"/>
  <c r="H90" i="21"/>
  <c r="N8" i="21"/>
  <c r="P8" i="21"/>
  <c r="Q8" i="21"/>
  <c r="G92" i="21"/>
  <c r="O8" i="21"/>
  <c r="F92" i="21"/>
  <c r="H92" i="21"/>
  <c r="N10" i="21"/>
  <c r="P10" i="21"/>
  <c r="Q10" i="21"/>
  <c r="G94" i="21"/>
  <c r="O10" i="21"/>
  <c r="F94" i="21"/>
  <c r="H94" i="21"/>
  <c r="N12" i="21"/>
  <c r="P12" i="21"/>
  <c r="Q12" i="21"/>
  <c r="G96" i="21"/>
  <c r="O12" i="21"/>
  <c r="F96" i="21"/>
  <c r="H96" i="21"/>
  <c r="N14" i="21"/>
  <c r="P14" i="21"/>
  <c r="Q14" i="21"/>
  <c r="G98" i="21"/>
  <c r="O14" i="21"/>
  <c r="F98" i="21"/>
  <c r="H98" i="21"/>
  <c r="N16" i="21"/>
  <c r="P16" i="21"/>
  <c r="Q16" i="21"/>
  <c r="G100" i="21"/>
  <c r="O16" i="21"/>
  <c r="F100" i="21"/>
  <c r="H100" i="21"/>
  <c r="H103" i="21"/>
  <c r="G22" i="31"/>
  <c r="H105" i="21"/>
  <c r="G24" i="31"/>
  <c r="H106" i="21"/>
  <c r="G25" i="31"/>
  <c r="N5" i="19"/>
  <c r="P5" i="19"/>
  <c r="Q5" i="19"/>
  <c r="G89" i="19"/>
  <c r="O5" i="19"/>
  <c r="F89" i="19"/>
  <c r="H89" i="19"/>
  <c r="N7" i="19"/>
  <c r="P7" i="19"/>
  <c r="Q7" i="19"/>
  <c r="G91" i="19"/>
  <c r="O7" i="19"/>
  <c r="F91" i="19"/>
  <c r="H91" i="19"/>
  <c r="N9" i="19"/>
  <c r="P9" i="19"/>
  <c r="Q9" i="19"/>
  <c r="G93" i="19"/>
  <c r="O9" i="19"/>
  <c r="F93" i="19"/>
  <c r="H93" i="19"/>
  <c r="N11" i="19"/>
  <c r="P11" i="19"/>
  <c r="Q11" i="19"/>
  <c r="G95" i="19"/>
  <c r="O11" i="19"/>
  <c r="F95" i="19"/>
  <c r="H95" i="19"/>
  <c r="N13" i="19"/>
  <c r="P13" i="19"/>
  <c r="Q13" i="19"/>
  <c r="G97" i="19"/>
  <c r="O13" i="19"/>
  <c r="F97" i="19"/>
  <c r="H97" i="19"/>
  <c r="N15" i="19"/>
  <c r="P15" i="19"/>
  <c r="Q15" i="19"/>
  <c r="G99" i="19"/>
  <c r="O15" i="19"/>
  <c r="F99" i="19"/>
  <c r="H99" i="19"/>
  <c r="H102" i="19"/>
  <c r="F21" i="31"/>
  <c r="N6" i="19"/>
  <c r="P6" i="19"/>
  <c r="Q6" i="19"/>
  <c r="G90" i="19"/>
  <c r="O6" i="19"/>
  <c r="F90" i="19"/>
  <c r="H90" i="19"/>
  <c r="N8" i="19"/>
  <c r="P8" i="19"/>
  <c r="Q8" i="19"/>
  <c r="G92" i="19"/>
  <c r="O8" i="19"/>
  <c r="F92" i="19"/>
  <c r="H92" i="19"/>
  <c r="N10" i="19"/>
  <c r="P10" i="19"/>
  <c r="Q10" i="19"/>
  <c r="G94" i="19"/>
  <c r="O10" i="19"/>
  <c r="F94" i="19"/>
  <c r="H94" i="19"/>
  <c r="N12" i="19"/>
  <c r="P12" i="19"/>
  <c r="Q12" i="19"/>
  <c r="G96" i="19"/>
  <c r="O12" i="19"/>
  <c r="F96" i="19"/>
  <c r="H96" i="19"/>
  <c r="N14" i="19"/>
  <c r="P14" i="19"/>
  <c r="Q14" i="19"/>
  <c r="G98" i="19"/>
  <c r="O14" i="19"/>
  <c r="F98" i="19"/>
  <c r="H98" i="19"/>
  <c r="N16" i="19"/>
  <c r="P16" i="19"/>
  <c r="Q16" i="19"/>
  <c r="G100" i="19"/>
  <c r="O16" i="19"/>
  <c r="F100" i="19"/>
  <c r="H100" i="19"/>
  <c r="H103" i="19"/>
  <c r="F22" i="31"/>
  <c r="H105" i="19"/>
  <c r="F24" i="31"/>
  <c r="H106" i="19"/>
  <c r="F25" i="31"/>
  <c r="N5" i="20"/>
  <c r="P5" i="20"/>
  <c r="Q5" i="20"/>
  <c r="G89" i="20"/>
  <c r="O5" i="20"/>
  <c r="F89" i="20"/>
  <c r="H89" i="20"/>
  <c r="N7" i="20"/>
  <c r="P7" i="20"/>
  <c r="Q7" i="20"/>
  <c r="G91" i="20"/>
  <c r="O7" i="20"/>
  <c r="F91" i="20"/>
  <c r="H91" i="20"/>
  <c r="N9" i="20"/>
  <c r="P9" i="20"/>
  <c r="Q9" i="20"/>
  <c r="G93" i="20"/>
  <c r="O9" i="20"/>
  <c r="F93" i="20"/>
  <c r="H93" i="20"/>
  <c r="N11" i="20"/>
  <c r="P11" i="20"/>
  <c r="Q11" i="20"/>
  <c r="G95" i="20"/>
  <c r="O11" i="20"/>
  <c r="F95" i="20"/>
  <c r="H95" i="20"/>
  <c r="N13" i="20"/>
  <c r="P13" i="20"/>
  <c r="Q13" i="20"/>
  <c r="G97" i="20"/>
  <c r="O13" i="20"/>
  <c r="F97" i="20"/>
  <c r="H97" i="20"/>
  <c r="N15" i="20"/>
  <c r="P15" i="20"/>
  <c r="Q15" i="20"/>
  <c r="G99" i="20"/>
  <c r="O15" i="20"/>
  <c r="F99" i="20"/>
  <c r="H99" i="20"/>
  <c r="H102" i="20"/>
  <c r="E21" i="31"/>
  <c r="N6" i="20"/>
  <c r="P6" i="20"/>
  <c r="Q6" i="20"/>
  <c r="G90" i="20"/>
  <c r="O6" i="20"/>
  <c r="F90" i="20"/>
  <c r="H90" i="20"/>
  <c r="N8" i="20"/>
  <c r="P8" i="20"/>
  <c r="Q8" i="20"/>
  <c r="G92" i="20"/>
  <c r="O8" i="20"/>
  <c r="F92" i="20"/>
  <c r="H92" i="20"/>
  <c r="N10" i="20"/>
  <c r="P10" i="20"/>
  <c r="Q10" i="20"/>
  <c r="G94" i="20"/>
  <c r="O10" i="20"/>
  <c r="F94" i="20"/>
  <c r="H94" i="20"/>
  <c r="N12" i="20"/>
  <c r="P12" i="20"/>
  <c r="Q12" i="20"/>
  <c r="G96" i="20"/>
  <c r="O12" i="20"/>
  <c r="F96" i="20"/>
  <c r="H96" i="20"/>
  <c r="N14" i="20"/>
  <c r="P14" i="20"/>
  <c r="Q14" i="20"/>
  <c r="G98" i="20"/>
  <c r="O14" i="20"/>
  <c r="F98" i="20"/>
  <c r="H98" i="20"/>
  <c r="N16" i="20"/>
  <c r="P16" i="20"/>
  <c r="Q16" i="20"/>
  <c r="G100" i="20"/>
  <c r="O16" i="20"/>
  <c r="F100" i="20"/>
  <c r="H100" i="20"/>
  <c r="H103" i="20"/>
  <c r="E22" i="31"/>
  <c r="H105" i="20"/>
  <c r="E24" i="31"/>
  <c r="H106" i="20"/>
  <c r="E25" i="31"/>
  <c r="N5" i="18"/>
  <c r="P5" i="18"/>
  <c r="Q5" i="18"/>
  <c r="G89" i="18"/>
  <c r="O5" i="18"/>
  <c r="F89" i="18"/>
  <c r="H89" i="18"/>
  <c r="N7" i="18"/>
  <c r="P7" i="18"/>
  <c r="Q7" i="18"/>
  <c r="G91" i="18"/>
  <c r="O7" i="18"/>
  <c r="F91" i="18"/>
  <c r="H91" i="18"/>
  <c r="N9" i="18"/>
  <c r="P9" i="18"/>
  <c r="Q9" i="18"/>
  <c r="G93" i="18"/>
  <c r="O9" i="18"/>
  <c r="F93" i="18"/>
  <c r="H93" i="18"/>
  <c r="N11" i="18"/>
  <c r="P11" i="18"/>
  <c r="Q11" i="18"/>
  <c r="G95" i="18"/>
  <c r="O11" i="18"/>
  <c r="F95" i="18"/>
  <c r="H95" i="18"/>
  <c r="N13" i="18"/>
  <c r="P13" i="18"/>
  <c r="Q13" i="18"/>
  <c r="G97" i="18"/>
  <c r="O13" i="18"/>
  <c r="F97" i="18"/>
  <c r="H97" i="18"/>
  <c r="N15" i="18"/>
  <c r="P15" i="18"/>
  <c r="Q15" i="18"/>
  <c r="G99" i="18"/>
  <c r="O15" i="18"/>
  <c r="F99" i="18"/>
  <c r="H99" i="18"/>
  <c r="H102" i="18"/>
  <c r="D21" i="31"/>
  <c r="N6" i="18"/>
  <c r="P6" i="18"/>
  <c r="Q6" i="18"/>
  <c r="G90" i="18"/>
  <c r="O6" i="18"/>
  <c r="F90" i="18"/>
  <c r="H90" i="18"/>
  <c r="N8" i="18"/>
  <c r="P8" i="18"/>
  <c r="Q8" i="18"/>
  <c r="G92" i="18"/>
  <c r="O8" i="18"/>
  <c r="F92" i="18"/>
  <c r="H92" i="18"/>
  <c r="N10" i="18"/>
  <c r="P10" i="18"/>
  <c r="Q10" i="18"/>
  <c r="G94" i="18"/>
  <c r="O10" i="18"/>
  <c r="F94" i="18"/>
  <c r="H94" i="18"/>
  <c r="N12" i="18"/>
  <c r="P12" i="18"/>
  <c r="Q12" i="18"/>
  <c r="G96" i="18"/>
  <c r="O12" i="18"/>
  <c r="F96" i="18"/>
  <c r="H96" i="18"/>
  <c r="N14" i="18"/>
  <c r="P14" i="18"/>
  <c r="Q14" i="18"/>
  <c r="G98" i="18"/>
  <c r="O14" i="18"/>
  <c r="F98" i="18"/>
  <c r="H98" i="18"/>
  <c r="N16" i="18"/>
  <c r="P16" i="18"/>
  <c r="Q16" i="18"/>
  <c r="G100" i="18"/>
  <c r="O16" i="18"/>
  <c r="F100" i="18"/>
  <c r="H100" i="18"/>
  <c r="H103" i="18"/>
  <c r="D22" i="31"/>
  <c r="H105" i="18"/>
  <c r="D24" i="31"/>
  <c r="H106" i="18"/>
  <c r="D25" i="31"/>
  <c r="M5" i="21"/>
  <c r="D89" i="21"/>
  <c r="C89" i="21"/>
  <c r="E89" i="21"/>
  <c r="M7" i="21"/>
  <c r="D91" i="21"/>
  <c r="C91" i="21"/>
  <c r="E91" i="21"/>
  <c r="M9" i="21"/>
  <c r="D93" i="21"/>
  <c r="C93" i="21"/>
  <c r="E93" i="21"/>
  <c r="M11" i="21"/>
  <c r="D95" i="21"/>
  <c r="C95" i="21"/>
  <c r="E95" i="21"/>
  <c r="M13" i="21"/>
  <c r="D97" i="21"/>
  <c r="C97" i="21"/>
  <c r="E97" i="21"/>
  <c r="M15" i="21"/>
  <c r="D99" i="21"/>
  <c r="C99" i="21"/>
  <c r="E99" i="21"/>
  <c r="E102" i="21"/>
  <c r="G8" i="31"/>
  <c r="G9" i="31"/>
  <c r="E104" i="21"/>
  <c r="G10" i="31"/>
  <c r="E105" i="21"/>
  <c r="G11" i="31"/>
  <c r="E106" i="21"/>
  <c r="G12" i="31"/>
  <c r="E101" i="21"/>
  <c r="G7" i="31"/>
  <c r="M5" i="19"/>
  <c r="D89" i="19"/>
  <c r="C89" i="19"/>
  <c r="E89" i="19"/>
  <c r="M7" i="19"/>
  <c r="D91" i="19"/>
  <c r="C91" i="19"/>
  <c r="E91" i="19"/>
  <c r="M9" i="19"/>
  <c r="D93" i="19"/>
  <c r="C93" i="19"/>
  <c r="E93" i="19"/>
  <c r="M11" i="19"/>
  <c r="D95" i="19"/>
  <c r="C95" i="19"/>
  <c r="E95" i="19"/>
  <c r="M13" i="19"/>
  <c r="D97" i="19"/>
  <c r="C97" i="19"/>
  <c r="E97" i="19"/>
  <c r="M15" i="19"/>
  <c r="D99" i="19"/>
  <c r="C99" i="19"/>
  <c r="E99" i="19"/>
  <c r="E102" i="19"/>
  <c r="F8" i="31"/>
  <c r="M6" i="19"/>
  <c r="D90" i="19"/>
  <c r="C90" i="19"/>
  <c r="E90" i="19"/>
  <c r="M8" i="19"/>
  <c r="D92" i="19"/>
  <c r="C92" i="19"/>
  <c r="E92" i="19"/>
  <c r="M10" i="19"/>
  <c r="D94" i="19"/>
  <c r="C94" i="19"/>
  <c r="E94" i="19"/>
  <c r="M12" i="19"/>
  <c r="D96" i="19"/>
  <c r="C96" i="19"/>
  <c r="E96" i="19"/>
  <c r="M14" i="19"/>
  <c r="D98" i="19"/>
  <c r="C98" i="19"/>
  <c r="E98" i="19"/>
  <c r="M16" i="19"/>
  <c r="D100" i="19"/>
  <c r="C100" i="19"/>
  <c r="E100" i="19"/>
  <c r="E103" i="19"/>
  <c r="F9" i="31"/>
  <c r="E104" i="19"/>
  <c r="F10" i="31"/>
  <c r="E105" i="19"/>
  <c r="F11" i="31"/>
  <c r="E106" i="19"/>
  <c r="F12" i="31"/>
  <c r="E101" i="19"/>
  <c r="F7" i="31"/>
  <c r="M5" i="20"/>
  <c r="D89" i="20"/>
  <c r="C89" i="20"/>
  <c r="E89" i="20"/>
  <c r="M7" i="20"/>
  <c r="D91" i="20"/>
  <c r="C91" i="20"/>
  <c r="E91" i="20"/>
  <c r="M9" i="20"/>
  <c r="D93" i="20"/>
  <c r="C93" i="20"/>
  <c r="E93" i="20"/>
  <c r="M11" i="20"/>
  <c r="D95" i="20"/>
  <c r="C95" i="20"/>
  <c r="E95" i="20"/>
  <c r="M13" i="20"/>
  <c r="D97" i="20"/>
  <c r="C97" i="20"/>
  <c r="E97" i="20"/>
  <c r="M15" i="20"/>
  <c r="D99" i="20"/>
  <c r="C99" i="20"/>
  <c r="E99" i="20"/>
  <c r="E102" i="20"/>
  <c r="E8" i="31"/>
  <c r="M6" i="20"/>
  <c r="D90" i="20"/>
  <c r="C90" i="20"/>
  <c r="E90" i="20"/>
  <c r="M8" i="20"/>
  <c r="D92" i="20"/>
  <c r="C92" i="20"/>
  <c r="E92" i="20"/>
  <c r="M10" i="20"/>
  <c r="D94" i="20"/>
  <c r="C94" i="20"/>
  <c r="E94" i="20"/>
  <c r="M12" i="20"/>
  <c r="D96" i="20"/>
  <c r="C96" i="20"/>
  <c r="E96" i="20"/>
  <c r="M14" i="20"/>
  <c r="D98" i="20"/>
  <c r="C98" i="20"/>
  <c r="E98" i="20"/>
  <c r="M16" i="20"/>
  <c r="D100" i="20"/>
  <c r="C100" i="20"/>
  <c r="E100" i="20"/>
  <c r="E103" i="20"/>
  <c r="E9" i="31"/>
  <c r="E105" i="20"/>
  <c r="E11" i="31"/>
  <c r="E106" i="20"/>
  <c r="E12" i="31"/>
  <c r="M5" i="18"/>
  <c r="D89" i="18"/>
  <c r="C89" i="18"/>
  <c r="E89" i="18"/>
  <c r="M7" i="18"/>
  <c r="D91" i="18"/>
  <c r="C91" i="18"/>
  <c r="E91" i="18"/>
  <c r="M9" i="18"/>
  <c r="D93" i="18"/>
  <c r="C93" i="18"/>
  <c r="E93" i="18"/>
  <c r="M11" i="18"/>
  <c r="D95" i="18"/>
  <c r="C95" i="18"/>
  <c r="E95" i="18"/>
  <c r="M13" i="18"/>
  <c r="D97" i="18"/>
  <c r="C97" i="18"/>
  <c r="E97" i="18"/>
  <c r="M15" i="18"/>
  <c r="D99" i="18"/>
  <c r="C99" i="18"/>
  <c r="E99" i="18"/>
  <c r="E102" i="18"/>
  <c r="D8" i="31"/>
  <c r="M6" i="18"/>
  <c r="D90" i="18"/>
  <c r="C90" i="18"/>
  <c r="E90" i="18"/>
  <c r="M8" i="18"/>
  <c r="D92" i="18"/>
  <c r="C92" i="18"/>
  <c r="E92" i="18"/>
  <c r="M10" i="18"/>
  <c r="D94" i="18"/>
  <c r="C94" i="18"/>
  <c r="E94" i="18"/>
  <c r="M12" i="18"/>
  <c r="D96" i="18"/>
  <c r="C96" i="18"/>
  <c r="E96" i="18"/>
  <c r="M14" i="18"/>
  <c r="D98" i="18"/>
  <c r="C98" i="18"/>
  <c r="E98" i="18"/>
  <c r="M16" i="18"/>
  <c r="D100" i="18"/>
  <c r="C100" i="18"/>
  <c r="E100" i="18"/>
  <c r="E103" i="18"/>
  <c r="D9" i="31"/>
  <c r="E105" i="18"/>
  <c r="D11" i="31"/>
  <c r="E106" i="18"/>
  <c r="D12" i="31"/>
  <c r="G69" i="27"/>
  <c r="I8" i="30"/>
  <c r="G70" i="27"/>
  <c r="I9" i="30"/>
  <c r="G71" i="27"/>
  <c r="I10" i="30"/>
  <c r="G72" i="27"/>
  <c r="I11" i="30"/>
  <c r="G73" i="27"/>
  <c r="I12" i="30"/>
  <c r="G68" i="27"/>
  <c r="I7" i="30"/>
  <c r="D5" i="27"/>
  <c r="D22" i="27"/>
  <c r="D39" i="27"/>
  <c r="C56" i="27"/>
  <c r="E56" i="27"/>
  <c r="D7" i="27"/>
  <c r="D24" i="27"/>
  <c r="D41" i="27"/>
  <c r="C58" i="27"/>
  <c r="E58" i="27"/>
  <c r="D9" i="27"/>
  <c r="D26" i="27"/>
  <c r="D43" i="27"/>
  <c r="C60" i="27"/>
  <c r="E60" i="27"/>
  <c r="D11" i="27"/>
  <c r="D28" i="27"/>
  <c r="D45" i="27"/>
  <c r="C62" i="27"/>
  <c r="E62" i="27"/>
  <c r="D13" i="27"/>
  <c r="D30" i="27"/>
  <c r="D47" i="27"/>
  <c r="C64" i="27"/>
  <c r="E64" i="27"/>
  <c r="D15" i="27"/>
  <c r="D32" i="27"/>
  <c r="D49" i="27"/>
  <c r="C66" i="27"/>
  <c r="E66" i="27"/>
  <c r="E69" i="27"/>
  <c r="H8" i="30"/>
  <c r="D6" i="27"/>
  <c r="D23" i="27"/>
  <c r="D40" i="27"/>
  <c r="C57" i="27"/>
  <c r="E57" i="27"/>
  <c r="D8" i="27"/>
  <c r="D25" i="27"/>
  <c r="D42" i="27"/>
  <c r="C59" i="27"/>
  <c r="E59" i="27"/>
  <c r="D10" i="27"/>
  <c r="D27" i="27"/>
  <c r="D44" i="27"/>
  <c r="C61" i="27"/>
  <c r="E61" i="27"/>
  <c r="D12" i="27"/>
  <c r="D29" i="27"/>
  <c r="D46" i="27"/>
  <c r="C63" i="27"/>
  <c r="E63" i="27"/>
  <c r="D14" i="27"/>
  <c r="D31" i="27"/>
  <c r="D48" i="27"/>
  <c r="C65" i="27"/>
  <c r="E65" i="27"/>
  <c r="D16" i="27"/>
  <c r="D33" i="27"/>
  <c r="D50" i="27"/>
  <c r="C67" i="27"/>
  <c r="E67" i="27"/>
  <c r="E70" i="27"/>
  <c r="H9" i="30"/>
  <c r="E71" i="27"/>
  <c r="H10" i="30"/>
  <c r="E72" i="27"/>
  <c r="H11" i="30"/>
  <c r="E73" i="27"/>
  <c r="H12" i="30"/>
  <c r="E68" i="27"/>
  <c r="H7" i="30"/>
  <c r="F66" i="21"/>
  <c r="H66" i="21"/>
  <c r="F68" i="21"/>
  <c r="H68" i="21"/>
  <c r="F70" i="21"/>
  <c r="H70" i="21"/>
  <c r="F72" i="21"/>
  <c r="H72" i="21"/>
  <c r="F74" i="21"/>
  <c r="H74" i="21"/>
  <c r="F76" i="21"/>
  <c r="H76" i="21"/>
  <c r="H79" i="21"/>
  <c r="G8" i="30"/>
  <c r="F67" i="21"/>
  <c r="H67" i="21"/>
  <c r="F69" i="21"/>
  <c r="H69" i="21"/>
  <c r="F71" i="21"/>
  <c r="H71" i="21"/>
  <c r="F73" i="21"/>
  <c r="H73" i="21"/>
  <c r="F75" i="21"/>
  <c r="H75" i="21"/>
  <c r="F77" i="21"/>
  <c r="H77" i="21"/>
  <c r="H80" i="21"/>
  <c r="G9" i="30"/>
  <c r="H81" i="21"/>
  <c r="G10" i="30"/>
  <c r="H82" i="21"/>
  <c r="G11" i="30"/>
  <c r="H83" i="21"/>
  <c r="G12" i="30"/>
  <c r="H78" i="21"/>
  <c r="G7" i="30"/>
  <c r="C66" i="21"/>
  <c r="E66" i="21"/>
  <c r="C68" i="21"/>
  <c r="E68" i="21"/>
  <c r="C70" i="21"/>
  <c r="E70" i="21"/>
  <c r="C72" i="21"/>
  <c r="E72" i="21"/>
  <c r="C74" i="21"/>
  <c r="E74" i="21"/>
  <c r="C76" i="21"/>
  <c r="E76" i="21"/>
  <c r="E79" i="21"/>
  <c r="F8" i="30"/>
  <c r="C67" i="21"/>
  <c r="E67" i="21"/>
  <c r="C69" i="21"/>
  <c r="E69" i="21"/>
  <c r="C71" i="21"/>
  <c r="E71" i="21"/>
  <c r="C73" i="21"/>
  <c r="E73" i="21"/>
  <c r="C75" i="21"/>
  <c r="E75" i="21"/>
  <c r="C77" i="21"/>
  <c r="E77" i="21"/>
  <c r="E80" i="21"/>
  <c r="F9" i="30"/>
  <c r="E81" i="21"/>
  <c r="F10" i="30"/>
  <c r="E82" i="21"/>
  <c r="F11" i="30"/>
  <c r="E83" i="21"/>
  <c r="F12" i="30"/>
  <c r="E78" i="21"/>
  <c r="F7" i="30"/>
  <c r="F66" i="20"/>
  <c r="H66" i="20"/>
  <c r="F68" i="20"/>
  <c r="H68" i="20"/>
  <c r="F70" i="20"/>
  <c r="H70" i="20"/>
  <c r="F72" i="20"/>
  <c r="H72" i="20"/>
  <c r="F74" i="20"/>
  <c r="H74" i="20"/>
  <c r="F76" i="20"/>
  <c r="H76" i="20"/>
  <c r="H79" i="20"/>
  <c r="E8" i="30"/>
  <c r="F67" i="20"/>
  <c r="H67" i="20"/>
  <c r="F69" i="20"/>
  <c r="H69" i="20"/>
  <c r="F71" i="20"/>
  <c r="H71" i="20"/>
  <c r="F73" i="20"/>
  <c r="H73" i="20"/>
  <c r="F75" i="20"/>
  <c r="H75" i="20"/>
  <c r="F77" i="20"/>
  <c r="H77" i="20"/>
  <c r="H80" i="20"/>
  <c r="E9" i="30"/>
  <c r="H81" i="20"/>
  <c r="E10" i="30"/>
  <c r="H82" i="20"/>
  <c r="E11" i="30"/>
  <c r="H83" i="20"/>
  <c r="E12" i="30"/>
  <c r="H78" i="20"/>
  <c r="E7" i="30"/>
  <c r="C66" i="20"/>
  <c r="E66" i="20"/>
  <c r="C68" i="20"/>
  <c r="E68" i="20"/>
  <c r="C70" i="20"/>
  <c r="E70" i="20"/>
  <c r="C72" i="20"/>
  <c r="E72" i="20"/>
  <c r="C74" i="20"/>
  <c r="E74" i="20"/>
  <c r="C76" i="20"/>
  <c r="E76" i="20"/>
  <c r="E79" i="20"/>
  <c r="D8" i="30"/>
  <c r="C67" i="20"/>
  <c r="E67" i="20"/>
  <c r="C69" i="20"/>
  <c r="E69" i="20"/>
  <c r="C71" i="20"/>
  <c r="E71" i="20"/>
  <c r="C73" i="20"/>
  <c r="E73" i="20"/>
  <c r="C75" i="20"/>
  <c r="E75" i="20"/>
  <c r="C77" i="20"/>
  <c r="E77" i="20"/>
  <c r="E80" i="20"/>
  <c r="D9" i="30"/>
  <c r="E78" i="20"/>
  <c r="E81" i="20"/>
  <c r="D10" i="30"/>
  <c r="E82" i="20"/>
  <c r="D11" i="30"/>
  <c r="E83" i="20"/>
  <c r="D12" i="30"/>
  <c r="D7" i="30"/>
  <c r="C5" i="24"/>
  <c r="C22" i="24"/>
  <c r="C39" i="24"/>
  <c r="E5" i="24"/>
  <c r="E22" i="24"/>
  <c r="E39" i="24"/>
  <c r="F56" i="24"/>
  <c r="G56" i="24"/>
  <c r="C7" i="24"/>
  <c r="C24" i="24"/>
  <c r="C41" i="24"/>
  <c r="E7" i="24"/>
  <c r="E24" i="24"/>
  <c r="E41" i="24"/>
  <c r="F58" i="24"/>
  <c r="G58" i="24"/>
  <c r="C9" i="24"/>
  <c r="C26" i="24"/>
  <c r="C43" i="24"/>
  <c r="E9" i="24"/>
  <c r="E26" i="24"/>
  <c r="E43" i="24"/>
  <c r="F60" i="24"/>
  <c r="G60" i="24"/>
  <c r="C11" i="24"/>
  <c r="C28" i="24"/>
  <c r="C45" i="24"/>
  <c r="E11" i="24"/>
  <c r="E28" i="24"/>
  <c r="E45" i="24"/>
  <c r="F62" i="24"/>
  <c r="G62" i="24"/>
  <c r="C13" i="24"/>
  <c r="C30" i="24"/>
  <c r="C47" i="24"/>
  <c r="E13" i="24"/>
  <c r="E30" i="24"/>
  <c r="E47" i="24"/>
  <c r="F64" i="24"/>
  <c r="G64" i="24"/>
  <c r="C15" i="24"/>
  <c r="C32" i="24"/>
  <c r="C49" i="24"/>
  <c r="E15" i="24"/>
  <c r="E32" i="24"/>
  <c r="E49" i="24"/>
  <c r="F66" i="24"/>
  <c r="G66" i="24"/>
  <c r="G69" i="24"/>
  <c r="I9" i="29"/>
  <c r="C6" i="24"/>
  <c r="C23" i="24"/>
  <c r="C40" i="24"/>
  <c r="E6" i="24"/>
  <c r="E23" i="24"/>
  <c r="E40" i="24"/>
  <c r="F57" i="24"/>
  <c r="G57" i="24"/>
  <c r="C8" i="24"/>
  <c r="C25" i="24"/>
  <c r="C42" i="24"/>
  <c r="E8" i="24"/>
  <c r="E25" i="24"/>
  <c r="E42" i="24"/>
  <c r="F59" i="24"/>
  <c r="G59" i="24"/>
  <c r="C10" i="24"/>
  <c r="C27" i="24"/>
  <c r="C44" i="24"/>
  <c r="E10" i="24"/>
  <c r="E27" i="24"/>
  <c r="E44" i="24"/>
  <c r="F61" i="24"/>
  <c r="G61" i="24"/>
  <c r="C12" i="24"/>
  <c r="C29" i="24"/>
  <c r="C46" i="24"/>
  <c r="E12" i="24"/>
  <c r="E29" i="24"/>
  <c r="E46" i="24"/>
  <c r="F63" i="24"/>
  <c r="G63" i="24"/>
  <c r="C14" i="24"/>
  <c r="C31" i="24"/>
  <c r="C48" i="24"/>
  <c r="E14" i="24"/>
  <c r="E31" i="24"/>
  <c r="E48" i="24"/>
  <c r="F65" i="24"/>
  <c r="G65" i="24"/>
  <c r="C16" i="24"/>
  <c r="C33" i="24"/>
  <c r="C50" i="24"/>
  <c r="E16" i="24"/>
  <c r="E33" i="24"/>
  <c r="E50" i="24"/>
  <c r="F67" i="24"/>
  <c r="G67" i="24"/>
  <c r="G70" i="24"/>
  <c r="I10" i="29"/>
  <c r="G71" i="24"/>
  <c r="I11" i="29"/>
  <c r="G72" i="24"/>
  <c r="I12" i="29"/>
  <c r="G73" i="24"/>
  <c r="I13" i="29"/>
  <c r="G68" i="24"/>
  <c r="I8" i="29"/>
  <c r="D5" i="24"/>
  <c r="D22" i="24"/>
  <c r="D39" i="24"/>
  <c r="C56" i="24"/>
  <c r="E56" i="24"/>
  <c r="D7" i="24"/>
  <c r="D24" i="24"/>
  <c r="D41" i="24"/>
  <c r="C58" i="24"/>
  <c r="E58" i="24"/>
  <c r="D9" i="24"/>
  <c r="D26" i="24"/>
  <c r="D43" i="24"/>
  <c r="C60" i="24"/>
  <c r="E60" i="24"/>
  <c r="D11" i="24"/>
  <c r="D28" i="24"/>
  <c r="D45" i="24"/>
  <c r="C62" i="24"/>
  <c r="E62" i="24"/>
  <c r="D13" i="24"/>
  <c r="D30" i="24"/>
  <c r="D47" i="24"/>
  <c r="C64" i="24"/>
  <c r="E64" i="24"/>
  <c r="D15" i="24"/>
  <c r="D32" i="24"/>
  <c r="D49" i="24"/>
  <c r="C66" i="24"/>
  <c r="E66" i="24"/>
  <c r="E69" i="24"/>
  <c r="H9" i="29"/>
  <c r="D6" i="24"/>
  <c r="D23" i="24"/>
  <c r="D40" i="24"/>
  <c r="C57" i="24"/>
  <c r="E57" i="24"/>
  <c r="D8" i="24"/>
  <c r="D25" i="24"/>
  <c r="D42" i="24"/>
  <c r="C59" i="24"/>
  <c r="E59" i="24"/>
  <c r="D10" i="24"/>
  <c r="D27" i="24"/>
  <c r="D44" i="24"/>
  <c r="C61" i="24"/>
  <c r="E61" i="24"/>
  <c r="D12" i="24"/>
  <c r="D29" i="24"/>
  <c r="D46" i="24"/>
  <c r="C63" i="24"/>
  <c r="E63" i="24"/>
  <c r="D14" i="24"/>
  <c r="D31" i="24"/>
  <c r="D48" i="24"/>
  <c r="C65" i="24"/>
  <c r="E65" i="24"/>
  <c r="D16" i="24"/>
  <c r="D33" i="24"/>
  <c r="D50" i="24"/>
  <c r="C67" i="24"/>
  <c r="E67" i="24"/>
  <c r="E70" i="24"/>
  <c r="H10" i="29"/>
  <c r="E71" i="24"/>
  <c r="H11" i="29"/>
  <c r="E72" i="24"/>
  <c r="H12" i="29"/>
  <c r="E73" i="24"/>
  <c r="H13" i="29"/>
  <c r="E68" i="24"/>
  <c r="H8" i="29"/>
  <c r="F66" i="19"/>
  <c r="H66" i="19"/>
  <c r="F68" i="19"/>
  <c r="H68" i="19"/>
  <c r="F70" i="19"/>
  <c r="H70" i="19"/>
  <c r="F72" i="19"/>
  <c r="H72" i="19"/>
  <c r="F74" i="19"/>
  <c r="H74" i="19"/>
  <c r="F76" i="19"/>
  <c r="H76" i="19"/>
  <c r="H79" i="19"/>
  <c r="G9" i="29"/>
  <c r="F67" i="19"/>
  <c r="H67" i="19"/>
  <c r="F69" i="19"/>
  <c r="H69" i="19"/>
  <c r="F71" i="19"/>
  <c r="H71" i="19"/>
  <c r="F73" i="19"/>
  <c r="H73" i="19"/>
  <c r="F75" i="19"/>
  <c r="H75" i="19"/>
  <c r="F77" i="19"/>
  <c r="H77" i="19"/>
  <c r="H80" i="19"/>
  <c r="G10" i="29"/>
  <c r="H81" i="19"/>
  <c r="G11" i="29"/>
  <c r="H82" i="19"/>
  <c r="G12" i="29"/>
  <c r="H83" i="19"/>
  <c r="G13" i="29"/>
  <c r="H78" i="19"/>
  <c r="G8" i="29"/>
  <c r="C66" i="19"/>
  <c r="E66" i="19"/>
  <c r="C68" i="19"/>
  <c r="E68" i="19"/>
  <c r="C70" i="19"/>
  <c r="E70" i="19"/>
  <c r="C72" i="19"/>
  <c r="E72" i="19"/>
  <c r="C74" i="19"/>
  <c r="E74" i="19"/>
  <c r="C76" i="19"/>
  <c r="E76" i="19"/>
  <c r="E79" i="19"/>
  <c r="F9" i="29"/>
  <c r="C67" i="19"/>
  <c r="E67" i="19"/>
  <c r="C69" i="19"/>
  <c r="E69" i="19"/>
  <c r="C71" i="19"/>
  <c r="E71" i="19"/>
  <c r="C73" i="19"/>
  <c r="E73" i="19"/>
  <c r="C75" i="19"/>
  <c r="E75" i="19"/>
  <c r="C77" i="19"/>
  <c r="E77" i="19"/>
  <c r="E80" i="19"/>
  <c r="F10" i="29"/>
  <c r="E81" i="19"/>
  <c r="F11" i="29"/>
  <c r="E82" i="19"/>
  <c r="F12" i="29"/>
  <c r="E83" i="19"/>
  <c r="F13" i="29"/>
  <c r="E78" i="19"/>
  <c r="F8" i="29"/>
  <c r="F66" i="18"/>
  <c r="H66" i="18"/>
  <c r="F68" i="18"/>
  <c r="H68" i="18"/>
  <c r="F70" i="18"/>
  <c r="H70" i="18"/>
  <c r="F72" i="18"/>
  <c r="H72" i="18"/>
  <c r="F74" i="18"/>
  <c r="H74" i="18"/>
  <c r="F76" i="18"/>
  <c r="H76" i="18"/>
  <c r="H79" i="18"/>
  <c r="E9" i="29"/>
  <c r="F67" i="18"/>
  <c r="H67" i="18"/>
  <c r="F69" i="18"/>
  <c r="H69" i="18"/>
  <c r="F71" i="18"/>
  <c r="H71" i="18"/>
  <c r="F73" i="18"/>
  <c r="H73" i="18"/>
  <c r="F75" i="18"/>
  <c r="H75" i="18"/>
  <c r="F77" i="18"/>
  <c r="H77" i="18"/>
  <c r="H80" i="18"/>
  <c r="E10" i="29"/>
  <c r="H81" i="18"/>
  <c r="E11" i="29"/>
  <c r="H82" i="18"/>
  <c r="E12" i="29"/>
  <c r="H83" i="18"/>
  <c r="E13" i="29"/>
  <c r="H78" i="18"/>
  <c r="E8" i="29"/>
  <c r="C66" i="18"/>
  <c r="E66" i="18"/>
  <c r="C68" i="18"/>
  <c r="E68" i="18"/>
  <c r="C70" i="18"/>
  <c r="E70" i="18"/>
  <c r="C72" i="18"/>
  <c r="E72" i="18"/>
  <c r="C74" i="18"/>
  <c r="E74" i="18"/>
  <c r="C76" i="18"/>
  <c r="E76" i="18"/>
  <c r="E79" i="18"/>
  <c r="D9" i="29"/>
  <c r="C67" i="18"/>
  <c r="E67" i="18"/>
  <c r="C69" i="18"/>
  <c r="E69" i="18"/>
  <c r="C71" i="18"/>
  <c r="E71" i="18"/>
  <c r="C73" i="18"/>
  <c r="E73" i="18"/>
  <c r="C75" i="18"/>
  <c r="E75" i="18"/>
  <c r="C77" i="18"/>
  <c r="E77" i="18"/>
  <c r="E80" i="18"/>
  <c r="D10" i="29"/>
  <c r="E81" i="18"/>
  <c r="D11" i="29"/>
  <c r="E82" i="18"/>
  <c r="D12" i="29"/>
  <c r="E83" i="18"/>
  <c r="D13" i="29"/>
  <c r="E78" i="18"/>
  <c r="D8" i="29"/>
  <c r="G27" i="28"/>
  <c r="G24" i="28"/>
  <c r="F27" i="28"/>
  <c r="F24" i="28"/>
  <c r="D27" i="28"/>
  <c r="D24" i="28"/>
  <c r="N5" i="16"/>
  <c r="P5" i="16"/>
  <c r="Q5" i="16"/>
  <c r="G66" i="16"/>
  <c r="O5" i="16"/>
  <c r="F66" i="16"/>
  <c r="I66" i="16"/>
  <c r="N7" i="16"/>
  <c r="P7" i="16"/>
  <c r="Q7" i="16"/>
  <c r="G68" i="16"/>
  <c r="O7" i="16"/>
  <c r="F68" i="16"/>
  <c r="I68" i="16"/>
  <c r="N9" i="16"/>
  <c r="P9" i="16"/>
  <c r="Q9" i="16"/>
  <c r="G70" i="16"/>
  <c r="O9" i="16"/>
  <c r="F70" i="16"/>
  <c r="I70" i="16"/>
  <c r="N11" i="16"/>
  <c r="P11" i="16"/>
  <c r="Q11" i="16"/>
  <c r="G72" i="16"/>
  <c r="O11" i="16"/>
  <c r="F72" i="16"/>
  <c r="I72" i="16"/>
  <c r="N13" i="16"/>
  <c r="P13" i="16"/>
  <c r="Q13" i="16"/>
  <c r="G74" i="16"/>
  <c r="O13" i="16"/>
  <c r="F74" i="16"/>
  <c r="I74" i="16"/>
  <c r="I79" i="16"/>
  <c r="G25" i="28"/>
  <c r="N6" i="16"/>
  <c r="P6" i="16"/>
  <c r="Q6" i="16"/>
  <c r="G67" i="16"/>
  <c r="O6" i="16"/>
  <c r="F67" i="16"/>
  <c r="I67" i="16"/>
  <c r="N8" i="16"/>
  <c r="P8" i="16"/>
  <c r="Q8" i="16"/>
  <c r="G69" i="16"/>
  <c r="O8" i="16"/>
  <c r="F69" i="16"/>
  <c r="I69" i="16"/>
  <c r="N10" i="16"/>
  <c r="P10" i="16"/>
  <c r="Q10" i="16"/>
  <c r="G71" i="16"/>
  <c r="O10" i="16"/>
  <c r="F71" i="16"/>
  <c r="I71" i="16"/>
  <c r="N12" i="16"/>
  <c r="P12" i="16"/>
  <c r="Q12" i="16"/>
  <c r="G73" i="16"/>
  <c r="O12" i="16"/>
  <c r="F73" i="16"/>
  <c r="I73" i="16"/>
  <c r="N14" i="16"/>
  <c r="P14" i="16"/>
  <c r="Q14" i="16"/>
  <c r="G75" i="16"/>
  <c r="O14" i="16"/>
  <c r="F75" i="16"/>
  <c r="I75" i="16"/>
  <c r="N16" i="16"/>
  <c r="P16" i="16"/>
  <c r="Q16" i="16"/>
  <c r="G77" i="16"/>
  <c r="O16" i="16"/>
  <c r="F77" i="16"/>
  <c r="I77" i="16"/>
  <c r="I80" i="16"/>
  <c r="G26" i="28"/>
  <c r="I82" i="16"/>
  <c r="G28" i="28"/>
  <c r="I83" i="16"/>
  <c r="G29" i="28"/>
  <c r="E66" i="16"/>
  <c r="H66" i="16"/>
  <c r="E68" i="16"/>
  <c r="H68" i="16"/>
  <c r="E70" i="16"/>
  <c r="H70" i="16"/>
  <c r="E72" i="16"/>
  <c r="H72" i="16"/>
  <c r="E74" i="16"/>
  <c r="H74" i="16"/>
  <c r="H79" i="16"/>
  <c r="F25" i="28"/>
  <c r="E67" i="16"/>
  <c r="H67" i="16"/>
  <c r="E69" i="16"/>
  <c r="H69" i="16"/>
  <c r="E71" i="16"/>
  <c r="H71" i="16"/>
  <c r="E73" i="16"/>
  <c r="H73" i="16"/>
  <c r="E75" i="16"/>
  <c r="H75" i="16"/>
  <c r="E77" i="16"/>
  <c r="H77" i="16"/>
  <c r="H80" i="16"/>
  <c r="F26" i="28"/>
  <c r="H82" i="16"/>
  <c r="F28" i="28"/>
  <c r="H83" i="16"/>
  <c r="F29" i="28"/>
  <c r="N5" i="17"/>
  <c r="P5" i="17"/>
  <c r="Q5" i="17"/>
  <c r="F89" i="17"/>
  <c r="O5" i="17"/>
  <c r="D89" i="17"/>
  <c r="G89" i="17"/>
  <c r="N7" i="17"/>
  <c r="P7" i="17"/>
  <c r="Q7" i="17"/>
  <c r="F91" i="17"/>
  <c r="O7" i="17"/>
  <c r="D91" i="17"/>
  <c r="G91" i="17"/>
  <c r="N9" i="17"/>
  <c r="P9" i="17"/>
  <c r="Q9" i="17"/>
  <c r="F93" i="17"/>
  <c r="O9" i="17"/>
  <c r="D93" i="17"/>
  <c r="G93" i="17"/>
  <c r="N11" i="17"/>
  <c r="P11" i="17"/>
  <c r="Q11" i="17"/>
  <c r="F95" i="17"/>
  <c r="O11" i="17"/>
  <c r="D95" i="17"/>
  <c r="G95" i="17"/>
  <c r="N13" i="17"/>
  <c r="P13" i="17"/>
  <c r="Q13" i="17"/>
  <c r="F97" i="17"/>
  <c r="O13" i="17"/>
  <c r="D97" i="17"/>
  <c r="G97" i="17"/>
  <c r="G102" i="17"/>
  <c r="E25" i="28"/>
  <c r="N6" i="17"/>
  <c r="P6" i="17"/>
  <c r="Q6" i="17"/>
  <c r="F90" i="17"/>
  <c r="O6" i="17"/>
  <c r="D90" i="17"/>
  <c r="G90" i="17"/>
  <c r="N8" i="17"/>
  <c r="P8" i="17"/>
  <c r="Q8" i="17"/>
  <c r="F92" i="17"/>
  <c r="O8" i="17"/>
  <c r="D92" i="17"/>
  <c r="G92" i="17"/>
  <c r="N10" i="17"/>
  <c r="P10" i="17"/>
  <c r="Q10" i="17"/>
  <c r="F94" i="17"/>
  <c r="O10" i="17"/>
  <c r="D94" i="17"/>
  <c r="G94" i="17"/>
  <c r="N12" i="17"/>
  <c r="P12" i="17"/>
  <c r="Q12" i="17"/>
  <c r="F96" i="17"/>
  <c r="O12" i="17"/>
  <c r="D96" i="17"/>
  <c r="G96" i="17"/>
  <c r="N14" i="17"/>
  <c r="P14" i="17"/>
  <c r="Q14" i="17"/>
  <c r="F98" i="17"/>
  <c r="O14" i="17"/>
  <c r="D98" i="17"/>
  <c r="G98" i="17"/>
  <c r="N16" i="17"/>
  <c r="P16" i="17"/>
  <c r="Q16" i="17"/>
  <c r="F100" i="17"/>
  <c r="O16" i="17"/>
  <c r="D100" i="17"/>
  <c r="G100" i="17"/>
  <c r="G103" i="17"/>
  <c r="E26" i="28"/>
  <c r="G104" i="17"/>
  <c r="E27" i="28"/>
  <c r="G105" i="17"/>
  <c r="E28" i="28"/>
  <c r="G106" i="17"/>
  <c r="E29" i="28"/>
  <c r="G101" i="17"/>
  <c r="E24" i="28"/>
  <c r="C89" i="17"/>
  <c r="E89" i="17"/>
  <c r="C91" i="17"/>
  <c r="E91" i="17"/>
  <c r="C93" i="17"/>
  <c r="E93" i="17"/>
  <c r="C95" i="17"/>
  <c r="E95" i="17"/>
  <c r="C97" i="17"/>
  <c r="E97" i="17"/>
  <c r="E102" i="17"/>
  <c r="D25" i="28"/>
  <c r="C90" i="17"/>
  <c r="E90" i="17"/>
  <c r="C92" i="17"/>
  <c r="E92" i="17"/>
  <c r="C94" i="17"/>
  <c r="E94" i="17"/>
  <c r="C96" i="17"/>
  <c r="E96" i="17"/>
  <c r="C98" i="17"/>
  <c r="E98" i="17"/>
  <c r="C100" i="17"/>
  <c r="E100" i="17"/>
  <c r="E103" i="17"/>
  <c r="D26" i="28"/>
  <c r="E105" i="17"/>
  <c r="D28" i="28"/>
  <c r="E106" i="17"/>
  <c r="D29" i="28"/>
  <c r="H69" i="26"/>
  <c r="G11" i="28"/>
  <c r="H70" i="26"/>
  <c r="G12" i="28"/>
  <c r="H71" i="26"/>
  <c r="G13" i="28"/>
  <c r="H72" i="26"/>
  <c r="G14" i="28"/>
  <c r="H73" i="26"/>
  <c r="G15" i="28"/>
  <c r="H68" i="26"/>
  <c r="G10" i="28"/>
  <c r="D15" i="26"/>
  <c r="D49" i="26"/>
  <c r="C66" i="26"/>
  <c r="E66" i="26"/>
  <c r="D5" i="26"/>
  <c r="D22" i="26"/>
  <c r="D39" i="26"/>
  <c r="C56" i="26"/>
  <c r="E56" i="26"/>
  <c r="D7" i="26"/>
  <c r="D24" i="26"/>
  <c r="D41" i="26"/>
  <c r="C58" i="26"/>
  <c r="E58" i="26"/>
  <c r="D9" i="26"/>
  <c r="D26" i="26"/>
  <c r="D43" i="26"/>
  <c r="C60" i="26"/>
  <c r="E60" i="26"/>
  <c r="D11" i="26"/>
  <c r="D28" i="26"/>
  <c r="D45" i="26"/>
  <c r="C62" i="26"/>
  <c r="E62" i="26"/>
  <c r="D13" i="26"/>
  <c r="D30" i="26"/>
  <c r="D47" i="26"/>
  <c r="C64" i="26"/>
  <c r="E64" i="26"/>
  <c r="E69" i="26"/>
  <c r="F11" i="28"/>
  <c r="D6" i="26"/>
  <c r="D23" i="26"/>
  <c r="D40" i="26"/>
  <c r="C57" i="26"/>
  <c r="E57" i="26"/>
  <c r="D8" i="26"/>
  <c r="D25" i="26"/>
  <c r="D42" i="26"/>
  <c r="C59" i="26"/>
  <c r="E59" i="26"/>
  <c r="D10" i="26"/>
  <c r="D27" i="26"/>
  <c r="D44" i="26"/>
  <c r="C61" i="26"/>
  <c r="E61" i="26"/>
  <c r="D12" i="26"/>
  <c r="D29" i="26"/>
  <c r="D46" i="26"/>
  <c r="C63" i="26"/>
  <c r="E63" i="26"/>
  <c r="D14" i="26"/>
  <c r="D31" i="26"/>
  <c r="D48" i="26"/>
  <c r="C65" i="26"/>
  <c r="E65" i="26"/>
  <c r="D16" i="26"/>
  <c r="D33" i="26"/>
  <c r="D50" i="26"/>
  <c r="C67" i="26"/>
  <c r="E67" i="26"/>
  <c r="E70" i="26"/>
  <c r="F12" i="28"/>
  <c r="E71" i="26"/>
  <c r="F13" i="28"/>
  <c r="E72" i="26"/>
  <c r="F14" i="28"/>
  <c r="E73" i="26"/>
  <c r="F15" i="28"/>
  <c r="E68" i="26"/>
  <c r="F10" i="28"/>
  <c r="M15" i="17"/>
  <c r="F76" i="17"/>
  <c r="H76" i="17"/>
  <c r="M5" i="17"/>
  <c r="F66" i="17"/>
  <c r="H66" i="17"/>
  <c r="M7" i="17"/>
  <c r="F68" i="17"/>
  <c r="H68" i="17"/>
  <c r="M9" i="17"/>
  <c r="F70" i="17"/>
  <c r="H70" i="17"/>
  <c r="M11" i="17"/>
  <c r="F72" i="17"/>
  <c r="H72" i="17"/>
  <c r="M13" i="17"/>
  <c r="F74" i="17"/>
  <c r="H74" i="17"/>
  <c r="H79" i="17"/>
  <c r="E11" i="28"/>
  <c r="M6" i="17"/>
  <c r="F67" i="17"/>
  <c r="H67" i="17"/>
  <c r="M8" i="17"/>
  <c r="F69" i="17"/>
  <c r="H69" i="17"/>
  <c r="M10" i="17"/>
  <c r="F71" i="17"/>
  <c r="H71" i="17"/>
  <c r="M12" i="17"/>
  <c r="F73" i="17"/>
  <c r="H73" i="17"/>
  <c r="M14" i="17"/>
  <c r="F75" i="17"/>
  <c r="H75" i="17"/>
  <c r="M16" i="17"/>
  <c r="F77" i="17"/>
  <c r="H77" i="17"/>
  <c r="H80" i="17"/>
  <c r="E12" i="28"/>
  <c r="H81" i="17"/>
  <c r="E13" i="28"/>
  <c r="H82" i="17"/>
  <c r="E14" i="28"/>
  <c r="H83" i="17"/>
  <c r="E15" i="28"/>
  <c r="H78" i="17"/>
  <c r="E10" i="28"/>
  <c r="C76" i="17"/>
  <c r="E76" i="17"/>
  <c r="C66" i="17"/>
  <c r="E66" i="17"/>
  <c r="C68" i="17"/>
  <c r="E68" i="17"/>
  <c r="C70" i="17"/>
  <c r="E70" i="17"/>
  <c r="C72" i="17"/>
  <c r="E72" i="17"/>
  <c r="C74" i="17"/>
  <c r="E74" i="17"/>
  <c r="E79" i="17"/>
  <c r="D11" i="28"/>
  <c r="C67" i="17"/>
  <c r="E67" i="17"/>
  <c r="C69" i="17"/>
  <c r="E69" i="17"/>
  <c r="C71" i="17"/>
  <c r="E71" i="17"/>
  <c r="C73" i="17"/>
  <c r="E73" i="17"/>
  <c r="C75" i="17"/>
  <c r="E75" i="17"/>
  <c r="C77" i="17"/>
  <c r="E77" i="17"/>
  <c r="E80" i="17"/>
  <c r="D12" i="28"/>
  <c r="E81" i="17"/>
  <c r="D13" i="28"/>
  <c r="E82" i="17"/>
  <c r="D14" i="28"/>
  <c r="E83" i="17"/>
  <c r="D15" i="28"/>
  <c r="E78" i="17"/>
  <c r="D10" i="28"/>
  <c r="C21" i="23"/>
  <c r="D21" i="23"/>
  <c r="E21" i="23"/>
  <c r="C23" i="23"/>
  <c r="D23" i="23"/>
  <c r="E23" i="23"/>
  <c r="C25" i="23"/>
  <c r="D25" i="23"/>
  <c r="E25" i="23"/>
  <c r="C27" i="23"/>
  <c r="D27" i="23"/>
  <c r="E27" i="23"/>
  <c r="C29" i="23"/>
  <c r="D29" i="23"/>
  <c r="E29" i="23"/>
  <c r="E34" i="23"/>
  <c r="C22" i="23"/>
  <c r="D22" i="23"/>
  <c r="E22" i="23"/>
  <c r="C24" i="23"/>
  <c r="D24" i="23"/>
  <c r="E24" i="23"/>
  <c r="C26" i="23"/>
  <c r="D26" i="23"/>
  <c r="E26" i="23"/>
  <c r="C28" i="23"/>
  <c r="D28" i="23"/>
  <c r="E28" i="23"/>
  <c r="C30" i="23"/>
  <c r="D30" i="23"/>
  <c r="E30" i="23"/>
  <c r="C32" i="23"/>
  <c r="D32" i="23"/>
  <c r="E32" i="23"/>
  <c r="E33" i="23"/>
  <c r="I22" i="23"/>
  <c r="J22" i="23"/>
  <c r="K22" i="23"/>
  <c r="I23" i="23"/>
  <c r="J23" i="23"/>
  <c r="K23" i="23"/>
  <c r="I24" i="23"/>
  <c r="J24" i="23"/>
  <c r="K24" i="23"/>
  <c r="I25" i="23"/>
  <c r="J25" i="23"/>
  <c r="I26" i="23"/>
  <c r="J26" i="23"/>
  <c r="K26" i="23"/>
  <c r="I27" i="23"/>
  <c r="J27" i="23"/>
  <c r="I28" i="23"/>
  <c r="J28" i="23"/>
  <c r="K28" i="23"/>
  <c r="I29" i="23"/>
  <c r="J29" i="23"/>
  <c r="K29" i="23"/>
  <c r="I30" i="23"/>
  <c r="J30" i="23"/>
  <c r="K30" i="23"/>
  <c r="I31" i="23"/>
  <c r="J31" i="23"/>
  <c r="I32" i="23"/>
  <c r="J32" i="23"/>
  <c r="I21" i="23"/>
  <c r="J21" i="23"/>
  <c r="K21" i="23"/>
  <c r="F22" i="23"/>
  <c r="G22" i="23"/>
  <c r="H22" i="23"/>
  <c r="F23" i="23"/>
  <c r="G23" i="23"/>
  <c r="H23" i="23"/>
  <c r="F24" i="23"/>
  <c r="G24" i="23"/>
  <c r="H24" i="23"/>
  <c r="F25" i="23"/>
  <c r="G25" i="23"/>
  <c r="F26" i="23"/>
  <c r="G26" i="23"/>
  <c r="H26" i="23"/>
  <c r="F27" i="23"/>
  <c r="G27" i="23"/>
  <c r="F28" i="23"/>
  <c r="G28" i="23"/>
  <c r="H28" i="23"/>
  <c r="F29" i="23"/>
  <c r="G29" i="23"/>
  <c r="F30" i="23"/>
  <c r="G30" i="23"/>
  <c r="H30" i="23"/>
  <c r="F31" i="23"/>
  <c r="G31" i="23"/>
  <c r="H31" i="23"/>
  <c r="F32" i="23"/>
  <c r="G32" i="23"/>
  <c r="H32" i="23"/>
  <c r="F21" i="23"/>
  <c r="G21" i="23"/>
  <c r="H21" i="23"/>
  <c r="C31" i="23"/>
  <c r="D31" i="23"/>
  <c r="F22" i="22"/>
  <c r="G22" i="22"/>
  <c r="H22" i="22"/>
  <c r="F23" i="22"/>
  <c r="G23" i="22"/>
  <c r="H23" i="22"/>
  <c r="F24" i="22"/>
  <c r="G24" i="22"/>
  <c r="H24" i="22"/>
  <c r="F25" i="22"/>
  <c r="G25" i="22"/>
  <c r="F26" i="22"/>
  <c r="G26" i="22"/>
  <c r="F27" i="22"/>
  <c r="G27" i="22"/>
  <c r="H27" i="22"/>
  <c r="F28" i="22"/>
  <c r="G28" i="22"/>
  <c r="H28" i="22"/>
  <c r="F29" i="22"/>
  <c r="G29" i="22"/>
  <c r="H29" i="22"/>
  <c r="F30" i="22"/>
  <c r="G30" i="22"/>
  <c r="H30" i="22"/>
  <c r="F31" i="22"/>
  <c r="G31" i="22"/>
  <c r="H31" i="22"/>
  <c r="F32" i="22"/>
  <c r="G32" i="22"/>
  <c r="I22" i="22"/>
  <c r="J22" i="22"/>
  <c r="K22" i="22"/>
  <c r="I23" i="22"/>
  <c r="J23" i="22"/>
  <c r="K23" i="22"/>
  <c r="I24" i="22"/>
  <c r="J24" i="22"/>
  <c r="K24" i="22"/>
  <c r="I25" i="22"/>
  <c r="J25" i="22"/>
  <c r="K25" i="22"/>
  <c r="I26" i="22"/>
  <c r="J26" i="22"/>
  <c r="I27" i="22"/>
  <c r="J27" i="22"/>
  <c r="K27" i="22"/>
  <c r="I28" i="22"/>
  <c r="J28" i="22"/>
  <c r="K28" i="22"/>
  <c r="I29" i="22"/>
  <c r="J29" i="22"/>
  <c r="K29" i="22"/>
  <c r="I30" i="22"/>
  <c r="J30" i="22"/>
  <c r="K30" i="22"/>
  <c r="I31" i="22"/>
  <c r="J31" i="22"/>
  <c r="I32" i="22"/>
  <c r="J32" i="22"/>
  <c r="K32" i="22"/>
  <c r="I21" i="22"/>
  <c r="J21" i="22"/>
  <c r="K21" i="22"/>
  <c r="F21" i="22"/>
  <c r="G21" i="22"/>
  <c r="H21" i="22"/>
  <c r="C22" i="22"/>
  <c r="D22" i="22"/>
  <c r="E22" i="22"/>
  <c r="C23" i="22"/>
  <c r="D23" i="22"/>
  <c r="E23" i="22"/>
  <c r="C24" i="22"/>
  <c r="D24" i="22"/>
  <c r="E24" i="22"/>
  <c r="C25" i="22"/>
  <c r="D25" i="22"/>
  <c r="E25" i="22"/>
  <c r="C26" i="22"/>
  <c r="D26" i="22"/>
  <c r="E26" i="22"/>
  <c r="C27" i="22"/>
  <c r="D27" i="22"/>
  <c r="E27" i="22"/>
  <c r="C28" i="22"/>
  <c r="D28" i="22"/>
  <c r="E28" i="22"/>
  <c r="C29" i="22"/>
  <c r="D29" i="22"/>
  <c r="E29" i="22"/>
  <c r="C30" i="22"/>
  <c r="D30" i="22"/>
  <c r="E30" i="22"/>
  <c r="C31" i="22"/>
  <c r="D31" i="22"/>
  <c r="E31" i="22"/>
  <c r="C32" i="22"/>
  <c r="D32" i="22"/>
  <c r="C21" i="22"/>
  <c r="D21" i="22"/>
  <c r="E21" i="22"/>
  <c r="J67" i="21"/>
  <c r="L67" i="21"/>
  <c r="J69" i="21"/>
  <c r="L69" i="21"/>
  <c r="J71" i="21"/>
  <c r="L71" i="21"/>
  <c r="J73" i="21"/>
  <c r="L73" i="21"/>
  <c r="J75" i="21"/>
  <c r="L75" i="21"/>
  <c r="J77" i="21"/>
  <c r="L77" i="21"/>
  <c r="J66" i="21"/>
  <c r="L66" i="21"/>
  <c r="J68" i="21"/>
  <c r="L68" i="21"/>
  <c r="J70" i="21"/>
  <c r="L70" i="21"/>
  <c r="J72" i="21"/>
  <c r="L72" i="21"/>
  <c r="J74" i="21"/>
  <c r="L74" i="21"/>
  <c r="J76" i="21"/>
  <c r="L76" i="21"/>
  <c r="I44" i="21"/>
  <c r="J44" i="21"/>
  <c r="K44" i="21"/>
  <c r="I45" i="21"/>
  <c r="J45" i="21"/>
  <c r="K45" i="21"/>
  <c r="I46" i="21"/>
  <c r="J46" i="21"/>
  <c r="I47" i="21"/>
  <c r="J47" i="21"/>
  <c r="K47" i="21"/>
  <c r="I48" i="21"/>
  <c r="J48" i="21"/>
  <c r="I49" i="21"/>
  <c r="J49" i="21"/>
  <c r="K49" i="21"/>
  <c r="I50" i="21"/>
  <c r="J50" i="21"/>
  <c r="I51" i="21"/>
  <c r="J51" i="21"/>
  <c r="K51" i="21"/>
  <c r="I52" i="21"/>
  <c r="J52" i="21"/>
  <c r="K52" i="21"/>
  <c r="I53" i="21"/>
  <c r="J53" i="21"/>
  <c r="I54" i="21"/>
  <c r="J54" i="21"/>
  <c r="K54" i="21"/>
  <c r="I43" i="21"/>
  <c r="J43" i="21"/>
  <c r="K43" i="21"/>
  <c r="F44" i="21"/>
  <c r="G44" i="21"/>
  <c r="F45" i="21"/>
  <c r="G45" i="21"/>
  <c r="H45" i="21"/>
  <c r="F46" i="21"/>
  <c r="G46" i="21"/>
  <c r="F47" i="21"/>
  <c r="G47" i="21"/>
  <c r="H47" i="21"/>
  <c r="F48" i="21"/>
  <c r="G48" i="21"/>
  <c r="F49" i="21"/>
  <c r="G49" i="21"/>
  <c r="H49" i="21"/>
  <c r="F50" i="21"/>
  <c r="G50" i="21"/>
  <c r="F51" i="21"/>
  <c r="G51" i="21"/>
  <c r="H51" i="21"/>
  <c r="F52" i="21"/>
  <c r="G52" i="21"/>
  <c r="F53" i="21"/>
  <c r="G53" i="21"/>
  <c r="F54" i="21"/>
  <c r="G54" i="21"/>
  <c r="H54" i="21"/>
  <c r="F43" i="21"/>
  <c r="G43" i="21"/>
  <c r="C44" i="21"/>
  <c r="D44" i="21"/>
  <c r="E44" i="21"/>
  <c r="C45" i="21"/>
  <c r="D45" i="21"/>
  <c r="E45" i="21"/>
  <c r="C46" i="21"/>
  <c r="D46" i="21"/>
  <c r="E46" i="21"/>
  <c r="C47" i="21"/>
  <c r="D47" i="21"/>
  <c r="E47" i="21"/>
  <c r="C48" i="21"/>
  <c r="D48" i="21"/>
  <c r="C49" i="21"/>
  <c r="D49" i="21"/>
  <c r="E49" i="21"/>
  <c r="C50" i="21"/>
  <c r="D50" i="21"/>
  <c r="C51" i="21"/>
  <c r="D51" i="21"/>
  <c r="E51" i="21"/>
  <c r="C52" i="21"/>
  <c r="D52" i="21"/>
  <c r="E52" i="21"/>
  <c r="C53" i="21"/>
  <c r="D53" i="21"/>
  <c r="C54" i="21"/>
  <c r="D54" i="21"/>
  <c r="E54" i="21"/>
  <c r="C43" i="21"/>
  <c r="D43" i="21"/>
  <c r="E43" i="21"/>
  <c r="I22" i="21"/>
  <c r="J22" i="21"/>
  <c r="I23" i="21"/>
  <c r="J23" i="21"/>
  <c r="K23" i="21"/>
  <c r="I24" i="21"/>
  <c r="J24" i="21"/>
  <c r="K24" i="21"/>
  <c r="I25" i="21"/>
  <c r="J25" i="21"/>
  <c r="K25" i="21"/>
  <c r="I26" i="21"/>
  <c r="J26" i="21"/>
  <c r="I27" i="21"/>
  <c r="J27" i="21"/>
  <c r="K27" i="21"/>
  <c r="I28" i="21"/>
  <c r="J28" i="21"/>
  <c r="K28" i="21"/>
  <c r="I29" i="21"/>
  <c r="J29" i="21"/>
  <c r="K29" i="21"/>
  <c r="I30" i="21"/>
  <c r="J30" i="21"/>
  <c r="K30" i="21"/>
  <c r="I31" i="21"/>
  <c r="J31" i="21"/>
  <c r="K31" i="21"/>
  <c r="I32" i="21"/>
  <c r="J32" i="21"/>
  <c r="K32" i="21"/>
  <c r="I21" i="21"/>
  <c r="J21" i="21"/>
  <c r="F22" i="21"/>
  <c r="G22" i="21"/>
  <c r="H22" i="21"/>
  <c r="F23" i="21"/>
  <c r="G23" i="21"/>
  <c r="H23" i="21"/>
  <c r="F24" i="21"/>
  <c r="G24" i="21"/>
  <c r="H24" i="21"/>
  <c r="F25" i="21"/>
  <c r="G25" i="21"/>
  <c r="H25" i="21"/>
  <c r="F26" i="21"/>
  <c r="G26" i="21"/>
  <c r="H26" i="21"/>
  <c r="F27" i="21"/>
  <c r="G27" i="21"/>
  <c r="F28" i="21"/>
  <c r="G28" i="21"/>
  <c r="F29" i="21"/>
  <c r="G29" i="21"/>
  <c r="F30" i="21"/>
  <c r="G30" i="21"/>
  <c r="F31" i="21"/>
  <c r="G31" i="21"/>
  <c r="H31" i="21"/>
  <c r="F32" i="21"/>
  <c r="G32" i="21"/>
  <c r="F21" i="21"/>
  <c r="G21" i="21"/>
  <c r="C22" i="21"/>
  <c r="D22" i="21"/>
  <c r="E22" i="21"/>
  <c r="C23" i="21"/>
  <c r="D23" i="21"/>
  <c r="E23" i="21"/>
  <c r="C24" i="21"/>
  <c r="D24" i="21"/>
  <c r="C25" i="21"/>
  <c r="D25" i="21"/>
  <c r="E25" i="21"/>
  <c r="C26" i="21"/>
  <c r="D26" i="21"/>
  <c r="C27" i="21"/>
  <c r="D27" i="21"/>
  <c r="E27" i="21"/>
  <c r="C28" i="21"/>
  <c r="D28" i="21"/>
  <c r="E28" i="21"/>
  <c r="C29" i="21"/>
  <c r="D29" i="21"/>
  <c r="C30" i="21"/>
  <c r="D30" i="21"/>
  <c r="E30" i="21"/>
  <c r="C31" i="21"/>
  <c r="D31" i="21"/>
  <c r="E31" i="21"/>
  <c r="C32" i="21"/>
  <c r="D32" i="21"/>
  <c r="C21" i="21"/>
  <c r="D21" i="21"/>
  <c r="E21" i="21"/>
  <c r="J67" i="20"/>
  <c r="L67" i="20"/>
  <c r="J69" i="20"/>
  <c r="L69" i="20"/>
  <c r="J71" i="20"/>
  <c r="L71" i="20"/>
  <c r="J73" i="20"/>
  <c r="L73" i="20"/>
  <c r="J75" i="20"/>
  <c r="L75" i="20"/>
  <c r="J77" i="20"/>
  <c r="L77" i="20"/>
  <c r="J66" i="20"/>
  <c r="L66" i="20"/>
  <c r="J68" i="20"/>
  <c r="L68" i="20"/>
  <c r="J70" i="20"/>
  <c r="L70" i="20"/>
  <c r="J72" i="20"/>
  <c r="L72" i="20"/>
  <c r="J74" i="20"/>
  <c r="L74" i="20"/>
  <c r="J76" i="20"/>
  <c r="L76" i="20"/>
  <c r="I44" i="20"/>
  <c r="J44" i="20"/>
  <c r="K44" i="20"/>
  <c r="I45" i="20"/>
  <c r="J45" i="20"/>
  <c r="K45" i="20"/>
  <c r="I46" i="20"/>
  <c r="J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I53" i="20"/>
  <c r="J53" i="20"/>
  <c r="I54" i="20"/>
  <c r="J54" i="20"/>
  <c r="K54" i="20"/>
  <c r="I43" i="20"/>
  <c r="J43" i="20"/>
  <c r="K43" i="20"/>
  <c r="F44" i="20"/>
  <c r="G44" i="20"/>
  <c r="H44" i="20"/>
  <c r="F45" i="20"/>
  <c r="G45" i="20"/>
  <c r="F46" i="20"/>
  <c r="G46" i="20"/>
  <c r="H46" i="20"/>
  <c r="F47" i="20"/>
  <c r="G47" i="20"/>
  <c r="F48" i="20"/>
  <c r="G48" i="20"/>
  <c r="H48" i="20"/>
  <c r="F49" i="20"/>
  <c r="G49" i="20"/>
  <c r="F50" i="20"/>
  <c r="G50" i="20"/>
  <c r="H50" i="20"/>
  <c r="F51" i="20"/>
  <c r="G51" i="20"/>
  <c r="F52" i="20"/>
  <c r="G52" i="20"/>
  <c r="H52" i="20"/>
  <c r="F53" i="20"/>
  <c r="G53" i="20"/>
  <c r="F54" i="20"/>
  <c r="G54" i="20"/>
  <c r="H54" i="20"/>
  <c r="F43" i="20"/>
  <c r="G43" i="20"/>
  <c r="H43" i="20"/>
  <c r="C44" i="20"/>
  <c r="D44" i="20"/>
  <c r="E44" i="20"/>
  <c r="C45" i="20"/>
  <c r="D45" i="20"/>
  <c r="E45" i="20"/>
  <c r="C46" i="20"/>
  <c r="D46" i="20"/>
  <c r="C47" i="20"/>
  <c r="D47" i="20"/>
  <c r="C48" i="20"/>
  <c r="D48" i="20"/>
  <c r="C49" i="20"/>
  <c r="D49" i="20"/>
  <c r="E49" i="20"/>
  <c r="C50" i="20"/>
  <c r="D50" i="20"/>
  <c r="E50" i="20"/>
  <c r="C51" i="20"/>
  <c r="D51" i="20"/>
  <c r="E51" i="20"/>
  <c r="C52" i="20"/>
  <c r="D52" i="20"/>
  <c r="E52" i="20"/>
  <c r="C53" i="20"/>
  <c r="D53" i="20"/>
  <c r="C54" i="20"/>
  <c r="D54" i="20"/>
  <c r="C43" i="20"/>
  <c r="D43" i="20"/>
  <c r="E43" i="20"/>
  <c r="I22" i="20"/>
  <c r="J22" i="20"/>
  <c r="I23" i="20"/>
  <c r="J23" i="20"/>
  <c r="I24" i="20"/>
  <c r="J24" i="20"/>
  <c r="K24" i="20"/>
  <c r="I25" i="20"/>
  <c r="J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F22" i="20"/>
  <c r="G22" i="20"/>
  <c r="H22" i="20"/>
  <c r="F23" i="20"/>
  <c r="G23" i="20"/>
  <c r="H23" i="20"/>
  <c r="F24" i="20"/>
  <c r="G24" i="20"/>
  <c r="F25" i="20"/>
  <c r="G25" i="20"/>
  <c r="H25" i="20"/>
  <c r="F26" i="20"/>
  <c r="G26" i="20"/>
  <c r="F27" i="20"/>
  <c r="G27" i="20"/>
  <c r="F28" i="20"/>
  <c r="G28" i="20"/>
  <c r="F29" i="20"/>
  <c r="G29" i="20"/>
  <c r="H29" i="20"/>
  <c r="F30" i="20"/>
  <c r="G30" i="20"/>
  <c r="F31" i="20"/>
  <c r="G31" i="20"/>
  <c r="F32" i="20"/>
  <c r="G32" i="20"/>
  <c r="H32" i="20"/>
  <c r="C22" i="20"/>
  <c r="D22" i="20"/>
  <c r="C23" i="20"/>
  <c r="D23" i="20"/>
  <c r="C24" i="20"/>
  <c r="D24" i="20"/>
  <c r="E24" i="20"/>
  <c r="C25" i="20"/>
  <c r="D25" i="20"/>
  <c r="E25" i="20"/>
  <c r="C26" i="20"/>
  <c r="D26" i="20"/>
  <c r="E26" i="20"/>
  <c r="C27" i="20"/>
  <c r="D27" i="20"/>
  <c r="C28" i="20"/>
  <c r="D28" i="20"/>
  <c r="E28" i="20"/>
  <c r="C29" i="20"/>
  <c r="D29" i="20"/>
  <c r="E29" i="20"/>
  <c r="C30" i="20"/>
  <c r="D30" i="20"/>
  <c r="E30" i="20"/>
  <c r="C31" i="20"/>
  <c r="D31" i="20"/>
  <c r="C32" i="20"/>
  <c r="D32" i="20"/>
  <c r="E32" i="20"/>
  <c r="I21" i="20"/>
  <c r="J21" i="20"/>
  <c r="F21" i="20"/>
  <c r="G21" i="20"/>
  <c r="H21" i="20"/>
  <c r="C21" i="20"/>
  <c r="D21" i="20"/>
  <c r="J67" i="19"/>
  <c r="L67" i="19"/>
  <c r="J69" i="19"/>
  <c r="L69" i="19"/>
  <c r="J71" i="19"/>
  <c r="L71" i="19"/>
  <c r="J73" i="19"/>
  <c r="L73" i="19"/>
  <c r="J75" i="19"/>
  <c r="L75" i="19"/>
  <c r="J77" i="19"/>
  <c r="L77" i="19"/>
  <c r="J66" i="19"/>
  <c r="L66" i="19"/>
  <c r="J68" i="19"/>
  <c r="L68" i="19"/>
  <c r="J70" i="19"/>
  <c r="L70" i="19"/>
  <c r="J72" i="19"/>
  <c r="L72" i="19"/>
  <c r="J74" i="19"/>
  <c r="L74" i="19"/>
  <c r="J76" i="19"/>
  <c r="L76" i="19"/>
  <c r="I44" i="19"/>
  <c r="J44" i="19"/>
  <c r="K44" i="19"/>
  <c r="I45" i="19"/>
  <c r="J45" i="19"/>
  <c r="I46" i="19"/>
  <c r="J46" i="19"/>
  <c r="K46" i="19"/>
  <c r="I47" i="19"/>
  <c r="J47" i="19"/>
  <c r="K47" i="19"/>
  <c r="I48" i="19"/>
  <c r="J48" i="19"/>
  <c r="I49" i="19"/>
  <c r="J49" i="19"/>
  <c r="K49" i="19"/>
  <c r="I50" i="19"/>
  <c r="J50" i="19"/>
  <c r="K50" i="19"/>
  <c r="I51" i="19"/>
  <c r="J51" i="19"/>
  <c r="K51" i="19"/>
  <c r="I52" i="19"/>
  <c r="J52" i="19"/>
  <c r="I53" i="19"/>
  <c r="J53" i="19"/>
  <c r="K53" i="19"/>
  <c r="I54" i="19"/>
  <c r="J54" i="19"/>
  <c r="K54" i="19"/>
  <c r="F44" i="19"/>
  <c r="G44" i="19"/>
  <c r="F45" i="19"/>
  <c r="G45" i="19"/>
  <c r="F46" i="19"/>
  <c r="G46" i="19"/>
  <c r="F47" i="19"/>
  <c r="G47" i="19"/>
  <c r="H47" i="19"/>
  <c r="F48" i="19"/>
  <c r="G48" i="19"/>
  <c r="F49" i="19"/>
  <c r="G49" i="19"/>
  <c r="F50" i="19"/>
  <c r="G50" i="19"/>
  <c r="F51" i="19"/>
  <c r="G51" i="19"/>
  <c r="H51" i="19"/>
  <c r="F52" i="19"/>
  <c r="G52" i="19"/>
  <c r="F53" i="19"/>
  <c r="G53" i="19"/>
  <c r="H53" i="19"/>
  <c r="F54" i="19"/>
  <c r="G54" i="19"/>
  <c r="H54" i="19"/>
  <c r="C44" i="19"/>
  <c r="D44" i="19"/>
  <c r="C45" i="19"/>
  <c r="D45" i="19"/>
  <c r="E45" i="19"/>
  <c r="C46" i="19"/>
  <c r="D46" i="19"/>
  <c r="E46" i="19"/>
  <c r="C47" i="19"/>
  <c r="D47" i="19"/>
  <c r="E47" i="19"/>
  <c r="C48" i="19"/>
  <c r="D48" i="19"/>
  <c r="E48" i="19"/>
  <c r="C49" i="19"/>
  <c r="D49" i="19"/>
  <c r="C50" i="19"/>
  <c r="D50" i="19"/>
  <c r="E50" i="19"/>
  <c r="C51" i="19"/>
  <c r="D51" i="19"/>
  <c r="E51" i="19"/>
  <c r="C52" i="19"/>
  <c r="D52" i="19"/>
  <c r="C53" i="19"/>
  <c r="D53" i="19"/>
  <c r="E53" i="19"/>
  <c r="C54" i="19"/>
  <c r="D54" i="19"/>
  <c r="E54" i="19"/>
  <c r="I43" i="19"/>
  <c r="J43" i="19"/>
  <c r="F43" i="19"/>
  <c r="G43" i="19"/>
  <c r="C43" i="19"/>
  <c r="D43" i="19"/>
  <c r="I22" i="19"/>
  <c r="J22" i="19"/>
  <c r="K22" i="19"/>
  <c r="I23" i="19"/>
  <c r="J23" i="19"/>
  <c r="I24" i="19"/>
  <c r="J24" i="19"/>
  <c r="K24" i="19"/>
  <c r="I25" i="19"/>
  <c r="J25" i="19"/>
  <c r="I26" i="19"/>
  <c r="J26" i="19"/>
  <c r="K26" i="19"/>
  <c r="I27" i="19"/>
  <c r="J27" i="19"/>
  <c r="I28" i="19"/>
  <c r="J28" i="19"/>
  <c r="K28" i="19"/>
  <c r="I29" i="19"/>
  <c r="J29" i="19"/>
  <c r="K29" i="19"/>
  <c r="I30" i="19"/>
  <c r="J30" i="19"/>
  <c r="K30" i="19"/>
  <c r="I31" i="19"/>
  <c r="J31" i="19"/>
  <c r="K31" i="19"/>
  <c r="I32" i="19"/>
  <c r="J32" i="19"/>
  <c r="K32" i="19"/>
  <c r="I21" i="19"/>
  <c r="J21" i="19"/>
  <c r="K21" i="19"/>
  <c r="F22" i="19"/>
  <c r="G22" i="19"/>
  <c r="H22" i="19"/>
  <c r="F23" i="19"/>
  <c r="G23" i="19"/>
  <c r="H23" i="19"/>
  <c r="F24" i="19"/>
  <c r="G24" i="19"/>
  <c r="H24" i="19"/>
  <c r="F25" i="19"/>
  <c r="G25" i="19"/>
  <c r="H25" i="19"/>
  <c r="F26" i="19"/>
  <c r="G26" i="19"/>
  <c r="F27" i="19"/>
  <c r="G27" i="19"/>
  <c r="F28" i="19"/>
  <c r="G28" i="19"/>
  <c r="H28" i="19"/>
  <c r="F29" i="19"/>
  <c r="G29" i="19"/>
  <c r="H29" i="19"/>
  <c r="F30" i="19"/>
  <c r="G30" i="19"/>
  <c r="F31" i="19"/>
  <c r="G31" i="19"/>
  <c r="F32" i="19"/>
  <c r="G32" i="19"/>
  <c r="H32" i="19"/>
  <c r="F21" i="19"/>
  <c r="G21" i="19"/>
  <c r="H21" i="19"/>
  <c r="C22" i="19"/>
  <c r="D22" i="19"/>
  <c r="E22" i="19"/>
  <c r="C23" i="19"/>
  <c r="D23" i="19"/>
  <c r="E23" i="19"/>
  <c r="C24" i="19"/>
  <c r="D24" i="19"/>
  <c r="E24" i="19"/>
  <c r="C25" i="19"/>
  <c r="D25" i="19"/>
  <c r="E25" i="19"/>
  <c r="C26" i="19"/>
  <c r="D26" i="19"/>
  <c r="C27" i="19"/>
  <c r="D27" i="19"/>
  <c r="C28" i="19"/>
  <c r="D28" i="19"/>
  <c r="E28" i="19"/>
  <c r="C29" i="19"/>
  <c r="D29" i="19"/>
  <c r="C30" i="19"/>
  <c r="D30" i="19"/>
  <c r="E30" i="19"/>
  <c r="C31" i="19"/>
  <c r="D31" i="19"/>
  <c r="C32" i="19"/>
  <c r="D32" i="19"/>
  <c r="C21" i="19"/>
  <c r="D21" i="19"/>
  <c r="E21" i="19"/>
  <c r="J67" i="18"/>
  <c r="L67" i="18"/>
  <c r="J69" i="18"/>
  <c r="L69" i="18"/>
  <c r="J71" i="18"/>
  <c r="L71" i="18"/>
  <c r="J73" i="18"/>
  <c r="L73" i="18"/>
  <c r="J75" i="18"/>
  <c r="L75" i="18"/>
  <c r="J77" i="18"/>
  <c r="L77" i="18"/>
  <c r="J66" i="18"/>
  <c r="L66" i="18"/>
  <c r="J68" i="18"/>
  <c r="L68" i="18"/>
  <c r="J70" i="18"/>
  <c r="L70" i="18"/>
  <c r="J72" i="18"/>
  <c r="L72" i="18"/>
  <c r="J74" i="18"/>
  <c r="L74" i="18"/>
  <c r="J76" i="18"/>
  <c r="L76" i="18"/>
  <c r="I44" i="18"/>
  <c r="J44" i="18"/>
  <c r="K44" i="18"/>
  <c r="I45" i="18"/>
  <c r="J45" i="18"/>
  <c r="I46" i="18"/>
  <c r="J46" i="18"/>
  <c r="K46" i="18"/>
  <c r="I47" i="18"/>
  <c r="J47" i="18"/>
  <c r="K47" i="18"/>
  <c r="I48" i="18"/>
  <c r="J48" i="18"/>
  <c r="K48" i="18"/>
  <c r="I49" i="18"/>
  <c r="J49" i="18"/>
  <c r="I50" i="18"/>
  <c r="J50" i="18"/>
  <c r="I51" i="18"/>
  <c r="J51" i="18"/>
  <c r="I52" i="18"/>
  <c r="J52" i="18"/>
  <c r="K52" i="18"/>
  <c r="I53" i="18"/>
  <c r="J53" i="18"/>
  <c r="K53" i="18"/>
  <c r="I54" i="18"/>
  <c r="J54" i="18"/>
  <c r="F44" i="18"/>
  <c r="G44" i="18"/>
  <c r="H44" i="18"/>
  <c r="F45" i="18"/>
  <c r="G45" i="18"/>
  <c r="H45" i="18"/>
  <c r="F46" i="18"/>
  <c r="G46" i="18"/>
  <c r="F47" i="18"/>
  <c r="G47" i="18"/>
  <c r="H47" i="18"/>
  <c r="F48" i="18"/>
  <c r="G48" i="18"/>
  <c r="F49" i="18"/>
  <c r="G49" i="18"/>
  <c r="F50" i="18"/>
  <c r="G50" i="18"/>
  <c r="H50" i="18"/>
  <c r="F51" i="18"/>
  <c r="G51" i="18"/>
  <c r="H51" i="18"/>
  <c r="F52" i="18"/>
  <c r="G52" i="18"/>
  <c r="F53" i="18"/>
  <c r="G53" i="18"/>
  <c r="H53" i="18"/>
  <c r="F54" i="18"/>
  <c r="G54" i="18"/>
  <c r="I43" i="18"/>
  <c r="J43" i="18"/>
  <c r="F43" i="18"/>
  <c r="G43" i="18"/>
  <c r="H43" i="18"/>
  <c r="C44" i="18"/>
  <c r="D44" i="18"/>
  <c r="C45" i="18"/>
  <c r="D45" i="18"/>
  <c r="C46" i="18"/>
  <c r="D46" i="18"/>
  <c r="C47" i="18"/>
  <c r="D47" i="18"/>
  <c r="E47" i="18"/>
  <c r="C48" i="18"/>
  <c r="D48" i="18"/>
  <c r="E48" i="18"/>
  <c r="C49" i="18"/>
  <c r="D49" i="18"/>
  <c r="C50" i="18"/>
  <c r="D50" i="18"/>
  <c r="E50" i="18"/>
  <c r="C51" i="18"/>
  <c r="D51" i="18"/>
  <c r="E51" i="18"/>
  <c r="C52" i="18"/>
  <c r="D52" i="18"/>
  <c r="E52" i="18"/>
  <c r="C53" i="18"/>
  <c r="D53" i="18"/>
  <c r="C54" i="18"/>
  <c r="D54" i="18"/>
  <c r="C43" i="18"/>
  <c r="D43" i="18"/>
  <c r="E43" i="18"/>
  <c r="I22" i="18"/>
  <c r="J22" i="18"/>
  <c r="I23" i="18"/>
  <c r="J23" i="18"/>
  <c r="K23" i="18"/>
  <c r="I24" i="18"/>
  <c r="J24" i="18"/>
  <c r="K24" i="18"/>
  <c r="I25" i="18"/>
  <c r="J25" i="18"/>
  <c r="I26" i="18"/>
  <c r="J26" i="18"/>
  <c r="I27" i="18"/>
  <c r="J27" i="18"/>
  <c r="K27" i="18"/>
  <c r="I28" i="18"/>
  <c r="J28" i="18"/>
  <c r="I29" i="18"/>
  <c r="J29" i="18"/>
  <c r="I30" i="18"/>
  <c r="J30" i="18"/>
  <c r="K30" i="18"/>
  <c r="I31" i="18"/>
  <c r="J31" i="18"/>
  <c r="I32" i="18"/>
  <c r="J32" i="18"/>
  <c r="K32" i="18"/>
  <c r="I21" i="18"/>
  <c r="J21" i="18"/>
  <c r="K21" i="18"/>
  <c r="F22" i="18"/>
  <c r="G22" i="18"/>
  <c r="F23" i="18"/>
  <c r="G23" i="18"/>
  <c r="H23" i="18"/>
  <c r="F24" i="18"/>
  <c r="G24" i="18"/>
  <c r="H24" i="18"/>
  <c r="F25" i="18"/>
  <c r="G25" i="18"/>
  <c r="H25" i="18"/>
  <c r="F26" i="18"/>
  <c r="G26" i="18"/>
  <c r="H26" i="18"/>
  <c r="F27" i="18"/>
  <c r="G27" i="18"/>
  <c r="H27" i="18"/>
  <c r="F28" i="18"/>
  <c r="G28" i="18"/>
  <c r="F29" i="18"/>
  <c r="G29" i="18"/>
  <c r="H29" i="18"/>
  <c r="F30" i="18"/>
  <c r="G30" i="18"/>
  <c r="F31" i="18"/>
  <c r="G31" i="18"/>
  <c r="F32" i="18"/>
  <c r="G32" i="18"/>
  <c r="H32" i="18"/>
  <c r="F21" i="18"/>
  <c r="G21" i="18"/>
  <c r="C22" i="18"/>
  <c r="D22" i="18"/>
  <c r="C23" i="18"/>
  <c r="D23" i="18"/>
  <c r="E23" i="18"/>
  <c r="C24" i="18"/>
  <c r="D24" i="18"/>
  <c r="E24" i="18"/>
  <c r="C25" i="18"/>
  <c r="D25" i="18"/>
  <c r="C26" i="18"/>
  <c r="D26" i="18"/>
  <c r="E26" i="18"/>
  <c r="C27" i="18"/>
  <c r="D27" i="18"/>
  <c r="E27" i="18"/>
  <c r="C28" i="18"/>
  <c r="D28" i="18"/>
  <c r="E28" i="18"/>
  <c r="C29" i="18"/>
  <c r="D29" i="18"/>
  <c r="C30" i="18"/>
  <c r="D30" i="18"/>
  <c r="C31" i="18"/>
  <c r="D31" i="18"/>
  <c r="C32" i="18"/>
  <c r="D32" i="18"/>
  <c r="E32" i="18"/>
  <c r="C21" i="18"/>
  <c r="D21" i="18"/>
  <c r="K67" i="16"/>
  <c r="K71" i="16"/>
  <c r="K73" i="16"/>
  <c r="K68" i="16"/>
  <c r="K74" i="16"/>
  <c r="I54" i="16"/>
  <c r="J54" i="16"/>
  <c r="I44" i="16"/>
  <c r="J44" i="16"/>
  <c r="K44" i="16"/>
  <c r="I45" i="16"/>
  <c r="J45" i="16"/>
  <c r="K45" i="16"/>
  <c r="I46" i="16"/>
  <c r="J46" i="16"/>
  <c r="K46" i="16"/>
  <c r="I47" i="16"/>
  <c r="J47" i="16"/>
  <c r="I48" i="16"/>
  <c r="J48" i="16"/>
  <c r="K48" i="16"/>
  <c r="I49" i="16"/>
  <c r="J49" i="16"/>
  <c r="I50" i="16"/>
  <c r="J50" i="16"/>
  <c r="K50" i="16"/>
  <c r="I51" i="16"/>
  <c r="J51" i="16"/>
  <c r="K51" i="16"/>
  <c r="I52" i="16"/>
  <c r="J52" i="16"/>
  <c r="I43" i="16"/>
  <c r="J43" i="16"/>
  <c r="K43" i="16"/>
  <c r="F54" i="16"/>
  <c r="G54" i="16"/>
  <c r="H54" i="16"/>
  <c r="F44" i="16"/>
  <c r="G44" i="16"/>
  <c r="H44" i="16"/>
  <c r="F45" i="16"/>
  <c r="G45" i="16"/>
  <c r="F46" i="16"/>
  <c r="G46" i="16"/>
  <c r="H46" i="16"/>
  <c r="F47" i="16"/>
  <c r="G47" i="16"/>
  <c r="H47" i="16"/>
  <c r="F48" i="16"/>
  <c r="G48" i="16"/>
  <c r="F49" i="16"/>
  <c r="G49" i="16"/>
  <c r="F50" i="16"/>
  <c r="G50" i="16"/>
  <c r="F51" i="16"/>
  <c r="G51" i="16"/>
  <c r="H51" i="16"/>
  <c r="F52" i="16"/>
  <c r="G52" i="16"/>
  <c r="H52" i="16"/>
  <c r="F43" i="16"/>
  <c r="G43" i="16"/>
  <c r="C54" i="16"/>
  <c r="D54" i="16"/>
  <c r="E54" i="16"/>
  <c r="C44" i="16"/>
  <c r="D44" i="16"/>
  <c r="E44" i="16"/>
  <c r="C45" i="16"/>
  <c r="D45" i="16"/>
  <c r="E45" i="16"/>
  <c r="C46" i="16"/>
  <c r="D46" i="16"/>
  <c r="C47" i="16"/>
  <c r="D47" i="16"/>
  <c r="E47" i="16"/>
  <c r="C48" i="16"/>
  <c r="D48" i="16"/>
  <c r="E48" i="16"/>
  <c r="C49" i="16"/>
  <c r="D49" i="16"/>
  <c r="E49" i="16"/>
  <c r="C50" i="16"/>
  <c r="D50" i="16"/>
  <c r="E50" i="16"/>
  <c r="C51" i="16"/>
  <c r="D51" i="16"/>
  <c r="E51" i="16"/>
  <c r="C52" i="16"/>
  <c r="D52" i="16"/>
  <c r="E52" i="16"/>
  <c r="C43" i="16"/>
  <c r="D43" i="16"/>
  <c r="E43" i="16"/>
  <c r="I32" i="16"/>
  <c r="J32" i="16"/>
  <c r="K32" i="16"/>
  <c r="I22" i="16"/>
  <c r="J22" i="16"/>
  <c r="K22" i="16"/>
  <c r="I23" i="16"/>
  <c r="J23" i="16"/>
  <c r="K23" i="16"/>
  <c r="I24" i="16"/>
  <c r="J24" i="16"/>
  <c r="K24" i="16"/>
  <c r="I25" i="16"/>
  <c r="J25" i="16"/>
  <c r="K25" i="16"/>
  <c r="I26" i="16"/>
  <c r="J26" i="16"/>
  <c r="K26" i="16"/>
  <c r="I27" i="16"/>
  <c r="J27" i="16"/>
  <c r="I28" i="16"/>
  <c r="J28" i="16"/>
  <c r="I29" i="16"/>
  <c r="J29" i="16"/>
  <c r="K29" i="16"/>
  <c r="I30" i="16"/>
  <c r="J30" i="16"/>
  <c r="K30" i="16"/>
  <c r="I21" i="16"/>
  <c r="J21" i="16"/>
  <c r="F32" i="16"/>
  <c r="G32" i="16"/>
  <c r="F22" i="16"/>
  <c r="G22" i="16"/>
  <c r="H22" i="16"/>
  <c r="F23" i="16"/>
  <c r="G23" i="16"/>
  <c r="F24" i="16"/>
  <c r="G24" i="16"/>
  <c r="H24" i="16"/>
  <c r="F25" i="16"/>
  <c r="G25" i="16"/>
  <c r="F26" i="16"/>
  <c r="G26" i="16"/>
  <c r="H26" i="16"/>
  <c r="F27" i="16"/>
  <c r="G27" i="16"/>
  <c r="H27" i="16"/>
  <c r="F28" i="16"/>
  <c r="G28" i="16"/>
  <c r="H28" i="16"/>
  <c r="F29" i="16"/>
  <c r="G29" i="16"/>
  <c r="H29" i="16"/>
  <c r="F30" i="16"/>
  <c r="G30" i="16"/>
  <c r="F21" i="16"/>
  <c r="G21" i="16"/>
  <c r="C32" i="16"/>
  <c r="D32" i="16"/>
  <c r="E32" i="16"/>
  <c r="C22" i="16"/>
  <c r="D22" i="16"/>
  <c r="E22" i="16"/>
  <c r="C23" i="16"/>
  <c r="D23" i="16"/>
  <c r="E23" i="16"/>
  <c r="C24" i="16"/>
  <c r="D24" i="16"/>
  <c r="E24" i="16"/>
  <c r="C25" i="16"/>
  <c r="D25" i="16"/>
  <c r="E25" i="16"/>
  <c r="C26" i="16"/>
  <c r="D26" i="16"/>
  <c r="E26" i="16"/>
  <c r="C27" i="16"/>
  <c r="D27" i="16"/>
  <c r="E27" i="16"/>
  <c r="C28" i="16"/>
  <c r="D28" i="16"/>
  <c r="C29" i="16"/>
  <c r="D29" i="16"/>
  <c r="E29" i="16"/>
  <c r="C30" i="16"/>
  <c r="D30" i="16"/>
  <c r="E30" i="16"/>
  <c r="C21" i="16"/>
  <c r="D21" i="16"/>
  <c r="E21" i="16"/>
  <c r="I90" i="17"/>
  <c r="I89" i="17"/>
  <c r="S67" i="17"/>
  <c r="J67" i="17"/>
  <c r="L67" i="17"/>
  <c r="N67" i="17"/>
  <c r="S69" i="17"/>
  <c r="J69" i="17"/>
  <c r="L69" i="17"/>
  <c r="N69" i="17"/>
  <c r="P69" i="17"/>
  <c r="S71" i="17"/>
  <c r="J71" i="17"/>
  <c r="N71" i="17"/>
  <c r="P71" i="17"/>
  <c r="S73" i="17"/>
  <c r="J73" i="17"/>
  <c r="N73" i="17"/>
  <c r="P73" i="17"/>
  <c r="S75" i="17"/>
  <c r="J75" i="17"/>
  <c r="N75" i="17"/>
  <c r="R75" i="17"/>
  <c r="T75" i="17"/>
  <c r="S77" i="17"/>
  <c r="J77" i="17"/>
  <c r="N77" i="17"/>
  <c r="R77" i="17"/>
  <c r="T77" i="17"/>
  <c r="S66" i="17"/>
  <c r="J66" i="17"/>
  <c r="L66" i="17"/>
  <c r="N66" i="17"/>
  <c r="S68" i="17"/>
  <c r="J68" i="17"/>
  <c r="N68" i="17"/>
  <c r="R68" i="17"/>
  <c r="T68" i="17"/>
  <c r="S70" i="17"/>
  <c r="J70" i="17"/>
  <c r="L70" i="17"/>
  <c r="N70" i="17"/>
  <c r="P70" i="17"/>
  <c r="S72" i="17"/>
  <c r="J72" i="17"/>
  <c r="N72" i="17"/>
  <c r="P72" i="17"/>
  <c r="S74" i="17"/>
  <c r="J74" i="17"/>
  <c r="N74" i="17"/>
  <c r="R74" i="17"/>
  <c r="T74" i="17"/>
  <c r="S76" i="17"/>
  <c r="J76" i="17"/>
  <c r="N76" i="17"/>
  <c r="P76" i="17"/>
  <c r="P75" i="17"/>
  <c r="P77" i="17"/>
  <c r="P66" i="17"/>
  <c r="P74" i="17"/>
  <c r="L71" i="17"/>
  <c r="L73" i="17"/>
  <c r="L75" i="17"/>
  <c r="L68" i="17"/>
  <c r="L72" i="17"/>
  <c r="L74" i="17"/>
  <c r="L76" i="17"/>
  <c r="I44" i="17"/>
  <c r="J44" i="17"/>
  <c r="I45" i="17"/>
  <c r="J45" i="17"/>
  <c r="K45" i="17"/>
  <c r="I46" i="17"/>
  <c r="J46" i="17"/>
  <c r="I47" i="17"/>
  <c r="J47" i="17"/>
  <c r="K47" i="17"/>
  <c r="I48" i="17"/>
  <c r="J48" i="17"/>
  <c r="K48" i="17"/>
  <c r="I49" i="17"/>
  <c r="J49" i="17"/>
  <c r="I50" i="17"/>
  <c r="J50" i="17"/>
  <c r="K50" i="17"/>
  <c r="I51" i="17"/>
  <c r="J51" i="17"/>
  <c r="I52" i="17"/>
  <c r="J52" i="17"/>
  <c r="K52" i="17"/>
  <c r="I53" i="17"/>
  <c r="J53" i="17"/>
  <c r="K53" i="17"/>
  <c r="I54" i="17"/>
  <c r="J54" i="17"/>
  <c r="K54" i="17"/>
  <c r="I43" i="17"/>
  <c r="J43" i="17"/>
  <c r="F44" i="17"/>
  <c r="G44" i="17"/>
  <c r="F45" i="17"/>
  <c r="G45" i="17"/>
  <c r="H45" i="17"/>
  <c r="F46" i="17"/>
  <c r="G46" i="17"/>
  <c r="F47" i="17"/>
  <c r="G47" i="17"/>
  <c r="F48" i="17"/>
  <c r="G48" i="17"/>
  <c r="H48" i="17"/>
  <c r="F49" i="17"/>
  <c r="G49" i="17"/>
  <c r="F50" i="17"/>
  <c r="G50" i="17"/>
  <c r="H50" i="17"/>
  <c r="F51" i="17"/>
  <c r="G51" i="17"/>
  <c r="H51" i="17"/>
  <c r="F52" i="17"/>
  <c r="G52" i="17"/>
  <c r="F53" i="17"/>
  <c r="G53" i="17"/>
  <c r="F54" i="17"/>
  <c r="G54" i="17"/>
  <c r="F43" i="17"/>
  <c r="G43" i="17"/>
  <c r="H43" i="17"/>
  <c r="C44" i="17"/>
  <c r="D44" i="17"/>
  <c r="C45" i="17"/>
  <c r="D45" i="17"/>
  <c r="E45" i="17"/>
  <c r="C46" i="17"/>
  <c r="D46" i="17"/>
  <c r="E46" i="17"/>
  <c r="C47" i="17"/>
  <c r="D47" i="17"/>
  <c r="E47" i="17"/>
  <c r="C48" i="17"/>
  <c r="D48" i="17"/>
  <c r="C49" i="17"/>
  <c r="D49" i="17"/>
  <c r="C50" i="17"/>
  <c r="D50" i="17"/>
  <c r="E50" i="17"/>
  <c r="C51" i="17"/>
  <c r="D51" i="17"/>
  <c r="E51" i="17"/>
  <c r="C52" i="17"/>
  <c r="D52" i="17"/>
  <c r="C53" i="17"/>
  <c r="D53" i="17"/>
  <c r="C54" i="17"/>
  <c r="D54" i="17"/>
  <c r="C43" i="17"/>
  <c r="D43" i="17"/>
  <c r="E43" i="17"/>
  <c r="I22" i="17"/>
  <c r="J22" i="17"/>
  <c r="K22" i="17"/>
  <c r="I23" i="17"/>
  <c r="J23" i="17"/>
  <c r="I24" i="17"/>
  <c r="J24" i="17"/>
  <c r="I25" i="17"/>
  <c r="J25" i="17"/>
  <c r="I26" i="17"/>
  <c r="J26" i="17"/>
  <c r="K26" i="17"/>
  <c r="I27" i="17"/>
  <c r="J27" i="17"/>
  <c r="I28" i="17"/>
  <c r="J28" i="17"/>
  <c r="K28" i="17"/>
  <c r="I29" i="17"/>
  <c r="J29" i="17"/>
  <c r="I30" i="17"/>
  <c r="J30" i="17"/>
  <c r="I31" i="17"/>
  <c r="J31" i="17"/>
  <c r="I32" i="17"/>
  <c r="J32" i="17"/>
  <c r="I21" i="17"/>
  <c r="J21" i="17"/>
  <c r="K21" i="17"/>
  <c r="F22" i="17"/>
  <c r="G22" i="17"/>
  <c r="H22" i="17"/>
  <c r="F23" i="17"/>
  <c r="G23" i="17"/>
  <c r="H23" i="17"/>
  <c r="F24" i="17"/>
  <c r="G24" i="17"/>
  <c r="H24" i="17"/>
  <c r="F25" i="17"/>
  <c r="G25" i="17"/>
  <c r="F26" i="17"/>
  <c r="G26" i="17"/>
  <c r="F27" i="17"/>
  <c r="G27" i="17"/>
  <c r="F28" i="17"/>
  <c r="G28" i="17"/>
  <c r="H28" i="17"/>
  <c r="F29" i="17"/>
  <c r="G29" i="17"/>
  <c r="F30" i="17"/>
  <c r="G30" i="17"/>
  <c r="H30" i="17"/>
  <c r="F31" i="17"/>
  <c r="G31" i="17"/>
  <c r="F32" i="17"/>
  <c r="G32" i="17"/>
  <c r="H32" i="17"/>
  <c r="F21" i="17"/>
  <c r="G21" i="17"/>
  <c r="C22" i="17"/>
  <c r="D22" i="17"/>
  <c r="C23" i="17"/>
  <c r="D23" i="17"/>
  <c r="C24" i="17"/>
  <c r="D24" i="17"/>
  <c r="C25" i="17"/>
  <c r="D25" i="17"/>
  <c r="C26" i="17"/>
  <c r="D26" i="17"/>
  <c r="E26" i="17"/>
  <c r="C27" i="17"/>
  <c r="D27" i="17"/>
  <c r="E27" i="17"/>
  <c r="C28" i="17"/>
  <c r="D28" i="17"/>
  <c r="E28" i="17"/>
  <c r="C29" i="17"/>
  <c r="D29" i="17"/>
  <c r="E29" i="17"/>
  <c r="C30" i="17"/>
  <c r="D30" i="17"/>
  <c r="C31" i="17"/>
  <c r="D31" i="17"/>
  <c r="C32" i="17"/>
  <c r="D32" i="17"/>
  <c r="E32" i="17"/>
  <c r="C21" i="17"/>
  <c r="D21" i="17"/>
  <c r="F68" i="23"/>
  <c r="F69" i="23"/>
  <c r="F70" i="23"/>
  <c r="F71" i="23"/>
  <c r="F72" i="23"/>
  <c r="F73" i="23"/>
  <c r="F74" i="23"/>
  <c r="F75" i="23"/>
  <c r="F76" i="23"/>
  <c r="F77" i="23"/>
  <c r="F79" i="23"/>
  <c r="F44" i="23"/>
  <c r="F45" i="23"/>
  <c r="F46" i="23"/>
  <c r="F47" i="23"/>
  <c r="F48" i="23"/>
  <c r="F49" i="23"/>
  <c r="F50" i="23"/>
  <c r="F51" i="23"/>
  <c r="F52" i="23"/>
  <c r="F53" i="23"/>
  <c r="F55" i="23"/>
  <c r="F61" i="23"/>
  <c r="F54" i="23"/>
  <c r="E78" i="23"/>
  <c r="E54" i="23"/>
  <c r="N15" i="16"/>
  <c r="P15" i="16"/>
  <c r="Q15" i="16"/>
  <c r="N15" i="17"/>
  <c r="P15" i="17"/>
  <c r="M8" i="16"/>
  <c r="M7" i="16"/>
  <c r="D68" i="16"/>
  <c r="M16" i="16"/>
  <c r="D77" i="16"/>
  <c r="M15" i="16"/>
  <c r="M14" i="16"/>
  <c r="D75" i="16"/>
  <c r="M13" i="16"/>
  <c r="M12" i="16"/>
  <c r="D73" i="16"/>
  <c r="M11" i="16"/>
  <c r="M10" i="16"/>
  <c r="D71" i="16"/>
  <c r="M9" i="16"/>
  <c r="D70" i="16"/>
  <c r="M6" i="16"/>
  <c r="D67" i="16"/>
  <c r="M5" i="16"/>
  <c r="D66" i="16"/>
  <c r="C69" i="23"/>
  <c r="D69" i="23"/>
  <c r="E69" i="23"/>
  <c r="C70" i="23"/>
  <c r="D70" i="23"/>
  <c r="E70" i="23"/>
  <c r="C71" i="23"/>
  <c r="D71" i="23"/>
  <c r="E71" i="23"/>
  <c r="C72" i="23"/>
  <c r="D72" i="23"/>
  <c r="E72" i="23"/>
  <c r="C73" i="23"/>
  <c r="D73" i="23"/>
  <c r="E73" i="23"/>
  <c r="C74" i="23"/>
  <c r="D74" i="23"/>
  <c r="E74" i="23"/>
  <c r="C75" i="23"/>
  <c r="D75" i="23"/>
  <c r="E75" i="23"/>
  <c r="C76" i="23"/>
  <c r="D76" i="23"/>
  <c r="E76" i="23"/>
  <c r="C77" i="23"/>
  <c r="D77" i="23"/>
  <c r="E77" i="23"/>
  <c r="C78" i="23"/>
  <c r="D78" i="23"/>
  <c r="C79" i="23"/>
  <c r="D79" i="23"/>
  <c r="E79" i="23"/>
  <c r="E68" i="23"/>
  <c r="D68" i="23"/>
  <c r="C68" i="23"/>
  <c r="C45" i="23"/>
  <c r="D45" i="23"/>
  <c r="E45" i="23"/>
  <c r="C46" i="23"/>
  <c r="D46" i="23"/>
  <c r="E46" i="23"/>
  <c r="C47" i="23"/>
  <c r="D47" i="23"/>
  <c r="E47" i="23"/>
  <c r="C48" i="23"/>
  <c r="D48" i="23"/>
  <c r="E48" i="23"/>
  <c r="C49" i="23"/>
  <c r="D49" i="23"/>
  <c r="E49" i="23"/>
  <c r="C50" i="23"/>
  <c r="D50" i="23"/>
  <c r="E50" i="23"/>
  <c r="C51" i="23"/>
  <c r="D51" i="23"/>
  <c r="E51" i="23"/>
  <c r="C52" i="23"/>
  <c r="D52" i="23"/>
  <c r="E52" i="23"/>
  <c r="C53" i="23"/>
  <c r="D53" i="23"/>
  <c r="E53" i="23"/>
  <c r="C54" i="23"/>
  <c r="D54" i="23"/>
  <c r="C55" i="23"/>
  <c r="D55" i="23"/>
  <c r="E55" i="23"/>
  <c r="E44" i="23"/>
  <c r="D44" i="23"/>
  <c r="C44" i="23"/>
  <c r="C67" i="16"/>
  <c r="C68" i="16"/>
  <c r="C69" i="16"/>
  <c r="D69" i="16"/>
  <c r="C70" i="16"/>
  <c r="C71" i="16"/>
  <c r="C72" i="16"/>
  <c r="D72" i="16"/>
  <c r="C73" i="16"/>
  <c r="C74" i="16"/>
  <c r="D74" i="16"/>
  <c r="C75" i="16"/>
  <c r="C77" i="16"/>
  <c r="C66" i="16"/>
  <c r="O15" i="17"/>
  <c r="K54" i="16"/>
  <c r="H32" i="16"/>
  <c r="Q15" i="17"/>
  <c r="K52" i="20"/>
  <c r="K46" i="20"/>
  <c r="K57" i="20"/>
  <c r="H30" i="20"/>
  <c r="H52" i="21"/>
  <c r="H30" i="21"/>
  <c r="J98" i="21"/>
  <c r="H52" i="18"/>
  <c r="H30" i="18"/>
  <c r="H22" i="18"/>
  <c r="H28" i="18"/>
  <c r="H35" i="18"/>
  <c r="E30" i="18"/>
  <c r="E22" i="18"/>
  <c r="E35" i="18"/>
  <c r="J98" i="18"/>
  <c r="E52" i="19"/>
  <c r="K52" i="19"/>
  <c r="H52" i="19"/>
  <c r="H30" i="19"/>
  <c r="H26" i="19"/>
  <c r="H38" i="19"/>
  <c r="J98" i="19"/>
  <c r="K30" i="17"/>
  <c r="E52" i="17"/>
  <c r="I98" i="17"/>
  <c r="H52" i="17"/>
  <c r="E30" i="17"/>
  <c r="H30" i="16"/>
  <c r="H35" i="16"/>
  <c r="K52" i="16"/>
  <c r="K60" i="16"/>
  <c r="K75" i="16"/>
  <c r="J97" i="20"/>
  <c r="H51" i="20"/>
  <c r="H29" i="21"/>
  <c r="E29" i="21"/>
  <c r="J97" i="21"/>
  <c r="K29" i="18"/>
  <c r="K51" i="18"/>
  <c r="K43" i="18"/>
  <c r="K45" i="18"/>
  <c r="K49" i="18"/>
  <c r="K59" i="18"/>
  <c r="E29" i="18"/>
  <c r="J97" i="19"/>
  <c r="E29" i="19"/>
  <c r="K29" i="17"/>
  <c r="K51" i="17"/>
  <c r="K43" i="17"/>
  <c r="K49" i="17"/>
  <c r="K56" i="17"/>
  <c r="H29" i="17"/>
  <c r="I97" i="17"/>
  <c r="H28" i="20"/>
  <c r="J96" i="20"/>
  <c r="K50" i="21"/>
  <c r="H28" i="21"/>
  <c r="H32" i="21"/>
  <c r="H35" i="21"/>
  <c r="H50" i="21"/>
  <c r="E50" i="21"/>
  <c r="E48" i="21"/>
  <c r="E60" i="21"/>
  <c r="J96" i="21"/>
  <c r="K50" i="18"/>
  <c r="K28" i="18"/>
  <c r="J96" i="18"/>
  <c r="H50" i="19"/>
  <c r="J96" i="19"/>
  <c r="I96" i="17"/>
  <c r="R73" i="17"/>
  <c r="T73" i="17"/>
  <c r="K28" i="16"/>
  <c r="K35" i="16"/>
  <c r="H50" i="16"/>
  <c r="E28" i="16"/>
  <c r="H49" i="17"/>
  <c r="H26" i="20"/>
  <c r="E48" i="20"/>
  <c r="J94" i="20"/>
  <c r="L80" i="20"/>
  <c r="J94" i="21"/>
  <c r="K26" i="21"/>
  <c r="K48" i="21"/>
  <c r="H48" i="21"/>
  <c r="E57" i="21"/>
  <c r="E26" i="21"/>
  <c r="L80" i="21"/>
  <c r="K26" i="18"/>
  <c r="H48" i="18"/>
  <c r="J94" i="18"/>
  <c r="K48" i="19"/>
  <c r="H48" i="19"/>
  <c r="E26" i="19"/>
  <c r="J94" i="19"/>
  <c r="E48" i="17"/>
  <c r="I94" i="17"/>
  <c r="H26" i="17"/>
  <c r="H35" i="17"/>
  <c r="R71" i="17"/>
  <c r="T71" i="17"/>
  <c r="H48" i="16"/>
  <c r="K25" i="20"/>
  <c r="E47" i="20"/>
  <c r="H47" i="20"/>
  <c r="J93" i="21"/>
  <c r="K25" i="18"/>
  <c r="J93" i="18"/>
  <c r="E25" i="18"/>
  <c r="K25" i="19"/>
  <c r="K23" i="19"/>
  <c r="K27" i="19"/>
  <c r="K34" i="19"/>
  <c r="J93" i="19"/>
  <c r="H47" i="17"/>
  <c r="K25" i="17"/>
  <c r="H25" i="17"/>
  <c r="E25" i="17"/>
  <c r="I93" i="17"/>
  <c r="R70" i="17"/>
  <c r="T70" i="17"/>
  <c r="K70" i="16"/>
  <c r="K47" i="16"/>
  <c r="K49" i="16"/>
  <c r="K55" i="16"/>
  <c r="H25" i="16"/>
  <c r="H24" i="20"/>
  <c r="E46" i="20"/>
  <c r="J92" i="20"/>
  <c r="H46" i="21"/>
  <c r="K46" i="21"/>
  <c r="J92" i="21"/>
  <c r="L83" i="21"/>
  <c r="E24" i="21"/>
  <c r="E46" i="18"/>
  <c r="J92" i="18"/>
  <c r="H46" i="18"/>
  <c r="H46" i="19"/>
  <c r="L83" i="19"/>
  <c r="J92" i="19"/>
  <c r="H46" i="17"/>
  <c r="K24" i="17"/>
  <c r="K32" i="17"/>
  <c r="K38" i="17"/>
  <c r="K46" i="17"/>
  <c r="K44" i="17"/>
  <c r="K60" i="17"/>
  <c r="E24" i="17"/>
  <c r="R69" i="17"/>
  <c r="T69" i="17"/>
  <c r="I92" i="17"/>
  <c r="E46" i="16"/>
  <c r="E60" i="16"/>
  <c r="K69" i="16"/>
  <c r="E38" i="16"/>
  <c r="E35" i="16"/>
  <c r="K23" i="20"/>
  <c r="H45" i="20"/>
  <c r="E23" i="20"/>
  <c r="E21" i="20"/>
  <c r="E27" i="20"/>
  <c r="E31" i="20"/>
  <c r="E37" i="20"/>
  <c r="J91" i="20"/>
  <c r="J91" i="21"/>
  <c r="E45" i="18"/>
  <c r="J91" i="18"/>
  <c r="K45" i="19"/>
  <c r="H45" i="19"/>
  <c r="H43" i="19"/>
  <c r="H49" i="19"/>
  <c r="H59" i="19"/>
  <c r="J91" i="19"/>
  <c r="K23" i="17"/>
  <c r="P68" i="17"/>
  <c r="E23" i="17"/>
  <c r="I91" i="17"/>
  <c r="H23" i="16"/>
  <c r="H45" i="16"/>
  <c r="K22" i="20"/>
  <c r="L83" i="20"/>
  <c r="E22" i="20"/>
  <c r="J90" i="20"/>
  <c r="K22" i="21"/>
  <c r="K35" i="21"/>
  <c r="K38" i="21"/>
  <c r="J90" i="21"/>
  <c r="H44" i="21"/>
  <c r="K22" i="18"/>
  <c r="E44" i="18"/>
  <c r="J90" i="18"/>
  <c r="L83" i="18"/>
  <c r="L80" i="18"/>
  <c r="E44" i="19"/>
  <c r="H44" i="19"/>
  <c r="L80" i="19"/>
  <c r="J90" i="19"/>
  <c r="H44" i="17"/>
  <c r="E44" i="17"/>
  <c r="E54" i="17"/>
  <c r="E60" i="17"/>
  <c r="R67" i="17"/>
  <c r="T67" i="17"/>
  <c r="E22" i="17"/>
  <c r="E35" i="17"/>
  <c r="P67" i="17"/>
  <c r="P80" i="17"/>
  <c r="H60" i="16"/>
  <c r="H57" i="16"/>
  <c r="K21" i="20"/>
  <c r="J89" i="20"/>
  <c r="H43" i="21"/>
  <c r="K21" i="21"/>
  <c r="H21" i="21"/>
  <c r="J89" i="21"/>
  <c r="L79" i="21"/>
  <c r="L78" i="21"/>
  <c r="L81" i="21"/>
  <c r="H21" i="18"/>
  <c r="J89" i="18"/>
  <c r="E21" i="18"/>
  <c r="E43" i="19"/>
  <c r="K43" i="19"/>
  <c r="J89" i="19"/>
  <c r="H21" i="17"/>
  <c r="E21" i="17"/>
  <c r="R66" i="17"/>
  <c r="T66" i="17"/>
  <c r="L79" i="17"/>
  <c r="K21" i="16"/>
  <c r="H21" i="16"/>
  <c r="H43" i="16"/>
  <c r="K66" i="16"/>
  <c r="K32" i="23"/>
  <c r="F85" i="23"/>
  <c r="K31" i="23"/>
  <c r="K25" i="23"/>
  <c r="K27" i="23"/>
  <c r="K37" i="23"/>
  <c r="F58" i="23"/>
  <c r="F59" i="23"/>
  <c r="F82" i="23"/>
  <c r="F56" i="23"/>
  <c r="F57" i="23"/>
  <c r="H29" i="23"/>
  <c r="H32" i="22"/>
  <c r="E32" i="22"/>
  <c r="K31" i="22"/>
  <c r="H27" i="23"/>
  <c r="H25" i="23"/>
  <c r="H33" i="23"/>
  <c r="H26" i="22"/>
  <c r="K26" i="22"/>
  <c r="F60" i="23"/>
  <c r="H25" i="22"/>
  <c r="F83" i="23"/>
  <c r="K35" i="23"/>
  <c r="K38" i="23"/>
  <c r="H34" i="23"/>
  <c r="H37" i="23"/>
  <c r="F84" i="23"/>
  <c r="F80" i="23"/>
  <c r="H38" i="23"/>
  <c r="H35" i="23"/>
  <c r="E35" i="23"/>
  <c r="E38" i="23"/>
  <c r="H35" i="22"/>
  <c r="H38" i="22"/>
  <c r="K38" i="22"/>
  <c r="K35" i="22"/>
  <c r="E38" i="22"/>
  <c r="E35" i="22"/>
  <c r="E37" i="23"/>
  <c r="E36" i="23"/>
  <c r="F81" i="23"/>
  <c r="K33" i="23"/>
  <c r="K36" i="23"/>
  <c r="K34" i="23"/>
  <c r="K32" i="20"/>
  <c r="K35" i="20"/>
  <c r="K38" i="20"/>
  <c r="E54" i="20"/>
  <c r="E35" i="20"/>
  <c r="E38" i="20"/>
  <c r="H60" i="20"/>
  <c r="H57" i="20"/>
  <c r="J100" i="20"/>
  <c r="E32" i="21"/>
  <c r="J100" i="21"/>
  <c r="K54" i="18"/>
  <c r="E54" i="18"/>
  <c r="K60" i="18"/>
  <c r="K57" i="18"/>
  <c r="H54" i="18"/>
  <c r="J100" i="18"/>
  <c r="K35" i="19"/>
  <c r="K38" i="19"/>
  <c r="E32" i="19"/>
  <c r="J100" i="19"/>
  <c r="K35" i="17"/>
  <c r="K77" i="16"/>
  <c r="H54" i="17"/>
  <c r="L77" i="17"/>
  <c r="I100" i="17"/>
  <c r="K53" i="20"/>
  <c r="H31" i="20"/>
  <c r="H53" i="20"/>
  <c r="E53" i="20"/>
  <c r="L79" i="20"/>
  <c r="L78" i="20"/>
  <c r="L82" i="20"/>
  <c r="L81" i="20"/>
  <c r="J99" i="20"/>
  <c r="J99" i="21"/>
  <c r="K53" i="21"/>
  <c r="K59" i="21"/>
  <c r="H53" i="21"/>
  <c r="E53" i="21"/>
  <c r="L82" i="21"/>
  <c r="K31" i="18"/>
  <c r="E53" i="18"/>
  <c r="E49" i="18"/>
  <c r="E56" i="18"/>
  <c r="H31" i="18"/>
  <c r="E31" i="18"/>
  <c r="L79" i="18"/>
  <c r="L78" i="18"/>
  <c r="L82" i="18"/>
  <c r="H31" i="19"/>
  <c r="E31" i="19"/>
  <c r="J99" i="19"/>
  <c r="K31" i="17"/>
  <c r="H53" i="17"/>
  <c r="H31" i="17"/>
  <c r="E53" i="17"/>
  <c r="E31" i="17"/>
  <c r="R76" i="17"/>
  <c r="T76" i="17"/>
  <c r="P82" i="17"/>
  <c r="K36" i="22"/>
  <c r="K37" i="22"/>
  <c r="K33" i="22"/>
  <c r="K34" i="22"/>
  <c r="H33" i="22"/>
  <c r="H37" i="22"/>
  <c r="H36" i="22"/>
  <c r="H34" i="22"/>
  <c r="E37" i="22"/>
  <c r="E36" i="22"/>
  <c r="E33" i="22"/>
  <c r="E34" i="22"/>
  <c r="J95" i="20"/>
  <c r="H49" i="20"/>
  <c r="E56" i="20"/>
  <c r="E59" i="20"/>
  <c r="K37" i="20"/>
  <c r="K34" i="20"/>
  <c r="K36" i="20"/>
  <c r="K59" i="20"/>
  <c r="K55" i="20"/>
  <c r="H27" i="20"/>
  <c r="H27" i="21"/>
  <c r="E34" i="21"/>
  <c r="E37" i="21"/>
  <c r="J95" i="21"/>
  <c r="K37" i="18"/>
  <c r="H49" i="18"/>
  <c r="E59" i="18"/>
  <c r="H59" i="18"/>
  <c r="H56" i="18"/>
  <c r="L81" i="18"/>
  <c r="J95" i="18"/>
  <c r="J95" i="19"/>
  <c r="L82" i="19"/>
  <c r="L78" i="19"/>
  <c r="L81" i="19"/>
  <c r="L79" i="19"/>
  <c r="E27" i="19"/>
  <c r="E34" i="19"/>
  <c r="E49" i="19"/>
  <c r="H27" i="19"/>
  <c r="H37" i="19"/>
  <c r="K27" i="17"/>
  <c r="E49" i="17"/>
  <c r="H56" i="17"/>
  <c r="H59" i="17"/>
  <c r="H27" i="17"/>
  <c r="L81" i="17"/>
  <c r="L82" i="17"/>
  <c r="R72" i="17"/>
  <c r="T72" i="17"/>
  <c r="P78" i="17"/>
  <c r="P79" i="17"/>
  <c r="K27" i="16"/>
  <c r="K34" i="16"/>
  <c r="K37" i="16"/>
  <c r="H49" i="16"/>
  <c r="K58" i="16"/>
  <c r="E34" i="16"/>
  <c r="E33" i="16"/>
  <c r="E37" i="16"/>
  <c r="E36" i="16"/>
  <c r="E59" i="16"/>
  <c r="E58" i="16"/>
  <c r="E56" i="16"/>
  <c r="K60" i="20"/>
  <c r="K58" i="20"/>
  <c r="J98" i="20"/>
  <c r="J93" i="20"/>
  <c r="J101" i="20"/>
  <c r="H36" i="18"/>
  <c r="H57" i="18"/>
  <c r="H38" i="18"/>
  <c r="E38" i="18"/>
  <c r="E60" i="19"/>
  <c r="E55" i="19"/>
  <c r="H35" i="19"/>
  <c r="K60" i="19"/>
  <c r="H60" i="17"/>
  <c r="K57" i="16"/>
  <c r="H38" i="16"/>
  <c r="K56" i="18"/>
  <c r="J97" i="18"/>
  <c r="K34" i="18"/>
  <c r="H101" i="19"/>
  <c r="E37" i="19"/>
  <c r="K59" i="17"/>
  <c r="K57" i="21"/>
  <c r="H38" i="21"/>
  <c r="K58" i="18"/>
  <c r="K35" i="18"/>
  <c r="H57" i="19"/>
  <c r="H60" i="19"/>
  <c r="K36" i="16"/>
  <c r="K33" i="16"/>
  <c r="K38" i="16"/>
  <c r="E60" i="20"/>
  <c r="H33" i="20"/>
  <c r="E58" i="21"/>
  <c r="K60" i="21"/>
  <c r="K38" i="18"/>
  <c r="H58" i="18"/>
  <c r="H60" i="18"/>
  <c r="H101" i="18"/>
  <c r="H58" i="19"/>
  <c r="H33" i="19"/>
  <c r="K57" i="19"/>
  <c r="K58" i="19"/>
  <c r="E38" i="19"/>
  <c r="H38" i="17"/>
  <c r="T83" i="17"/>
  <c r="H58" i="16"/>
  <c r="K36" i="18"/>
  <c r="E37" i="18"/>
  <c r="K33" i="19"/>
  <c r="K37" i="19"/>
  <c r="K56" i="16"/>
  <c r="K59" i="16"/>
  <c r="E104" i="20"/>
  <c r="E101" i="20"/>
  <c r="H38" i="20"/>
  <c r="H35" i="20"/>
  <c r="H57" i="21"/>
  <c r="E38" i="21"/>
  <c r="H55" i="18"/>
  <c r="K55" i="17"/>
  <c r="K57" i="17"/>
  <c r="E55" i="16"/>
  <c r="E57" i="16"/>
  <c r="K59" i="19"/>
  <c r="K55" i="19"/>
  <c r="K36" i="19"/>
  <c r="H56" i="19"/>
  <c r="K56" i="19"/>
  <c r="K37" i="17"/>
  <c r="E34" i="17"/>
  <c r="E37" i="17"/>
  <c r="H55" i="16"/>
  <c r="H56" i="16"/>
  <c r="H33" i="16"/>
  <c r="E33" i="20"/>
  <c r="K33" i="21"/>
  <c r="H60" i="21"/>
  <c r="H58" i="21"/>
  <c r="E57" i="18"/>
  <c r="E33" i="18"/>
  <c r="E57" i="19"/>
  <c r="H55" i="19"/>
  <c r="H58" i="17"/>
  <c r="E58" i="17"/>
  <c r="E57" i="17"/>
  <c r="P83" i="17"/>
  <c r="T80" i="17"/>
  <c r="E38" i="17"/>
  <c r="P81" i="17"/>
  <c r="H78" i="16"/>
  <c r="H81" i="16"/>
  <c r="E34" i="20"/>
  <c r="K37" i="21"/>
  <c r="K36" i="21"/>
  <c r="K34" i="21"/>
  <c r="H34" i="21"/>
  <c r="K58" i="17"/>
  <c r="T82" i="17"/>
  <c r="E104" i="17"/>
  <c r="H34" i="16"/>
  <c r="H37" i="16"/>
  <c r="H36" i="16"/>
  <c r="H36" i="23"/>
  <c r="K33" i="20"/>
  <c r="E58" i="20"/>
  <c r="E55" i="20"/>
  <c r="E57" i="20"/>
  <c r="E33" i="21"/>
  <c r="E36" i="21"/>
  <c r="E35" i="21"/>
  <c r="J103" i="21"/>
  <c r="J106" i="21"/>
  <c r="K55" i="18"/>
  <c r="E60" i="18"/>
  <c r="J103" i="18"/>
  <c r="J106" i="18"/>
  <c r="E33" i="19"/>
  <c r="E35" i="19"/>
  <c r="J106" i="19"/>
  <c r="J103" i="19"/>
  <c r="H57" i="17"/>
  <c r="K83" i="16"/>
  <c r="K80" i="16"/>
  <c r="E101" i="17"/>
  <c r="H55" i="17"/>
  <c r="L83" i="17"/>
  <c r="L80" i="17"/>
  <c r="L78" i="17"/>
  <c r="I106" i="17"/>
  <c r="I103" i="17"/>
  <c r="K56" i="20"/>
  <c r="H36" i="20"/>
  <c r="H59" i="20"/>
  <c r="E36" i="20"/>
  <c r="K56" i="21"/>
  <c r="H55" i="21"/>
  <c r="H59" i="21"/>
  <c r="K55" i="21"/>
  <c r="K58" i="21"/>
  <c r="H56" i="21"/>
  <c r="E56" i="21"/>
  <c r="E55" i="21"/>
  <c r="E59" i="21"/>
  <c r="K33" i="18"/>
  <c r="E55" i="18"/>
  <c r="H37" i="18"/>
  <c r="H33" i="18"/>
  <c r="E104" i="18"/>
  <c r="H34" i="18"/>
  <c r="E36" i="18"/>
  <c r="J99" i="18"/>
  <c r="J102" i="18"/>
  <c r="E34" i="18"/>
  <c r="H34" i="19"/>
  <c r="H36" i="19"/>
  <c r="K34" i="17"/>
  <c r="K33" i="17"/>
  <c r="K36" i="17"/>
  <c r="H36" i="17"/>
  <c r="E59" i="17"/>
  <c r="E56" i="17"/>
  <c r="E55" i="17"/>
  <c r="E33" i="17"/>
  <c r="E36" i="17"/>
  <c r="T81" i="17"/>
  <c r="T78" i="17"/>
  <c r="H56" i="20"/>
  <c r="H58" i="20"/>
  <c r="H55" i="20"/>
  <c r="H34" i="20"/>
  <c r="H37" i="20"/>
  <c r="J102" i="20"/>
  <c r="J105" i="20"/>
  <c r="H37" i="21"/>
  <c r="H33" i="21"/>
  <c r="H36" i="21"/>
  <c r="J102" i="21"/>
  <c r="J101" i="21"/>
  <c r="J105" i="21"/>
  <c r="J104" i="21"/>
  <c r="E58" i="18"/>
  <c r="E101" i="18"/>
  <c r="E36" i="19"/>
  <c r="E56" i="19"/>
  <c r="E58" i="19"/>
  <c r="E59" i="19"/>
  <c r="H104" i="19"/>
  <c r="J102" i="19"/>
  <c r="J105" i="19"/>
  <c r="J101" i="19"/>
  <c r="J104" i="19"/>
  <c r="I95" i="17"/>
  <c r="I105" i="17"/>
  <c r="H33" i="17"/>
  <c r="H37" i="17"/>
  <c r="H34" i="17"/>
  <c r="T79" i="17"/>
  <c r="I101" i="17"/>
  <c r="H59" i="16"/>
  <c r="K72" i="16"/>
  <c r="K82" i="16"/>
  <c r="I78" i="16"/>
  <c r="I81" i="16"/>
  <c r="J106" i="20"/>
  <c r="J103" i="20"/>
  <c r="J104" i="20"/>
  <c r="H104" i="20"/>
  <c r="H101" i="20"/>
  <c r="H104" i="18"/>
  <c r="H104" i="21"/>
  <c r="H101" i="21"/>
  <c r="J104" i="18"/>
  <c r="J105" i="18"/>
  <c r="J101" i="18"/>
  <c r="I102" i="17"/>
  <c r="I104" i="17"/>
  <c r="K79" i="16"/>
  <c r="K81" i="16"/>
  <c r="K78" i="16"/>
  <c r="F26" i="34"/>
  <c r="F25" i="34"/>
  <c r="D23" i="34"/>
  <c r="D26" i="34"/>
  <c r="D25" i="34"/>
  <c r="G17" i="33"/>
  <c r="G21" i="33"/>
  <c r="F18" i="33"/>
  <c r="F20" i="33"/>
  <c r="G18" i="33"/>
  <c r="H18" i="32"/>
</calcChain>
</file>

<file path=xl/sharedStrings.xml><?xml version="1.0" encoding="utf-8"?>
<sst xmlns="http://schemas.openxmlformats.org/spreadsheetml/2006/main" count="1987" uniqueCount="218">
  <si>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0</t>
    </r>
  </si>
  <si>
    <t>Outside shell</t>
  </si>
  <si>
    <t>Axial stress</t>
  </si>
  <si>
    <t>Mid-fibre shell</t>
  </si>
  <si>
    <t>Inside shell</t>
  </si>
  <si>
    <t>[MPa]</t>
  </si>
  <si>
    <t>Potvis (efr)</t>
  </si>
  <si>
    <t>Manatee (ifr)</t>
  </si>
  <si>
    <t>Starfish - mid (ifr)</t>
  </si>
  <si>
    <t>Seahorse - mid (ifr)</t>
  </si>
  <si>
    <t>Sea lion - mid (ifr)</t>
  </si>
  <si>
    <t>ISSC Round robin (ifr)</t>
  </si>
  <si>
    <t>Kendrick hull 1970 (ifr)</t>
  </si>
  <si>
    <t>Starfish - aft ((efr)</t>
  </si>
  <si>
    <t>Seahorse - aft ((efr)</t>
  </si>
  <si>
    <t>Sea lion - aft ((efr)</t>
  </si>
  <si>
    <t>DREA experiment 1993 ((efr)</t>
  </si>
  <si>
    <t>Kendrick hull 1986 ((efr)</t>
  </si>
  <si>
    <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</si>
  <si>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180/n</t>
    </r>
  </si>
  <si>
    <r>
      <t>C</t>
    </r>
    <r>
      <rPr>
        <b/>
        <vertAlign val="subscript"/>
        <sz val="8"/>
        <color theme="1"/>
        <rFont val="Arial"/>
        <family val="2"/>
      </rPr>
      <t>a</t>
    </r>
  </si>
  <si>
    <r>
      <t>C</t>
    </r>
    <r>
      <rPr>
        <b/>
        <vertAlign val="subscript"/>
        <sz val="8"/>
        <color theme="1"/>
        <rFont val="Arial"/>
        <family val="2"/>
      </rPr>
      <t>b</t>
    </r>
  </si>
  <si>
    <r>
      <t>A</t>
    </r>
    <r>
      <rPr>
        <b/>
        <vertAlign val="subscript"/>
        <sz val="8"/>
        <color theme="1"/>
        <rFont val="Arial"/>
        <family val="2"/>
      </rPr>
      <t>c</t>
    </r>
  </si>
  <si>
    <r>
      <t>B</t>
    </r>
    <r>
      <rPr>
        <b/>
        <vertAlign val="subscript"/>
        <sz val="8"/>
        <color theme="1"/>
        <rFont val="Arial"/>
        <family val="2"/>
      </rPr>
      <t>c</t>
    </r>
  </si>
  <si>
    <r>
      <t>A</t>
    </r>
    <r>
      <rPr>
        <b/>
        <vertAlign val="subscript"/>
        <sz val="8"/>
        <color theme="1"/>
        <rFont val="Arial"/>
        <family val="2"/>
      </rPr>
      <t>a</t>
    </r>
  </si>
  <si>
    <r>
      <t>A</t>
    </r>
    <r>
      <rPr>
        <b/>
        <vertAlign val="subscript"/>
        <sz val="8"/>
        <color theme="1"/>
        <rFont val="Arial"/>
        <family val="2"/>
      </rPr>
      <t>b</t>
    </r>
  </si>
  <si>
    <r>
      <t>B</t>
    </r>
    <r>
      <rPr>
        <b/>
        <vertAlign val="subscript"/>
        <sz val="8"/>
        <color theme="1"/>
        <rFont val="Arial"/>
        <family val="2"/>
      </rPr>
      <t>a</t>
    </r>
  </si>
  <si>
    <r>
      <t>B</t>
    </r>
    <r>
      <rPr>
        <b/>
        <vertAlign val="subscript"/>
        <sz val="8"/>
        <color theme="1"/>
        <rFont val="Arial"/>
        <family val="2"/>
      </rPr>
      <t>b</t>
    </r>
  </si>
  <si>
    <r>
      <rPr>
        <sz val="8"/>
        <color theme="1"/>
        <rFont val="Symbol"/>
        <family val="1"/>
        <charset val="2"/>
      </rPr>
      <t>q</t>
    </r>
    <r>
      <rPr>
        <sz val="8"/>
        <color theme="1"/>
        <rFont val="Arial"/>
        <family val="2"/>
      </rPr>
      <t xml:space="preserve"> = 90/n</t>
    </r>
  </si>
  <si>
    <r>
      <t>M[A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</si>
  <si>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[Mpa]</t>
  </si>
  <si>
    <t>%</t>
  </si>
  <si>
    <t>Mean values</t>
  </si>
  <si>
    <r>
      <t>M[C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</si>
  <si>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r>
      <t>M[B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]</t>
    </r>
  </si>
  <si>
    <t>Mid-fibre values</t>
  </si>
  <si>
    <r>
      <t>M[C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]</t>
    </r>
  </si>
  <si>
    <r>
      <t>M[C</t>
    </r>
    <r>
      <rPr>
        <b/>
        <vertAlign val="subscript"/>
        <sz val="8"/>
        <color theme="1"/>
        <rFont val="Arial"/>
        <family val="2"/>
      </rPr>
      <t>b</t>
    </r>
    <r>
      <rPr>
        <b/>
        <sz val="8"/>
        <color theme="1"/>
        <rFont val="Arial"/>
        <family val="2"/>
      </rPr>
      <t>]</t>
    </r>
  </si>
  <si>
    <t>(efr) = external frame</t>
  </si>
  <si>
    <t xml:space="preserve">All geometries </t>
  </si>
  <si>
    <t>(ifr) = internal frame</t>
  </si>
  <si>
    <t>external frames</t>
  </si>
  <si>
    <t>internal frames</t>
  </si>
  <si>
    <t>Standard deviation</t>
  </si>
  <si>
    <t>Hoop stress</t>
  </si>
  <si>
    <t>Location 3</t>
  </si>
  <si>
    <t>Location 2</t>
  </si>
  <si>
    <t>Location 1</t>
  </si>
  <si>
    <r>
      <t xml:space="preserve">Flange centre hoop stress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</si>
  <si>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Hoop stress (variation)</t>
  </si>
  <si>
    <t>Hoop stress flange</t>
  </si>
  <si>
    <t>FEA</t>
  </si>
  <si>
    <t>Salerno &amp;</t>
  </si>
  <si>
    <t xml:space="preserve">[MPa] </t>
  </si>
  <si>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</si>
  <si>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</si>
  <si>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</si>
  <si>
    <t>Kendrick</t>
  </si>
  <si>
    <r>
      <t xml:space="preserve">DREA experiment 1993 (efr) </t>
    </r>
    <r>
      <rPr>
        <vertAlign val="superscript"/>
        <sz val="8"/>
        <color theme="1"/>
        <rFont val="Arial"/>
        <family val="2"/>
      </rPr>
      <t>1)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</si>
  <si>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</si>
  <si>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t>Membrane (mid-fibre)</t>
  </si>
  <si>
    <t>Bending</t>
  </si>
  <si>
    <t>Axial stress in the shell</t>
  </si>
  <si>
    <t>Salerno</t>
  </si>
  <si>
    <t xml:space="preserve">at frame location  [MPa] </t>
  </si>
  <si>
    <t>&amp; Pulos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</si>
  <si>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</si>
  <si>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DREA experiment 1993 (efr)</t>
  </si>
  <si>
    <t>Hoop stress in the shell</t>
  </si>
  <si>
    <t xml:space="preserve">midbay  [MPa] </t>
  </si>
  <si>
    <t>Web plate - flange side</t>
  </si>
  <si>
    <t>Web plate - neutral axis</t>
  </si>
  <si>
    <t>Web plate - shell side</t>
  </si>
  <si>
    <t>Web plate</t>
  </si>
  <si>
    <t>Radial stress</t>
  </si>
  <si>
    <t>no flange</t>
  </si>
  <si>
    <t>For the DREA geometry the outer fibre of the web plate is entered</t>
  </si>
  <si>
    <t>Outer fibre</t>
  </si>
  <si>
    <t>Inner fibre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</si>
  <si>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</t>
    </r>
  </si>
  <si>
    <r>
      <t xml:space="preserve">Flange bending </t>
    </r>
    <r>
      <rPr>
        <b/>
        <sz val="8"/>
        <color theme="1"/>
        <rFont val="Symbol"/>
        <family val="1"/>
        <charset val="2"/>
      </rPr>
      <t>q</t>
    </r>
    <r>
      <rPr>
        <b/>
        <sz val="8"/>
        <color theme="1"/>
        <rFont val="Arial"/>
        <family val="2"/>
      </rPr>
      <t xml:space="preserve"> = 90/n</t>
    </r>
  </si>
  <si>
    <t>Ratio</t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</si>
  <si>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</si>
  <si>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</si>
  <si>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</si>
  <si>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b</t>
    </r>
  </si>
  <si>
    <t>All geometries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</si>
  <si>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C/C</t>
    </r>
    <r>
      <rPr>
        <b/>
        <vertAlign val="subscript"/>
        <sz val="8"/>
        <color theme="1"/>
        <rFont val="Arial"/>
        <family val="2"/>
      </rPr>
      <t>c</t>
    </r>
  </si>
  <si>
    <t>Inside - neutral</t>
  </si>
  <si>
    <t>Maximum stress inside</t>
  </si>
  <si>
    <t xml:space="preserve">frame location [MPa] </t>
  </si>
  <si>
    <r>
      <t>A</t>
    </r>
    <r>
      <rPr>
        <b/>
        <vertAlign val="subscript"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 xml:space="preserve"> or A</t>
    </r>
    <r>
      <rPr>
        <b/>
        <vertAlign val="subscript"/>
        <sz val="8"/>
        <color theme="1"/>
        <rFont val="Arial"/>
        <family val="2"/>
      </rPr>
      <t>b</t>
    </r>
  </si>
  <si>
    <t xml:space="preserve"> [MPa] </t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</si>
  <si>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flange. Outer fibre web plate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</si>
  <si>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No flange</t>
    </r>
  </si>
  <si>
    <t>Axial stress flange</t>
  </si>
  <si>
    <t>Outside - neutral</t>
  </si>
  <si>
    <t>Outside - maximum</t>
  </si>
  <si>
    <t>S&amp;P plus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</si>
  <si>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</si>
  <si>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Over the circumference</t>
  </si>
  <si>
    <t>Axial</t>
  </si>
  <si>
    <t>Hoop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</si>
  <si>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/C</t>
    </r>
    <r>
      <rPr>
        <b/>
        <vertAlign val="subscript"/>
        <sz val="8"/>
        <color theme="1"/>
        <rFont val="Arial"/>
        <family val="2"/>
      </rPr>
      <t>c</t>
    </r>
  </si>
  <si>
    <t>Membrane</t>
  </si>
  <si>
    <t>(mid-</t>
  </si>
  <si>
    <t>fibre)</t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</si>
  <si>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  <r>
      <rPr>
        <b/>
        <sz val="8"/>
        <color theme="1"/>
        <rFont val="Arial"/>
        <family val="2"/>
      </rPr>
      <t>/A</t>
    </r>
    <r>
      <rPr>
        <b/>
        <vertAlign val="subscript"/>
        <sz val="8"/>
        <color theme="1"/>
        <rFont val="Arial"/>
        <family val="2"/>
      </rPr>
      <t>c</t>
    </r>
  </si>
  <si>
    <t>extrnal frames</t>
  </si>
  <si>
    <r>
      <rPr>
        <b/>
        <sz val="8"/>
        <color theme="1"/>
        <rFont val="Symbol"/>
        <family val="1"/>
        <charset val="2"/>
      </rPr>
      <t>dB</t>
    </r>
    <r>
      <rPr>
        <b/>
        <sz val="8"/>
        <color theme="1"/>
        <rFont val="Arial"/>
        <family val="2"/>
      </rPr>
      <t>/B</t>
    </r>
    <r>
      <rPr>
        <b/>
        <vertAlign val="subscript"/>
        <sz val="8"/>
        <color theme="1"/>
        <rFont val="Arial"/>
        <family val="2"/>
      </rPr>
      <t>c</t>
    </r>
  </si>
  <si>
    <t>shell side</t>
  </si>
  <si>
    <t>flange side</t>
  </si>
  <si>
    <r>
      <rPr>
        <b/>
        <sz val="8"/>
        <color rgb="FFFF0000"/>
        <rFont val="Arial"/>
        <family val="2"/>
      </rPr>
      <t>Neutral position</t>
    </r>
    <r>
      <rPr>
        <b/>
        <sz val="8"/>
        <color theme="1"/>
        <rFont val="Arial"/>
        <family val="2"/>
      </rPr>
      <t xml:space="preserve"> values</t>
    </r>
  </si>
  <si>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</si>
  <si>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t>Circumferential variation Outer fibre</t>
  </si>
  <si>
    <t>Maximum Outer Fibre</t>
  </si>
  <si>
    <r>
      <t>Ac+/-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A</t>
    </r>
  </si>
  <si>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</si>
  <si>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Alternative</t>
  </si>
  <si>
    <t>Maximum stress outside</t>
  </si>
  <si>
    <t>Mean value</t>
  </si>
  <si>
    <t xml:space="preserve">Midbay  [MPa] </t>
  </si>
  <si>
    <t>Error</t>
  </si>
  <si>
    <t>Von Mises stress</t>
  </si>
  <si>
    <t>Von Mises stress flange</t>
  </si>
  <si>
    <t>Von Mises stress in shell</t>
  </si>
  <si>
    <t>Auxilary table</t>
  </si>
  <si>
    <t>Table 4</t>
  </si>
  <si>
    <t xml:space="preserve">Table 4 </t>
  </si>
  <si>
    <t>Table 5</t>
  </si>
  <si>
    <t xml:space="preserve">Table 5 </t>
  </si>
  <si>
    <t>Table 8</t>
  </si>
  <si>
    <t>Table 9</t>
  </si>
  <si>
    <t xml:space="preserve">Table 8 </t>
  </si>
  <si>
    <t xml:space="preserve">Table 9 </t>
  </si>
  <si>
    <t>Table 3</t>
  </si>
  <si>
    <t>Table 7</t>
  </si>
  <si>
    <t>N.A.</t>
  </si>
  <si>
    <t>Flange centre</t>
  </si>
  <si>
    <t>Flange outer fibre</t>
  </si>
  <si>
    <t>Combined</t>
  </si>
  <si>
    <t>Variation</t>
  </si>
  <si>
    <t>maximum</t>
  </si>
  <si>
    <t>Flange bending</t>
  </si>
  <si>
    <r>
      <t>D</t>
    </r>
    <r>
      <rPr>
        <b/>
        <sz val="8"/>
        <color rgb="FF000000"/>
        <rFont val="Arial"/>
        <family val="2"/>
      </rPr>
      <t>C</t>
    </r>
    <r>
      <rPr>
        <b/>
        <vertAlign val="subscript"/>
        <sz val="8"/>
        <color rgb="FF000000"/>
        <rFont val="Arial"/>
        <family val="2"/>
      </rPr>
      <t>c</t>
    </r>
    <r>
      <rPr>
        <b/>
        <sz val="8"/>
        <color rgb="FF000000"/>
        <rFont val="Arial"/>
        <family val="2"/>
      </rPr>
      <t>/C</t>
    </r>
    <r>
      <rPr>
        <b/>
        <vertAlign val="subscript"/>
        <sz val="8"/>
        <color rgb="FF000000"/>
        <rFont val="Arial"/>
        <family val="2"/>
      </rPr>
      <t>c</t>
    </r>
  </si>
  <si>
    <r>
      <t xml:space="preserve"> dD</t>
    </r>
    <r>
      <rPr>
        <b/>
        <sz val="8"/>
        <color rgb="FF000000"/>
        <rFont val="Arial"/>
        <family val="2"/>
      </rPr>
      <t>C/</t>
    </r>
    <r>
      <rPr>
        <b/>
        <sz val="8"/>
        <color rgb="FF000000"/>
        <rFont val="Symbol"/>
        <family val="1"/>
        <charset val="2"/>
      </rPr>
      <t>D</t>
    </r>
    <r>
      <rPr>
        <b/>
        <sz val="8"/>
        <color rgb="FF000000"/>
        <rFont val="Arial"/>
        <family val="2"/>
      </rPr>
      <t>C</t>
    </r>
    <r>
      <rPr>
        <b/>
        <vertAlign val="subscript"/>
        <sz val="8"/>
        <color rgb="FF000000"/>
        <rFont val="Arial"/>
        <family val="2"/>
      </rPr>
      <t>c</t>
    </r>
  </si>
  <si>
    <t>Neutral position</t>
  </si>
  <si>
    <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+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</si>
  <si>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+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  <r>
      <rPr>
        <b/>
        <sz val="8"/>
        <color theme="1"/>
        <rFont val="Arial"/>
        <family val="2"/>
      </rPr>
      <t>+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C+</t>
    </r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</t>
    </r>
  </si>
  <si>
    <t>All hulls</t>
  </si>
  <si>
    <t>of</t>
  </si>
  <si>
    <t>Hulls with external frames</t>
  </si>
  <si>
    <t>errors</t>
  </si>
  <si>
    <t>Hulls with internal frames</t>
  </si>
  <si>
    <t>Maximum</t>
  </si>
  <si>
    <t>membrane</t>
  </si>
  <si>
    <t>bending only</t>
  </si>
  <si>
    <t>membrane+bending</t>
  </si>
  <si>
    <r>
      <t xml:space="preserve">Membrane stresses - Ratio 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C/C</t>
    </r>
    <r>
      <rPr>
        <b/>
        <vertAlign val="subscript"/>
        <sz val="8"/>
        <color theme="1"/>
        <rFont val="Arial"/>
        <family val="2"/>
      </rPr>
      <t>c</t>
    </r>
  </si>
  <si>
    <t xml:space="preserve">Shell at frame </t>
  </si>
  <si>
    <t>Midbay</t>
  </si>
  <si>
    <t>Shell at frame</t>
  </si>
  <si>
    <r>
      <t xml:space="preserve">Bending stresses - Ratio </t>
    </r>
    <r>
      <rPr>
        <b/>
        <sz val="8"/>
        <color theme="1"/>
        <rFont val="Symbol"/>
        <family val="1"/>
        <charset val="2"/>
      </rPr>
      <t>dD</t>
    </r>
    <r>
      <rPr>
        <b/>
        <sz val="8"/>
        <color theme="1"/>
        <rFont val="Arial"/>
        <family val="2"/>
      </rPr>
      <t>C/</t>
    </r>
    <r>
      <rPr>
        <b/>
        <sz val="8"/>
        <color theme="1"/>
        <rFont val="Symbol"/>
        <family val="1"/>
        <charset val="2"/>
      </rPr>
      <t>D</t>
    </r>
    <r>
      <rPr>
        <b/>
        <sz val="8"/>
        <color theme="1"/>
        <rFont val="Arial"/>
        <family val="2"/>
      </rPr>
      <t>C</t>
    </r>
    <r>
      <rPr>
        <b/>
        <vertAlign val="subscript"/>
        <sz val="8"/>
        <color theme="1"/>
        <rFont val="Arial"/>
        <family val="2"/>
      </rPr>
      <t>c</t>
    </r>
  </si>
  <si>
    <t>inside</t>
  </si>
  <si>
    <t>outside</t>
  </si>
  <si>
    <t>First yield pressure [MPa]</t>
  </si>
  <si>
    <t>Ultimate</t>
  </si>
  <si>
    <t>Imperfect hull</t>
  </si>
  <si>
    <t>Shell at</t>
  </si>
  <si>
    <t>Shell</t>
  </si>
  <si>
    <t>pressure</t>
  </si>
  <si>
    <t>Plastic</t>
  </si>
  <si>
    <t>Flange</t>
  </si>
  <si>
    <t>stiffener</t>
  </si>
  <si>
    <t>midbay</t>
  </si>
  <si>
    <t>Yield</t>
  </si>
  <si>
    <t>reserve</t>
  </si>
  <si>
    <t>Location</t>
  </si>
  <si>
    <r>
      <t>P</t>
    </r>
    <r>
      <rPr>
        <vertAlign val="subscript"/>
        <sz val="8"/>
        <color theme="1"/>
        <rFont val="Arial"/>
        <family val="2"/>
      </rPr>
      <t>yy,1</t>
    </r>
    <r>
      <rPr>
        <sz val="8"/>
        <color theme="1"/>
        <rFont val="Arial"/>
        <family val="2"/>
      </rPr>
      <t xml:space="preserve"> [MPa]</t>
    </r>
  </si>
  <si>
    <r>
      <t>P</t>
    </r>
    <r>
      <rPr>
        <vertAlign val="subscript"/>
        <sz val="8"/>
        <color theme="1"/>
        <rFont val="Arial"/>
        <family val="2"/>
      </rPr>
      <t>yy,2</t>
    </r>
    <r>
      <rPr>
        <sz val="8"/>
        <color theme="1"/>
        <rFont val="Arial"/>
        <family val="2"/>
      </rPr>
      <t xml:space="preserve"> [MPa]</t>
    </r>
  </si>
  <si>
    <r>
      <t>P</t>
    </r>
    <r>
      <rPr>
        <vertAlign val="subscript"/>
        <sz val="8"/>
        <color theme="1"/>
        <rFont val="Arial"/>
        <family val="2"/>
      </rPr>
      <t>yy,3</t>
    </r>
    <r>
      <rPr>
        <sz val="8"/>
        <color theme="1"/>
        <rFont val="Arial"/>
        <family val="2"/>
      </rPr>
      <t xml:space="preserve"> [MPa]</t>
    </r>
  </si>
  <si>
    <t>sequence</t>
  </si>
  <si>
    <r>
      <t>P</t>
    </r>
    <r>
      <rPr>
        <vertAlign val="subscript"/>
        <sz val="8"/>
        <color theme="1"/>
        <rFont val="Arial"/>
        <family val="2"/>
      </rPr>
      <t>ult</t>
    </r>
  </si>
  <si>
    <r>
      <t>P</t>
    </r>
    <r>
      <rPr>
        <vertAlign val="subscript"/>
        <sz val="8"/>
        <color theme="1"/>
        <rFont val="Arial"/>
        <family val="2"/>
      </rPr>
      <t xml:space="preserve">ult </t>
    </r>
    <r>
      <rPr>
        <sz val="8"/>
        <color theme="1"/>
        <rFont val="Arial"/>
        <family val="2"/>
      </rPr>
      <t>/P</t>
    </r>
    <r>
      <rPr>
        <vertAlign val="subscript"/>
        <sz val="8"/>
        <color theme="1"/>
        <rFont val="Arial"/>
        <family val="2"/>
      </rPr>
      <t>yy_i</t>
    </r>
    <r>
      <rPr>
        <sz val="8"/>
        <color theme="1"/>
        <rFont val="Arial"/>
        <family val="2"/>
      </rPr>
      <t xml:space="preserve"> - 1</t>
    </r>
  </si>
  <si>
    <t>i</t>
  </si>
  <si>
    <t>Starfish - aft (efr)</t>
  </si>
  <si>
    <t>Seahorse - aft (efr)</t>
  </si>
  <si>
    <t>Sea lion - aft (efr)</t>
  </si>
  <si>
    <t>Kendrick hull 1986 (efr)</t>
  </si>
  <si>
    <t>Mean value / accuracy</t>
  </si>
  <si>
    <t>Standard deviation / precision</t>
  </si>
  <si>
    <t>Table 1</t>
  </si>
  <si>
    <t>Collapse pressure [MPa]</t>
  </si>
  <si>
    <t>Hull</t>
  </si>
  <si>
    <t>FYP</t>
  </si>
  <si>
    <t>MYP</t>
  </si>
  <si>
    <t>Accuracy</t>
  </si>
  <si>
    <t>externally ring-stiffened hulls</t>
  </si>
  <si>
    <t>internally ring-stiffened hulls</t>
  </si>
  <si>
    <t>Precision</t>
  </si>
  <si>
    <t>Table 2</t>
  </si>
  <si>
    <t>Table 6</t>
  </si>
  <si>
    <t>Von Mises</t>
  </si>
  <si>
    <t>Collapse</t>
  </si>
  <si>
    <t>von Mises</t>
  </si>
  <si>
    <t>stress</t>
  </si>
  <si>
    <t>model</t>
  </si>
  <si>
    <t>Geometry</t>
  </si>
  <si>
    <t>outer fibre</t>
  </si>
  <si>
    <t>flange</t>
  </si>
  <si>
    <t>FYP model</t>
  </si>
  <si>
    <t>MYP model</t>
  </si>
  <si>
    <t>Correlation coefficients</t>
  </si>
  <si>
    <t>Hulls with</t>
  </si>
  <si>
    <t>Outside flange</t>
  </si>
  <si>
    <t>Mid-fibre flange</t>
  </si>
  <si>
    <t>Inside flange</t>
  </si>
  <si>
    <t>Values for DREA rounded off to 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</si>
</sst>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35">
    <font>
      <sz val="10"/>
      <color theme="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Symbol"/>
      <family val="1"/>
      <charset val="2"/>
    </font>
    <font>
      <sz val="8"/>
      <color theme="1"/>
      <name val="Arial"/>
      <family val="1"/>
      <charset val="2"/>
    </font>
    <font>
      <sz val="8"/>
      <color rgb="FFFF0000"/>
      <name val="Arial"/>
      <family val="2"/>
    </font>
    <font>
      <b/>
      <sz val="8"/>
      <color theme="1"/>
      <name val="Arial"/>
      <family val="1"/>
      <charset val="2"/>
    </font>
    <font>
      <b/>
      <sz val="8"/>
      <color theme="1"/>
      <name val="Symbol"/>
      <family val="1"/>
      <charset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0066FF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color rgb="FFFFFF00"/>
      <name val="Arial"/>
      <family val="2"/>
    </font>
    <font>
      <sz val="10"/>
      <color rgb="FFFFFF00"/>
      <name val="Arial"/>
      <family val="2"/>
    </font>
    <font>
      <b/>
      <sz val="8"/>
      <color rgb="FFFFFF0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Symbol"/>
      <family val="1"/>
      <charset val="2"/>
    </font>
    <font>
      <b/>
      <sz val="8"/>
      <color rgb="FF000000"/>
      <name val="Arial"/>
      <family val="2"/>
    </font>
    <font>
      <b/>
      <vertAlign val="subscript"/>
      <sz val="8"/>
      <color rgb="FF000000"/>
      <name val="Arial"/>
      <family val="2"/>
    </font>
    <font>
      <b/>
      <sz val="14"/>
      <color rgb="FFFF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ck">
        <color auto="1"/>
      </right>
      <top style="double">
        <color auto="1"/>
      </top>
      <bottom/>
      <diagonal/>
    </border>
    <border>
      <left style="thick">
        <color auto="1"/>
      </left>
      <right/>
      <top style="double">
        <color auto="1"/>
      </top>
      <bottom/>
      <diagonal/>
    </border>
    <border>
      <left/>
      <right style="thick">
        <color auto="1"/>
      </right>
      <top/>
      <bottom/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ck">
        <color auto="1"/>
      </right>
      <top/>
      <bottom style="medium">
        <color auto="1"/>
      </bottom>
      <diagonal/>
    </border>
    <border>
      <left style="double">
        <color auto="1"/>
      </left>
      <right style="thick">
        <color auto="1"/>
      </right>
      <top/>
      <bottom style="double">
        <color auto="1"/>
      </bottom>
      <diagonal/>
    </border>
    <border>
      <left/>
      <right style="thick">
        <color auto="1"/>
      </right>
      <top/>
      <bottom style="double">
        <color auto="1"/>
      </bottom>
      <diagonal/>
    </border>
  </borders>
  <cellStyleXfs count="49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7">
    <xf numFmtId="0" fontId="0" fillId="0" borderId="0" xfId="0"/>
    <xf numFmtId="0" fontId="5" fillId="0" borderId="1" xfId="0" applyFont="1" applyBorder="1"/>
    <xf numFmtId="164" fontId="5" fillId="0" borderId="0" xfId="0" applyNumberFormat="1" applyFont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2" xfId="0" applyFont="1" applyBorder="1"/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165" fontId="5" fillId="0" borderId="17" xfId="0" applyNumberFormat="1" applyFont="1" applyBorder="1" applyAlignment="1">
      <alignment horizontal="center"/>
    </xf>
    <xf numFmtId="0" fontId="5" fillId="0" borderId="16" xfId="0" applyFont="1" applyBorder="1"/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5" fontId="5" fillId="0" borderId="25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9" xfId="0" applyFont="1" applyBorder="1"/>
    <xf numFmtId="0" fontId="5" fillId="0" borderId="1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5" fillId="0" borderId="30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17" xfId="0" applyBorder="1"/>
    <xf numFmtId="165" fontId="5" fillId="0" borderId="32" xfId="0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2" xfId="0" applyBorder="1"/>
    <xf numFmtId="164" fontId="3" fillId="0" borderId="10" xfId="0" applyNumberFormat="1" applyFont="1" applyBorder="1" applyAlignment="1">
      <alignment horizontal="center"/>
    </xf>
    <xf numFmtId="164" fontId="5" fillId="0" borderId="31" xfId="0" applyNumberFormat="1" applyFont="1" applyBorder="1" applyAlignment="1">
      <alignment horizontal="center"/>
    </xf>
    <xf numFmtId="0" fontId="5" fillId="0" borderId="33" xfId="0" applyFont="1" applyBorder="1"/>
    <xf numFmtId="0" fontId="3" fillId="0" borderId="3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5" fillId="0" borderId="34" xfId="0" applyFont="1" applyBorder="1"/>
    <xf numFmtId="165" fontId="5" fillId="0" borderId="16" xfId="0" applyNumberFormat="1" applyFont="1" applyBorder="1" applyAlignment="1">
      <alignment horizontal="center"/>
    </xf>
    <xf numFmtId="165" fontId="5" fillId="0" borderId="35" xfId="0" applyNumberFormat="1" applyFont="1" applyBorder="1" applyAlignment="1">
      <alignment horizontal="center"/>
    </xf>
    <xf numFmtId="0" fontId="5" fillId="0" borderId="36" xfId="0" applyFont="1" applyBorder="1"/>
    <xf numFmtId="165" fontId="5" fillId="0" borderId="38" xfId="0" applyNumberFormat="1" applyFont="1" applyBorder="1" applyAlignment="1">
      <alignment horizontal="center"/>
    </xf>
    <xf numFmtId="0" fontId="5" fillId="0" borderId="3" xfId="0" applyFont="1" applyBorder="1"/>
    <xf numFmtId="0" fontId="5" fillId="0" borderId="32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65" fontId="5" fillId="0" borderId="37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64" fontId="12" fillId="0" borderId="10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2" fontId="14" fillId="0" borderId="35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5" fontId="5" fillId="0" borderId="45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6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31" xfId="0" applyFont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2" fontId="14" fillId="0" borderId="37" xfId="0" applyNumberFormat="1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2" fontId="5" fillId="0" borderId="31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12" fillId="0" borderId="1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right"/>
    </xf>
    <xf numFmtId="2" fontId="5" fillId="0" borderId="16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5" fillId="0" borderId="35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0" fontId="16" fillId="0" borderId="0" xfId="0" applyFont="1"/>
    <xf numFmtId="165" fontId="3" fillId="0" borderId="20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2" fontId="5" fillId="0" borderId="21" xfId="0" applyNumberFormat="1" applyFont="1" applyBorder="1" applyAlignment="1">
      <alignment horizontal="center"/>
    </xf>
    <xf numFmtId="2" fontId="5" fillId="0" borderId="4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2" fontId="5" fillId="0" borderId="45" xfId="0" applyNumberFormat="1" applyFont="1" applyBorder="1" applyAlignment="1">
      <alignment horizontal="center"/>
    </xf>
    <xf numFmtId="165" fontId="18" fillId="0" borderId="0" xfId="0" applyNumberFormat="1" applyFont="1" applyAlignment="1">
      <alignment horizontal="center"/>
    </xf>
    <xf numFmtId="0" fontId="5" fillId="0" borderId="48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165" fontId="5" fillId="0" borderId="48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164" fontId="5" fillId="0" borderId="35" xfId="0" applyNumberFormat="1" applyFont="1" applyBorder="1" applyAlignment="1">
      <alignment horizontal="center"/>
    </xf>
    <xf numFmtId="164" fontId="5" fillId="0" borderId="37" xfId="0" applyNumberFormat="1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0" fillId="0" borderId="27" xfId="0" applyBorder="1"/>
    <xf numFmtId="0" fontId="0" fillId="0" borderId="11" xfId="0" applyBorder="1"/>
    <xf numFmtId="165" fontId="5" fillId="0" borderId="31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50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19" fillId="0" borderId="5" xfId="0" applyFont="1" applyBorder="1" applyAlignment="1">
      <alignment horizontal="right"/>
    </xf>
    <xf numFmtId="0" fontId="19" fillId="0" borderId="4" xfId="0" applyFont="1" applyBorder="1" applyAlignment="1">
      <alignment horizontal="left"/>
    </xf>
    <xf numFmtId="2" fontId="5" fillId="0" borderId="0" xfId="0" applyNumberFormat="1" applyFont="1" applyAlignment="1">
      <alignment horizontal="right"/>
    </xf>
    <xf numFmtId="0" fontId="0" fillId="0" borderId="4" xfId="0" applyBorder="1"/>
    <xf numFmtId="0" fontId="9" fillId="0" borderId="12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0" fillId="0" borderId="22" xfId="0" applyBorder="1"/>
    <xf numFmtId="0" fontId="3" fillId="0" borderId="5" xfId="0" applyFont="1" applyBorder="1"/>
    <xf numFmtId="0" fontId="15" fillId="0" borderId="0" xfId="0" applyFont="1" applyAlignment="1">
      <alignment horizontal="center"/>
    </xf>
    <xf numFmtId="166" fontId="5" fillId="0" borderId="35" xfId="191" applyNumberFormat="1" applyFont="1" applyBorder="1" applyAlignment="1">
      <alignment horizontal="center"/>
    </xf>
    <xf numFmtId="166" fontId="5" fillId="0" borderId="13" xfId="191" applyNumberFormat="1" applyFont="1" applyBorder="1" applyAlignment="1">
      <alignment horizontal="center"/>
    </xf>
    <xf numFmtId="166" fontId="5" fillId="0" borderId="37" xfId="191" applyNumberFormat="1" applyFont="1" applyBorder="1" applyAlignment="1">
      <alignment horizontal="center"/>
    </xf>
    <xf numFmtId="166" fontId="5" fillId="0" borderId="40" xfId="191" applyNumberFormat="1" applyFont="1" applyBorder="1" applyAlignment="1">
      <alignment horizontal="center"/>
    </xf>
    <xf numFmtId="166" fontId="5" fillId="0" borderId="42" xfId="191" applyNumberFormat="1" applyFont="1" applyBorder="1" applyAlignment="1">
      <alignment horizontal="center"/>
    </xf>
    <xf numFmtId="166" fontId="5" fillId="0" borderId="44" xfId="191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6" fontId="5" fillId="0" borderId="45" xfId="191" applyNumberFormat="1" applyFont="1" applyBorder="1" applyAlignment="1">
      <alignment horizontal="center"/>
    </xf>
    <xf numFmtId="166" fontId="5" fillId="0" borderId="52" xfId="191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2" fontId="5" fillId="0" borderId="55" xfId="0" applyNumberFormat="1" applyFont="1" applyBorder="1" applyAlignment="1">
      <alignment horizontal="center"/>
    </xf>
    <xf numFmtId="2" fontId="5" fillId="0" borderId="49" xfId="0" applyNumberFormat="1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22" fillId="0" borderId="0" xfId="0" applyFont="1"/>
    <xf numFmtId="165" fontId="14" fillId="0" borderId="16" xfId="0" applyNumberFormat="1" applyFont="1" applyBorder="1" applyAlignment="1">
      <alignment horizontal="center"/>
    </xf>
    <xf numFmtId="166" fontId="14" fillId="0" borderId="35" xfId="191" applyNumberFormat="1" applyFont="1" applyBorder="1" applyAlignment="1">
      <alignment horizontal="center"/>
    </xf>
    <xf numFmtId="165" fontId="14" fillId="0" borderId="9" xfId="0" applyNumberFormat="1" applyFont="1" applyBorder="1" applyAlignment="1">
      <alignment horizontal="center"/>
    </xf>
    <xf numFmtId="165" fontId="14" fillId="0" borderId="48" xfId="0" applyNumberFormat="1" applyFont="1" applyBorder="1" applyAlignment="1">
      <alignment horizontal="center"/>
    </xf>
    <xf numFmtId="165" fontId="14" fillId="0" borderId="35" xfId="0" applyNumberFormat="1" applyFont="1" applyBorder="1" applyAlignment="1">
      <alignment horizontal="center"/>
    </xf>
    <xf numFmtId="165" fontId="14" fillId="0" borderId="34" xfId="0" applyNumberFormat="1" applyFont="1" applyBorder="1" applyAlignment="1">
      <alignment horizontal="center"/>
    </xf>
    <xf numFmtId="165" fontId="14" fillId="0" borderId="36" xfId="0" applyNumberFormat="1" applyFont="1" applyBorder="1" applyAlignment="1">
      <alignment horizontal="center"/>
    </xf>
    <xf numFmtId="165" fontId="12" fillId="0" borderId="9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24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center"/>
    </xf>
    <xf numFmtId="2" fontId="5" fillId="0" borderId="32" xfId="0" applyNumberFormat="1" applyFon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2" xfId="0" applyNumberFormat="1" applyBorder="1"/>
    <xf numFmtId="2" fontId="5" fillId="0" borderId="17" xfId="0" applyNumberFormat="1" applyFont="1" applyBorder="1" applyAlignment="1">
      <alignment horizontal="center"/>
    </xf>
    <xf numFmtId="2" fontId="0" fillId="0" borderId="17" xfId="0" applyNumberFormat="1" applyBorder="1"/>
    <xf numFmtId="10" fontId="5" fillId="0" borderId="14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166" fontId="5" fillId="0" borderId="28" xfId="0" applyNumberFormat="1" applyFont="1" applyBorder="1" applyAlignment="1">
      <alignment horizontal="center"/>
    </xf>
    <xf numFmtId="166" fontId="5" fillId="0" borderId="30" xfId="0" applyNumberFormat="1" applyFont="1" applyBorder="1" applyAlignment="1">
      <alignment horizontal="center"/>
    </xf>
    <xf numFmtId="10" fontId="5" fillId="0" borderId="12" xfId="0" applyNumberFormat="1" applyFont="1" applyBorder="1" applyAlignment="1">
      <alignment horizontal="center"/>
    </xf>
    <xf numFmtId="10" fontId="5" fillId="0" borderId="15" xfId="0" applyNumberFormat="1" applyFont="1" applyBorder="1" applyAlignment="1">
      <alignment horizontal="center"/>
    </xf>
    <xf numFmtId="10" fontId="5" fillId="0" borderId="13" xfId="0" applyNumberFormat="1" applyFont="1" applyBorder="1" applyAlignment="1">
      <alignment horizontal="center"/>
    </xf>
    <xf numFmtId="10" fontId="5" fillId="0" borderId="25" xfId="0" applyNumberFormat="1" applyFont="1" applyBorder="1" applyAlignment="1">
      <alignment horizontal="center"/>
    </xf>
    <xf numFmtId="10" fontId="5" fillId="0" borderId="28" xfId="0" applyNumberFormat="1" applyFont="1" applyBorder="1" applyAlignment="1">
      <alignment horizontal="center"/>
    </xf>
    <xf numFmtId="10" fontId="5" fillId="0" borderId="30" xfId="0" applyNumberFormat="1" applyFont="1" applyBorder="1" applyAlignment="1">
      <alignment horizontal="center"/>
    </xf>
    <xf numFmtId="10" fontId="5" fillId="0" borderId="39" xfId="191" applyNumberFormat="1" applyFont="1" applyBorder="1" applyAlignment="1">
      <alignment horizontal="center"/>
    </xf>
    <xf numFmtId="10" fontId="5" fillId="0" borderId="41" xfId="191" applyNumberFormat="1" applyFont="1" applyBorder="1" applyAlignment="1">
      <alignment horizontal="center"/>
    </xf>
    <xf numFmtId="10" fontId="5" fillId="0" borderId="43" xfId="191" applyNumberFormat="1" applyFont="1" applyBorder="1" applyAlignment="1">
      <alignment horizontal="center"/>
    </xf>
    <xf numFmtId="10" fontId="5" fillId="0" borderId="25" xfId="191" applyNumberFormat="1" applyFont="1" applyBorder="1" applyAlignment="1">
      <alignment horizontal="center"/>
    </xf>
    <xf numFmtId="10" fontId="5" fillId="0" borderId="28" xfId="191" applyNumberFormat="1" applyFont="1" applyBorder="1" applyAlignment="1">
      <alignment horizontal="center"/>
    </xf>
    <xf numFmtId="10" fontId="5" fillId="0" borderId="30" xfId="191" applyNumberFormat="1" applyFont="1" applyBorder="1" applyAlignment="1">
      <alignment horizontal="center"/>
    </xf>
    <xf numFmtId="10" fontId="5" fillId="0" borderId="21" xfId="191" applyNumberFormat="1" applyFont="1" applyBorder="1" applyAlignment="1">
      <alignment horizontal="center"/>
    </xf>
    <xf numFmtId="10" fontId="5" fillId="0" borderId="12" xfId="191" applyNumberFormat="1" applyFont="1" applyBorder="1" applyAlignment="1">
      <alignment horizontal="center"/>
    </xf>
    <xf numFmtId="10" fontId="5" fillId="0" borderId="47" xfId="191" applyNumberFormat="1" applyFont="1" applyBorder="1" applyAlignment="1">
      <alignment horizontal="center"/>
    </xf>
    <xf numFmtId="10" fontId="5" fillId="0" borderId="13" xfId="191" applyNumberFormat="1" applyFont="1" applyBorder="1" applyAlignment="1">
      <alignment horizontal="center"/>
    </xf>
    <xf numFmtId="0" fontId="5" fillId="0" borderId="2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2" fontId="5" fillId="0" borderId="26" xfId="0" applyNumberFormat="1" applyFont="1" applyBorder="1" applyAlignment="1">
      <alignment horizontal="left"/>
    </xf>
    <xf numFmtId="2" fontId="5" fillId="0" borderId="29" xfId="0" applyNumberFormat="1" applyFont="1" applyBorder="1" applyAlignment="1">
      <alignment horizontal="left"/>
    </xf>
    <xf numFmtId="2" fontId="5" fillId="0" borderId="18" xfId="0" applyNumberFormat="1" applyFont="1" applyBorder="1" applyAlignment="1">
      <alignment horizontal="left"/>
    </xf>
    <xf numFmtId="10" fontId="5" fillId="0" borderId="52" xfId="191" applyNumberFormat="1" applyFont="1" applyBorder="1" applyAlignment="1">
      <alignment horizontal="center"/>
    </xf>
    <xf numFmtId="10" fontId="5" fillId="0" borderId="40" xfId="191" applyNumberFormat="1" applyFont="1" applyBorder="1" applyAlignment="1">
      <alignment horizontal="center"/>
    </xf>
    <xf numFmtId="10" fontId="5" fillId="0" borderId="42" xfId="191" applyNumberFormat="1" applyFont="1" applyBorder="1" applyAlignment="1">
      <alignment horizontal="center"/>
    </xf>
    <xf numFmtId="10" fontId="5" fillId="0" borderId="44" xfId="191" applyNumberFormat="1" applyFont="1" applyBorder="1" applyAlignment="1">
      <alignment horizontal="center"/>
    </xf>
    <xf numFmtId="10" fontId="5" fillId="0" borderId="35" xfId="191" applyNumberFormat="1" applyFont="1" applyBorder="1" applyAlignment="1">
      <alignment horizontal="center"/>
    </xf>
    <xf numFmtId="10" fontId="5" fillId="0" borderId="45" xfId="191" applyNumberFormat="1" applyFont="1" applyBorder="1" applyAlignment="1">
      <alignment horizontal="center"/>
    </xf>
    <xf numFmtId="10" fontId="5" fillId="0" borderId="37" xfId="191" applyNumberFormat="1" applyFont="1" applyBorder="1" applyAlignment="1">
      <alignment horizontal="center"/>
    </xf>
    <xf numFmtId="0" fontId="26" fillId="0" borderId="0" xfId="0" applyFont="1" applyAlignment="1">
      <alignment horizontal="center"/>
    </xf>
    <xf numFmtId="2" fontId="5" fillId="0" borderId="20" xfId="0" applyNumberFormat="1" applyFont="1" applyBorder="1" applyAlignment="1">
      <alignment horizontal="center"/>
    </xf>
    <xf numFmtId="2" fontId="5" fillId="0" borderId="56" xfId="0" applyNumberFormat="1" applyFont="1" applyBorder="1" applyAlignment="1">
      <alignment horizontal="center"/>
    </xf>
    <xf numFmtId="2" fontId="5" fillId="0" borderId="57" xfId="0" applyNumberFormat="1" applyFont="1" applyBorder="1" applyAlignment="1">
      <alignment horizontal="center"/>
    </xf>
    <xf numFmtId="2" fontId="14" fillId="0" borderId="21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2" fontId="14" fillId="0" borderId="47" xfId="0" applyNumberFormat="1" applyFont="1" applyBorder="1" applyAlignment="1">
      <alignment horizontal="center"/>
    </xf>
    <xf numFmtId="2" fontId="14" fillId="0" borderId="13" xfId="0" applyNumberFormat="1" applyFont="1" applyBorder="1" applyAlignment="1">
      <alignment horizontal="center"/>
    </xf>
    <xf numFmtId="2" fontId="14" fillId="0" borderId="45" xfId="0" applyNumberFormat="1" applyFont="1" applyBorder="1" applyAlignment="1">
      <alignment horizontal="center"/>
    </xf>
    <xf numFmtId="10" fontId="5" fillId="0" borderId="35" xfId="0" applyNumberFormat="1" applyFont="1" applyBorder="1" applyAlignment="1">
      <alignment horizontal="center"/>
    </xf>
    <xf numFmtId="10" fontId="5" fillId="0" borderId="37" xfId="0" applyNumberFormat="1" applyFont="1" applyBorder="1" applyAlignment="1">
      <alignment horizontal="center"/>
    </xf>
    <xf numFmtId="10" fontId="5" fillId="0" borderId="4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/>
    <xf numFmtId="0" fontId="14" fillId="0" borderId="16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165" fontId="8" fillId="0" borderId="19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5" fillId="0" borderId="55" xfId="0" applyFont="1" applyBorder="1"/>
    <xf numFmtId="165" fontId="5" fillId="0" borderId="58" xfId="0" applyNumberFormat="1" applyFont="1" applyBorder="1" applyAlignment="1">
      <alignment horizontal="center"/>
    </xf>
    <xf numFmtId="165" fontId="5" fillId="0" borderId="55" xfId="0" applyNumberFormat="1" applyFont="1" applyBorder="1" applyAlignment="1">
      <alignment horizontal="center"/>
    </xf>
    <xf numFmtId="165" fontId="5" fillId="0" borderId="49" xfId="0" applyNumberFormat="1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165" fontId="8" fillId="0" borderId="21" xfId="0" applyNumberFormat="1" applyFont="1" applyBorder="1" applyAlignment="1">
      <alignment horizontal="center"/>
    </xf>
    <xf numFmtId="165" fontId="8" fillId="0" borderId="12" xfId="0" applyNumberFormat="1" applyFont="1" applyBorder="1" applyAlignment="1">
      <alignment horizontal="center"/>
    </xf>
    <xf numFmtId="165" fontId="8" fillId="0" borderId="13" xfId="0" applyNumberFormat="1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0" fillId="0" borderId="3" xfId="0" applyBorder="1"/>
    <xf numFmtId="0" fontId="22" fillId="0" borderId="0" xfId="0" applyFont="1" applyAlignment="1">
      <alignment horizontal="center"/>
    </xf>
    <xf numFmtId="166" fontId="5" fillId="0" borderId="21" xfId="191" applyNumberFormat="1" applyFont="1" applyBorder="1" applyAlignment="1">
      <alignment horizontal="center"/>
    </xf>
    <xf numFmtId="166" fontId="5" fillId="0" borderId="12" xfId="191" applyNumberFormat="1" applyFont="1" applyBorder="1" applyAlignment="1">
      <alignment horizontal="center"/>
    </xf>
    <xf numFmtId="166" fontId="5" fillId="0" borderId="47" xfId="191" applyNumberFormat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66" fontId="5" fillId="0" borderId="0" xfId="191" applyNumberFormat="1" applyFont="1" applyBorder="1" applyAlignment="1">
      <alignment horizontal="center"/>
    </xf>
    <xf numFmtId="166" fontId="5" fillId="0" borderId="48" xfId="191" applyNumberFormat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66" fontId="3" fillId="0" borderId="0" xfId="191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5" fillId="0" borderId="21" xfId="191" applyNumberFormat="1" applyFont="1" applyBorder="1" applyAlignment="1">
      <alignment horizontal="center"/>
    </xf>
    <xf numFmtId="2" fontId="5" fillId="0" borderId="9" xfId="191" applyNumberFormat="1" applyFont="1" applyBorder="1" applyAlignment="1">
      <alignment horizontal="center"/>
    </xf>
    <xf numFmtId="165" fontId="5" fillId="0" borderId="12" xfId="191" applyNumberFormat="1" applyFont="1" applyBorder="1" applyAlignment="1">
      <alignment horizontal="center"/>
    </xf>
    <xf numFmtId="2" fontId="5" fillId="0" borderId="50" xfId="191" applyNumberFormat="1" applyFont="1" applyBorder="1" applyAlignment="1">
      <alignment horizontal="center"/>
    </xf>
    <xf numFmtId="165" fontId="5" fillId="0" borderId="47" xfId="191" applyNumberFormat="1" applyFont="1" applyBorder="1" applyAlignment="1">
      <alignment horizontal="center"/>
    </xf>
    <xf numFmtId="2" fontId="5" fillId="0" borderId="8" xfId="191" applyNumberFormat="1" applyFont="1" applyBorder="1" applyAlignment="1">
      <alignment horizontal="center"/>
    </xf>
    <xf numFmtId="165" fontId="5" fillId="0" borderId="13" xfId="191" applyNumberFormat="1" applyFont="1" applyBorder="1" applyAlignment="1">
      <alignment horizontal="center"/>
    </xf>
    <xf numFmtId="165" fontId="5" fillId="0" borderId="0" xfId="191" applyNumberFormat="1" applyFont="1" applyBorder="1" applyAlignment="1">
      <alignment horizontal="center"/>
    </xf>
    <xf numFmtId="2" fontId="5" fillId="0" borderId="0" xfId="191" applyNumberFormat="1" applyFont="1" applyBorder="1" applyAlignment="1">
      <alignment horizontal="center"/>
    </xf>
    <xf numFmtId="166" fontId="30" fillId="0" borderId="0" xfId="191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166" fontId="8" fillId="0" borderId="0" xfId="191" applyNumberFormat="1" applyFont="1" applyBorder="1" applyAlignment="1">
      <alignment horizontal="center"/>
    </xf>
    <xf numFmtId="166" fontId="3" fillId="0" borderId="16" xfId="191" applyNumberFormat="1" applyFont="1" applyBorder="1" applyAlignment="1">
      <alignment horizontal="center"/>
    </xf>
    <xf numFmtId="10" fontId="5" fillId="0" borderId="20" xfId="191" applyNumberFormat="1" applyFont="1" applyBorder="1" applyAlignment="1">
      <alignment horizontal="center"/>
    </xf>
    <xf numFmtId="10" fontId="5" fillId="0" borderId="4" xfId="191" applyNumberFormat="1" applyFont="1" applyBorder="1" applyAlignment="1">
      <alignment horizontal="center"/>
    </xf>
    <xf numFmtId="10" fontId="5" fillId="0" borderId="9" xfId="191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166" fontId="5" fillId="0" borderId="26" xfId="191" applyNumberFormat="1" applyFont="1" applyBorder="1" applyAlignment="1">
      <alignment horizontal="center"/>
    </xf>
    <xf numFmtId="10" fontId="5" fillId="0" borderId="0" xfId="191" applyNumberFormat="1" applyFont="1" applyBorder="1" applyAlignment="1">
      <alignment horizontal="center"/>
    </xf>
    <xf numFmtId="166" fontId="5" fillId="0" borderId="29" xfId="191" applyNumberFormat="1" applyFont="1" applyBorder="1" applyAlignment="1">
      <alignment horizontal="center"/>
    </xf>
    <xf numFmtId="166" fontId="5" fillId="0" borderId="7" xfId="191" applyNumberFormat="1" applyFont="1" applyBorder="1" applyAlignment="1">
      <alignment horizontal="center"/>
    </xf>
    <xf numFmtId="166" fontId="5" fillId="0" borderId="18" xfId="191" applyNumberFormat="1" applyFont="1" applyBorder="1" applyAlignment="1">
      <alignment horizontal="center"/>
    </xf>
    <xf numFmtId="10" fontId="5" fillId="0" borderId="23" xfId="191" applyNumberFormat="1" applyFont="1" applyBorder="1" applyAlignment="1">
      <alignment horizontal="center"/>
    </xf>
    <xf numFmtId="10" fontId="5" fillId="0" borderId="1" xfId="191" applyNumberFormat="1" applyFont="1" applyBorder="1" applyAlignment="1">
      <alignment horizontal="center"/>
    </xf>
    <xf numFmtId="10" fontId="5" fillId="0" borderId="59" xfId="191" applyNumberFormat="1" applyFont="1" applyBorder="1" applyAlignment="1">
      <alignment horizontal="center"/>
    </xf>
    <xf numFmtId="10" fontId="5" fillId="0" borderId="2" xfId="191" applyNumberFormat="1" applyFont="1" applyBorder="1" applyAlignment="1">
      <alignment horizontal="center"/>
    </xf>
    <xf numFmtId="166" fontId="5" fillId="0" borderId="16" xfId="191" applyNumberFormat="1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0" xfId="0" applyFont="1" applyBorder="1" applyAlignment="1">
      <alignment horizontal="left"/>
    </xf>
    <xf numFmtId="166" fontId="3" fillId="0" borderId="40" xfId="191" applyNumberFormat="1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65" fontId="16" fillId="0" borderId="0" xfId="0" applyNumberFormat="1" applyFont="1" applyAlignment="1">
      <alignment horizontal="center"/>
    </xf>
    <xf numFmtId="166" fontId="5" fillId="0" borderId="5" xfId="191" applyNumberFormat="1" applyFont="1" applyBorder="1" applyAlignment="1">
      <alignment horizontal="center"/>
    </xf>
    <xf numFmtId="10" fontId="5" fillId="0" borderId="62" xfId="191" applyNumberFormat="1" applyFont="1" applyBorder="1" applyAlignment="1">
      <alignment horizontal="center"/>
    </xf>
    <xf numFmtId="10" fontId="5" fillId="0" borderId="48" xfId="191" applyNumberFormat="1" applyFont="1" applyBorder="1" applyAlignment="1">
      <alignment horizontal="center"/>
    </xf>
    <xf numFmtId="10" fontId="5" fillId="0" borderId="5" xfId="191" applyNumberFormat="1" applyFont="1" applyBorder="1" applyAlignment="1">
      <alignment horizontal="center"/>
    </xf>
    <xf numFmtId="10" fontId="5" fillId="0" borderId="8" xfId="191" applyNumberFormat="1" applyFont="1" applyBorder="1" applyAlignment="1">
      <alignment horizontal="center"/>
    </xf>
    <xf numFmtId="10" fontId="5" fillId="0" borderId="38" xfId="191" applyNumberFormat="1" applyFont="1" applyBorder="1" applyAlignment="1">
      <alignment horizontal="center"/>
    </xf>
    <xf numFmtId="10" fontId="5" fillId="0" borderId="17" xfId="191" applyNumberFormat="1" applyFont="1" applyBorder="1" applyAlignment="1">
      <alignment horizontal="center"/>
    </xf>
    <xf numFmtId="10" fontId="5" fillId="0" borderId="50" xfId="191" applyNumberFormat="1" applyFont="1" applyBorder="1" applyAlignment="1">
      <alignment horizontal="center"/>
    </xf>
    <xf numFmtId="166" fontId="5" fillId="0" borderId="32" xfId="191" applyNumberFormat="1" applyFont="1" applyBorder="1" applyAlignment="1">
      <alignment horizontal="center"/>
    </xf>
    <xf numFmtId="10" fontId="5" fillId="0" borderId="63" xfId="191" applyNumberFormat="1" applyFont="1" applyBorder="1" applyAlignment="1">
      <alignment horizontal="center"/>
    </xf>
    <xf numFmtId="10" fontId="5" fillId="0" borderId="32" xfId="191" applyNumberFormat="1" applyFont="1" applyBorder="1" applyAlignment="1">
      <alignment horizontal="center"/>
    </xf>
    <xf numFmtId="2" fontId="5" fillId="0" borderId="48" xfId="0" applyNumberFormat="1" applyFont="1" applyBorder="1" applyAlignment="1">
      <alignment horizontal="center"/>
    </xf>
    <xf numFmtId="2" fontId="5" fillId="0" borderId="63" xfId="0" applyNumberFormat="1" applyFont="1" applyBorder="1" applyAlignment="1">
      <alignment horizontal="center"/>
    </xf>
    <xf numFmtId="2" fontId="5" fillId="0" borderId="38" xfId="0" applyNumberFormat="1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31" fillId="0" borderId="3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1" fillId="0" borderId="19" xfId="0" applyFont="1" applyBorder="1" applyAlignment="1">
      <alignment horizontal="center"/>
    </xf>
    <xf numFmtId="0" fontId="31" fillId="0" borderId="49" xfId="0" applyFont="1" applyBorder="1" applyAlignment="1">
      <alignment horizontal="center"/>
    </xf>
    <xf numFmtId="0" fontId="32" fillId="0" borderId="3" xfId="0" applyFont="1" applyBorder="1" applyAlignment="1">
      <alignment horizontal="left"/>
    </xf>
    <xf numFmtId="166" fontId="5" fillId="0" borderId="16" xfId="191" applyNumberFormat="1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3" xfId="0" applyBorder="1"/>
    <xf numFmtId="0" fontId="5" fillId="0" borderId="68" xfId="0" applyFont="1" applyBorder="1" applyAlignment="1">
      <alignment horizontal="center"/>
    </xf>
    <xf numFmtId="0" fontId="0" fillId="0" borderId="68" xfId="0" applyBorder="1"/>
    <xf numFmtId="0" fontId="5" fillId="0" borderId="39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164" fontId="5" fillId="0" borderId="68" xfId="0" applyNumberFormat="1" applyFont="1" applyBorder="1" applyAlignment="1">
      <alignment horizontal="center"/>
    </xf>
    <xf numFmtId="164" fontId="5" fillId="0" borderId="39" xfId="0" applyNumberFormat="1" applyFont="1" applyBorder="1" applyAlignment="1">
      <alignment horizontal="center"/>
    </xf>
    <xf numFmtId="9" fontId="5" fillId="0" borderId="26" xfId="0" applyNumberFormat="1" applyFont="1" applyBorder="1" applyAlignment="1">
      <alignment horizontal="center"/>
    </xf>
    <xf numFmtId="164" fontId="5" fillId="0" borderId="43" xfId="0" applyNumberFormat="1" applyFont="1" applyBorder="1" applyAlignment="1">
      <alignment horizontal="center"/>
    </xf>
    <xf numFmtId="0" fontId="5" fillId="0" borderId="23" xfId="0" applyFont="1" applyBorder="1"/>
    <xf numFmtId="0" fontId="5" fillId="0" borderId="5" xfId="0" applyFont="1" applyBorder="1" applyAlignment="1">
      <alignment horizontal="right"/>
    </xf>
    <xf numFmtId="9" fontId="5" fillId="0" borderId="68" xfId="0" applyNumberFormat="1" applyFont="1" applyBorder="1" applyAlignment="1">
      <alignment horizontal="center"/>
    </xf>
    <xf numFmtId="0" fontId="5" fillId="0" borderId="40" xfId="0" applyFont="1" applyBorder="1"/>
    <xf numFmtId="0" fontId="5" fillId="0" borderId="70" xfId="0" applyFont="1" applyBorder="1" applyAlignment="1">
      <alignment horizontal="right"/>
    </xf>
    <xf numFmtId="9" fontId="5" fillId="0" borderId="71" xfId="0" applyNumberFormat="1" applyFont="1" applyBorder="1" applyAlignment="1">
      <alignment horizontal="center"/>
    </xf>
    <xf numFmtId="0" fontId="5" fillId="0" borderId="44" xfId="0" applyFont="1" applyBorder="1"/>
    <xf numFmtId="0" fontId="34" fillId="0" borderId="0" xfId="0" applyFont="1" applyAlignment="1">
      <alignment horizontal="center"/>
    </xf>
    <xf numFmtId="0" fontId="3" fillId="0" borderId="3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/>
    </xf>
    <xf numFmtId="0" fontId="5" fillId="0" borderId="72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166" fontId="5" fillId="0" borderId="34" xfId="0" applyNumberFormat="1" applyFont="1" applyBorder="1" applyAlignment="1">
      <alignment horizontal="center"/>
    </xf>
    <xf numFmtId="166" fontId="5" fillId="0" borderId="35" xfId="0" applyNumberFormat="1" applyFont="1" applyBorder="1" applyAlignment="1">
      <alignment horizontal="center"/>
    </xf>
    <xf numFmtId="10" fontId="5" fillId="0" borderId="34" xfId="0" applyNumberFormat="1" applyFont="1" applyBorder="1" applyAlignment="1">
      <alignment horizontal="center"/>
    </xf>
    <xf numFmtId="164" fontId="5" fillId="0" borderId="36" xfId="0" applyNumberFormat="1" applyFont="1" applyBorder="1" applyAlignment="1">
      <alignment horizontal="center"/>
    </xf>
    <xf numFmtId="166" fontId="5" fillId="0" borderId="36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6" fontId="5" fillId="0" borderId="22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center"/>
    </xf>
    <xf numFmtId="166" fontId="5" fillId="0" borderId="10" xfId="0" applyNumberFormat="1" applyFont="1" applyBorder="1" applyAlignment="1">
      <alignment horizontal="center"/>
    </xf>
    <xf numFmtId="0" fontId="5" fillId="0" borderId="73" xfId="0" applyFont="1" applyBorder="1" applyAlignment="1">
      <alignment horizontal="center"/>
    </xf>
    <xf numFmtId="166" fontId="5" fillId="0" borderId="75" xfId="0" applyNumberFormat="1" applyFont="1" applyBorder="1" applyAlignment="1">
      <alignment horizontal="center"/>
    </xf>
    <xf numFmtId="166" fontId="5" fillId="0" borderId="73" xfId="0" applyNumberFormat="1" applyFont="1" applyBorder="1" applyAlignment="1">
      <alignment horizontal="center"/>
    </xf>
    <xf numFmtId="0" fontId="5" fillId="0" borderId="16" xfId="0" applyFont="1" applyBorder="1" applyAlignment="1">
      <alignment horizontal="right"/>
    </xf>
    <xf numFmtId="166" fontId="5" fillId="0" borderId="11" xfId="0" applyNumberFormat="1" applyFont="1" applyBorder="1" applyAlignment="1">
      <alignment horizontal="center"/>
    </xf>
    <xf numFmtId="0" fontId="15" fillId="0" borderId="33" xfId="0" applyFont="1" applyBorder="1"/>
    <xf numFmtId="0" fontId="15" fillId="0" borderId="34" xfId="0" applyFont="1" applyBorder="1" applyAlignment="1">
      <alignment horizontal="center"/>
    </xf>
    <xf numFmtId="0" fontId="15" fillId="0" borderId="78" xfId="0" applyFont="1" applyBorder="1" applyAlignment="1">
      <alignment horizontal="center"/>
    </xf>
    <xf numFmtId="0" fontId="0" fillId="0" borderId="34" xfId="0" applyBorder="1" applyAlignment="1">
      <alignment horizontal="center"/>
    </xf>
    <xf numFmtId="0" fontId="15" fillId="0" borderId="79" xfId="0" applyFont="1" applyBorder="1" applyAlignment="1">
      <alignment horizontal="center"/>
    </xf>
    <xf numFmtId="0" fontId="15" fillId="0" borderId="73" xfId="0" applyFont="1" applyBorder="1" applyAlignment="1">
      <alignment horizontal="center"/>
    </xf>
    <xf numFmtId="0" fontId="0" fillId="0" borderId="80" xfId="0" applyBorder="1" applyAlignment="1">
      <alignment horizontal="center"/>
    </xf>
    <xf numFmtId="0" fontId="15" fillId="0" borderId="80" xfId="0" applyFont="1" applyBorder="1" applyAlignment="1">
      <alignment horizontal="center"/>
    </xf>
    <xf numFmtId="0" fontId="15" fillId="0" borderId="81" xfId="0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0" fontId="0" fillId="0" borderId="34" xfId="0" applyBorder="1"/>
    <xf numFmtId="10" fontId="0" fillId="0" borderId="16" xfId="0" applyNumberFormat="1" applyBorder="1" applyAlignment="1">
      <alignment horizontal="center"/>
    </xf>
    <xf numFmtId="166" fontId="0" fillId="0" borderId="79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34" xfId="0" applyNumberFormat="1" applyBorder="1" applyAlignment="1">
      <alignment horizontal="center"/>
    </xf>
    <xf numFmtId="10" fontId="0" fillId="0" borderId="79" xfId="0" applyNumberFormat="1" applyBorder="1" applyAlignment="1">
      <alignment horizontal="center"/>
    </xf>
    <xf numFmtId="10" fontId="0" fillId="0" borderId="34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0" borderId="36" xfId="0" applyBorder="1"/>
    <xf numFmtId="166" fontId="0" fillId="0" borderId="19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0" fillId="0" borderId="3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78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2" fontId="0" fillId="0" borderId="8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0" fillId="0" borderId="35" xfId="0" applyBorder="1"/>
    <xf numFmtId="2" fontId="15" fillId="0" borderId="35" xfId="0" applyNumberFormat="1" applyFon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10" fontId="0" fillId="0" borderId="35" xfId="0" applyNumberFormat="1" applyBorder="1" applyAlignment="1">
      <alignment horizontal="center"/>
    </xf>
    <xf numFmtId="164" fontId="16" fillId="0" borderId="10" xfId="0" applyNumberFormat="1" applyFont="1" applyBorder="1" applyAlignment="1">
      <alignment horizontal="center"/>
    </xf>
    <xf numFmtId="164" fontId="16" fillId="0" borderId="14" xfId="0" applyNumberFormat="1" applyFont="1" applyBorder="1" applyAlignment="1">
      <alignment horizontal="center"/>
    </xf>
    <xf numFmtId="164" fontId="18" fillId="0" borderId="9" xfId="0" applyNumberFormat="1" applyFont="1" applyBorder="1" applyAlignment="1">
      <alignment horizontal="center"/>
    </xf>
    <xf numFmtId="164" fontId="16" fillId="0" borderId="12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164" fontId="18" fillId="0" borderId="8" xfId="0" applyNumberFormat="1" applyFont="1" applyBorder="1" applyAlignment="1">
      <alignment horizontal="center"/>
    </xf>
    <xf numFmtId="164" fontId="18" fillId="0" borderId="12" xfId="0" applyNumberFormat="1" applyFont="1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164" fontId="16" fillId="0" borderId="15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164" fontId="18" fillId="0" borderId="1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6" xfId="0" applyBorder="1"/>
    <xf numFmtId="0" fontId="3" fillId="0" borderId="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5" xfId="0" applyFont="1" applyBorder="1"/>
    <xf numFmtId="0" fontId="13" fillId="0" borderId="4" xfId="0" applyFont="1" applyBorder="1"/>
    <xf numFmtId="0" fontId="0" fillId="0" borderId="0" xfId="0"/>
    <xf numFmtId="0" fontId="12" fillId="0" borderId="0" xfId="0" applyFont="1" applyAlignment="1">
      <alignment horizontal="center"/>
    </xf>
    <xf numFmtId="0" fontId="13" fillId="0" borderId="0" xfId="0" applyFont="1"/>
    <xf numFmtId="0" fontId="15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6" fontId="5" fillId="0" borderId="25" xfId="0" applyNumberFormat="1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5" fillId="0" borderId="30" xfId="0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166" fontId="5" fillId="0" borderId="6" xfId="0" applyNumberFormat="1" applyFont="1" applyBorder="1" applyAlignment="1">
      <alignment horizontal="center"/>
    </xf>
    <xf numFmtId="166" fontId="5" fillId="0" borderId="29" xfId="0" applyNumberFormat="1" applyFont="1" applyBorder="1" applyAlignment="1">
      <alignment horizontal="center"/>
    </xf>
    <xf numFmtId="166" fontId="5" fillId="0" borderId="28" xfId="0" applyNumberFormat="1" applyFont="1" applyBorder="1" applyAlignment="1">
      <alignment horizontal="center"/>
    </xf>
    <xf numFmtId="0" fontId="13" fillId="0" borderId="6" xfId="0" applyFont="1" applyBorder="1"/>
    <xf numFmtId="0" fontId="12" fillId="0" borderId="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25" xfId="0" applyFont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5" fillId="0" borderId="66" xfId="0" applyFont="1" applyBorder="1" applyAlignment="1">
      <alignment horizontal="center"/>
    </xf>
    <xf numFmtId="0" fontId="5" fillId="0" borderId="67" xfId="0" applyFont="1" applyBorder="1" applyAlignment="1">
      <alignment horizontal="center"/>
    </xf>
    <xf numFmtId="0" fontId="5" fillId="0" borderId="69" xfId="0" applyFont="1" applyBorder="1" applyAlignment="1">
      <alignment horizontal="right"/>
    </xf>
    <xf numFmtId="0" fontId="0" fillId="0" borderId="61" xfId="0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35" xfId="0" applyBorder="1" applyAlignment="1">
      <alignment horizontal="right"/>
    </xf>
    <xf numFmtId="0" fontId="5" fillId="0" borderId="19" xfId="0" applyFont="1" applyBorder="1" applyAlignment="1">
      <alignment horizontal="right"/>
    </xf>
    <xf numFmtId="0" fontId="0" fillId="0" borderId="37" xfId="0" applyBorder="1" applyAlignment="1">
      <alignment horizontal="right"/>
    </xf>
    <xf numFmtId="0" fontId="5" fillId="0" borderId="60" xfId="0" applyFont="1" applyBorder="1" applyAlignment="1">
      <alignment horizontal="center"/>
    </xf>
    <xf numFmtId="0" fontId="0" fillId="0" borderId="64" xfId="0" applyBorder="1" applyAlignment="1">
      <alignment horizontal="center"/>
    </xf>
    <xf numFmtId="0" fontId="5" fillId="0" borderId="5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5" fillId="0" borderId="74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15" fillId="0" borderId="16" xfId="0" applyFont="1" applyBorder="1" applyAlignment="1">
      <alignment horizontal="center"/>
    </xf>
    <xf numFmtId="0" fontId="0" fillId="0" borderId="35" xfId="0" applyBorder="1"/>
    <xf numFmtId="0" fontId="15" fillId="0" borderId="35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0" fillId="0" borderId="76" xfId="0" applyBorder="1" applyAlignment="1">
      <alignment horizontal="center"/>
    </xf>
    <xf numFmtId="0" fontId="15" fillId="0" borderId="77" xfId="0" applyFont="1" applyBorder="1" applyAlignment="1">
      <alignment horizontal="center"/>
    </xf>
    <xf numFmtId="0" fontId="0" fillId="0" borderId="35" xfId="0" applyBorder="1" applyAlignment="1">
      <alignment horizontal="center"/>
    </xf>
    <xf numFmtId="166" fontId="3" fillId="0" borderId="16" xfId="191" applyNumberFormat="1" applyFont="1" applyBorder="1" applyAlignment="1">
      <alignment horizontal="center"/>
    </xf>
    <xf numFmtId="166" fontId="3" fillId="0" borderId="3" xfId="191" applyNumberFormat="1" applyFont="1" applyBorder="1" applyAlignment="1">
      <alignment horizontal="center"/>
    </xf>
    <xf numFmtId="166" fontId="3" fillId="0" borderId="5" xfId="191" applyNumberFormat="1" applyFont="1" applyBorder="1" applyAlignment="1">
      <alignment horizontal="center"/>
    </xf>
    <xf numFmtId="166" fontId="3" fillId="0" borderId="4" xfId="191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15" fillId="0" borderId="61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64" xfId="0" applyFont="1" applyBorder="1" applyAlignment="1">
      <alignment horizontal="center"/>
    </xf>
    <xf numFmtId="0" fontId="0" fillId="0" borderId="0" xfId="0" applyAlignment="1">
      <alignment horizontal="center"/>
    </xf>
    <xf numFmtId="164" fontId="14" fillId="0" borderId="10" xfId="0" applyNumberFormat="1" applyFont="1" applyBorder="1" applyAlignment="1">
      <alignment horizontal="center"/>
    </xf>
    <xf numFmtId="164" fontId="14" fillId="0" borderId="14" xfId="0" applyNumberFormat="1" applyFont="1" applyBorder="1" applyAlignment="1">
      <alignment horizontal="center"/>
    </xf>
    <xf numFmtId="164" fontId="14" fillId="0" borderId="12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1" fontId="12" fillId="0" borderId="14" xfId="0" applyNumberFormat="1" applyFont="1" applyBorder="1" applyAlignment="1">
      <alignment horizontal="center"/>
    </xf>
    <xf numFmtId="1" fontId="12" fillId="0" borderId="11" xfId="0" applyNumberFormat="1" applyFont="1" applyBorder="1" applyAlignment="1">
      <alignment horizontal="center"/>
    </xf>
    <xf numFmtId="1" fontId="12" fillId="0" borderId="8" xfId="0" applyNumberFormat="1" applyFont="1" applyBorder="1" applyAlignment="1">
      <alignment horizontal="center"/>
    </xf>
    <xf numFmtId="1" fontId="12" fillId="0" borderId="15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49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Normaal 2" xfId="232" xr:uid="{00000000-0005-0000-0000-0000EE010000}"/>
    <cellStyle name="Normal" xfId="0" builtinId="0"/>
    <cellStyle name="Percent" xfId="191" builtinId="5"/>
    <cellStyle name="Procent 2" xfId="233" xr:uid="{00000000-0005-0000-0000-0000F0010000}"/>
  </cellStyles>
  <dxfs count="0"/>
  <tableStyles count="0" defaultTableStyle="TableStyleMedium2" defaultPivotStyle="PivotStyleLight16"/>
  <colors>
    <mruColors>
      <color rgb="FF00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18"/>
  <sheetViews>
    <sheetView zoomScale="140" zoomScaleNormal="140" zoomScalePageLayoutView="150" workbookViewId="0">
      <selection activeCell="K92" sqref="K92"/>
    </sheetView>
  </sheetViews>
  <sheetFormatPr defaultColWidth="8.85546875" defaultRowHeight="12.75"/>
  <cols>
    <col min="2" max="2" width="22.7109375" customWidth="1"/>
    <col min="3" max="5" width="10.7109375" customWidth="1"/>
    <col min="6" max="6" width="11.7109375" customWidth="1"/>
    <col min="7" max="7" width="10.7109375" customWidth="1"/>
    <col min="8" max="11" width="11.7109375" customWidth="1"/>
    <col min="13" max="16" width="8.85546875" customWidth="1"/>
    <col min="18" max="20" width="12.140625" customWidth="1"/>
  </cols>
  <sheetData>
    <row r="1" spans="2:18" ht="13.5" thickBot="1"/>
    <row r="2" spans="2:18" ht="13.5" thickTop="1">
      <c r="B2" s="27" t="s">
        <v>44</v>
      </c>
      <c r="C2" s="457" t="s">
        <v>214</v>
      </c>
      <c r="D2" s="451"/>
      <c r="E2" s="458"/>
      <c r="F2" s="457" t="s">
        <v>215</v>
      </c>
      <c r="G2" s="451"/>
      <c r="H2" s="458"/>
      <c r="I2" s="450" t="s">
        <v>216</v>
      </c>
      <c r="J2" s="451"/>
      <c r="K2" s="452"/>
      <c r="M2" s="286"/>
      <c r="N2" s="271"/>
      <c r="O2" s="270" t="s">
        <v>126</v>
      </c>
      <c r="P2" s="271"/>
      <c r="Q2" s="272"/>
      <c r="R2" s="3"/>
    </row>
    <row r="3" spans="2:18">
      <c r="B3" s="4" t="s">
        <v>47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  <c r="R3" s="3"/>
    </row>
    <row r="4" spans="2:18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  <c r="R4" s="14"/>
    </row>
    <row r="5" spans="2:18" ht="13.5" thickTop="1">
      <c r="B5" s="1" t="s">
        <v>6</v>
      </c>
      <c r="C5" s="104">
        <v>24.896999999999998</v>
      </c>
      <c r="D5" s="105">
        <v>-166.22200000000001</v>
      </c>
      <c r="E5" s="107">
        <v>-356.02100000000002</v>
      </c>
      <c r="F5" s="104">
        <v>11.766</v>
      </c>
      <c r="G5" s="105">
        <v>-164.673</v>
      </c>
      <c r="H5" s="107">
        <v>-340.04399999999998</v>
      </c>
      <c r="I5" s="104">
        <v>-1.3660000000000001</v>
      </c>
      <c r="J5" s="105">
        <v>-163.124</v>
      </c>
      <c r="K5" s="106">
        <v>-324.06700000000001</v>
      </c>
      <c r="M5" s="276">
        <f>(F5-H5)/2</f>
        <v>175.905</v>
      </c>
      <c r="N5" s="278">
        <f>(C5-I5)/2</f>
        <v>13.131499999999999</v>
      </c>
      <c r="O5" s="278">
        <f>(D5-J5)/2</f>
        <v>-1.5490000000000066</v>
      </c>
      <c r="P5" s="278">
        <f>(E5-K5)/2</f>
        <v>-15.977000000000004</v>
      </c>
      <c r="Q5" s="282">
        <f>(N5-P5)/2</f>
        <v>14.554250000000001</v>
      </c>
      <c r="R5" s="14"/>
    </row>
    <row r="6" spans="2:18">
      <c r="B6" s="1" t="s">
        <v>7</v>
      </c>
      <c r="C6" s="104">
        <v>-476.28500000000003</v>
      </c>
      <c r="D6" s="105">
        <v>-298.69400000000002</v>
      </c>
      <c r="E6" s="107">
        <v>-121.065</v>
      </c>
      <c r="F6" s="104">
        <v>-460.89600000000002</v>
      </c>
      <c r="G6" s="105">
        <v>-304.673</v>
      </c>
      <c r="H6" s="107">
        <v>-148.816</v>
      </c>
      <c r="I6" s="104">
        <v>-445.50599999999997</v>
      </c>
      <c r="J6" s="105">
        <v>-310.65100000000001</v>
      </c>
      <c r="K6" s="106">
        <v>-176.566</v>
      </c>
      <c r="M6" s="274">
        <f>(F6-H6)/2</f>
        <v>-156.04000000000002</v>
      </c>
      <c r="N6" s="279">
        <f t="shared" ref="N6:N16" si="0">(C6-I6)/2</f>
        <v>-15.389500000000027</v>
      </c>
      <c r="O6" s="279">
        <f t="shared" ref="O6:O16" si="1">(D6-J6)/2</f>
        <v>5.9784999999999968</v>
      </c>
      <c r="P6" s="279">
        <f t="shared" ref="P6:P16" si="2">(E6-K6)/2</f>
        <v>27.750500000000002</v>
      </c>
      <c r="Q6" s="283">
        <f>(N6-P6)/2</f>
        <v>-21.570000000000014</v>
      </c>
      <c r="R6" s="14"/>
    </row>
    <row r="7" spans="2:18">
      <c r="B7" s="1" t="s">
        <v>13</v>
      </c>
      <c r="C7" s="104">
        <v>-108.994</v>
      </c>
      <c r="D7" s="105">
        <v>-253.239</v>
      </c>
      <c r="E7" s="107">
        <v>-396.49099999999999</v>
      </c>
      <c r="F7" s="104">
        <v>-115.1</v>
      </c>
      <c r="G7" s="105">
        <v>-237.13800000000001</v>
      </c>
      <c r="H7" s="107">
        <v>-359.68700000000001</v>
      </c>
      <c r="I7" s="104">
        <v>-121.206</v>
      </c>
      <c r="J7" s="105">
        <v>-221.036</v>
      </c>
      <c r="K7" s="106">
        <v>-322.88299999999998</v>
      </c>
      <c r="M7" s="274">
        <f>(F7-H7)/2</f>
        <v>122.29350000000001</v>
      </c>
      <c r="N7" s="279">
        <f t="shared" ref="N7:N8" si="3">(C7-I7)/2</f>
        <v>6.1060000000000016</v>
      </c>
      <c r="O7" s="279">
        <f t="shared" ref="O7:O8" si="4">(D7-J7)/2</f>
        <v>-16.101500000000001</v>
      </c>
      <c r="P7" s="279">
        <f t="shared" ref="P7:P8" si="5">(E7-K7)/2</f>
        <v>-36.804000000000002</v>
      </c>
      <c r="Q7" s="283">
        <f>(N7-P7)/2</f>
        <v>21.455000000000002</v>
      </c>
      <c r="R7" s="14"/>
    </row>
    <row r="8" spans="2:18">
      <c r="B8" s="1" t="s">
        <v>8</v>
      </c>
      <c r="C8" s="104">
        <v>-368.90499999999997</v>
      </c>
      <c r="D8" s="105">
        <v>-267.36700000000002</v>
      </c>
      <c r="E8" s="107">
        <v>-166.10400000000001</v>
      </c>
      <c r="F8" s="104">
        <v>-392.37599999999998</v>
      </c>
      <c r="G8" s="105">
        <v>-290.32900000000001</v>
      </c>
      <c r="H8" s="107">
        <v>-189.91300000000001</v>
      </c>
      <c r="I8" s="104">
        <v>-415.84800000000001</v>
      </c>
      <c r="J8" s="105">
        <v>-313.291</v>
      </c>
      <c r="K8" s="106">
        <v>-213.72200000000001</v>
      </c>
      <c r="M8" s="274">
        <f>(F8-H8)/2</f>
        <v>-101.23149999999998</v>
      </c>
      <c r="N8" s="279">
        <f t="shared" si="3"/>
        <v>23.47150000000002</v>
      </c>
      <c r="O8" s="279">
        <f t="shared" si="4"/>
        <v>22.961999999999989</v>
      </c>
      <c r="P8" s="279">
        <f t="shared" si="5"/>
        <v>23.808999999999997</v>
      </c>
      <c r="Q8" s="283">
        <f>(N8-P8)/2</f>
        <v>-0.16874999999998863</v>
      </c>
      <c r="R8" s="14"/>
    </row>
    <row r="9" spans="2:18">
      <c r="B9" s="1" t="s">
        <v>14</v>
      </c>
      <c r="C9" s="104">
        <v>-161.578</v>
      </c>
      <c r="D9" s="105">
        <v>-298.202</v>
      </c>
      <c r="E9" s="107">
        <v>-435.68299999999999</v>
      </c>
      <c r="F9" s="104">
        <v>-166.268</v>
      </c>
      <c r="G9" s="105">
        <v>-288.209</v>
      </c>
      <c r="H9" s="107">
        <v>-411.34500000000003</v>
      </c>
      <c r="I9" s="104">
        <v>-170.958</v>
      </c>
      <c r="J9" s="105">
        <v>-278.21699999999998</v>
      </c>
      <c r="K9" s="106">
        <v>-387.00700000000001</v>
      </c>
      <c r="M9" s="274">
        <f t="shared" ref="M9:M16" si="6">(F9-H9)/2</f>
        <v>122.53850000000001</v>
      </c>
      <c r="N9" s="279">
        <f t="shared" si="0"/>
        <v>4.6899999999999977</v>
      </c>
      <c r="O9" s="279">
        <f t="shared" si="1"/>
        <v>-9.9925000000000068</v>
      </c>
      <c r="P9" s="279">
        <f t="shared" si="2"/>
        <v>-24.337999999999994</v>
      </c>
      <c r="Q9" s="283">
        <f t="shared" ref="Q9:Q16" si="7">(N9-P9)/2</f>
        <v>14.513999999999996</v>
      </c>
      <c r="R9" s="14"/>
    </row>
    <row r="10" spans="2:18">
      <c r="B10" s="1" t="s">
        <v>9</v>
      </c>
      <c r="C10" s="104">
        <v>-408.97</v>
      </c>
      <c r="D10" s="105">
        <v>-300.75700000000001</v>
      </c>
      <c r="E10" s="107">
        <v>-192.214</v>
      </c>
      <c r="F10" s="104">
        <v>-422.11599999999999</v>
      </c>
      <c r="G10" s="105">
        <v>-316.47500000000002</v>
      </c>
      <c r="H10" s="107">
        <v>-211.09100000000001</v>
      </c>
      <c r="I10" s="104">
        <v>-435.262</v>
      </c>
      <c r="J10" s="105">
        <v>-332.19299999999998</v>
      </c>
      <c r="K10" s="106">
        <v>-229.96799999999999</v>
      </c>
      <c r="M10" s="274">
        <f t="shared" si="6"/>
        <v>-105.51249999999999</v>
      </c>
      <c r="N10" s="279">
        <f t="shared" si="0"/>
        <v>13.145999999999987</v>
      </c>
      <c r="O10" s="279">
        <f t="shared" si="1"/>
        <v>15.717999999999989</v>
      </c>
      <c r="P10" s="279">
        <f t="shared" si="2"/>
        <v>18.876999999999995</v>
      </c>
      <c r="Q10" s="283">
        <f t="shared" si="7"/>
        <v>-2.8655000000000044</v>
      </c>
      <c r="R10" s="14"/>
    </row>
    <row r="11" spans="2:18">
      <c r="B11" s="1" t="s">
        <v>15</v>
      </c>
      <c r="C11" s="104">
        <v>-99.503</v>
      </c>
      <c r="D11" s="105">
        <v>-340.80900000000003</v>
      </c>
      <c r="E11" s="107">
        <v>-587.90499999999997</v>
      </c>
      <c r="F11" s="104">
        <v>-118.72</v>
      </c>
      <c r="G11" s="105">
        <v>-331.339</v>
      </c>
      <c r="H11" s="107">
        <v>-549.80799999999999</v>
      </c>
      <c r="I11" s="104">
        <v>-137.93600000000001</v>
      </c>
      <c r="J11" s="105">
        <v>-321.86900000000003</v>
      </c>
      <c r="K11" s="106">
        <v>-511.71199999999999</v>
      </c>
      <c r="M11" s="274">
        <f t="shared" si="6"/>
        <v>215.54399999999998</v>
      </c>
      <c r="N11" s="279">
        <f t="shared" si="0"/>
        <v>19.216500000000003</v>
      </c>
      <c r="O11" s="279">
        <f t="shared" si="1"/>
        <v>-9.4699999999999989</v>
      </c>
      <c r="P11" s="279">
        <f t="shared" si="2"/>
        <v>-38.096499999999992</v>
      </c>
      <c r="Q11" s="283">
        <f t="shared" si="7"/>
        <v>28.656499999999998</v>
      </c>
      <c r="R11" s="14"/>
    </row>
    <row r="12" spans="2:18">
      <c r="B12" s="1" t="s">
        <v>10</v>
      </c>
      <c r="C12" s="104">
        <v>-602.6</v>
      </c>
      <c r="D12" s="105">
        <v>-373.66699999999997</v>
      </c>
      <c r="E12" s="107">
        <v>-140.04599999999999</v>
      </c>
      <c r="F12" s="104">
        <v>-613.46400000000006</v>
      </c>
      <c r="G12" s="105">
        <v>-394.416</v>
      </c>
      <c r="H12" s="107">
        <v>-172.46600000000001</v>
      </c>
      <c r="I12" s="104">
        <v>-624.327</v>
      </c>
      <c r="J12" s="105">
        <v>-415.166</v>
      </c>
      <c r="K12" s="106">
        <v>-204.886</v>
      </c>
      <c r="M12" s="274">
        <f t="shared" si="6"/>
        <v>-220.49900000000002</v>
      </c>
      <c r="N12" s="279">
        <f t="shared" si="0"/>
        <v>10.863499999999988</v>
      </c>
      <c r="O12" s="279">
        <f t="shared" si="1"/>
        <v>20.749500000000012</v>
      </c>
      <c r="P12" s="279">
        <f t="shared" si="2"/>
        <v>32.42</v>
      </c>
      <c r="Q12" s="283">
        <f t="shared" si="7"/>
        <v>-10.778250000000007</v>
      </c>
      <c r="R12" s="14"/>
    </row>
    <row r="13" spans="2:18">
      <c r="B13" s="1" t="s">
        <v>17</v>
      </c>
      <c r="C13" s="104">
        <v>51.615000000000002</v>
      </c>
      <c r="D13" s="105">
        <v>-254.97499999999999</v>
      </c>
      <c r="E13" s="107">
        <v>-567.74900000000002</v>
      </c>
      <c r="F13" s="104">
        <v>33.466000000000001</v>
      </c>
      <c r="G13" s="105">
        <v>-246.077</v>
      </c>
      <c r="H13" s="107">
        <v>-533.05100000000004</v>
      </c>
      <c r="I13" s="104">
        <v>15.318</v>
      </c>
      <c r="J13" s="105">
        <v>-237.179</v>
      </c>
      <c r="K13" s="106">
        <v>-498.35300000000001</v>
      </c>
      <c r="M13" s="274">
        <f t="shared" si="6"/>
        <v>283.25850000000003</v>
      </c>
      <c r="N13" s="279">
        <f t="shared" si="0"/>
        <v>18.148500000000002</v>
      </c>
      <c r="O13" s="279">
        <f t="shared" si="1"/>
        <v>-8.8979999999999961</v>
      </c>
      <c r="P13" s="279">
        <f t="shared" si="2"/>
        <v>-34.698000000000008</v>
      </c>
      <c r="Q13" s="283">
        <f t="shared" si="7"/>
        <v>26.423250000000003</v>
      </c>
      <c r="R13" s="14"/>
    </row>
    <row r="14" spans="2:18">
      <c r="B14" s="1" t="s">
        <v>12</v>
      </c>
      <c r="C14" s="104">
        <v>-488.50200000000001</v>
      </c>
      <c r="D14" s="105">
        <v>-249.74600000000001</v>
      </c>
      <c r="E14" s="107">
        <v>-9.0440000000000005</v>
      </c>
      <c r="F14" s="104">
        <v>-499.779</v>
      </c>
      <c r="G14" s="105">
        <v>-261.90899999999999</v>
      </c>
      <c r="H14" s="107">
        <v>-24.291</v>
      </c>
      <c r="I14" s="104">
        <v>-511.05599999999998</v>
      </c>
      <c r="J14" s="105">
        <v>-274.072</v>
      </c>
      <c r="K14" s="106">
        <v>-39.537999999999997</v>
      </c>
      <c r="M14" s="274">
        <f t="shared" si="6"/>
        <v>-237.744</v>
      </c>
      <c r="N14" s="279">
        <f t="shared" si="0"/>
        <v>11.276999999999987</v>
      </c>
      <c r="O14" s="279">
        <f t="shared" si="1"/>
        <v>12.162999999999997</v>
      </c>
      <c r="P14" s="279">
        <f t="shared" si="2"/>
        <v>15.246999999999998</v>
      </c>
      <c r="Q14" s="283">
        <f t="shared" si="7"/>
        <v>-1.9850000000000056</v>
      </c>
      <c r="R14" s="14"/>
    </row>
    <row r="15" spans="2:18">
      <c r="B15" s="1" t="s">
        <v>16</v>
      </c>
      <c r="C15" s="104">
        <v>30.689</v>
      </c>
      <c r="D15" s="105">
        <v>-100.215</v>
      </c>
      <c r="E15" s="107">
        <v>-231.846</v>
      </c>
      <c r="F15" s="534">
        <f>C15</f>
        <v>30.689</v>
      </c>
      <c r="G15" s="109">
        <f>D15</f>
        <v>-100.215</v>
      </c>
      <c r="H15" s="535">
        <f>E15</f>
        <v>-231.846</v>
      </c>
      <c r="I15" s="534">
        <f>C15</f>
        <v>30.689</v>
      </c>
      <c r="J15" s="109">
        <f>D15</f>
        <v>-100.215</v>
      </c>
      <c r="K15" s="536">
        <f>E15</f>
        <v>-231.846</v>
      </c>
      <c r="M15" s="274">
        <f t="shared" si="6"/>
        <v>131.26750000000001</v>
      </c>
      <c r="N15" s="279">
        <f t="shared" si="0"/>
        <v>0</v>
      </c>
      <c r="O15" s="279">
        <f t="shared" si="1"/>
        <v>0</v>
      </c>
      <c r="P15" s="279">
        <f t="shared" si="2"/>
        <v>0</v>
      </c>
      <c r="Q15" s="283">
        <f t="shared" si="7"/>
        <v>0</v>
      </c>
      <c r="R15" s="14"/>
    </row>
    <row r="16" spans="2:18" ht="13.5" thickBot="1">
      <c r="B16" s="9" t="s">
        <v>11</v>
      </c>
      <c r="C16" s="537">
        <v>-234.18100000000001</v>
      </c>
      <c r="D16" s="538">
        <v>-135.46199999999999</v>
      </c>
      <c r="E16" s="539">
        <v>-35.515999999999998</v>
      </c>
      <c r="F16" s="537">
        <v>-233.352</v>
      </c>
      <c r="G16" s="538">
        <v>-142.15799999999999</v>
      </c>
      <c r="H16" s="539">
        <v>-50.368000000000002</v>
      </c>
      <c r="I16" s="537">
        <v>-232.523</v>
      </c>
      <c r="J16" s="538">
        <v>-148.85300000000001</v>
      </c>
      <c r="K16" s="540">
        <v>-65.218999999999994</v>
      </c>
      <c r="M16" s="275">
        <f t="shared" si="6"/>
        <v>-91.492000000000004</v>
      </c>
      <c r="N16" s="280">
        <f t="shared" si="0"/>
        <v>-0.82900000000000773</v>
      </c>
      <c r="O16" s="280">
        <f t="shared" si="1"/>
        <v>6.6955000000000098</v>
      </c>
      <c r="P16" s="280">
        <f t="shared" si="2"/>
        <v>14.851499999999998</v>
      </c>
      <c r="Q16" s="284">
        <f t="shared" si="7"/>
        <v>-7.8402500000000028</v>
      </c>
      <c r="R16" s="14"/>
    </row>
    <row r="17" spans="2:21" ht="13.5" thickTop="1">
      <c r="B17" s="3"/>
      <c r="C17" s="134"/>
      <c r="D17" s="135" t="s">
        <v>76</v>
      </c>
      <c r="E17" s="136"/>
      <c r="F17" s="134"/>
      <c r="G17" s="135"/>
      <c r="H17" s="136"/>
      <c r="I17" s="10"/>
      <c r="J17" s="3"/>
      <c r="K17" s="13"/>
      <c r="M17" s="14"/>
      <c r="N17" s="14"/>
      <c r="O17" s="14"/>
      <c r="P17" s="14"/>
      <c r="Q17" s="14"/>
      <c r="R17" s="14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14"/>
      <c r="N18" s="14"/>
      <c r="O18" s="14"/>
      <c r="P18" s="14"/>
      <c r="Q18" s="14"/>
      <c r="R18" s="14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14"/>
      <c r="N19" s="14"/>
      <c r="O19" s="14"/>
      <c r="P19" s="14"/>
      <c r="Q19" s="14"/>
      <c r="R19" s="14"/>
    </row>
    <row r="20" spans="2:2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  <c r="L20" s="7"/>
      <c r="M20" s="14"/>
      <c r="N20" s="14"/>
      <c r="O20" s="14"/>
      <c r="P20" s="14"/>
      <c r="Q20" s="3"/>
      <c r="R20" s="3"/>
    </row>
    <row r="21" spans="2:21" ht="13.5" thickTop="1">
      <c r="B21" s="1" t="s">
        <v>6</v>
      </c>
      <c r="C21" s="24">
        <f t="shared" ref="C21:C26" si="8">(C5+E5)/2</f>
        <v>-165.56200000000001</v>
      </c>
      <c r="D21" s="20">
        <f t="shared" ref="D21:D32" si="9">D5</f>
        <v>-166.22200000000001</v>
      </c>
      <c r="E21" s="226">
        <f>(C21/D21-1)</f>
        <v>-3.9705935435742079E-3</v>
      </c>
      <c r="F21" s="24">
        <f t="shared" ref="F21:F26" si="10">(F5+H5)/2</f>
        <v>-164.13899999999998</v>
      </c>
      <c r="G21" s="20">
        <f t="shared" ref="G21:G32" si="11">G5</f>
        <v>-164.673</v>
      </c>
      <c r="H21" s="47">
        <f>(F21/G21-1)</f>
        <v>-3.2427902570549838E-3</v>
      </c>
      <c r="I21" s="24">
        <f t="shared" ref="I21:I26" si="12">(I5+K5)/2</f>
        <v>-162.7165</v>
      </c>
      <c r="J21" s="20">
        <f t="shared" ref="J21:J32" si="13">J5</f>
        <v>-163.124</v>
      </c>
      <c r="K21" s="230">
        <f>(I21/J21-1)</f>
        <v>-2.4980996052083038E-3</v>
      </c>
      <c r="L21" s="7"/>
      <c r="M21" s="14"/>
      <c r="N21" s="14"/>
      <c r="O21" s="14"/>
      <c r="P21" s="14"/>
      <c r="Q21" s="3"/>
      <c r="R21" s="3"/>
    </row>
    <row r="22" spans="2:21">
      <c r="B22" s="1" t="s">
        <v>7</v>
      </c>
      <c r="C22" s="24">
        <f t="shared" si="8"/>
        <v>-298.67500000000001</v>
      </c>
      <c r="D22" s="20">
        <f t="shared" si="9"/>
        <v>-298.69400000000002</v>
      </c>
      <c r="E22" s="226">
        <f t="shared" ref="E22:E32" si="14">(C22/D22-1)</f>
        <v>-6.3610249954826337E-5</v>
      </c>
      <c r="F22" s="24">
        <f t="shared" si="10"/>
        <v>-304.85599999999999</v>
      </c>
      <c r="G22" s="20">
        <f t="shared" si="11"/>
        <v>-304.673</v>
      </c>
      <c r="H22" s="47">
        <f t="shared" ref="H22:H32" si="15">(F22/G22-1)</f>
        <v>6.0064396910775031E-4</v>
      </c>
      <c r="I22" s="24">
        <f t="shared" si="12"/>
        <v>-311.036</v>
      </c>
      <c r="J22" s="20">
        <f t="shared" si="13"/>
        <v>-310.65100000000001</v>
      </c>
      <c r="K22" s="230">
        <f t="shared" ref="K22:K32" si="16">(I22/J22-1)</f>
        <v>1.239332884812816E-3</v>
      </c>
      <c r="L22" s="7"/>
      <c r="M22" s="14"/>
      <c r="N22" s="14"/>
      <c r="O22" s="14"/>
      <c r="P22" s="14"/>
      <c r="Q22" s="3"/>
      <c r="R22" s="3"/>
    </row>
    <row r="23" spans="2:21">
      <c r="B23" s="1" t="s">
        <v>13</v>
      </c>
      <c r="C23" s="24">
        <f t="shared" si="8"/>
        <v>-252.74250000000001</v>
      </c>
      <c r="D23" s="20">
        <f t="shared" si="9"/>
        <v>-253.239</v>
      </c>
      <c r="E23" s="226">
        <f t="shared" si="14"/>
        <v>-1.9605984860151526E-3</v>
      </c>
      <c r="F23" s="24">
        <f t="shared" si="10"/>
        <v>-237.39350000000002</v>
      </c>
      <c r="G23" s="20">
        <f t="shared" si="11"/>
        <v>-237.13800000000001</v>
      </c>
      <c r="H23" s="47">
        <f t="shared" si="15"/>
        <v>1.0774317064325967E-3</v>
      </c>
      <c r="I23" s="24">
        <f t="shared" si="12"/>
        <v>-222.0445</v>
      </c>
      <c r="J23" s="20">
        <f t="shared" si="13"/>
        <v>-221.036</v>
      </c>
      <c r="K23" s="230">
        <f t="shared" si="16"/>
        <v>4.5626051864855466E-3</v>
      </c>
      <c r="L23" s="7"/>
      <c r="M23" s="14"/>
      <c r="N23" s="14"/>
      <c r="O23" s="14"/>
      <c r="P23" s="14"/>
      <c r="Q23" s="3"/>
      <c r="R23" s="3"/>
    </row>
    <row r="24" spans="2:21">
      <c r="B24" s="1" t="s">
        <v>8</v>
      </c>
      <c r="C24" s="24">
        <f t="shared" si="8"/>
        <v>-267.50450000000001</v>
      </c>
      <c r="D24" s="20">
        <f t="shared" si="9"/>
        <v>-267.36700000000002</v>
      </c>
      <c r="E24" s="226">
        <f t="shared" si="14"/>
        <v>5.1427438689133353E-4</v>
      </c>
      <c r="F24" s="24">
        <f t="shared" si="10"/>
        <v>-291.14449999999999</v>
      </c>
      <c r="G24" s="20">
        <f t="shared" si="11"/>
        <v>-290.32900000000001</v>
      </c>
      <c r="H24" s="47">
        <f t="shared" si="15"/>
        <v>2.8088823369349925E-3</v>
      </c>
      <c r="I24" s="24">
        <f t="shared" si="12"/>
        <v>-314.78500000000003</v>
      </c>
      <c r="J24" s="20">
        <f t="shared" si="13"/>
        <v>-313.291</v>
      </c>
      <c r="K24" s="230">
        <f t="shared" si="16"/>
        <v>4.7687293921625518E-3</v>
      </c>
      <c r="L24" s="7"/>
      <c r="M24" s="14"/>
      <c r="N24" s="14"/>
      <c r="O24" s="14"/>
      <c r="P24" s="14"/>
      <c r="Q24" s="3"/>
      <c r="R24" s="3"/>
    </row>
    <row r="25" spans="2:21">
      <c r="B25" s="1" t="s">
        <v>14</v>
      </c>
      <c r="C25" s="24">
        <f t="shared" si="8"/>
        <v>-298.63049999999998</v>
      </c>
      <c r="D25" s="20">
        <f t="shared" si="9"/>
        <v>-298.202</v>
      </c>
      <c r="E25" s="226">
        <f t="shared" si="14"/>
        <v>1.43694542625461E-3</v>
      </c>
      <c r="F25" s="24">
        <f t="shared" si="10"/>
        <v>-288.80650000000003</v>
      </c>
      <c r="G25" s="20">
        <f t="shared" si="11"/>
        <v>-288.209</v>
      </c>
      <c r="H25" s="47">
        <f t="shared" si="15"/>
        <v>2.0731483055700384E-3</v>
      </c>
      <c r="I25" s="24">
        <f t="shared" si="12"/>
        <v>-278.98250000000002</v>
      </c>
      <c r="J25" s="20">
        <f t="shared" si="13"/>
        <v>-278.21699999999998</v>
      </c>
      <c r="K25" s="230">
        <f t="shared" si="16"/>
        <v>2.7514494081959384E-3</v>
      </c>
      <c r="L25" s="7"/>
      <c r="M25" s="14"/>
      <c r="N25" s="14"/>
      <c r="O25" s="14"/>
      <c r="P25" s="14"/>
      <c r="Q25" s="3"/>
      <c r="R25" s="3"/>
    </row>
    <row r="26" spans="2:21">
      <c r="B26" s="1" t="s">
        <v>9</v>
      </c>
      <c r="C26" s="24">
        <f t="shared" si="8"/>
        <v>-300.59199999999998</v>
      </c>
      <c r="D26" s="20">
        <f t="shared" si="9"/>
        <v>-300.75700000000001</v>
      </c>
      <c r="E26" s="226">
        <f t="shared" si="14"/>
        <v>-5.4861565981845217E-4</v>
      </c>
      <c r="F26" s="24">
        <f t="shared" si="10"/>
        <v>-316.6035</v>
      </c>
      <c r="G26" s="20">
        <f t="shared" si="11"/>
        <v>-316.47500000000002</v>
      </c>
      <c r="H26" s="47">
        <f t="shared" si="15"/>
        <v>4.0603523185067658E-4</v>
      </c>
      <c r="I26" s="24">
        <f t="shared" si="12"/>
        <v>-332.61500000000001</v>
      </c>
      <c r="J26" s="20">
        <f t="shared" si="13"/>
        <v>-332.19299999999998</v>
      </c>
      <c r="K26" s="230">
        <f t="shared" si="16"/>
        <v>1.2703458531637679E-3</v>
      </c>
      <c r="L26" s="15"/>
      <c r="M26" s="12"/>
      <c r="N26" s="12"/>
      <c r="O26" s="12"/>
      <c r="P26" s="14"/>
      <c r="Q26" s="14"/>
      <c r="R26" s="14"/>
      <c r="S26" s="7"/>
      <c r="T26" s="7"/>
      <c r="U26" s="7"/>
    </row>
    <row r="27" spans="2:21">
      <c r="B27" s="1" t="s">
        <v>15</v>
      </c>
      <c r="C27" s="24">
        <f t="shared" ref="C27" si="17">(C11+E11)/2</f>
        <v>-343.70400000000001</v>
      </c>
      <c r="D27" s="20">
        <f t="shared" si="9"/>
        <v>-340.80900000000003</v>
      </c>
      <c r="E27" s="226">
        <f t="shared" si="14"/>
        <v>8.4944939834334932E-3</v>
      </c>
      <c r="F27" s="24">
        <f t="shared" ref="F27" si="18">(F11+H11)/2</f>
        <v>-334.26400000000001</v>
      </c>
      <c r="G27" s="20">
        <f t="shared" si="11"/>
        <v>-331.339</v>
      </c>
      <c r="H27" s="47">
        <f t="shared" si="15"/>
        <v>8.8278168280824243E-3</v>
      </c>
      <c r="I27" s="24">
        <f t="shared" ref="I27" si="19">(I11+K11)/2</f>
        <v>-324.82400000000001</v>
      </c>
      <c r="J27" s="20">
        <f t="shared" si="13"/>
        <v>-321.86900000000003</v>
      </c>
      <c r="K27" s="230">
        <f t="shared" si="16"/>
        <v>9.1807536606507423E-3</v>
      </c>
      <c r="L27" s="2"/>
      <c r="M27" s="2"/>
      <c r="N27" s="2"/>
      <c r="O27" s="2"/>
      <c r="P27" s="14"/>
      <c r="Q27" s="6"/>
      <c r="R27" s="14"/>
      <c r="S27" s="7"/>
      <c r="T27" s="7"/>
      <c r="U27" s="7"/>
    </row>
    <row r="28" spans="2:21">
      <c r="B28" s="1" t="s">
        <v>10</v>
      </c>
      <c r="C28" s="24">
        <f t="shared" ref="C28" si="20">(C12+E12)/2</f>
        <v>-371.32299999999998</v>
      </c>
      <c r="D28" s="20">
        <f t="shared" si="9"/>
        <v>-373.66699999999997</v>
      </c>
      <c r="E28" s="226">
        <f t="shared" si="14"/>
        <v>-6.2729649661329434E-3</v>
      </c>
      <c r="F28" s="24">
        <f t="shared" ref="F28" si="21">(F12+H12)/2</f>
        <v>-392.96500000000003</v>
      </c>
      <c r="G28" s="20">
        <f t="shared" si="11"/>
        <v>-394.416</v>
      </c>
      <c r="H28" s="47">
        <f t="shared" si="15"/>
        <v>-3.6788568415073719E-3</v>
      </c>
      <c r="I28" s="24">
        <f t="shared" ref="I28" si="22">(I12+K12)/2</f>
        <v>-414.60649999999998</v>
      </c>
      <c r="J28" s="20">
        <f t="shared" si="13"/>
        <v>-415.166</v>
      </c>
      <c r="K28" s="230">
        <f t="shared" si="16"/>
        <v>-1.3476537096005492E-3</v>
      </c>
      <c r="L28" s="2"/>
      <c r="M28" s="2"/>
      <c r="N28" s="2"/>
      <c r="O28" s="2"/>
      <c r="P28" s="14"/>
      <c r="Q28" s="6"/>
      <c r="R28" s="14"/>
      <c r="S28" s="7"/>
      <c r="T28" s="7"/>
      <c r="U28" s="7"/>
    </row>
    <row r="29" spans="2:21">
      <c r="B29" s="1" t="s">
        <v>17</v>
      </c>
      <c r="C29" s="24">
        <f t="shared" ref="C29" si="23">(C13+E13)/2</f>
        <v>-258.06700000000001</v>
      </c>
      <c r="D29" s="20">
        <f t="shared" si="9"/>
        <v>-254.97499999999999</v>
      </c>
      <c r="E29" s="226">
        <f t="shared" si="14"/>
        <v>1.2126679086184922E-2</v>
      </c>
      <c r="F29" s="24">
        <f t="shared" ref="F29" si="24">(F13+H13)/2</f>
        <v>-249.79250000000002</v>
      </c>
      <c r="G29" s="20">
        <f t="shared" si="11"/>
        <v>-246.077</v>
      </c>
      <c r="H29" s="47">
        <f t="shared" si="15"/>
        <v>1.5098932447973779E-2</v>
      </c>
      <c r="I29" s="24">
        <f t="shared" ref="I29" si="25">(I13+K13)/2</f>
        <v>-241.51750000000001</v>
      </c>
      <c r="J29" s="20">
        <f t="shared" si="13"/>
        <v>-237.179</v>
      </c>
      <c r="K29" s="230">
        <f t="shared" si="16"/>
        <v>1.8292091626999074E-2</v>
      </c>
      <c r="L29" s="2"/>
      <c r="M29" s="2"/>
      <c r="N29" s="2"/>
      <c r="O29" s="2"/>
      <c r="P29" s="14"/>
      <c r="Q29" s="6"/>
      <c r="R29" s="14"/>
      <c r="S29" s="7"/>
      <c r="T29" s="7"/>
      <c r="U29" s="7"/>
    </row>
    <row r="30" spans="2:21">
      <c r="B30" s="1" t="s">
        <v>12</v>
      </c>
      <c r="C30" s="24">
        <f t="shared" ref="C30" si="26">(C14+E14)/2</f>
        <v>-248.773</v>
      </c>
      <c r="D30" s="20">
        <f t="shared" si="9"/>
        <v>-249.74600000000001</v>
      </c>
      <c r="E30" s="226">
        <f t="shared" si="14"/>
        <v>-3.8959582936263226E-3</v>
      </c>
      <c r="F30" s="24">
        <f t="shared" ref="F30" si="27">(F14+H14)/2</f>
        <v>-262.03500000000003</v>
      </c>
      <c r="G30" s="20">
        <f t="shared" si="11"/>
        <v>-261.90899999999999</v>
      </c>
      <c r="H30" s="47">
        <f t="shared" si="15"/>
        <v>4.8108312429140376E-4</v>
      </c>
      <c r="I30" s="24">
        <f t="shared" ref="I30" si="28">(I14+K14)/2</f>
        <v>-275.29699999999997</v>
      </c>
      <c r="J30" s="20">
        <f t="shared" si="13"/>
        <v>-274.072</v>
      </c>
      <c r="K30" s="230">
        <f t="shared" si="16"/>
        <v>4.4696284188094904E-3</v>
      </c>
      <c r="L30" s="2"/>
      <c r="M30" s="2"/>
      <c r="N30" s="2"/>
      <c r="O30" s="2"/>
      <c r="P30" s="14"/>
      <c r="Q30" s="6"/>
      <c r="R30" s="14"/>
      <c r="S30" s="7"/>
      <c r="T30" s="7"/>
      <c r="U30" s="7"/>
    </row>
    <row r="31" spans="2:21">
      <c r="B31" s="1" t="s">
        <v>16</v>
      </c>
      <c r="C31" s="24">
        <f t="shared" ref="C31" si="29">(C15+E15)/2</f>
        <v>-100.57850000000001</v>
      </c>
      <c r="D31" s="20">
        <f t="shared" si="9"/>
        <v>-100.215</v>
      </c>
      <c r="E31" s="226">
        <f t="shared" si="14"/>
        <v>3.6272015167391203E-3</v>
      </c>
      <c r="F31" s="24">
        <f t="shared" ref="F31" si="30">(F15+H15)/2</f>
        <v>-100.57850000000001</v>
      </c>
      <c r="G31" s="20">
        <f t="shared" si="11"/>
        <v>-100.215</v>
      </c>
      <c r="H31" s="47">
        <f t="shared" si="15"/>
        <v>3.6272015167391203E-3</v>
      </c>
      <c r="I31" s="24">
        <f t="shared" ref="I31" si="31">(I15+K15)/2</f>
        <v>-100.57850000000001</v>
      </c>
      <c r="J31" s="20">
        <f t="shared" si="13"/>
        <v>-100.215</v>
      </c>
      <c r="K31" s="230">
        <f t="shared" si="16"/>
        <v>3.6272015167391203E-3</v>
      </c>
      <c r="L31" s="2"/>
      <c r="M31" s="2"/>
      <c r="N31" s="2"/>
      <c r="O31" s="2"/>
      <c r="P31" s="14"/>
      <c r="Q31" s="6"/>
      <c r="R31" s="14"/>
      <c r="S31" s="7"/>
      <c r="T31" s="7"/>
      <c r="U31" s="7"/>
    </row>
    <row r="32" spans="2:21" ht="13.5" thickBot="1">
      <c r="B32" s="9" t="s">
        <v>11</v>
      </c>
      <c r="C32" s="69">
        <f t="shared" ref="C32" si="32">(C16+E16)/2</f>
        <v>-134.8485</v>
      </c>
      <c r="D32" s="36">
        <f t="shared" si="9"/>
        <v>-135.46199999999999</v>
      </c>
      <c r="E32" s="231">
        <f t="shared" si="14"/>
        <v>-4.5289453868980756E-3</v>
      </c>
      <c r="F32" s="49">
        <f t="shared" ref="F32" si="33">(F16+H16)/2</f>
        <v>-141.86000000000001</v>
      </c>
      <c r="G32" s="36">
        <f t="shared" si="11"/>
        <v>-142.15799999999999</v>
      </c>
      <c r="H32" s="48">
        <f t="shared" si="15"/>
        <v>-2.0962590919960666E-3</v>
      </c>
      <c r="I32" s="49">
        <f t="shared" ref="I32" si="34">(I16+K16)/2</f>
        <v>-148.87099999999998</v>
      </c>
      <c r="J32" s="36">
        <f t="shared" si="13"/>
        <v>-148.85300000000001</v>
      </c>
      <c r="K32" s="232">
        <f t="shared" si="16"/>
        <v>1.2092467064794832E-4</v>
      </c>
      <c r="L32" s="2"/>
      <c r="M32" s="2"/>
      <c r="N32" s="2"/>
      <c r="O32" s="2"/>
      <c r="P32" s="14"/>
      <c r="Q32" s="6"/>
      <c r="R32" s="14"/>
      <c r="S32" s="7"/>
      <c r="T32" s="7"/>
      <c r="U32" s="7"/>
    </row>
    <row r="33" spans="2:21" ht="13.5" thickTop="1">
      <c r="B33" s="31" t="s">
        <v>38</v>
      </c>
      <c r="C33" s="6"/>
      <c r="D33" s="43"/>
      <c r="E33" s="227">
        <f>AVERAGE(E21:E32)</f>
        <v>4.1319231779029147E-4</v>
      </c>
      <c r="F33" s="55" t="s">
        <v>39</v>
      </c>
      <c r="G33" s="6"/>
      <c r="H33" s="54">
        <f>AVERAGE(H21:H32)</f>
        <v>2.1652724397020298E-3</v>
      </c>
      <c r="I33" s="7"/>
      <c r="K33" s="54">
        <f>AVERAGE(K21:K32)</f>
        <v>3.8697757753215121E-3</v>
      </c>
      <c r="L33" s="2"/>
      <c r="M33" s="2"/>
      <c r="N33" s="2"/>
      <c r="O33" s="2"/>
      <c r="P33" s="14"/>
      <c r="Q33" s="6"/>
      <c r="R33" s="14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27">
        <f>AVERAGE(E21,E23,E25,E27,E29,E31)</f>
        <v>3.2923546638371306E-3</v>
      </c>
      <c r="F34" s="55" t="s">
        <v>41</v>
      </c>
      <c r="G34" s="6"/>
      <c r="H34" s="54">
        <f>AVERAGE(H21,H23,H25,H27,H29,H31)</f>
        <v>4.5769567579571624E-3</v>
      </c>
      <c r="I34" s="7"/>
      <c r="K34" s="54">
        <f>AVERAGE(K21,K23,K25,K27,K29,K31)</f>
        <v>5.9860002989770194E-3</v>
      </c>
      <c r="L34" s="2"/>
      <c r="M34" s="2"/>
      <c r="N34" s="2"/>
      <c r="O34" s="2"/>
      <c r="P34" s="14"/>
      <c r="Q34" s="6"/>
      <c r="R34" s="14"/>
      <c r="S34" s="7"/>
      <c r="T34" s="7"/>
      <c r="U34" s="7"/>
    </row>
    <row r="35" spans="2:21">
      <c r="B35" s="31"/>
      <c r="C35" s="14"/>
      <c r="D35" s="56"/>
      <c r="E35" s="228">
        <f>AVERAGE(E22,E24,E26,E28,E30,E32)</f>
        <v>-2.4659700282565478E-3</v>
      </c>
      <c r="F35" s="58" t="s">
        <v>42</v>
      </c>
      <c r="G35" s="65"/>
      <c r="H35" s="57">
        <f>AVERAGE(H22,H24,H26,H28,H30,H32)</f>
        <v>-2.4641187855310259E-4</v>
      </c>
      <c r="I35" s="66"/>
      <c r="J35" s="67"/>
      <c r="K35" s="57">
        <f>AVERAGE(K22,K24,K26,K28,K30,K32)</f>
        <v>1.7535512516660041E-3</v>
      </c>
      <c r="L35" s="2"/>
      <c r="M35" s="2"/>
      <c r="N35" s="2"/>
      <c r="O35" s="2"/>
      <c r="P35" s="14"/>
      <c r="Q35" s="6"/>
      <c r="R35" s="14"/>
      <c r="S35" s="7"/>
      <c r="T35" s="7"/>
      <c r="U35" s="7"/>
    </row>
    <row r="36" spans="2:21">
      <c r="B36" s="31"/>
      <c r="C36" s="14"/>
      <c r="D36" s="42"/>
      <c r="E36" s="227">
        <f>_xlfn.STDEV.S(E21:E32)</f>
        <v>5.4573089594636163E-3</v>
      </c>
      <c r="F36" s="55" t="s">
        <v>39</v>
      </c>
      <c r="G36" s="6"/>
      <c r="H36" s="54">
        <f>_xlfn.STDEV.S(H21:H32)</f>
        <v>5.2687200896826989E-3</v>
      </c>
      <c r="I36" s="7"/>
      <c r="K36" s="54">
        <f>_xlfn.STDEV.S(K21:K32)</f>
        <v>5.5158341310019539E-3</v>
      </c>
      <c r="L36" s="2"/>
      <c r="M36" s="2"/>
      <c r="N36" s="2"/>
      <c r="O36" s="2"/>
      <c r="P36" s="14"/>
      <c r="Q36" s="6"/>
      <c r="R36" s="14"/>
      <c r="S36" s="7"/>
      <c r="T36" s="7"/>
      <c r="U36" s="7"/>
    </row>
    <row r="37" spans="2:21">
      <c r="B37" s="31"/>
      <c r="C37" s="453" t="s">
        <v>43</v>
      </c>
      <c r="D37" s="454"/>
      <c r="E37" s="227">
        <f>_xlfn.STDEV.S(E21,E23,E25,E27,E29,E31)</f>
        <v>6.1482703390737239E-3</v>
      </c>
      <c r="F37" s="55" t="s">
        <v>41</v>
      </c>
      <c r="G37" s="6"/>
      <c r="H37" s="54">
        <f>_xlfn.STDEV.S(H21,H23,H25,H27,H29,H31)</f>
        <v>6.4706722140221518E-3</v>
      </c>
      <c r="I37" s="7"/>
      <c r="K37" s="54">
        <f>_xlfn.STDEV.S(K21,K23,K25,K27,K29,K31)</f>
        <v>7.0947669279004056E-3</v>
      </c>
      <c r="L37" s="2"/>
      <c r="M37" s="2"/>
      <c r="N37" s="2"/>
      <c r="O37" s="2"/>
      <c r="P37" s="14"/>
      <c r="Q37" s="6"/>
      <c r="R37" s="14"/>
      <c r="S37" s="7"/>
      <c r="T37" s="7"/>
      <c r="U37" s="7"/>
    </row>
    <row r="38" spans="2:21" ht="13.5" thickBot="1">
      <c r="B38" s="59"/>
      <c r="C38" s="60"/>
      <c r="D38" s="61"/>
      <c r="E38" s="229">
        <f>_xlfn.STDEV.S(E22,E24,E26,E28,E30,E32)</f>
        <v>2.7972622786955315E-3</v>
      </c>
      <c r="F38" s="63" t="s">
        <v>42</v>
      </c>
      <c r="G38" s="30"/>
      <c r="H38" s="62">
        <f>_xlfn.STDEV.S(H22,H24,H26,H28,H30,H32)</f>
        <v>2.2895796863215863E-3</v>
      </c>
      <c r="I38" s="64"/>
      <c r="J38" s="64"/>
      <c r="K38" s="62">
        <f>_xlfn.STDEV.S(K22,K24,K26,K28,K30,K32)</f>
        <v>2.4186452467275252E-3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24">
        <f t="shared" ref="C43:C48" si="35">(C5+I5)/2</f>
        <v>11.765499999999999</v>
      </c>
      <c r="D43" s="20">
        <f t="shared" ref="D43:D48" si="36">F5</f>
        <v>11.766</v>
      </c>
      <c r="E43" s="226">
        <f>(C43/D43-1)</f>
        <v>-4.2495325514257942E-5</v>
      </c>
      <c r="F43" s="24">
        <f t="shared" ref="F43:F48" si="37">(D5+J5)/2</f>
        <v>-164.673</v>
      </c>
      <c r="G43" s="20">
        <f t="shared" ref="G43:G54" si="38">G5</f>
        <v>-164.673</v>
      </c>
      <c r="H43" s="226">
        <f>(F43/G43-1)</f>
        <v>0</v>
      </c>
      <c r="I43" s="24">
        <f t="shared" ref="I43:I48" si="39">(E5+K5)/2</f>
        <v>-340.04399999999998</v>
      </c>
      <c r="J43" s="20">
        <f t="shared" ref="J43:J48" si="40">H5</f>
        <v>-340.04399999999998</v>
      </c>
      <c r="K43" s="230">
        <f>(I43/J43-1)</f>
        <v>0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24">
        <f t="shared" si="35"/>
        <v>-460.89549999999997</v>
      </c>
      <c r="D44" s="20">
        <f t="shared" si="36"/>
        <v>-460.89600000000002</v>
      </c>
      <c r="E44" s="226">
        <f t="shared" ref="E44:E54" si="41">(C44/D44-1)</f>
        <v>-1.0848434355281711E-6</v>
      </c>
      <c r="F44" s="24">
        <f t="shared" si="37"/>
        <v>-304.67250000000001</v>
      </c>
      <c r="G44" s="20">
        <f t="shared" si="38"/>
        <v>-304.673</v>
      </c>
      <c r="H44" s="226">
        <f t="shared" ref="H44:H54" si="42">(F44/G44-1)</f>
        <v>-1.6411037406793838E-6</v>
      </c>
      <c r="I44" s="24">
        <f t="shared" si="39"/>
        <v>-148.81549999999999</v>
      </c>
      <c r="J44" s="20">
        <f t="shared" si="40"/>
        <v>-148.816</v>
      </c>
      <c r="K44" s="230">
        <f t="shared" ref="K44:K54" si="43">(I44/J44-1)</f>
        <v>-3.3598537793055883E-6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24">
        <f t="shared" si="35"/>
        <v>-115.1</v>
      </c>
      <c r="D45" s="20">
        <f t="shared" si="36"/>
        <v>-115.1</v>
      </c>
      <c r="E45" s="226">
        <f t="shared" si="41"/>
        <v>0</v>
      </c>
      <c r="F45" s="24">
        <f t="shared" si="37"/>
        <v>-237.13749999999999</v>
      </c>
      <c r="G45" s="20">
        <f t="shared" si="38"/>
        <v>-237.13800000000001</v>
      </c>
      <c r="H45" s="226">
        <f t="shared" si="42"/>
        <v>-2.1084769207257992E-6</v>
      </c>
      <c r="I45" s="24">
        <f t="shared" si="39"/>
        <v>-359.68700000000001</v>
      </c>
      <c r="J45" s="20">
        <f t="shared" si="40"/>
        <v>-359.68700000000001</v>
      </c>
      <c r="K45" s="230">
        <f t="shared" si="43"/>
        <v>0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24">
        <f t="shared" si="35"/>
        <v>-392.37649999999996</v>
      </c>
      <c r="D46" s="20">
        <f t="shared" si="36"/>
        <v>-392.37599999999998</v>
      </c>
      <c r="E46" s="226">
        <f t="shared" si="41"/>
        <v>1.2742879278437869E-6</v>
      </c>
      <c r="F46" s="24">
        <f t="shared" si="37"/>
        <v>-290.32900000000001</v>
      </c>
      <c r="G46" s="20">
        <f t="shared" si="38"/>
        <v>-290.32900000000001</v>
      </c>
      <c r="H46" s="226">
        <f t="shared" si="42"/>
        <v>0</v>
      </c>
      <c r="I46" s="24">
        <f t="shared" si="39"/>
        <v>-189.91300000000001</v>
      </c>
      <c r="J46" s="20">
        <f t="shared" si="40"/>
        <v>-189.91300000000001</v>
      </c>
      <c r="K46" s="230">
        <f t="shared" si="43"/>
        <v>0</v>
      </c>
      <c r="L46" s="7"/>
      <c r="M46" s="7"/>
      <c r="N46" s="7"/>
      <c r="O46" s="7"/>
      <c r="P46" s="7"/>
    </row>
    <row r="47" spans="2:21">
      <c r="B47" s="1" t="s">
        <v>14</v>
      </c>
      <c r="C47" s="24">
        <f t="shared" si="35"/>
        <v>-166.268</v>
      </c>
      <c r="D47" s="20">
        <f t="shared" si="36"/>
        <v>-166.268</v>
      </c>
      <c r="E47" s="226">
        <f t="shared" si="41"/>
        <v>0</v>
      </c>
      <c r="F47" s="24">
        <f t="shared" si="37"/>
        <v>-288.20949999999999</v>
      </c>
      <c r="G47" s="20">
        <f t="shared" si="38"/>
        <v>-288.209</v>
      </c>
      <c r="H47" s="226">
        <f t="shared" si="42"/>
        <v>1.7348521386129079E-6</v>
      </c>
      <c r="I47" s="24">
        <f t="shared" si="39"/>
        <v>-411.34500000000003</v>
      </c>
      <c r="J47" s="20">
        <f t="shared" si="40"/>
        <v>-411.34500000000003</v>
      </c>
      <c r="K47" s="230">
        <f t="shared" si="43"/>
        <v>0</v>
      </c>
      <c r="L47" s="7"/>
      <c r="M47" s="7"/>
      <c r="N47" s="7"/>
      <c r="O47" s="7"/>
      <c r="P47" s="7"/>
    </row>
    <row r="48" spans="2:21">
      <c r="B48" s="1" t="s">
        <v>9</v>
      </c>
      <c r="C48" s="24">
        <f t="shared" si="35"/>
        <v>-422.11599999999999</v>
      </c>
      <c r="D48" s="20">
        <f t="shared" si="36"/>
        <v>-422.11599999999999</v>
      </c>
      <c r="E48" s="226">
        <f t="shared" si="41"/>
        <v>0</v>
      </c>
      <c r="F48" s="24">
        <f t="shared" si="37"/>
        <v>-316.47500000000002</v>
      </c>
      <c r="G48" s="20">
        <f t="shared" si="38"/>
        <v>-316.47500000000002</v>
      </c>
      <c r="H48" s="226">
        <f t="shared" si="42"/>
        <v>0</v>
      </c>
      <c r="I48" s="24">
        <f t="shared" si="39"/>
        <v>-211.09100000000001</v>
      </c>
      <c r="J48" s="20">
        <f t="shared" si="40"/>
        <v>-211.09100000000001</v>
      </c>
      <c r="K48" s="230">
        <f t="shared" si="43"/>
        <v>0</v>
      </c>
    </row>
    <row r="49" spans="2:20">
      <c r="B49" s="1" t="s">
        <v>15</v>
      </c>
      <c r="C49" s="24">
        <f t="shared" ref="C49" si="44">(C11+I11)/2</f>
        <v>-118.71950000000001</v>
      </c>
      <c r="D49" s="20">
        <f t="shared" ref="D49" si="45">F11</f>
        <v>-118.72</v>
      </c>
      <c r="E49" s="226">
        <f t="shared" si="41"/>
        <v>-4.2115902963990592E-6</v>
      </c>
      <c r="F49" s="24">
        <f t="shared" ref="F49" si="46">(D11+J11)/2</f>
        <v>-331.33900000000006</v>
      </c>
      <c r="G49" s="20">
        <f t="shared" si="38"/>
        <v>-331.339</v>
      </c>
      <c r="H49" s="226">
        <f t="shared" si="42"/>
        <v>2.2204460492503131E-16</v>
      </c>
      <c r="I49" s="24">
        <f t="shared" ref="I49" si="47">(E11+K11)/2</f>
        <v>-549.80849999999998</v>
      </c>
      <c r="J49" s="20">
        <f t="shared" ref="J49" si="48">H11</f>
        <v>-549.80799999999999</v>
      </c>
      <c r="K49" s="230">
        <f t="shared" si="43"/>
        <v>9.0940837527142548E-7</v>
      </c>
    </row>
    <row r="50" spans="2:20">
      <c r="B50" s="1" t="s">
        <v>10</v>
      </c>
      <c r="C50" s="24">
        <f t="shared" ref="C50" si="49">(C12+I12)/2</f>
        <v>-613.46350000000007</v>
      </c>
      <c r="D50" s="20">
        <f t="shared" ref="D50" si="50">F12</f>
        <v>-613.46400000000006</v>
      </c>
      <c r="E50" s="226">
        <f t="shared" si="41"/>
        <v>-8.1504375148977459E-7</v>
      </c>
      <c r="F50" s="24">
        <f t="shared" ref="F50" si="51">(D12+J12)/2</f>
        <v>-394.41649999999998</v>
      </c>
      <c r="G50" s="20">
        <f t="shared" si="38"/>
        <v>-394.416</v>
      </c>
      <c r="H50" s="226">
        <f t="shared" si="42"/>
        <v>1.2676970508884722E-6</v>
      </c>
      <c r="I50" s="24">
        <f t="shared" ref="I50" si="52">(E12+K12)/2</f>
        <v>-172.46600000000001</v>
      </c>
      <c r="J50" s="20">
        <f t="shared" ref="J50" si="53">H12</f>
        <v>-172.46600000000001</v>
      </c>
      <c r="K50" s="230">
        <f t="shared" si="43"/>
        <v>0</v>
      </c>
    </row>
    <row r="51" spans="2:20">
      <c r="B51" s="1" t="s">
        <v>17</v>
      </c>
      <c r="C51" s="24">
        <f t="shared" ref="C51" si="54">(C13+I13)/2</f>
        <v>33.466500000000003</v>
      </c>
      <c r="D51" s="20">
        <f t="shared" ref="D51" si="55">F13</f>
        <v>33.466000000000001</v>
      </c>
      <c r="E51" s="226">
        <f t="shared" si="41"/>
        <v>1.4940536664065363E-5</v>
      </c>
      <c r="F51" s="24">
        <f t="shared" ref="F51" si="56">(D13+J13)/2</f>
        <v>-246.077</v>
      </c>
      <c r="G51" s="20">
        <f t="shared" si="38"/>
        <v>-246.077</v>
      </c>
      <c r="H51" s="226">
        <f t="shared" si="42"/>
        <v>0</v>
      </c>
      <c r="I51" s="24">
        <f t="shared" ref="I51" si="57">(E13+K13)/2</f>
        <v>-533.05100000000004</v>
      </c>
      <c r="J51" s="20">
        <f t="shared" ref="J51" si="58">H13</f>
        <v>-533.05100000000004</v>
      </c>
      <c r="K51" s="230">
        <f t="shared" si="43"/>
        <v>0</v>
      </c>
    </row>
    <row r="52" spans="2:20">
      <c r="B52" s="1" t="s">
        <v>12</v>
      </c>
      <c r="C52" s="24">
        <f t="shared" ref="C52" si="59">(C14+I14)/2</f>
        <v>-499.779</v>
      </c>
      <c r="D52" s="20">
        <f t="shared" ref="D52" si="60">F14</f>
        <v>-499.779</v>
      </c>
      <c r="E52" s="226">
        <f t="shared" si="41"/>
        <v>0</v>
      </c>
      <c r="F52" s="24">
        <f t="shared" ref="F52" si="61">(D14+J14)/2</f>
        <v>-261.90899999999999</v>
      </c>
      <c r="G52" s="20">
        <f t="shared" si="38"/>
        <v>-261.90899999999999</v>
      </c>
      <c r="H52" s="226">
        <f t="shared" si="42"/>
        <v>0</v>
      </c>
      <c r="I52" s="24">
        <f t="shared" ref="I52" si="62">(E14+K14)/2</f>
        <v>-24.290999999999997</v>
      </c>
      <c r="J52" s="20">
        <f t="shared" ref="J52" si="63">H14</f>
        <v>-24.291</v>
      </c>
      <c r="K52" s="230">
        <f t="shared" si="43"/>
        <v>-1.1102230246251565E-16</v>
      </c>
    </row>
    <row r="53" spans="2:20">
      <c r="B53" s="1" t="s">
        <v>16</v>
      </c>
      <c r="C53" s="24">
        <f t="shared" ref="C53" si="64">(C15+I15)/2</f>
        <v>30.689</v>
      </c>
      <c r="D53" s="20">
        <f t="shared" ref="D53" si="65">F15</f>
        <v>30.689</v>
      </c>
      <c r="E53" s="226">
        <f t="shared" si="41"/>
        <v>0</v>
      </c>
      <c r="F53" s="24">
        <f t="shared" ref="F53" si="66">(D15+J15)/2</f>
        <v>-100.215</v>
      </c>
      <c r="G53" s="20">
        <f t="shared" si="38"/>
        <v>-100.215</v>
      </c>
      <c r="H53" s="226">
        <f t="shared" si="42"/>
        <v>0</v>
      </c>
      <c r="I53" s="24">
        <f t="shared" ref="I53" si="67">(E15+K15)/2</f>
        <v>-231.846</v>
      </c>
      <c r="J53" s="20">
        <f t="shared" ref="J53" si="68">H15</f>
        <v>-231.846</v>
      </c>
      <c r="K53" s="230">
        <f t="shared" si="43"/>
        <v>0</v>
      </c>
    </row>
    <row r="54" spans="2:20" ht="13.5" thickBot="1">
      <c r="B54" s="9" t="s">
        <v>11</v>
      </c>
      <c r="C54" s="69">
        <f t="shared" ref="C54" si="69">(C16+I16)/2</f>
        <v>-233.352</v>
      </c>
      <c r="D54" s="36">
        <f t="shared" ref="D54" si="70">F16</f>
        <v>-233.352</v>
      </c>
      <c r="E54" s="231">
        <f t="shared" si="41"/>
        <v>0</v>
      </c>
      <c r="F54" s="49">
        <f t="shared" ref="F54" si="71">(D16+J16)/2</f>
        <v>-142.1575</v>
      </c>
      <c r="G54" s="36">
        <f t="shared" si="38"/>
        <v>-142.15799999999999</v>
      </c>
      <c r="H54" s="231">
        <f t="shared" si="42"/>
        <v>-3.5172132415439705E-6</v>
      </c>
      <c r="I54" s="49">
        <f t="shared" ref="I54" si="72">(E16+K16)/2</f>
        <v>-50.367499999999993</v>
      </c>
      <c r="J54" s="36">
        <f t="shared" ref="J54" si="73">H16</f>
        <v>-50.368000000000002</v>
      </c>
      <c r="K54" s="232">
        <f t="shared" si="43"/>
        <v>-9.9269377383803814E-6</v>
      </c>
    </row>
    <row r="55" spans="2:20" ht="13.5" thickTop="1">
      <c r="B55" s="31" t="s">
        <v>38</v>
      </c>
      <c r="C55" s="6"/>
      <c r="D55" s="43"/>
      <c r="E55" s="233">
        <f>AVERAGE(E43:E54)</f>
        <v>-2.6993315338138166E-6</v>
      </c>
      <c r="F55" s="55" t="s">
        <v>39</v>
      </c>
      <c r="G55" s="6"/>
      <c r="H55" s="233">
        <f>AVERAGE(H43:H54)</f>
        <v>-3.5535372610214405E-7</v>
      </c>
      <c r="I55" s="7"/>
      <c r="K55" s="233">
        <f>AVERAGE(K43:K54)</f>
        <v>-1.0314485952104639E-6</v>
      </c>
    </row>
    <row r="56" spans="2:20">
      <c r="B56" s="31" t="s">
        <v>40</v>
      </c>
      <c r="C56" s="453" t="s">
        <v>120</v>
      </c>
      <c r="D56" s="454"/>
      <c r="E56" s="233">
        <f>AVERAGE(E43,E45,E47,E49,E51,E53)</f>
        <v>-5.2943965244319395E-6</v>
      </c>
      <c r="F56" s="55" t="s">
        <v>41</v>
      </c>
      <c r="G56" s="6"/>
      <c r="H56" s="233">
        <f>AVERAGE(H43,H45,H47,H49,H51,H53)</f>
        <v>-6.2270796981807777E-8</v>
      </c>
      <c r="I56" s="7"/>
      <c r="K56" s="233">
        <f>AVERAGE(K43,K45,K47,K49,K51,K53)</f>
        <v>1.5156806254523758E-7</v>
      </c>
    </row>
    <row r="57" spans="2:20">
      <c r="B57" s="31"/>
      <c r="C57" s="14"/>
      <c r="D57" s="56"/>
      <c r="E57" s="234">
        <f>AVERAGE(E44,E46,E48,E50,E52,E54)</f>
        <v>-1.0426654319569313E-7</v>
      </c>
      <c r="F57" s="58" t="s">
        <v>42</v>
      </c>
      <c r="G57" s="65"/>
      <c r="H57" s="234">
        <f>AVERAGE(H44,H46,H48,H50,H52,H54)</f>
        <v>-6.4843665522248039E-7</v>
      </c>
      <c r="I57" s="66"/>
      <c r="J57" s="67"/>
      <c r="K57" s="234">
        <f>AVERAGE(K44,K46,K48,K50,K52,K54)</f>
        <v>-2.2144652529661655E-6</v>
      </c>
    </row>
    <row r="58" spans="2:20">
      <c r="B58" s="31"/>
      <c r="C58" s="14"/>
      <c r="D58" s="42"/>
      <c r="E58" s="233">
        <f>_xlfn.STDEV.S(E43:E54)</f>
        <v>1.3358137192410766E-5</v>
      </c>
      <c r="F58" s="55" t="s">
        <v>39</v>
      </c>
      <c r="G58" s="6"/>
      <c r="H58" s="233">
        <f>_xlfn.STDEV.S(H43:H54)</f>
        <v>1.4337217273814595E-6</v>
      </c>
      <c r="I58" s="7"/>
      <c r="K58" s="233">
        <f>_xlfn.STDEV.S(K43:K54)</f>
        <v>2.9831816361710312E-6</v>
      </c>
    </row>
    <row r="59" spans="2:20">
      <c r="B59" s="31"/>
      <c r="C59" s="453" t="s">
        <v>43</v>
      </c>
      <c r="D59" s="454"/>
      <c r="E59" s="233">
        <f>_xlfn.STDEV.S(E43,E45,E47,E49,E51,E53)</f>
        <v>1.93836323316877E-5</v>
      </c>
      <c r="F59" s="55" t="s">
        <v>41</v>
      </c>
      <c r="G59" s="6"/>
      <c r="H59" s="233">
        <f>_xlfn.STDEV.S(H43,H45,H47,H49,H51,H53)</f>
        <v>1.2191899733136449E-6</v>
      </c>
      <c r="I59" s="7"/>
      <c r="K59" s="233">
        <f>_xlfn.STDEV.S(K43,K45,K47,K49,K51,K53)</f>
        <v>3.7126441453807866E-7</v>
      </c>
    </row>
    <row r="60" spans="2:20" ht="13.5" thickBot="1">
      <c r="B60" s="59"/>
      <c r="C60" s="60"/>
      <c r="D60" s="61"/>
      <c r="E60" s="235">
        <f>_xlfn.STDEV.S(E44,E46,E48,E50,E52,E54)</f>
        <v>8.2459229287201396E-7</v>
      </c>
      <c r="F60" s="63" t="s">
        <v>42</v>
      </c>
      <c r="G60" s="30"/>
      <c r="H60" s="235">
        <f>_xlfn.STDEV.S(H44,H46,H48,H50,H52,H54)</f>
        <v>1.6821560992951118E-6</v>
      </c>
      <c r="I60" s="64"/>
      <c r="J60" s="64"/>
      <c r="K60" s="235">
        <f>_xlfn.STDEV.S(K44,K46,K48,K50,K52,K54)</f>
        <v>4.0102262315342662E-6</v>
      </c>
    </row>
    <row r="61" spans="2:20" ht="13.5" thickTop="1">
      <c r="B61" s="3"/>
      <c r="C61" s="11"/>
      <c r="D61" s="11"/>
      <c r="E61" s="6"/>
      <c r="F61" s="11"/>
    </row>
    <row r="62" spans="2:20" ht="13.5" thickBot="1">
      <c r="B62" s="3"/>
      <c r="C62" s="215"/>
      <c r="D62" s="216"/>
      <c r="E62" s="214"/>
      <c r="F62" s="216"/>
      <c r="G62" s="216"/>
      <c r="H62" s="214"/>
    </row>
    <row r="63" spans="2:20" ht="13.5" thickTop="1">
      <c r="B63" s="70"/>
      <c r="C63" s="455" t="s">
        <v>48</v>
      </c>
      <c r="D63" s="450"/>
      <c r="E63" s="459"/>
      <c r="F63" s="455" t="s">
        <v>49</v>
      </c>
      <c r="G63" s="450"/>
      <c r="H63" s="459"/>
      <c r="J63" s="455" t="s">
        <v>77</v>
      </c>
      <c r="K63" s="471"/>
      <c r="L63" s="472"/>
      <c r="N63" s="455" t="s">
        <v>114</v>
      </c>
      <c r="O63" s="471"/>
      <c r="P63" s="472"/>
      <c r="R63" s="455" t="s">
        <v>115</v>
      </c>
      <c r="S63" s="471"/>
      <c r="T63" s="472"/>
    </row>
    <row r="64" spans="2:20">
      <c r="B64" s="71" t="s">
        <v>50</v>
      </c>
      <c r="C64" s="72" t="s">
        <v>51</v>
      </c>
      <c r="D64" s="34" t="s">
        <v>52</v>
      </c>
      <c r="E64" s="73" t="s">
        <v>122</v>
      </c>
      <c r="F64" s="72" t="s">
        <v>51</v>
      </c>
      <c r="G64" s="34"/>
      <c r="H64" s="73" t="s">
        <v>122</v>
      </c>
      <c r="J64" s="72" t="s">
        <v>51</v>
      </c>
      <c r="K64" s="34" t="s">
        <v>63</v>
      </c>
      <c r="L64" s="73" t="s">
        <v>122</v>
      </c>
      <c r="N64" s="72" t="s">
        <v>51</v>
      </c>
      <c r="O64" s="34" t="s">
        <v>57</v>
      </c>
      <c r="P64" s="73" t="s">
        <v>122</v>
      </c>
      <c r="R64" s="72" t="s">
        <v>51</v>
      </c>
      <c r="S64" s="34" t="s">
        <v>57</v>
      </c>
      <c r="T64" s="73" t="s">
        <v>122</v>
      </c>
    </row>
    <row r="65" spans="2:20" ht="13.5" thickBot="1">
      <c r="B65" s="74" t="s">
        <v>53</v>
      </c>
      <c r="C65" s="75" t="s">
        <v>54</v>
      </c>
      <c r="D65" s="76" t="s">
        <v>55</v>
      </c>
      <c r="E65" s="77"/>
      <c r="F65" s="78" t="s">
        <v>56</v>
      </c>
      <c r="G65" s="76" t="s">
        <v>57</v>
      </c>
      <c r="H65" s="77"/>
      <c r="J65" s="143" t="s">
        <v>22</v>
      </c>
      <c r="K65" s="76" t="s">
        <v>65</v>
      </c>
      <c r="L65" s="77"/>
      <c r="N65" s="143" t="s">
        <v>113</v>
      </c>
      <c r="O65" s="76"/>
      <c r="P65" s="77"/>
      <c r="R65" s="143" t="s">
        <v>116</v>
      </c>
      <c r="S65" s="76"/>
      <c r="T65" s="77"/>
    </row>
    <row r="66" spans="2:20" ht="13.5" thickTop="1">
      <c r="B66" s="79" t="s">
        <v>6</v>
      </c>
      <c r="C66" s="80">
        <f>G5</f>
        <v>-164.673</v>
      </c>
      <c r="D66" s="93">
        <v>-172.99100000000001</v>
      </c>
      <c r="E66" s="182">
        <f>(D66/C66-1)</f>
        <v>5.0512227262514253E-2</v>
      </c>
      <c r="F66" s="204">
        <f>M5</f>
        <v>175.905</v>
      </c>
      <c r="G66" s="93">
        <v>193.15899999999999</v>
      </c>
      <c r="H66" s="205">
        <f>(G66/F66-1)</f>
        <v>9.8087035615815221E-2</v>
      </c>
      <c r="J66" s="137">
        <f>D5</f>
        <v>-166.22200000000001</v>
      </c>
      <c r="K66" s="149">
        <v>-172.2</v>
      </c>
      <c r="L66" s="182">
        <f>(K66/J66-1)</f>
        <v>3.5963951823464901E-2</v>
      </c>
      <c r="N66" s="137">
        <f>(C5-E5)/2</f>
        <v>190.459</v>
      </c>
      <c r="O66" s="149">
        <v>206.3</v>
      </c>
      <c r="P66" s="182">
        <f>(O66/ABS(N66)-1)</f>
        <v>8.3172756341259868E-2</v>
      </c>
      <c r="Q66">
        <v>1</v>
      </c>
      <c r="R66" s="137">
        <f>J66-Q66*N66</f>
        <v>-356.68100000000004</v>
      </c>
      <c r="S66" s="149">
        <f>K66-O66</f>
        <v>-378.5</v>
      </c>
      <c r="T66" s="182">
        <f t="shared" ref="T66:T77" si="74">(S66/R66-1)</f>
        <v>6.1172308028742739E-2</v>
      </c>
    </row>
    <row r="67" spans="2:20">
      <c r="B67" s="79" t="s">
        <v>7</v>
      </c>
      <c r="C67" s="80">
        <f t="shared" ref="C67:C77" si="75">G6</f>
        <v>-304.673</v>
      </c>
      <c r="D67" s="93">
        <v>-312.87400000000002</v>
      </c>
      <c r="E67" s="182">
        <f>(D67/C67-1)</f>
        <v>2.691738355548412E-2</v>
      </c>
      <c r="F67" s="204">
        <f>M6</f>
        <v>-156.04000000000002</v>
      </c>
      <c r="G67" s="93">
        <v>-163.815</v>
      </c>
      <c r="H67" s="205">
        <f t="shared" ref="H67:H77" si="76">(G67/F67-1)</f>
        <v>4.9826967444244863E-2</v>
      </c>
      <c r="J67" s="137">
        <f t="shared" ref="J67:J77" si="77">D6</f>
        <v>-298.69400000000002</v>
      </c>
      <c r="K67" s="93">
        <v>-314.8</v>
      </c>
      <c r="L67" s="182">
        <f t="shared" ref="L67:L76" si="78">(K67/J67-1)</f>
        <v>5.3921404514319038E-2</v>
      </c>
      <c r="N67" s="137">
        <f>(C6-E6)/2</f>
        <v>-177.61</v>
      </c>
      <c r="O67" s="93">
        <v>183.2</v>
      </c>
      <c r="P67" s="182">
        <f>(O67/ABS(N67)-1)</f>
        <v>3.1473453071335866E-2</v>
      </c>
      <c r="Q67">
        <v>-1</v>
      </c>
      <c r="R67" s="137">
        <f>J67-Q67*N67</f>
        <v>-476.30400000000003</v>
      </c>
      <c r="S67" s="93">
        <f>K67-O67</f>
        <v>-498</v>
      </c>
      <c r="T67" s="182">
        <f t="shared" si="74"/>
        <v>4.5550740703416137E-2</v>
      </c>
    </row>
    <row r="68" spans="2:20">
      <c r="B68" s="79" t="s">
        <v>13</v>
      </c>
      <c r="C68" s="80">
        <f t="shared" si="75"/>
        <v>-237.13800000000001</v>
      </c>
      <c r="D68" s="93">
        <v>-244.70599999999999</v>
      </c>
      <c r="E68" s="182">
        <f t="shared" ref="E68:E76" si="79">(D68/C68-1)</f>
        <v>3.1913906670377523E-2</v>
      </c>
      <c r="F68" s="204">
        <f>M7</f>
        <v>122.29350000000001</v>
      </c>
      <c r="G68" s="93">
        <v>121.01600000000001</v>
      </c>
      <c r="H68" s="205">
        <f t="shared" si="76"/>
        <v>-1.0446180704616337E-2</v>
      </c>
      <c r="J68" s="137">
        <f t="shared" si="77"/>
        <v>-253.239</v>
      </c>
      <c r="K68" s="93">
        <v>-243.7</v>
      </c>
      <c r="L68" s="182">
        <f t="shared" si="78"/>
        <v>-3.7667973732324112E-2</v>
      </c>
      <c r="N68" s="137">
        <f t="shared" ref="N68:N77" si="80">(C7-E7)/2</f>
        <v>143.74849999999998</v>
      </c>
      <c r="O68" s="93">
        <v>131.6</v>
      </c>
      <c r="P68" s="182">
        <f t="shared" ref="P68:P77" si="81">(O68/ABS(N68)-1)</f>
        <v>-8.4512186214116936E-2</v>
      </c>
      <c r="Q68">
        <v>1</v>
      </c>
      <c r="R68" s="137">
        <f t="shared" ref="R68:R77" si="82">J68-Q68*N68</f>
        <v>-396.98749999999995</v>
      </c>
      <c r="S68" s="93">
        <f t="shared" ref="S68:S77" si="83">K68-O68</f>
        <v>-375.29999999999995</v>
      </c>
      <c r="T68" s="182">
        <f t="shared" si="74"/>
        <v>-5.4630183570011703E-2</v>
      </c>
    </row>
    <row r="69" spans="2:20">
      <c r="B69" s="79" t="s">
        <v>8</v>
      </c>
      <c r="C69" s="80">
        <f t="shared" si="75"/>
        <v>-290.32900000000001</v>
      </c>
      <c r="D69" s="93">
        <v>-298.15800000000002</v>
      </c>
      <c r="E69" s="182">
        <f t="shared" si="79"/>
        <v>2.6965959308233201E-2</v>
      </c>
      <c r="F69" s="204">
        <f t="shared" ref="F69:F77" si="84">M8</f>
        <v>-101.23149999999998</v>
      </c>
      <c r="G69" s="93">
        <v>-100.26600000000001</v>
      </c>
      <c r="H69" s="205">
        <f t="shared" si="76"/>
        <v>-9.537545131702907E-3</v>
      </c>
      <c r="J69" s="137">
        <f t="shared" si="77"/>
        <v>-267.36700000000002</v>
      </c>
      <c r="K69" s="93">
        <v>-299.60000000000002</v>
      </c>
      <c r="L69" s="182">
        <f t="shared" si="78"/>
        <v>0.12055713681942803</v>
      </c>
      <c r="N69" s="137">
        <f t="shared" si="80"/>
        <v>-101.40049999999998</v>
      </c>
      <c r="O69" s="93">
        <v>107.5</v>
      </c>
      <c r="P69" s="182">
        <f t="shared" si="81"/>
        <v>6.015256335027952E-2</v>
      </c>
      <c r="Q69">
        <v>-1</v>
      </c>
      <c r="R69" s="137">
        <f t="shared" si="82"/>
        <v>-368.76749999999998</v>
      </c>
      <c r="S69" s="93">
        <f t="shared" si="83"/>
        <v>-407.1</v>
      </c>
      <c r="T69" s="182">
        <f t="shared" si="74"/>
        <v>0.103947609266001</v>
      </c>
    </row>
    <row r="70" spans="2:20">
      <c r="B70" s="79" t="s">
        <v>14</v>
      </c>
      <c r="C70" s="80">
        <f t="shared" si="75"/>
        <v>-288.209</v>
      </c>
      <c r="D70" s="93">
        <v>-300.89100000000002</v>
      </c>
      <c r="E70" s="182">
        <f t="shared" si="79"/>
        <v>4.4002789642238804E-2</v>
      </c>
      <c r="F70" s="204">
        <f t="shared" si="84"/>
        <v>122.53850000000001</v>
      </c>
      <c r="G70" s="93">
        <v>148.232</v>
      </c>
      <c r="H70" s="205">
        <f t="shared" si="76"/>
        <v>0.20967695867013214</v>
      </c>
      <c r="J70" s="137">
        <f t="shared" si="77"/>
        <v>-298.202</v>
      </c>
      <c r="K70" s="93">
        <v>-299.8</v>
      </c>
      <c r="L70" s="182">
        <f t="shared" si="78"/>
        <v>5.3587836433022229E-3</v>
      </c>
      <c r="N70" s="137">
        <f t="shared" si="80"/>
        <v>137.05250000000001</v>
      </c>
      <c r="O70" s="93">
        <v>160.4</v>
      </c>
      <c r="P70" s="182">
        <f t="shared" si="81"/>
        <v>0.17035442622352748</v>
      </c>
      <c r="Q70">
        <v>1</v>
      </c>
      <c r="R70" s="137">
        <f t="shared" si="82"/>
        <v>-435.25450000000001</v>
      </c>
      <c r="S70" s="93">
        <f t="shared" si="83"/>
        <v>-460.20000000000005</v>
      </c>
      <c r="T70" s="182">
        <f t="shared" si="74"/>
        <v>5.7312445936802625E-2</v>
      </c>
    </row>
    <row r="71" spans="2:20">
      <c r="B71" s="79" t="s">
        <v>9</v>
      </c>
      <c r="C71" s="80">
        <f t="shared" si="75"/>
        <v>-316.47500000000002</v>
      </c>
      <c r="D71" s="93">
        <v>-326.46300000000002</v>
      </c>
      <c r="E71" s="182">
        <f t="shared" si="79"/>
        <v>3.1560154830555298E-2</v>
      </c>
      <c r="F71" s="204">
        <f t="shared" si="84"/>
        <v>-105.51249999999999</v>
      </c>
      <c r="G71" s="93">
        <v>-121.17700000000001</v>
      </c>
      <c r="H71" s="205">
        <f t="shared" si="76"/>
        <v>0.14846108281009385</v>
      </c>
      <c r="J71" s="137">
        <f t="shared" si="77"/>
        <v>-300.75700000000001</v>
      </c>
      <c r="K71" s="93">
        <v>-327.8</v>
      </c>
      <c r="L71" s="182">
        <f t="shared" si="78"/>
        <v>8.9916444172537968E-2</v>
      </c>
      <c r="N71" s="137">
        <f t="shared" si="80"/>
        <v>-108.37800000000001</v>
      </c>
      <c r="O71" s="93">
        <v>130.5</v>
      </c>
      <c r="P71" s="182">
        <f t="shared" si="81"/>
        <v>0.20411891712340124</v>
      </c>
      <c r="Q71">
        <v>-1</v>
      </c>
      <c r="R71" s="137">
        <f t="shared" si="82"/>
        <v>-409.13499999999999</v>
      </c>
      <c r="S71" s="93">
        <f t="shared" si="83"/>
        <v>-458.3</v>
      </c>
      <c r="T71" s="182">
        <f t="shared" si="74"/>
        <v>0.12016815965390393</v>
      </c>
    </row>
    <row r="72" spans="2:20">
      <c r="B72" s="79" t="s">
        <v>15</v>
      </c>
      <c r="C72" s="80">
        <f t="shared" si="75"/>
        <v>-331.339</v>
      </c>
      <c r="D72" s="93">
        <v>-345.89400000000001</v>
      </c>
      <c r="E72" s="182">
        <f t="shared" si="79"/>
        <v>4.3927820147945162E-2</v>
      </c>
      <c r="F72" s="204">
        <f t="shared" si="84"/>
        <v>215.54399999999998</v>
      </c>
      <c r="G72" s="93">
        <v>297.85599999999999</v>
      </c>
      <c r="H72" s="205">
        <f t="shared" si="76"/>
        <v>0.38188026574620504</v>
      </c>
      <c r="J72" s="137">
        <f t="shared" si="77"/>
        <v>-340.80900000000003</v>
      </c>
      <c r="K72" s="93">
        <v>-344.4</v>
      </c>
      <c r="L72" s="182">
        <f t="shared" si="78"/>
        <v>1.0536693573232947E-2</v>
      </c>
      <c r="N72" s="137">
        <f t="shared" si="80"/>
        <v>244.20099999999999</v>
      </c>
      <c r="O72" s="93">
        <v>325.8</v>
      </c>
      <c r="P72" s="182">
        <f t="shared" si="81"/>
        <v>0.33414687081543493</v>
      </c>
      <c r="Q72">
        <v>1</v>
      </c>
      <c r="R72" s="137">
        <f t="shared" si="82"/>
        <v>-585.01</v>
      </c>
      <c r="S72" s="93">
        <f t="shared" si="83"/>
        <v>-670.2</v>
      </c>
      <c r="T72" s="182">
        <f t="shared" si="74"/>
        <v>0.14562144236850671</v>
      </c>
    </row>
    <row r="73" spans="2:20">
      <c r="B73" s="79" t="s">
        <v>10</v>
      </c>
      <c r="C73" s="80">
        <f t="shared" si="75"/>
        <v>-394.416</v>
      </c>
      <c r="D73" s="93">
        <v>-404.09199999999998</v>
      </c>
      <c r="E73" s="182">
        <f t="shared" si="79"/>
        <v>2.4532473327653959E-2</v>
      </c>
      <c r="F73" s="204">
        <f t="shared" si="84"/>
        <v>-220.49900000000002</v>
      </c>
      <c r="G73" s="93">
        <v>-289.58999999999997</v>
      </c>
      <c r="H73" s="205">
        <f t="shared" si="76"/>
        <v>0.31333928952058709</v>
      </c>
      <c r="J73" s="137">
        <f t="shared" si="77"/>
        <v>-373.66699999999997</v>
      </c>
      <c r="K73" s="93">
        <v>-406.1</v>
      </c>
      <c r="L73" s="182">
        <f t="shared" si="78"/>
        <v>8.6796532741719279E-2</v>
      </c>
      <c r="N73" s="137">
        <f t="shared" si="80"/>
        <v>-231.27700000000002</v>
      </c>
      <c r="O73" s="93">
        <v>317.10000000000002</v>
      </c>
      <c r="P73" s="182">
        <f t="shared" si="81"/>
        <v>0.37108316002023556</v>
      </c>
      <c r="Q73">
        <v>-1</v>
      </c>
      <c r="R73" s="137">
        <f t="shared" si="82"/>
        <v>-604.94399999999996</v>
      </c>
      <c r="S73" s="93">
        <f t="shared" si="83"/>
        <v>-723.2</v>
      </c>
      <c r="T73" s="182">
        <f t="shared" si="74"/>
        <v>0.19548255706313333</v>
      </c>
    </row>
    <row r="74" spans="2:20">
      <c r="B74" s="79" t="s">
        <v>17</v>
      </c>
      <c r="C74" s="80">
        <f t="shared" si="75"/>
        <v>-246.077</v>
      </c>
      <c r="D74" s="93">
        <v>-255.19900000000001</v>
      </c>
      <c r="E74" s="182">
        <f t="shared" si="79"/>
        <v>3.7069697696249682E-2</v>
      </c>
      <c r="F74" s="204">
        <f t="shared" si="84"/>
        <v>283.25850000000003</v>
      </c>
      <c r="G74" s="93">
        <v>295.40899999999999</v>
      </c>
      <c r="H74" s="205">
        <f t="shared" si="76"/>
        <v>4.2895447091614081E-2</v>
      </c>
      <c r="J74" s="137">
        <f t="shared" si="77"/>
        <v>-254.97499999999999</v>
      </c>
      <c r="K74" s="93">
        <v>-254.5</v>
      </c>
      <c r="L74" s="182">
        <f t="shared" si="78"/>
        <v>-1.8629277380135534E-3</v>
      </c>
      <c r="N74" s="137">
        <f t="shared" si="80"/>
        <v>309.68200000000002</v>
      </c>
      <c r="O74" s="93">
        <v>309.10000000000002</v>
      </c>
      <c r="P74" s="182">
        <f t="shared" si="81"/>
        <v>-1.8793472013226564E-3</v>
      </c>
      <c r="Q74">
        <v>1</v>
      </c>
      <c r="R74" s="137">
        <f t="shared" si="82"/>
        <v>-564.65700000000004</v>
      </c>
      <c r="S74" s="93">
        <f t="shared" si="83"/>
        <v>-563.6</v>
      </c>
      <c r="T74" s="182">
        <f t="shared" si="74"/>
        <v>-1.8719328725226303E-3</v>
      </c>
    </row>
    <row r="75" spans="2:20">
      <c r="B75" s="79" t="s">
        <v>12</v>
      </c>
      <c r="C75" s="80">
        <f t="shared" si="75"/>
        <v>-261.90899999999999</v>
      </c>
      <c r="D75" s="93">
        <v>-265.399</v>
      </c>
      <c r="E75" s="182">
        <f t="shared" si="79"/>
        <v>1.3325238918861171E-2</v>
      </c>
      <c r="F75" s="204">
        <f t="shared" si="84"/>
        <v>-237.744</v>
      </c>
      <c r="G75" s="93">
        <v>-260.09199999999998</v>
      </c>
      <c r="H75" s="205">
        <f t="shared" si="76"/>
        <v>9.4000269197119568E-2</v>
      </c>
      <c r="J75" s="137">
        <f t="shared" si="77"/>
        <v>-249.74600000000001</v>
      </c>
      <c r="K75" s="93">
        <v>-266.3</v>
      </c>
      <c r="L75" s="182">
        <f t="shared" si="78"/>
        <v>6.628334387737933E-2</v>
      </c>
      <c r="N75" s="137">
        <f t="shared" si="80"/>
        <v>-239.72900000000001</v>
      </c>
      <c r="O75" s="93">
        <v>272.60000000000002</v>
      </c>
      <c r="P75" s="182">
        <f t="shared" si="81"/>
        <v>0.13711732831655743</v>
      </c>
      <c r="Q75">
        <v>-1</v>
      </c>
      <c r="R75" s="137">
        <f t="shared" si="82"/>
        <v>-489.47500000000002</v>
      </c>
      <c r="S75" s="93">
        <f t="shared" si="83"/>
        <v>-538.90000000000009</v>
      </c>
      <c r="T75" s="182">
        <f t="shared" si="74"/>
        <v>0.10097553501200274</v>
      </c>
    </row>
    <row r="76" spans="2:20">
      <c r="B76" s="79" t="s">
        <v>58</v>
      </c>
      <c r="C76" s="80">
        <f t="shared" si="75"/>
        <v>-100.215</v>
      </c>
      <c r="D76" s="93">
        <v>-113.3</v>
      </c>
      <c r="E76" s="182">
        <f t="shared" si="79"/>
        <v>0.1305692760564785</v>
      </c>
      <c r="F76" s="204">
        <f t="shared" si="84"/>
        <v>131.26750000000001</v>
      </c>
      <c r="G76" s="93">
        <v>148.80000000000001</v>
      </c>
      <c r="H76" s="205">
        <f t="shared" si="76"/>
        <v>0.1335631439617575</v>
      </c>
      <c r="J76" s="137">
        <f t="shared" si="77"/>
        <v>-100.215</v>
      </c>
      <c r="K76" s="93">
        <v>-113.3</v>
      </c>
      <c r="L76" s="182">
        <f t="shared" si="78"/>
        <v>0.1305692760564785</v>
      </c>
      <c r="N76" s="137">
        <f t="shared" si="80"/>
        <v>131.26750000000001</v>
      </c>
      <c r="O76" s="93">
        <v>148.9</v>
      </c>
      <c r="P76" s="182">
        <f t="shared" si="81"/>
        <v>0.13432494714990373</v>
      </c>
      <c r="Q76">
        <v>1</v>
      </c>
      <c r="R76" s="137">
        <f t="shared" si="82"/>
        <v>-231.48250000000002</v>
      </c>
      <c r="S76" s="93">
        <f t="shared" si="83"/>
        <v>-262.2</v>
      </c>
      <c r="T76" s="182">
        <f t="shared" si="74"/>
        <v>0.13269901612432888</v>
      </c>
    </row>
    <row r="77" spans="2:20" ht="13.5" thickBot="1">
      <c r="B77" s="82" t="s">
        <v>11</v>
      </c>
      <c r="C77" s="83">
        <f t="shared" si="75"/>
        <v>-142.15799999999999</v>
      </c>
      <c r="D77" s="94">
        <v>-148.43600000000001</v>
      </c>
      <c r="E77" s="183">
        <f>(D77/C77-1)</f>
        <v>4.4162129461585042E-2</v>
      </c>
      <c r="F77" s="204">
        <f t="shared" si="84"/>
        <v>-91.492000000000004</v>
      </c>
      <c r="G77" s="93">
        <v>-141.22900000000001</v>
      </c>
      <c r="H77" s="205">
        <f t="shared" si="76"/>
        <v>0.54362130022297039</v>
      </c>
      <c r="J77" s="138">
        <f t="shared" si="77"/>
        <v>-135.46199999999999</v>
      </c>
      <c r="K77" s="94">
        <v>-149.80000000000001</v>
      </c>
      <c r="L77" s="184">
        <f>(K77/J77-1)</f>
        <v>0.1058451816745658</v>
      </c>
      <c r="N77" s="137">
        <f t="shared" si="80"/>
        <v>-99.33250000000001</v>
      </c>
      <c r="O77" s="94">
        <v>158</v>
      </c>
      <c r="P77" s="183">
        <f t="shared" si="81"/>
        <v>0.59061737095109845</v>
      </c>
      <c r="Q77">
        <v>-1</v>
      </c>
      <c r="R77" s="137">
        <f t="shared" si="82"/>
        <v>-234.7945</v>
      </c>
      <c r="S77" s="93">
        <f t="shared" si="83"/>
        <v>-307.8</v>
      </c>
      <c r="T77" s="183">
        <f t="shared" si="74"/>
        <v>0.3109336036406305</v>
      </c>
    </row>
    <row r="78" spans="2:20" ht="13.5" thickTop="1">
      <c r="B78" s="84" t="s">
        <v>38</v>
      </c>
      <c r="C78" s="6"/>
      <c r="D78" s="6"/>
      <c r="E78" s="236">
        <f>AVERAGE(E66:E77)</f>
        <v>4.2121588073181393E-2</v>
      </c>
      <c r="F78" s="464" t="s">
        <v>39</v>
      </c>
      <c r="G78" s="465"/>
      <c r="H78" s="192">
        <f>AVERAGE(H66:H77)</f>
        <v>0.16628066953701839</v>
      </c>
      <c r="J78" s="473" t="s">
        <v>39</v>
      </c>
      <c r="K78" s="474"/>
      <c r="L78" s="182">
        <f>AVERAGE(L66:L77)</f>
        <v>5.5518153952174194E-2</v>
      </c>
      <c r="N78" s="473" t="s">
        <v>39</v>
      </c>
      <c r="O78" s="474"/>
      <c r="P78" s="182">
        <f>AVERAGE(P66:P77)</f>
        <v>0.16918085499563285</v>
      </c>
      <c r="R78" s="473" t="s">
        <v>39</v>
      </c>
      <c r="S78" s="474"/>
      <c r="T78" s="182">
        <f>AVERAGE(T66:T77)</f>
        <v>0.10144677511291118</v>
      </c>
    </row>
    <row r="79" spans="2:20">
      <c r="B79" s="31" t="s">
        <v>40</v>
      </c>
      <c r="C79" s="453" t="s">
        <v>120</v>
      </c>
      <c r="D79" s="460"/>
      <c r="E79" s="236">
        <f>AVERAGE(E66,E68,E70,E72,E74,E76)</f>
        <v>5.6332619579300656E-2</v>
      </c>
      <c r="F79" s="461" t="s">
        <v>41</v>
      </c>
      <c r="G79" s="460"/>
      <c r="H79" s="185">
        <f>AVERAGE(H66,H68,H70,H72,H74,H76)</f>
        <v>0.14260944506348461</v>
      </c>
      <c r="J79" s="468" t="s">
        <v>41</v>
      </c>
      <c r="K79" s="454"/>
      <c r="L79" s="182">
        <f>AVERAGE(L66,L68,L70,L72,L74,L76)</f>
        <v>2.3816300604356817E-2</v>
      </c>
      <c r="N79" s="468" t="s">
        <v>41</v>
      </c>
      <c r="O79" s="454"/>
      <c r="P79" s="182">
        <f>AVERAGE(P66,P68,P70,P72,P74,P76)</f>
        <v>0.10593457785244774</v>
      </c>
      <c r="R79" s="468" t="s">
        <v>41</v>
      </c>
      <c r="S79" s="454"/>
      <c r="T79" s="182">
        <f>AVERAGE(T66,T68,T70,T72,T74,T76)</f>
        <v>5.6717182669307774E-2</v>
      </c>
    </row>
    <row r="80" spans="2:20">
      <c r="B80" s="31"/>
      <c r="C80" s="14"/>
      <c r="D80" s="85"/>
      <c r="E80" s="237">
        <f>AVERAGE(E67,E69,E71,E73,E75,E77)</f>
        <v>2.7910556567062133E-2</v>
      </c>
      <c r="F80" s="466" t="s">
        <v>42</v>
      </c>
      <c r="G80" s="467"/>
      <c r="H80" s="186">
        <f>AVERAGE(H67,H69,H71,H73,H75,H77)</f>
        <v>0.18995189401055215</v>
      </c>
      <c r="J80" s="475" t="s">
        <v>42</v>
      </c>
      <c r="K80" s="476"/>
      <c r="L80" s="191">
        <f>AVERAGE(L67,L69,L71,L73,L75,L77)</f>
        <v>8.7220007299991575E-2</v>
      </c>
      <c r="N80" s="475" t="s">
        <v>42</v>
      </c>
      <c r="O80" s="476"/>
      <c r="P80" s="191">
        <f>AVERAGE(P67,P69,P71,P73,P75,P77)</f>
        <v>0.23242713213881802</v>
      </c>
      <c r="R80" s="475" t="s">
        <v>42</v>
      </c>
      <c r="S80" s="476"/>
      <c r="T80" s="191">
        <f>AVERAGE(T67,T69,T71,T73,T75,T77)</f>
        <v>0.14617636755651461</v>
      </c>
    </row>
    <row r="81" spans="2:20">
      <c r="B81" s="31" t="s">
        <v>59</v>
      </c>
      <c r="C81" s="14"/>
      <c r="D81" s="14"/>
      <c r="E81" s="236">
        <f>_xlfn.STDEV.S(E66:E77)</f>
        <v>2.9764364548859182E-2</v>
      </c>
      <c r="F81" s="461" t="s">
        <v>39</v>
      </c>
      <c r="G81" s="460"/>
      <c r="H81" s="185">
        <f>_xlfn.STDEV.S(H66:H77)</f>
        <v>0.16910760889828114</v>
      </c>
      <c r="J81" s="468" t="s">
        <v>39</v>
      </c>
      <c r="K81" s="454"/>
      <c r="L81" s="182">
        <f>_xlfn.STDEV.S(L66:L77)</f>
        <v>5.3575326894887837E-2</v>
      </c>
      <c r="N81" s="468" t="s">
        <v>39</v>
      </c>
      <c r="O81" s="454"/>
      <c r="P81" s="182">
        <f>_xlfn.STDEV.S(P66:P77)</f>
        <v>0.18608936160590073</v>
      </c>
      <c r="R81" s="468" t="s">
        <v>39</v>
      </c>
      <c r="S81" s="454"/>
      <c r="T81" s="182">
        <f>_xlfn.STDEV.S(T66:T77)</f>
        <v>9.4263431988006255E-2</v>
      </c>
    </row>
    <row r="82" spans="2:20">
      <c r="B82" s="31"/>
      <c r="C82" s="453" t="s">
        <v>43</v>
      </c>
      <c r="D82" s="460"/>
      <c r="E82" s="236">
        <f>_xlfn.STDEV.S(E66,E68,E70,E72,E74,E76)</f>
        <v>3.6927484578405216E-2</v>
      </c>
      <c r="F82" s="461" t="s">
        <v>41</v>
      </c>
      <c r="G82" s="460"/>
      <c r="H82" s="185">
        <f>_xlfn.STDEV.S(H66,H68,H70,H72,H74,H76)</f>
        <v>0.13941417681786067</v>
      </c>
      <c r="J82" s="468" t="s">
        <v>41</v>
      </c>
      <c r="K82" s="454"/>
      <c r="L82" s="182">
        <f>_xlfn.STDEV.S(L66,L68,L70,L72,L74,L76)</f>
        <v>5.7446548812368048E-2</v>
      </c>
      <c r="M82" s="258"/>
      <c r="N82" s="468" t="s">
        <v>41</v>
      </c>
      <c r="O82" s="454"/>
      <c r="P82" s="182">
        <f>_xlfn.STDEV.S(P66,P68,P70,P72,P74,P76)</f>
        <v>0.1452230653097889</v>
      </c>
      <c r="Q82" s="258"/>
      <c r="R82" s="468" t="s">
        <v>41</v>
      </c>
      <c r="S82" s="454"/>
      <c r="T82" s="182">
        <f>_xlfn.STDEV.S(T66,T68,T70,T72,T74,T76)</f>
        <v>7.6848330257178896E-2</v>
      </c>
    </row>
    <row r="83" spans="2:20" ht="13.5" thickBot="1">
      <c r="B83" s="59"/>
      <c r="C83" s="60"/>
      <c r="D83" s="60"/>
      <c r="E83" s="238">
        <f>_xlfn.STDEV.S(E67,E69,E71,E73,E75,E77)</f>
        <v>1.0034488356807142E-2</v>
      </c>
      <c r="F83" s="462" t="s">
        <v>42</v>
      </c>
      <c r="G83" s="463"/>
      <c r="H83" s="187">
        <f>_xlfn.STDEV.S(H67,H69,H71,H73,H75,H77)</f>
        <v>0.20526360191437182</v>
      </c>
      <c r="J83" s="469" t="s">
        <v>42</v>
      </c>
      <c r="K83" s="470"/>
      <c r="L83" s="184">
        <f>_xlfn.STDEV.S(L67,L69,L71,L73,L75,L77)</f>
        <v>2.4547310444681544E-2</v>
      </c>
      <c r="N83" s="469" t="s">
        <v>42</v>
      </c>
      <c r="O83" s="470"/>
      <c r="P83" s="184">
        <f>_xlfn.STDEV.S(P67,P69,P71,P73,P75,P77)</f>
        <v>0.21329414580446474</v>
      </c>
      <c r="R83" s="469" t="s">
        <v>42</v>
      </c>
      <c r="S83" s="470"/>
      <c r="T83" s="184">
        <f>_xlfn.STDEV.S(T67,T69,T71,T73,T75,T77)</f>
        <v>9.4025926332155604E-2</v>
      </c>
    </row>
    <row r="84" spans="2:20" ht="13.5" thickTop="1">
      <c r="E84" s="258" t="s">
        <v>135</v>
      </c>
      <c r="F84" s="287"/>
      <c r="G84" s="287"/>
      <c r="H84" s="258" t="s">
        <v>135</v>
      </c>
    </row>
    <row r="85" spans="2:20" ht="13.5" thickBot="1">
      <c r="C85" s="125"/>
      <c r="D85" s="214"/>
      <c r="F85" s="214"/>
      <c r="I85" s="203" t="s">
        <v>118</v>
      </c>
    </row>
    <row r="86" spans="2:20" ht="13.5" thickTop="1">
      <c r="B86" s="70"/>
      <c r="C86" s="455" t="s">
        <v>80</v>
      </c>
      <c r="D86" s="451"/>
      <c r="E86" s="452"/>
      <c r="F86" s="455" t="s">
        <v>100</v>
      </c>
      <c r="G86" s="456"/>
      <c r="H86" s="15"/>
      <c r="I86" s="176"/>
    </row>
    <row r="87" spans="2:20">
      <c r="B87" s="71" t="s">
        <v>50</v>
      </c>
      <c r="C87" s="72" t="s">
        <v>51</v>
      </c>
      <c r="D87" s="34" t="s">
        <v>51</v>
      </c>
      <c r="E87" s="73" t="s">
        <v>81</v>
      </c>
      <c r="F87" s="72" t="s">
        <v>51</v>
      </c>
      <c r="G87" s="73" t="s">
        <v>81</v>
      </c>
      <c r="H87" s="14"/>
      <c r="I87" s="193" t="s">
        <v>81</v>
      </c>
    </row>
    <row r="88" spans="2:20" ht="13.5" thickBot="1">
      <c r="B88" s="74" t="s">
        <v>53</v>
      </c>
      <c r="C88" s="75" t="s">
        <v>54</v>
      </c>
      <c r="D88" s="150" t="s">
        <v>66</v>
      </c>
      <c r="E88" s="145" t="s">
        <v>99</v>
      </c>
      <c r="F88" s="78" t="s">
        <v>79</v>
      </c>
      <c r="G88" s="145" t="s">
        <v>82</v>
      </c>
      <c r="H88" s="14"/>
      <c r="I88" s="201" t="s">
        <v>117</v>
      </c>
    </row>
    <row r="89" spans="2:20" ht="13.5" thickTop="1">
      <c r="B89" s="79" t="s">
        <v>6</v>
      </c>
      <c r="C89" s="80">
        <f>G5</f>
        <v>-164.673</v>
      </c>
      <c r="D89" s="206">
        <f>O5</f>
        <v>-1.5490000000000066</v>
      </c>
      <c r="E89" s="139">
        <f>D89/C89</f>
        <v>9.4065208018315489E-3</v>
      </c>
      <c r="F89" s="207">
        <f>Q5</f>
        <v>14.554250000000001</v>
      </c>
      <c r="G89" s="167">
        <f>F89/D89</f>
        <v>-9.3959005810199745</v>
      </c>
      <c r="H89" s="6"/>
      <c r="I89" s="151">
        <f>F89/C89</f>
        <v>-8.8382734267305516E-2</v>
      </c>
    </row>
    <row r="90" spans="2:20">
      <c r="B90" s="79" t="s">
        <v>7</v>
      </c>
      <c r="C90" s="80">
        <f t="shared" ref="C90:C100" si="85">G6</f>
        <v>-304.673</v>
      </c>
      <c r="D90" s="206">
        <f t="shared" ref="D90:D98" si="86">O6</f>
        <v>5.9784999999999968</v>
      </c>
      <c r="E90" s="139">
        <f t="shared" ref="E90:E100" si="87">D90/C90</f>
        <v>-1.9622677427930918E-2</v>
      </c>
      <c r="F90" s="207">
        <f t="shared" ref="F90:F98" si="88">Q6</f>
        <v>-21.570000000000014</v>
      </c>
      <c r="G90" s="81">
        <f t="shared" ref="G90:G100" si="89">F90/D90</f>
        <v>-3.607928410136326</v>
      </c>
      <c r="H90" s="6"/>
      <c r="I90" s="35">
        <f>F90/C90</f>
        <v>7.0797215375172778E-2</v>
      </c>
    </row>
    <row r="91" spans="2:20">
      <c r="B91" s="79" t="s">
        <v>13</v>
      </c>
      <c r="C91" s="80">
        <f t="shared" si="85"/>
        <v>-237.13800000000001</v>
      </c>
      <c r="D91" s="206">
        <f t="shared" si="86"/>
        <v>-16.101500000000001</v>
      </c>
      <c r="E91" s="139">
        <f t="shared" si="87"/>
        <v>6.7899282274456227E-2</v>
      </c>
      <c r="F91" s="207">
        <f t="shared" si="88"/>
        <v>21.455000000000002</v>
      </c>
      <c r="G91" s="81">
        <f t="shared" si="89"/>
        <v>-1.3324845511287768</v>
      </c>
      <c r="H91" s="6"/>
      <c r="I91" s="35">
        <f t="shared" ref="I91:I98" si="90">F91/C91</f>
        <v>-9.047474466344492E-2</v>
      </c>
    </row>
    <row r="92" spans="2:20">
      <c r="B92" s="79" t="s">
        <v>8</v>
      </c>
      <c r="C92" s="80">
        <f t="shared" si="85"/>
        <v>-290.32900000000001</v>
      </c>
      <c r="D92" s="206">
        <f t="shared" si="86"/>
        <v>22.961999999999989</v>
      </c>
      <c r="E92" s="139">
        <f t="shared" si="87"/>
        <v>-7.9089584574741023E-2</v>
      </c>
      <c r="F92" s="207">
        <f t="shared" si="88"/>
        <v>-0.16874999999998863</v>
      </c>
      <c r="G92" s="81">
        <f t="shared" si="89"/>
        <v>-7.3490985105822103E-3</v>
      </c>
      <c r="H92" s="6"/>
      <c r="I92" s="35">
        <f t="shared" si="90"/>
        <v>5.8123714820079503E-4</v>
      </c>
    </row>
    <row r="93" spans="2:20">
      <c r="B93" s="79" t="s">
        <v>14</v>
      </c>
      <c r="C93" s="80">
        <f t="shared" si="85"/>
        <v>-288.209</v>
      </c>
      <c r="D93" s="206">
        <f t="shared" si="86"/>
        <v>-9.9925000000000068</v>
      </c>
      <c r="E93" s="139">
        <f t="shared" si="87"/>
        <v>3.4671019988966365E-2</v>
      </c>
      <c r="F93" s="207">
        <f t="shared" si="88"/>
        <v>14.513999999999996</v>
      </c>
      <c r="G93" s="81">
        <f t="shared" si="89"/>
        <v>-1.4524893670252674</v>
      </c>
      <c r="H93" s="6"/>
      <c r="I93" s="35">
        <f t="shared" si="90"/>
        <v>-5.0359287877894149E-2</v>
      </c>
    </row>
    <row r="94" spans="2:20">
      <c r="B94" s="79" t="s">
        <v>9</v>
      </c>
      <c r="C94" s="80">
        <f t="shared" si="85"/>
        <v>-316.47500000000002</v>
      </c>
      <c r="D94" s="206">
        <f t="shared" si="86"/>
        <v>15.717999999999989</v>
      </c>
      <c r="E94" s="139">
        <f>D94/C94</f>
        <v>-4.966585038312659E-2</v>
      </c>
      <c r="F94" s="207">
        <f t="shared" si="88"/>
        <v>-2.8655000000000044</v>
      </c>
      <c r="G94" s="81">
        <f t="shared" si="89"/>
        <v>-0.18230690927598972</v>
      </c>
      <c r="H94" s="6"/>
      <c r="I94" s="35">
        <f t="shared" si="90"/>
        <v>9.0544276799115388E-3</v>
      </c>
    </row>
    <row r="95" spans="2:20">
      <c r="B95" s="79" t="s">
        <v>15</v>
      </c>
      <c r="C95" s="80">
        <f t="shared" si="85"/>
        <v>-331.339</v>
      </c>
      <c r="D95" s="206">
        <f t="shared" si="86"/>
        <v>-9.4699999999999989</v>
      </c>
      <c r="E95" s="139">
        <f t="shared" si="87"/>
        <v>2.8581000123740336E-2</v>
      </c>
      <c r="F95" s="207">
        <f t="shared" si="88"/>
        <v>28.656499999999998</v>
      </c>
      <c r="G95" s="81">
        <f t="shared" si="89"/>
        <v>-3.0260295670538544</v>
      </c>
      <c r="H95" s="6"/>
      <c r="I95" s="35">
        <f t="shared" si="90"/>
        <v>-8.6486951430408118E-2</v>
      </c>
    </row>
    <row r="96" spans="2:20">
      <c r="B96" s="79" t="s">
        <v>10</v>
      </c>
      <c r="C96" s="80">
        <f t="shared" si="85"/>
        <v>-394.416</v>
      </c>
      <c r="D96" s="206">
        <f t="shared" si="86"/>
        <v>20.749500000000012</v>
      </c>
      <c r="E96" s="139">
        <f t="shared" si="87"/>
        <v>-5.2608159912376808E-2</v>
      </c>
      <c r="F96" s="207">
        <f t="shared" si="88"/>
        <v>-10.778250000000007</v>
      </c>
      <c r="G96" s="81">
        <f t="shared" si="89"/>
        <v>-0.51944625171690884</v>
      </c>
      <c r="H96" s="6"/>
      <c r="I96" s="35">
        <f t="shared" si="90"/>
        <v>2.732711147620788E-2</v>
      </c>
      <c r="K96" s="213"/>
    </row>
    <row r="97" spans="2:11">
      <c r="B97" s="79" t="s">
        <v>17</v>
      </c>
      <c r="C97" s="80">
        <f t="shared" si="85"/>
        <v>-246.077</v>
      </c>
      <c r="D97" s="206">
        <f t="shared" si="86"/>
        <v>-8.8979999999999961</v>
      </c>
      <c r="E97" s="139">
        <f t="shared" si="87"/>
        <v>3.6159413516907296E-2</v>
      </c>
      <c r="F97" s="207">
        <f t="shared" si="88"/>
        <v>26.423250000000003</v>
      </c>
      <c r="G97" s="81">
        <f t="shared" si="89"/>
        <v>-2.9695718138907634</v>
      </c>
      <c r="H97" s="6"/>
      <c r="I97" s="35">
        <f t="shared" si="90"/>
        <v>-0.10737797518662859</v>
      </c>
    </row>
    <row r="98" spans="2:11">
      <c r="B98" s="79" t="s">
        <v>12</v>
      </c>
      <c r="C98" s="80">
        <f t="shared" si="85"/>
        <v>-261.90899999999999</v>
      </c>
      <c r="D98" s="206">
        <f t="shared" si="86"/>
        <v>12.162999999999997</v>
      </c>
      <c r="E98" s="139">
        <f t="shared" si="87"/>
        <v>-4.643979397424295E-2</v>
      </c>
      <c r="F98" s="207">
        <f t="shared" si="88"/>
        <v>-1.9850000000000056</v>
      </c>
      <c r="G98" s="81">
        <f t="shared" si="89"/>
        <v>-0.16319986845350704</v>
      </c>
      <c r="H98" s="6"/>
      <c r="I98" s="35">
        <f t="shared" si="90"/>
        <v>7.5789682676044188E-3</v>
      </c>
    </row>
    <row r="99" spans="2:11">
      <c r="B99" s="79" t="s">
        <v>58</v>
      </c>
      <c r="C99" s="80"/>
      <c r="D99" s="206"/>
      <c r="E99" s="139"/>
      <c r="F99" s="207"/>
      <c r="G99" s="81"/>
      <c r="H99" s="6"/>
      <c r="I99" s="35"/>
    </row>
    <row r="100" spans="2:11" ht="13.5" thickBot="1">
      <c r="B100" s="82" t="s">
        <v>11</v>
      </c>
      <c r="C100" s="90">
        <f t="shared" si="85"/>
        <v>-142.15799999999999</v>
      </c>
      <c r="D100" s="206">
        <f>O16</f>
        <v>6.6955000000000098</v>
      </c>
      <c r="E100" s="140">
        <f t="shared" si="87"/>
        <v>-4.7099002518324752E-2</v>
      </c>
      <c r="F100" s="207">
        <f>Q16</f>
        <v>-7.8402500000000028</v>
      </c>
      <c r="G100" s="87">
        <f t="shared" si="89"/>
        <v>-1.1709730415950999</v>
      </c>
      <c r="H100" s="6"/>
      <c r="I100" s="37">
        <f>F100/C100</f>
        <v>5.5151662234978006E-2</v>
      </c>
    </row>
    <row r="101" spans="2:11" ht="13.5" thickTop="1">
      <c r="B101" s="84" t="s">
        <v>38</v>
      </c>
      <c r="C101" s="6"/>
      <c r="D101" s="141"/>
      <c r="E101" s="259">
        <f>AVERAGE(E89:E98,E100)</f>
        <v>-1.0709802916803752E-2</v>
      </c>
      <c r="F101" s="153" t="s">
        <v>86</v>
      </c>
      <c r="G101" s="208">
        <f>AVERAGE(G89:G98,G100)</f>
        <v>-2.1661526781642775</v>
      </c>
      <c r="H101" s="6"/>
      <c r="I101" s="151">
        <f>AVERAGE(I89:I98,I100)</f>
        <v>-2.2962824658509629E-2</v>
      </c>
    </row>
    <row r="102" spans="2:11">
      <c r="B102" s="31" t="s">
        <v>40</v>
      </c>
      <c r="C102" s="453" t="s">
        <v>120</v>
      </c>
      <c r="D102" s="453"/>
      <c r="E102" s="88">
        <f>AVERAGE(E89,E91,E93,E95,E97)</f>
        <v>3.5343447341180355E-2</v>
      </c>
      <c r="F102" s="34" t="s">
        <v>41</v>
      </c>
      <c r="G102" s="81">
        <f>AVERAGE(G89,G91,G93,G95,G97)</f>
        <v>-3.6352951760237273</v>
      </c>
      <c r="H102" s="6"/>
      <c r="I102" s="35">
        <f>AVERAGE(I89,I91,I93,I95,I97)</f>
        <v>-8.4616338685136253E-2</v>
      </c>
    </row>
    <row r="103" spans="2:11">
      <c r="B103" s="31"/>
      <c r="C103" s="85"/>
      <c r="D103" s="85"/>
      <c r="E103" s="169">
        <f>AVERAGE(E90,E92,E94,E96,E98,E100)</f>
        <v>-4.9087511465123836E-2</v>
      </c>
      <c r="F103" s="202" t="s">
        <v>42</v>
      </c>
      <c r="G103" s="122">
        <f>AVERAGE(G90,G92,G94,G96,G98,G100)</f>
        <v>-0.94186726328140224</v>
      </c>
      <c r="H103" s="6"/>
      <c r="I103" s="152">
        <f>AVERAGE(I90,I92,I94,I96,I98,I100)</f>
        <v>2.841510369701257E-2</v>
      </c>
    </row>
    <row r="104" spans="2:11">
      <c r="B104" s="31" t="s">
        <v>83</v>
      </c>
      <c r="C104" s="14"/>
      <c r="D104" s="14"/>
      <c r="E104" s="260">
        <f>_xlfn.STDEV.S(E89:E98,E100)</f>
        <v>4.7971919315589848E-2</v>
      </c>
      <c r="F104" s="34" t="s">
        <v>86</v>
      </c>
      <c r="G104" s="208">
        <f>_xlfn.STDEV.S(G89:G98,G100)</f>
        <v>2.7064198102231565</v>
      </c>
      <c r="H104" s="6"/>
      <c r="I104" s="35">
        <f>_xlfn.STDEV.S(I89:I98,I100)</f>
        <v>6.3783655185878627E-2</v>
      </c>
    </row>
    <row r="105" spans="2:11">
      <c r="B105" s="31"/>
      <c r="C105" s="453" t="s">
        <v>43</v>
      </c>
      <c r="D105" s="453"/>
      <c r="E105" s="88">
        <f>_xlfn.STDEV.S(E89,E91,E93,E95,E97)</f>
        <v>2.1091794602539633E-2</v>
      </c>
      <c r="F105" s="34" t="s">
        <v>41</v>
      </c>
      <c r="G105" s="81">
        <f>_xlfn.STDEV.S(G89,G91,G93,G95,G97)</f>
        <v>3.3191318436890058</v>
      </c>
      <c r="H105" s="6"/>
      <c r="I105" s="35">
        <f>_xlfn.STDEV.S(I89,I91,I93,I95,I97)</f>
        <v>2.0878478599785963E-2</v>
      </c>
    </row>
    <row r="106" spans="2:11" ht="13.5" thickBot="1">
      <c r="B106" s="59"/>
      <c r="C106" s="60"/>
      <c r="D106" s="60"/>
      <c r="E106" s="89">
        <f>_xlfn.STDEV.S(E90,E92,E94,E96,E98,E100)</f>
        <v>1.8931428117552968E-2</v>
      </c>
      <c r="F106" s="76" t="s">
        <v>42</v>
      </c>
      <c r="G106" s="87">
        <f>_xlfn.STDEV.S(G90,G92,G94,G96,G98,G100)</f>
        <v>1.3707946637530217</v>
      </c>
      <c r="H106" s="6"/>
      <c r="I106" s="37">
        <f>_xlfn.STDEV.S(I90,I92,I94,I96,I98,I100)</f>
        <v>2.862158319295241E-2</v>
      </c>
    </row>
    <row r="107" spans="2:11" ht="13.5" thickTop="1">
      <c r="E107" s="258" t="s">
        <v>136</v>
      </c>
      <c r="F107" s="125"/>
      <c r="G107" s="258" t="s">
        <v>136</v>
      </c>
    </row>
    <row r="108" spans="2:11">
      <c r="B108" s="3"/>
      <c r="C108" s="3"/>
      <c r="D108" s="14"/>
      <c r="E108" s="14"/>
      <c r="F108" s="14"/>
      <c r="G108" s="14"/>
      <c r="H108" s="14"/>
      <c r="I108" s="3"/>
      <c r="J108" s="3"/>
      <c r="K108" s="3"/>
    </row>
    <row r="109" spans="2:11">
      <c r="B109" s="3"/>
      <c r="C109" s="3"/>
      <c r="D109" s="11"/>
      <c r="E109" s="14"/>
      <c r="F109" s="14"/>
      <c r="G109" s="14"/>
      <c r="H109" s="14"/>
      <c r="I109" s="3"/>
      <c r="J109" s="3"/>
      <c r="K109" s="3"/>
    </row>
    <row r="110" spans="2:11">
      <c r="B110" s="3"/>
      <c r="C110" s="3"/>
      <c r="D110" s="14"/>
      <c r="E110" s="11"/>
      <c r="F110" s="14"/>
      <c r="G110" s="14"/>
      <c r="H110" s="14"/>
      <c r="I110" s="3"/>
      <c r="J110" s="3"/>
      <c r="K110" s="3"/>
    </row>
    <row r="111" spans="2:11">
      <c r="B111" s="3"/>
      <c r="C111" s="3"/>
      <c r="D111" s="11"/>
      <c r="E111" s="11"/>
      <c r="F111" s="14"/>
      <c r="G111" s="14"/>
      <c r="H111" s="14"/>
      <c r="I111" s="3"/>
      <c r="J111" s="3"/>
      <c r="K111" s="3"/>
    </row>
    <row r="112" spans="2:11">
      <c r="B112" s="3"/>
      <c r="C112" s="3"/>
      <c r="D112" s="14"/>
      <c r="E112" s="11"/>
      <c r="F112" s="14"/>
      <c r="G112" s="14"/>
      <c r="H112" s="14"/>
      <c r="I112" s="3"/>
      <c r="J112" s="3"/>
      <c r="K112" s="3"/>
    </row>
    <row r="113" spans="2:11">
      <c r="B113" s="3"/>
      <c r="C113" s="13"/>
      <c r="D113" s="11"/>
      <c r="E113" s="14"/>
      <c r="F113" s="14"/>
      <c r="G113" s="14"/>
      <c r="H113" s="14"/>
      <c r="I113" s="3"/>
      <c r="J113" s="3"/>
      <c r="K113" s="3"/>
    </row>
    <row r="114" spans="2:11">
      <c r="B114" s="3"/>
      <c r="C114" s="3"/>
      <c r="D114" s="14"/>
      <c r="E114" s="14"/>
      <c r="F114" s="14"/>
      <c r="G114" s="14"/>
      <c r="H114" s="14"/>
      <c r="I114" s="3"/>
      <c r="J114" s="3"/>
      <c r="K114" s="3"/>
    </row>
    <row r="115" spans="2:11">
      <c r="B115" s="3"/>
      <c r="C115" s="3"/>
      <c r="D115" s="14"/>
      <c r="E115" s="14"/>
      <c r="F115" s="14"/>
      <c r="G115" s="14"/>
      <c r="H115" s="14"/>
      <c r="I115" s="3"/>
      <c r="J115" s="3"/>
      <c r="K115" s="3"/>
    </row>
    <row r="116" spans="2:11">
      <c r="B116" s="3"/>
      <c r="C116" s="3"/>
      <c r="D116" s="14"/>
      <c r="E116" s="14"/>
      <c r="F116" s="14"/>
      <c r="G116" s="14"/>
      <c r="H116" s="14"/>
      <c r="I116" s="3"/>
      <c r="J116" s="3"/>
      <c r="K116" s="3"/>
    </row>
    <row r="117" spans="2:11">
      <c r="B117" s="3"/>
      <c r="C117" s="3"/>
      <c r="D117" s="14"/>
      <c r="E117" s="14"/>
      <c r="F117" s="14"/>
      <c r="G117" s="14"/>
      <c r="H117" s="14"/>
      <c r="I117" s="3"/>
      <c r="J117" s="3"/>
      <c r="K117" s="3"/>
    </row>
    <row r="118" spans="2:11">
      <c r="B118" s="3"/>
      <c r="C118" s="3"/>
      <c r="D118" s="3"/>
      <c r="E118" s="3"/>
      <c r="F118" s="3"/>
      <c r="G118" s="3"/>
      <c r="H118" s="3"/>
      <c r="I118" s="3"/>
      <c r="J118" s="3"/>
      <c r="K118" s="3"/>
    </row>
  </sheetData>
  <mergeCells count="42">
    <mergeCell ref="R82:S82"/>
    <mergeCell ref="R83:S83"/>
    <mergeCell ref="C102:D102"/>
    <mergeCell ref="C105:D105"/>
    <mergeCell ref="R63:T63"/>
    <mergeCell ref="R78:S78"/>
    <mergeCell ref="R79:S79"/>
    <mergeCell ref="R80:S80"/>
    <mergeCell ref="R81:S81"/>
    <mergeCell ref="J82:K82"/>
    <mergeCell ref="J83:K83"/>
    <mergeCell ref="N63:P63"/>
    <mergeCell ref="N78:O78"/>
    <mergeCell ref="N79:O79"/>
    <mergeCell ref="N80:O80"/>
    <mergeCell ref="N81:O81"/>
    <mergeCell ref="N82:O82"/>
    <mergeCell ref="N83:O83"/>
    <mergeCell ref="J63:L63"/>
    <mergeCell ref="J78:K78"/>
    <mergeCell ref="J79:K79"/>
    <mergeCell ref="J80:K80"/>
    <mergeCell ref="J81:K81"/>
    <mergeCell ref="F86:G86"/>
    <mergeCell ref="C2:E2"/>
    <mergeCell ref="F2:H2"/>
    <mergeCell ref="C63:E63"/>
    <mergeCell ref="F63:H63"/>
    <mergeCell ref="C82:D82"/>
    <mergeCell ref="F82:G82"/>
    <mergeCell ref="F83:G83"/>
    <mergeCell ref="F78:G78"/>
    <mergeCell ref="C79:D79"/>
    <mergeCell ref="F79:G79"/>
    <mergeCell ref="F80:G80"/>
    <mergeCell ref="F81:G81"/>
    <mergeCell ref="C86:E86"/>
    <mergeCell ref="I2:K2"/>
    <mergeCell ref="C34:D34"/>
    <mergeCell ref="C37:D37"/>
    <mergeCell ref="C56:D56"/>
    <mergeCell ref="C59:D59"/>
  </mergeCells>
  <pageMargins left="0.70866141732283472" right="0.70866141732283472" top="0.74803149606299213" bottom="0.74803149606299213" header="0.31496062992125984" footer="0.31496062992125984"/>
  <pageSetup scale="65" orientation="landscape" r:id="rId1"/>
  <rowBreaks count="1" manualBreakCount="1">
    <brk id="60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K83"/>
  <sheetViews>
    <sheetView topLeftCell="A17" zoomScale="140" zoomScaleNormal="140" zoomScalePageLayoutView="120" workbookViewId="0">
      <selection activeCell="I3" sqref="I3:K3"/>
    </sheetView>
  </sheetViews>
  <sheetFormatPr defaultColWidth="8.85546875" defaultRowHeight="12.75"/>
  <cols>
    <col min="2" max="2" width="22.7109375" customWidth="1"/>
    <col min="3" max="11" width="11.7109375" customWidth="1"/>
    <col min="13" max="13" width="9.28515625" customWidth="1"/>
  </cols>
  <sheetData>
    <row r="1" spans="2:11" ht="13.5" thickBot="1"/>
    <row r="2" spans="2:11" ht="13.5" thickTop="1">
      <c r="B2" s="27" t="s">
        <v>44</v>
      </c>
      <c r="C2" s="457" t="s">
        <v>70</v>
      </c>
      <c r="D2" s="451"/>
      <c r="E2" s="458"/>
      <c r="F2" s="457" t="s">
        <v>71</v>
      </c>
      <c r="G2" s="451"/>
      <c r="H2" s="458"/>
      <c r="I2" s="450" t="s">
        <v>72</v>
      </c>
      <c r="J2" s="451"/>
      <c r="K2" s="452"/>
    </row>
    <row r="3" spans="2:11">
      <c r="B3" s="4" t="s">
        <v>73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</row>
    <row r="4" spans="2:11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</row>
    <row r="5" spans="2:11" ht="13.5" thickTop="1">
      <c r="B5" s="1" t="s">
        <v>6</v>
      </c>
      <c r="C5" s="68">
        <v>11.891</v>
      </c>
      <c r="D5" s="53">
        <v>-163.31</v>
      </c>
      <c r="E5" s="91">
        <v>-336.07</v>
      </c>
      <c r="F5" s="98">
        <v>-187.07</v>
      </c>
      <c r="G5" s="99">
        <v>-175.8</v>
      </c>
      <c r="H5" s="100">
        <v>-163.79</v>
      </c>
      <c r="I5" s="68">
        <v>-236.88</v>
      </c>
      <c r="J5" s="53">
        <v>-178.94</v>
      </c>
      <c r="K5" s="92">
        <v>-121.09</v>
      </c>
    </row>
    <row r="6" spans="2:11">
      <c r="B6" s="1" t="s">
        <v>7</v>
      </c>
      <c r="C6" s="68">
        <v>-485.9</v>
      </c>
      <c r="D6" s="441">
        <v>-325.99</v>
      </c>
      <c r="E6" s="91">
        <v>-155.62</v>
      </c>
      <c r="F6" s="98">
        <v>-314.26</v>
      </c>
      <c r="G6" s="99">
        <v>-312.82</v>
      </c>
      <c r="H6" s="100">
        <v>-300.54000000000002</v>
      </c>
      <c r="I6" s="68">
        <v>-252.65</v>
      </c>
      <c r="J6" s="124">
        <v>-307.68</v>
      </c>
      <c r="K6" s="92">
        <v>-353.47</v>
      </c>
    </row>
    <row r="7" spans="2:11">
      <c r="B7" s="1" t="s">
        <v>13</v>
      </c>
      <c r="C7" s="68">
        <v>-109.33</v>
      </c>
      <c r="D7" s="441">
        <v>-230.45</v>
      </c>
      <c r="E7" s="91">
        <v>-345.97</v>
      </c>
      <c r="F7" s="98">
        <v>-258.05</v>
      </c>
      <c r="G7" s="99">
        <v>-243.13</v>
      </c>
      <c r="H7" s="100">
        <v>-224.34</v>
      </c>
      <c r="I7" s="68">
        <v>-322.87</v>
      </c>
      <c r="J7" s="441">
        <v>-248.36</v>
      </c>
      <c r="K7" s="92">
        <v>-172.4</v>
      </c>
    </row>
    <row r="8" spans="2:11">
      <c r="B8" s="1" t="s">
        <v>8</v>
      </c>
      <c r="C8" s="68">
        <v>-409.6</v>
      </c>
      <c r="D8" s="124">
        <v>-305.17</v>
      </c>
      <c r="E8" s="91">
        <v>-196.84</v>
      </c>
      <c r="F8" s="98">
        <v>-290.05</v>
      </c>
      <c r="G8" s="99">
        <v>-290</v>
      </c>
      <c r="H8" s="100">
        <v>-284.73</v>
      </c>
      <c r="I8" s="68">
        <v>-243.74</v>
      </c>
      <c r="J8" s="124">
        <v>-283.85000000000002</v>
      </c>
      <c r="K8" s="92">
        <v>-319.63</v>
      </c>
    </row>
    <row r="9" spans="2:11">
      <c r="B9" s="1" t="s">
        <v>14</v>
      </c>
      <c r="C9" s="443">
        <v>-163.27000000000001</v>
      </c>
      <c r="D9" s="441">
        <v>-284.45</v>
      </c>
      <c r="E9" s="440">
        <v>-405.15</v>
      </c>
      <c r="F9" s="98">
        <v>-302.77</v>
      </c>
      <c r="G9" s="99">
        <v>-299.16000000000003</v>
      </c>
      <c r="H9" s="100">
        <v>-294.27999999999997</v>
      </c>
      <c r="I9" s="68">
        <v>-365.39</v>
      </c>
      <c r="J9" s="441">
        <v>-305.75</v>
      </c>
      <c r="K9" s="445">
        <v>-245.26</v>
      </c>
    </row>
    <row r="10" spans="2:11">
      <c r="B10" s="1" t="s">
        <v>9</v>
      </c>
      <c r="C10" s="439">
        <v>-429.94</v>
      </c>
      <c r="D10" s="441">
        <v>-323.44</v>
      </c>
      <c r="E10" s="440">
        <v>-215.02</v>
      </c>
      <c r="F10" s="98">
        <v>-307.47000000000003</v>
      </c>
      <c r="G10" s="99">
        <v>-308.24</v>
      </c>
      <c r="H10" s="100">
        <v>-307.41000000000003</v>
      </c>
      <c r="I10" s="439">
        <v>-256.18</v>
      </c>
      <c r="J10" s="441">
        <v>-301.79000000000002</v>
      </c>
      <c r="K10" s="445">
        <v>-346.76</v>
      </c>
    </row>
    <row r="11" spans="2:11">
      <c r="B11" s="1" t="s">
        <v>15</v>
      </c>
      <c r="C11" s="439">
        <v>-114.86</v>
      </c>
      <c r="D11" s="124">
        <v>-325.45999999999998</v>
      </c>
      <c r="E11" s="440">
        <v>-536.76</v>
      </c>
      <c r="F11" s="98">
        <v>-360.14</v>
      </c>
      <c r="G11" s="99">
        <v>-344.65</v>
      </c>
      <c r="H11" s="100">
        <v>-324.91000000000003</v>
      </c>
      <c r="I11" s="439">
        <v>-444.47</v>
      </c>
      <c r="J11" s="124">
        <v>-351.06</v>
      </c>
      <c r="K11" s="442">
        <v>-253.03</v>
      </c>
    </row>
    <row r="12" spans="2:11">
      <c r="B12" s="1" t="s">
        <v>10</v>
      </c>
      <c r="C12" s="68">
        <v>-636.22</v>
      </c>
      <c r="D12" s="441">
        <v>-412.71</v>
      </c>
      <c r="E12" s="91">
        <v>-178.33</v>
      </c>
      <c r="F12" s="98">
        <v>-377.48</v>
      </c>
      <c r="G12" s="99">
        <v>-392.95</v>
      </c>
      <c r="H12" s="100">
        <v>-400.84</v>
      </c>
      <c r="I12" s="68">
        <v>-318.82</v>
      </c>
      <c r="J12" s="53">
        <v>-388.3</v>
      </c>
      <c r="K12" s="92">
        <v>-451.86</v>
      </c>
    </row>
    <row r="13" spans="2:11">
      <c r="B13" s="1" t="s">
        <v>17</v>
      </c>
      <c r="C13" s="68">
        <v>33.426000000000002</v>
      </c>
      <c r="D13" s="124">
        <v>-246.18</v>
      </c>
      <c r="E13" s="91">
        <v>-523.54</v>
      </c>
      <c r="F13" s="98">
        <v>-282.44</v>
      </c>
      <c r="G13" s="99">
        <v>-264.02999999999997</v>
      </c>
      <c r="H13" s="100">
        <v>-237.66</v>
      </c>
      <c r="I13" s="68">
        <v>-374.38</v>
      </c>
      <c r="J13" s="441">
        <v>-268.7</v>
      </c>
      <c r="K13" s="92">
        <v>-155.86000000000001</v>
      </c>
    </row>
    <row r="14" spans="2:11">
      <c r="B14" s="1" t="s">
        <v>12</v>
      </c>
      <c r="C14" s="68">
        <v>-513.22</v>
      </c>
      <c r="D14" s="124">
        <v>-274.08</v>
      </c>
      <c r="E14" s="91">
        <v>-25.190999999999999</v>
      </c>
      <c r="F14" s="98">
        <v>-267.89</v>
      </c>
      <c r="G14" s="99">
        <v>-258.22000000000003</v>
      </c>
      <c r="H14" s="100">
        <v>-237.45</v>
      </c>
      <c r="I14" s="68">
        <v>-219.01</v>
      </c>
      <c r="J14" s="441">
        <v>-254.67</v>
      </c>
      <c r="K14" s="92">
        <v>-280.33999999999997</v>
      </c>
    </row>
    <row r="15" spans="2:11">
      <c r="B15" s="1" t="s">
        <v>16</v>
      </c>
      <c r="C15" s="439">
        <v>30.568999999999999</v>
      </c>
      <c r="D15" s="441">
        <v>-100.63</v>
      </c>
      <c r="E15" s="440">
        <v>-231.74</v>
      </c>
      <c r="F15" s="98">
        <v>-115.33</v>
      </c>
      <c r="G15" s="99">
        <v>-107.37</v>
      </c>
      <c r="H15" s="100">
        <v>-99.742999999999995</v>
      </c>
      <c r="I15" s="439">
        <v>-152.19</v>
      </c>
      <c r="J15" s="441">
        <v>-108.93</v>
      </c>
      <c r="K15" s="442">
        <v>-66.893000000000001</v>
      </c>
    </row>
    <row r="16" spans="2:11" ht="13.5" thickBot="1">
      <c r="B16" s="9" t="s">
        <v>11</v>
      </c>
      <c r="C16" s="446">
        <v>-238.23</v>
      </c>
      <c r="D16" s="444">
        <v>-146.69999999999999</v>
      </c>
      <c r="E16" s="447">
        <v>-52.140999999999998</v>
      </c>
      <c r="F16" s="101">
        <v>-136.01</v>
      </c>
      <c r="G16" s="102">
        <v>-137.13999999999999</v>
      </c>
      <c r="H16" s="103">
        <v>-136.31</v>
      </c>
      <c r="I16" s="449">
        <v>-115.56</v>
      </c>
      <c r="J16" s="444">
        <v>-135.12</v>
      </c>
      <c r="K16" s="448">
        <v>-153.37</v>
      </c>
    </row>
    <row r="17" spans="2:1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1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</row>
    <row r="19" spans="2:11" ht="13.5" thickTop="1">
      <c r="B19" s="44" t="s">
        <v>32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</row>
    <row r="20" spans="2:1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</row>
    <row r="21" spans="2:11" ht="13.5" thickTop="1">
      <c r="B21" s="1" t="s">
        <v>6</v>
      </c>
      <c r="C21" s="24">
        <f t="shared" ref="C21:C26" si="0">(C5+E5)/2</f>
        <v>-162.08949999999999</v>
      </c>
      <c r="D21" s="20">
        <f t="shared" ref="D21:D32" si="1">D5</f>
        <v>-163.31</v>
      </c>
      <c r="E21" s="226">
        <f>(C21/D21-1)</f>
        <v>-7.4735166248240947E-3</v>
      </c>
      <c r="F21" s="95">
        <f t="shared" ref="F21:F26" si="2">(F5+H5)/2</f>
        <v>-175.43</v>
      </c>
      <c r="G21" s="96">
        <f t="shared" ref="G21:G32" si="3">G5</f>
        <v>-175.8</v>
      </c>
      <c r="H21" s="226">
        <f>(F21/G21-1)</f>
        <v>-2.1046643913538166E-3</v>
      </c>
      <c r="I21" s="24">
        <f t="shared" ref="I21:I26" si="4">(I5+K5)/2</f>
        <v>-178.98500000000001</v>
      </c>
      <c r="J21" s="20">
        <f t="shared" ref="J21:J32" si="5">J5</f>
        <v>-178.94</v>
      </c>
      <c r="K21" s="230">
        <f>(I21/J21-1)</f>
        <v>2.5148094333315996E-4</v>
      </c>
    </row>
    <row r="22" spans="2:11">
      <c r="B22" s="1" t="s">
        <v>7</v>
      </c>
      <c r="C22" s="24">
        <f t="shared" si="0"/>
        <v>-320.76</v>
      </c>
      <c r="D22" s="20">
        <f t="shared" si="1"/>
        <v>-325.99</v>
      </c>
      <c r="E22" s="226">
        <f t="shared" ref="E22:E32" si="6">(C22/D22-1)</f>
        <v>-1.6043436915242903E-2</v>
      </c>
      <c r="F22" s="95">
        <f t="shared" si="2"/>
        <v>-307.39999999999998</v>
      </c>
      <c r="G22" s="96">
        <f t="shared" si="3"/>
        <v>-312.82</v>
      </c>
      <c r="H22" s="226">
        <f t="shared" ref="H22:H32" si="7">(F22/G22-1)</f>
        <v>-1.7326257911898235E-2</v>
      </c>
      <c r="I22" s="24">
        <f t="shared" si="4"/>
        <v>-303.06</v>
      </c>
      <c r="J22" s="20">
        <f t="shared" si="5"/>
        <v>-307.68</v>
      </c>
      <c r="K22" s="230">
        <f t="shared" ref="K22:K32" si="8">(I22/J22-1)</f>
        <v>-1.5015600624024961E-2</v>
      </c>
    </row>
    <row r="23" spans="2:11">
      <c r="B23" s="1" t="s">
        <v>13</v>
      </c>
      <c r="C23" s="24">
        <f t="shared" si="0"/>
        <v>-227.65</v>
      </c>
      <c r="D23" s="20">
        <f t="shared" si="1"/>
        <v>-230.45</v>
      </c>
      <c r="E23" s="226">
        <f t="shared" si="6"/>
        <v>-1.2150141028422601E-2</v>
      </c>
      <c r="F23" s="95">
        <f t="shared" si="2"/>
        <v>-241.19499999999999</v>
      </c>
      <c r="G23" s="96">
        <f t="shared" si="3"/>
        <v>-243.13</v>
      </c>
      <c r="H23" s="226">
        <f t="shared" si="7"/>
        <v>-7.9587052194299845E-3</v>
      </c>
      <c r="I23" s="24">
        <f t="shared" si="4"/>
        <v>-247.63499999999999</v>
      </c>
      <c r="J23" s="20">
        <f t="shared" si="5"/>
        <v>-248.36</v>
      </c>
      <c r="K23" s="230">
        <f t="shared" si="8"/>
        <v>-2.9191496215172918E-3</v>
      </c>
    </row>
    <row r="24" spans="2:11">
      <c r="B24" s="1" t="s">
        <v>8</v>
      </c>
      <c r="C24" s="24">
        <f t="shared" si="0"/>
        <v>-303.22000000000003</v>
      </c>
      <c r="D24" s="20">
        <f t="shared" si="1"/>
        <v>-305.17</v>
      </c>
      <c r="E24" s="226">
        <f t="shared" si="6"/>
        <v>-6.389881049906565E-3</v>
      </c>
      <c r="F24" s="95">
        <f t="shared" si="2"/>
        <v>-287.39</v>
      </c>
      <c r="G24" s="96">
        <f t="shared" si="3"/>
        <v>-290</v>
      </c>
      <c r="H24" s="226">
        <f t="shared" si="7"/>
        <v>-9.000000000000008E-3</v>
      </c>
      <c r="I24" s="24">
        <f t="shared" si="4"/>
        <v>-281.685</v>
      </c>
      <c r="J24" s="20">
        <f t="shared" si="5"/>
        <v>-283.85000000000002</v>
      </c>
      <c r="K24" s="230">
        <f t="shared" si="8"/>
        <v>-7.6272679231988993E-3</v>
      </c>
    </row>
    <row r="25" spans="2:11">
      <c r="B25" s="1" t="s">
        <v>14</v>
      </c>
      <c r="C25" s="24">
        <f t="shared" si="0"/>
        <v>-284.20999999999998</v>
      </c>
      <c r="D25" s="20">
        <f t="shared" si="1"/>
        <v>-284.45</v>
      </c>
      <c r="E25" s="226">
        <f t="shared" si="6"/>
        <v>-8.4373352082967035E-4</v>
      </c>
      <c r="F25" s="95">
        <f t="shared" si="2"/>
        <v>-298.52499999999998</v>
      </c>
      <c r="G25" s="96">
        <f t="shared" si="3"/>
        <v>-299.16000000000003</v>
      </c>
      <c r="H25" s="226">
        <f t="shared" si="7"/>
        <v>-2.1226099745956795E-3</v>
      </c>
      <c r="I25" s="24">
        <f t="shared" si="4"/>
        <v>-305.32499999999999</v>
      </c>
      <c r="J25" s="20">
        <f t="shared" si="5"/>
        <v>-305.75</v>
      </c>
      <c r="K25" s="230">
        <f t="shared" si="8"/>
        <v>-1.3900245298447134E-3</v>
      </c>
    </row>
    <row r="26" spans="2:11">
      <c r="B26" s="1" t="s">
        <v>9</v>
      </c>
      <c r="C26" s="24">
        <f t="shared" si="0"/>
        <v>-322.48</v>
      </c>
      <c r="D26" s="20">
        <f t="shared" si="1"/>
        <v>-323.44</v>
      </c>
      <c r="E26" s="226">
        <f t="shared" si="6"/>
        <v>-2.9680930002472516E-3</v>
      </c>
      <c r="F26" s="95">
        <f t="shared" si="2"/>
        <v>-307.44000000000005</v>
      </c>
      <c r="G26" s="96">
        <f t="shared" si="3"/>
        <v>-308.24</v>
      </c>
      <c r="H26" s="226">
        <f t="shared" si="7"/>
        <v>-2.5953802232026035E-3</v>
      </c>
      <c r="I26" s="24">
        <f t="shared" si="4"/>
        <v>-301.47000000000003</v>
      </c>
      <c r="J26" s="20">
        <f t="shared" si="5"/>
        <v>-301.79000000000002</v>
      </c>
      <c r="K26" s="230">
        <f t="shared" si="8"/>
        <v>-1.0603399715033435E-3</v>
      </c>
    </row>
    <row r="27" spans="2:11">
      <c r="B27" s="1" t="s">
        <v>15</v>
      </c>
      <c r="C27" s="24">
        <f t="shared" ref="C27" si="9">(C11+E11)/2</f>
        <v>-325.81</v>
      </c>
      <c r="D27" s="20">
        <f t="shared" si="1"/>
        <v>-325.45999999999998</v>
      </c>
      <c r="E27" s="226">
        <f t="shared" si="6"/>
        <v>1.0754009709335044E-3</v>
      </c>
      <c r="F27" s="95">
        <f t="shared" ref="F27" si="10">(F11+H11)/2</f>
        <v>-342.52499999999998</v>
      </c>
      <c r="G27" s="96">
        <f t="shared" si="3"/>
        <v>-344.65</v>
      </c>
      <c r="H27" s="226">
        <f t="shared" si="7"/>
        <v>-6.1656753227912198E-3</v>
      </c>
      <c r="I27" s="24">
        <f t="shared" ref="I27" si="11">(I11+K11)/2</f>
        <v>-348.75</v>
      </c>
      <c r="J27" s="20">
        <f t="shared" si="5"/>
        <v>-351.06</v>
      </c>
      <c r="K27" s="230">
        <f t="shared" si="8"/>
        <v>-6.5800717826012267E-3</v>
      </c>
    </row>
    <row r="28" spans="2:11">
      <c r="B28" s="1" t="s">
        <v>10</v>
      </c>
      <c r="C28" s="24">
        <f t="shared" ref="C28" si="12">(C12+E12)/2</f>
        <v>-407.27500000000003</v>
      </c>
      <c r="D28" s="20">
        <f t="shared" si="1"/>
        <v>-412.71</v>
      </c>
      <c r="E28" s="226">
        <f t="shared" si="6"/>
        <v>-1.3169053330425617E-2</v>
      </c>
      <c r="F28" s="95">
        <f t="shared" ref="F28" si="13">(F12+H12)/2</f>
        <v>-389.15999999999997</v>
      </c>
      <c r="G28" s="96">
        <f t="shared" si="3"/>
        <v>-392.95</v>
      </c>
      <c r="H28" s="226">
        <f t="shared" si="7"/>
        <v>-9.6449930016542229E-3</v>
      </c>
      <c r="I28" s="24">
        <f t="shared" ref="I28" si="14">(I12+K12)/2</f>
        <v>-385.34000000000003</v>
      </c>
      <c r="J28" s="20">
        <f t="shared" si="5"/>
        <v>-388.3</v>
      </c>
      <c r="K28" s="230">
        <f t="shared" si="8"/>
        <v>-7.6229719289209186E-3</v>
      </c>
    </row>
    <row r="29" spans="2:11">
      <c r="B29" s="1" t="s">
        <v>17</v>
      </c>
      <c r="C29" s="24">
        <f t="shared" ref="C29" si="15">(C13+E13)/2</f>
        <v>-245.05699999999999</v>
      </c>
      <c r="D29" s="20">
        <f t="shared" si="1"/>
        <v>-246.18</v>
      </c>
      <c r="E29" s="226">
        <f t="shared" si="6"/>
        <v>-4.5617028190755304E-3</v>
      </c>
      <c r="F29" s="95">
        <f t="shared" ref="F29" si="16">(F13+H13)/2</f>
        <v>-260.05</v>
      </c>
      <c r="G29" s="96">
        <f t="shared" si="3"/>
        <v>-264.02999999999997</v>
      </c>
      <c r="H29" s="226">
        <f t="shared" si="7"/>
        <v>-1.5074044616141924E-2</v>
      </c>
      <c r="I29" s="24">
        <f t="shared" ref="I29" si="17">(I13+K13)/2</f>
        <v>-265.12</v>
      </c>
      <c r="J29" s="20">
        <f t="shared" si="5"/>
        <v>-268.7</v>
      </c>
      <c r="K29" s="230">
        <f t="shared" si="8"/>
        <v>-1.332340900632667E-2</v>
      </c>
    </row>
    <row r="30" spans="2:11">
      <c r="B30" s="1" t="s">
        <v>12</v>
      </c>
      <c r="C30" s="24">
        <f t="shared" ref="C30" si="18">(C14+E14)/2</f>
        <v>-269.20550000000003</v>
      </c>
      <c r="D30" s="20">
        <f t="shared" si="1"/>
        <v>-274.08</v>
      </c>
      <c r="E30" s="226">
        <f t="shared" si="6"/>
        <v>-1.7784953298306871E-2</v>
      </c>
      <c r="F30" s="95">
        <f t="shared" ref="F30" si="19">(F14+H14)/2</f>
        <v>-252.67</v>
      </c>
      <c r="G30" s="96">
        <f t="shared" si="3"/>
        <v>-258.22000000000003</v>
      </c>
      <c r="H30" s="226">
        <f t="shared" si="7"/>
        <v>-2.1493300286577477E-2</v>
      </c>
      <c r="I30" s="24">
        <f t="shared" ref="I30" si="20">(I14+K14)/2</f>
        <v>-249.67499999999998</v>
      </c>
      <c r="J30" s="20">
        <f t="shared" si="5"/>
        <v>-254.67</v>
      </c>
      <c r="K30" s="230">
        <f t="shared" si="8"/>
        <v>-1.9613617622806001E-2</v>
      </c>
    </row>
    <row r="31" spans="2:11">
      <c r="B31" s="1" t="s">
        <v>16</v>
      </c>
      <c r="C31" s="24">
        <f t="shared" ref="C31" si="21">(C15+E15)/2</f>
        <v>-100.58550000000001</v>
      </c>
      <c r="D31" s="20">
        <f t="shared" si="1"/>
        <v>-100.63</v>
      </c>
      <c r="E31" s="226">
        <f t="shared" si="6"/>
        <v>-4.4221405147559789E-4</v>
      </c>
      <c r="F31" s="95">
        <f t="shared" ref="F31" si="22">(F15+H15)/2</f>
        <v>-107.53649999999999</v>
      </c>
      <c r="G31" s="96">
        <f t="shared" si="3"/>
        <v>-107.37</v>
      </c>
      <c r="H31" s="226">
        <f t="shared" si="7"/>
        <v>1.5507124895219881E-3</v>
      </c>
      <c r="I31" s="24">
        <f t="shared" ref="I31" si="23">(I15+K15)/2</f>
        <v>-109.5415</v>
      </c>
      <c r="J31" s="20">
        <f t="shared" si="5"/>
        <v>-108.93</v>
      </c>
      <c r="K31" s="230">
        <f t="shared" si="8"/>
        <v>5.6136968695492673E-3</v>
      </c>
    </row>
    <row r="32" spans="2:11" ht="13.5" thickBot="1">
      <c r="B32" s="9" t="s">
        <v>11</v>
      </c>
      <c r="C32" s="69">
        <f t="shared" ref="C32" si="24">(C16+E16)/2</f>
        <v>-145.18549999999999</v>
      </c>
      <c r="D32" s="36">
        <f t="shared" si="1"/>
        <v>-146.69999999999999</v>
      </c>
      <c r="E32" s="231">
        <f t="shared" si="6"/>
        <v>-1.0323790047716441E-2</v>
      </c>
      <c r="F32" s="97">
        <f t="shared" ref="F32" si="25">(F16+H16)/2</f>
        <v>-136.16</v>
      </c>
      <c r="G32" s="132">
        <f t="shared" si="3"/>
        <v>-137.13999999999999</v>
      </c>
      <c r="H32" s="231">
        <f t="shared" si="7"/>
        <v>-7.1459822079625868E-3</v>
      </c>
      <c r="I32" s="49">
        <f t="shared" ref="I32" si="26">(I16+K16)/2</f>
        <v>-134.465</v>
      </c>
      <c r="J32" s="36">
        <f t="shared" si="5"/>
        <v>-135.12</v>
      </c>
      <c r="K32" s="232">
        <f t="shared" si="8"/>
        <v>-4.8475429248076018E-3</v>
      </c>
    </row>
    <row r="33" spans="2:11" ht="13.5" thickTop="1">
      <c r="B33" s="31" t="s">
        <v>38</v>
      </c>
      <c r="C33" s="6"/>
      <c r="D33" s="43"/>
      <c r="E33" s="233">
        <f>AVERAGE(E21:E32)</f>
        <v>-7.589592892961637E-3</v>
      </c>
      <c r="F33" s="55" t="s">
        <v>39</v>
      </c>
      <c r="G33" s="6"/>
      <c r="H33" s="233">
        <f>AVERAGE(H21:H32)</f>
        <v>-8.2567417221738135E-3</v>
      </c>
      <c r="I33" s="7"/>
      <c r="K33" s="267">
        <f>AVERAGE(K21:K32)</f>
        <v>-6.1779015102224333E-3</v>
      </c>
    </row>
    <row r="34" spans="2:11">
      <c r="B34" s="31" t="s">
        <v>40</v>
      </c>
      <c r="C34" s="453" t="s">
        <v>120</v>
      </c>
      <c r="D34" s="454"/>
      <c r="E34" s="233">
        <f>AVERAGE(E21,E23,E25,E27,E29,E31)</f>
        <v>-4.0659845122823319E-3</v>
      </c>
      <c r="F34" s="55" t="s">
        <v>41</v>
      </c>
      <c r="G34" s="6"/>
      <c r="H34" s="233">
        <f>AVERAGE(H21,H23,H25,H27,H29,H31)</f>
        <v>-5.312497839131773E-3</v>
      </c>
      <c r="I34" s="7"/>
      <c r="K34" s="267">
        <f>AVERAGE(K21,K23,K25,K27,K29,K31)</f>
        <v>-3.0579128545679124E-3</v>
      </c>
    </row>
    <row r="35" spans="2:11">
      <c r="B35" s="31"/>
      <c r="C35" s="14"/>
      <c r="D35" s="56"/>
      <c r="E35" s="234">
        <f>AVERAGE(E22,E24,E26,E28,E30,E32)</f>
        <v>-1.1113201273640941E-2</v>
      </c>
      <c r="F35" s="58" t="s">
        <v>42</v>
      </c>
      <c r="G35" s="65"/>
      <c r="H35" s="234">
        <f>AVERAGE(H22,H24,H26,H28,H30,H32)</f>
        <v>-1.1200985605215855E-2</v>
      </c>
      <c r="I35" s="66"/>
      <c r="J35" s="67"/>
      <c r="K35" s="269">
        <f>AVERAGE(K22,K24,K26,K28,K30,K32)</f>
        <v>-9.2978901658769542E-3</v>
      </c>
    </row>
    <row r="36" spans="2:11">
      <c r="B36" s="31"/>
      <c r="C36" s="14"/>
      <c r="D36" s="42"/>
      <c r="E36" s="233">
        <f>_xlfn.STDEV.S(E21:E32)</f>
        <v>6.3135538767150889E-3</v>
      </c>
      <c r="F36" s="55" t="s">
        <v>39</v>
      </c>
      <c r="G36" s="6"/>
      <c r="H36" s="233">
        <f>_xlfn.STDEV.S(H21:H32)</f>
        <v>6.847865432744767E-3</v>
      </c>
      <c r="I36" s="7"/>
      <c r="K36" s="267">
        <f>_xlfn.STDEV.S(K21:K32)</f>
        <v>7.1089800694526788E-3</v>
      </c>
    </row>
    <row r="37" spans="2:11">
      <c r="B37" s="31"/>
      <c r="C37" s="453" t="s">
        <v>43</v>
      </c>
      <c r="D37" s="454"/>
      <c r="E37" s="233">
        <f>_xlfn.STDEV.S(E21,E23,E25,E27,E29,E31)</f>
        <v>5.042996268225906E-3</v>
      </c>
      <c r="F37" s="55" t="s">
        <v>41</v>
      </c>
      <c r="G37" s="6"/>
      <c r="H37" s="233">
        <f>_xlfn.STDEV.S(H21,H23,H25,H27,H29,H31)</f>
        <v>5.8410162956503168E-3</v>
      </c>
      <c r="I37" s="7"/>
      <c r="K37" s="267">
        <f>_xlfn.STDEV.S(K21,K23,K25,K27,K29,K31)</f>
        <v>6.4301792194569971E-3</v>
      </c>
    </row>
    <row r="38" spans="2:11" ht="13.5" thickBot="1">
      <c r="B38" s="59"/>
      <c r="C38" s="60"/>
      <c r="D38" s="61"/>
      <c r="E38" s="235">
        <f>_xlfn.STDEV.S(E22,E24,E26,E28,E30,E32)</f>
        <v>5.6977493634697918E-3</v>
      </c>
      <c r="F38" s="63" t="s">
        <v>42</v>
      </c>
      <c r="G38" s="30"/>
      <c r="H38" s="235">
        <f>_xlfn.STDEV.S(H22,H24,H26,H28,H30,H32)</f>
        <v>6.9457274563656619E-3</v>
      </c>
      <c r="I38" s="64"/>
      <c r="J38" s="64"/>
      <c r="K38" s="268">
        <f>_xlfn.STDEV.S(K22,K24,K26,K28,K30,K32)</f>
        <v>6.8171196175216371E-3</v>
      </c>
    </row>
    <row r="39" spans="2:1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</row>
    <row r="40" spans="2:11">
      <c r="B40" s="3"/>
      <c r="C40" s="6"/>
      <c r="D40" s="17"/>
      <c r="E40" s="6"/>
      <c r="F40" s="6"/>
      <c r="G40" s="6"/>
      <c r="H40" s="2"/>
      <c r="I40" s="2"/>
      <c r="J40" s="2"/>
      <c r="K40" s="2"/>
    </row>
    <row r="41" spans="2:11">
      <c r="B41" s="16"/>
      <c r="C41" s="15"/>
      <c r="D41" s="15"/>
      <c r="E41" s="15"/>
      <c r="F41" s="15"/>
      <c r="G41" s="15"/>
      <c r="H41" s="15"/>
      <c r="I41" s="115"/>
      <c r="J41" s="115"/>
      <c r="K41" s="15"/>
    </row>
    <row r="42" spans="2:11">
      <c r="B42" s="114"/>
      <c r="C42" s="15"/>
      <c r="D42" s="15"/>
      <c r="E42" s="116"/>
      <c r="F42" s="15"/>
      <c r="G42" s="15"/>
      <c r="H42" s="116"/>
      <c r="I42" s="115"/>
      <c r="J42" s="115"/>
      <c r="K42" s="116"/>
    </row>
    <row r="43" spans="2:11">
      <c r="B43" s="3"/>
      <c r="C43" s="11"/>
      <c r="D43" s="11"/>
      <c r="E43" s="11"/>
      <c r="F43" s="117"/>
      <c r="G43" s="117"/>
      <c r="H43" s="11"/>
      <c r="I43" s="2"/>
      <c r="J43" s="2"/>
      <c r="K43" s="11"/>
    </row>
    <row r="44" spans="2:11">
      <c r="B44" s="3"/>
      <c r="C44" s="11"/>
      <c r="D44" s="11"/>
      <c r="E44" s="11"/>
      <c r="F44" s="117"/>
      <c r="G44" s="117"/>
      <c r="H44" s="11"/>
      <c r="I44" s="2"/>
      <c r="J44" s="2"/>
      <c r="K44" s="11"/>
    </row>
    <row r="45" spans="2:11">
      <c r="B45" s="3"/>
      <c r="C45" s="11"/>
      <c r="D45" s="11"/>
      <c r="E45" s="11"/>
      <c r="F45" s="117"/>
      <c r="G45" s="117"/>
      <c r="H45" s="11"/>
      <c r="I45" s="2"/>
      <c r="J45" s="2"/>
      <c r="K45" s="11"/>
    </row>
    <row r="46" spans="2:11">
      <c r="B46" s="3"/>
      <c r="C46" s="11"/>
      <c r="D46" s="11"/>
      <c r="E46" s="11"/>
      <c r="F46" s="117"/>
      <c r="G46" s="117"/>
      <c r="H46" s="11"/>
      <c r="I46" s="2"/>
      <c r="J46" s="2"/>
      <c r="K46" s="11"/>
    </row>
    <row r="47" spans="2:11">
      <c r="B47" s="3"/>
      <c r="C47" s="11"/>
      <c r="D47" s="11"/>
      <c r="E47" s="11"/>
      <c r="F47" s="117"/>
      <c r="G47" s="117"/>
      <c r="H47" s="11"/>
      <c r="I47" s="2"/>
      <c r="J47" s="2"/>
      <c r="K47" s="11"/>
    </row>
    <row r="48" spans="2:11">
      <c r="B48" s="3"/>
      <c r="C48" s="116"/>
      <c r="D48" s="11"/>
      <c r="E48" s="11"/>
      <c r="F48" s="118"/>
      <c r="G48" s="117"/>
      <c r="H48" s="11"/>
      <c r="I48" s="119"/>
      <c r="J48" s="115"/>
      <c r="K48" s="116"/>
    </row>
    <row r="49" spans="2:11">
      <c r="B49" s="3"/>
      <c r="C49" s="11"/>
      <c r="D49" s="11"/>
      <c r="E49" s="11"/>
      <c r="F49" s="117"/>
      <c r="G49" s="117"/>
      <c r="H49" s="11"/>
      <c r="I49" s="2"/>
      <c r="J49" s="2"/>
      <c r="K49" s="11"/>
    </row>
    <row r="50" spans="2:11">
      <c r="B50" s="3"/>
      <c r="C50" s="11"/>
      <c r="D50" s="11"/>
      <c r="E50" s="11"/>
      <c r="F50" s="117"/>
      <c r="G50" s="117"/>
      <c r="H50" s="11"/>
      <c r="I50" s="2"/>
      <c r="J50" s="2"/>
      <c r="K50" s="11"/>
    </row>
    <row r="51" spans="2:11">
      <c r="B51" s="3"/>
      <c r="C51" s="11"/>
      <c r="D51" s="11"/>
      <c r="E51" s="11"/>
      <c r="F51" s="117"/>
      <c r="G51" s="117"/>
      <c r="H51" s="11"/>
      <c r="I51" s="2"/>
      <c r="J51" s="2"/>
      <c r="K51" s="11"/>
    </row>
    <row r="52" spans="2:11">
      <c r="B52" s="3"/>
      <c r="C52" s="11"/>
      <c r="D52" s="120"/>
      <c r="E52" s="11"/>
      <c r="F52" s="117"/>
      <c r="G52" s="121"/>
      <c r="H52" s="11"/>
      <c r="I52" s="2"/>
      <c r="J52" s="2"/>
      <c r="K52" s="11"/>
    </row>
    <row r="53" spans="2:11">
      <c r="B53" s="3"/>
      <c r="C53" s="11"/>
      <c r="D53" s="120"/>
      <c r="E53" s="11"/>
      <c r="F53" s="117"/>
      <c r="G53" s="121"/>
      <c r="H53" s="11"/>
      <c r="I53" s="2"/>
      <c r="J53" s="2"/>
      <c r="K53" s="11"/>
    </row>
    <row r="54" spans="2:11">
      <c r="B54" s="3"/>
      <c r="C54" s="11"/>
      <c r="D54" s="120"/>
      <c r="E54" s="11"/>
      <c r="F54" s="117"/>
      <c r="G54" s="121"/>
      <c r="H54" s="11"/>
      <c r="I54" s="2"/>
      <c r="J54" s="2"/>
      <c r="K54" s="11"/>
    </row>
    <row r="55" spans="2:11">
      <c r="B55" s="3"/>
      <c r="C55" s="6"/>
      <c r="D55" s="6"/>
      <c r="E55" s="6"/>
      <c r="F55" s="14"/>
      <c r="G55" s="6"/>
      <c r="H55" s="6"/>
      <c r="I55" s="7"/>
      <c r="K55" s="6"/>
    </row>
    <row r="56" spans="2:11">
      <c r="B56" s="3"/>
      <c r="C56" s="453"/>
      <c r="D56" s="453"/>
      <c r="E56" s="6"/>
      <c r="F56" s="14"/>
      <c r="G56" s="6"/>
      <c r="H56" s="6"/>
      <c r="I56" s="7"/>
      <c r="K56" s="6"/>
    </row>
    <row r="57" spans="2:11">
      <c r="B57" s="3"/>
      <c r="C57" s="14"/>
      <c r="D57" s="14"/>
      <c r="E57" s="6"/>
      <c r="F57" s="14"/>
      <c r="G57" s="6"/>
      <c r="H57" s="6"/>
      <c r="I57" s="7"/>
      <c r="K57" s="6"/>
    </row>
    <row r="58" spans="2:11">
      <c r="B58" s="3"/>
      <c r="C58" s="14"/>
      <c r="D58" s="14"/>
      <c r="E58" s="6"/>
      <c r="F58" s="14"/>
      <c r="G58" s="6"/>
      <c r="H58" s="6"/>
      <c r="I58" s="7"/>
      <c r="K58" s="6"/>
    </row>
    <row r="59" spans="2:11">
      <c r="B59" s="3"/>
      <c r="C59" s="453"/>
      <c r="D59" s="453"/>
      <c r="E59" s="6"/>
      <c r="F59" s="14"/>
      <c r="G59" s="6"/>
      <c r="H59" s="6"/>
      <c r="I59" s="7"/>
      <c r="K59" s="6"/>
    </row>
    <row r="60" spans="2:11">
      <c r="B60" s="3"/>
      <c r="C60" s="14"/>
      <c r="D60" s="14"/>
      <c r="E60" s="6"/>
      <c r="F60" s="14"/>
      <c r="G60" s="6"/>
      <c r="H60" s="6"/>
      <c r="K60" s="6"/>
    </row>
    <row r="61" spans="2:11">
      <c r="B61" s="3"/>
      <c r="C61" s="11"/>
      <c r="D61" s="11"/>
      <c r="E61" s="6"/>
      <c r="F61" s="11"/>
    </row>
    <row r="62" spans="2:11">
      <c r="B62" s="3"/>
      <c r="C62" s="11"/>
      <c r="D62" s="11"/>
      <c r="E62" s="6"/>
      <c r="F62" s="11"/>
    </row>
    <row r="63" spans="2:11">
      <c r="B63" s="3"/>
      <c r="C63" s="479"/>
      <c r="D63" s="479"/>
      <c r="E63" s="479"/>
      <c r="F63" s="479"/>
      <c r="G63" s="479"/>
      <c r="H63" s="479"/>
    </row>
    <row r="64" spans="2:11">
      <c r="B64" s="16"/>
      <c r="C64" s="14"/>
      <c r="D64" s="14"/>
      <c r="E64" s="14"/>
      <c r="F64" s="14"/>
      <c r="G64" s="14"/>
      <c r="H64" s="14"/>
    </row>
    <row r="65" spans="2:8">
      <c r="B65" s="114"/>
      <c r="C65" s="15"/>
      <c r="D65" s="14"/>
      <c r="E65" s="14"/>
      <c r="F65" s="12"/>
      <c r="G65" s="14"/>
      <c r="H65" s="14"/>
    </row>
    <row r="66" spans="2:8">
      <c r="B66" s="3"/>
      <c r="C66" s="6"/>
      <c r="D66" s="11"/>
      <c r="E66" s="6"/>
      <c r="F66" s="6"/>
      <c r="G66" s="11"/>
      <c r="H66" s="6"/>
    </row>
    <row r="67" spans="2:8">
      <c r="B67" s="3"/>
      <c r="C67" s="6"/>
      <c r="D67" s="11"/>
      <c r="E67" s="6"/>
      <c r="F67" s="6"/>
      <c r="G67" s="11"/>
      <c r="H67" s="6"/>
    </row>
    <row r="68" spans="2:8">
      <c r="B68" s="3"/>
      <c r="C68" s="6"/>
      <c r="D68" s="11"/>
      <c r="E68" s="6"/>
      <c r="F68" s="6"/>
      <c r="G68" s="11"/>
      <c r="H68" s="6"/>
    </row>
    <row r="69" spans="2:8">
      <c r="B69" s="3"/>
      <c r="C69" s="6"/>
      <c r="D69" s="11"/>
      <c r="E69" s="6"/>
      <c r="F69" s="6"/>
      <c r="G69" s="11"/>
      <c r="H69" s="6"/>
    </row>
    <row r="70" spans="2:8">
      <c r="B70" s="3"/>
      <c r="C70" s="6"/>
      <c r="D70" s="11"/>
      <c r="E70" s="6"/>
      <c r="F70" s="6"/>
      <c r="G70" s="11"/>
      <c r="H70" s="6"/>
    </row>
    <row r="71" spans="2:8">
      <c r="B71" s="3"/>
      <c r="C71" s="6"/>
      <c r="D71" s="11"/>
      <c r="E71" s="6"/>
      <c r="F71" s="6"/>
      <c r="G71" s="11"/>
      <c r="H71" s="6"/>
    </row>
    <row r="72" spans="2:8">
      <c r="B72" s="3"/>
      <c r="C72" s="6"/>
      <c r="D72" s="11"/>
      <c r="E72" s="6"/>
      <c r="F72" s="6"/>
      <c r="G72" s="11"/>
      <c r="H72" s="6"/>
    </row>
    <row r="73" spans="2:8">
      <c r="B73" s="3"/>
      <c r="C73" s="6"/>
      <c r="D73" s="11"/>
      <c r="E73" s="6"/>
      <c r="F73" s="6"/>
      <c r="G73" s="11"/>
      <c r="H73" s="6"/>
    </row>
    <row r="74" spans="2:8">
      <c r="B74" s="3"/>
      <c r="C74" s="6"/>
      <c r="D74" s="11"/>
      <c r="E74" s="6"/>
      <c r="F74" s="6"/>
      <c r="G74" s="11"/>
      <c r="H74" s="6"/>
    </row>
    <row r="75" spans="2:8">
      <c r="B75" s="3"/>
      <c r="C75" s="6"/>
      <c r="D75" s="11"/>
      <c r="E75" s="6"/>
      <c r="F75" s="6"/>
      <c r="G75" s="11"/>
      <c r="H75" s="6"/>
    </row>
    <row r="76" spans="2:8">
      <c r="B76" s="3"/>
      <c r="C76" s="6"/>
      <c r="D76" s="11"/>
      <c r="E76" s="6"/>
      <c r="F76" s="6"/>
      <c r="G76" s="11"/>
      <c r="H76" s="6"/>
    </row>
    <row r="77" spans="2:8">
      <c r="B77" s="3"/>
      <c r="C77" s="6"/>
      <c r="D77" s="11"/>
      <c r="E77" s="6"/>
      <c r="F77" s="6"/>
      <c r="G77" s="11"/>
      <c r="H77" s="6"/>
    </row>
    <row r="78" spans="2:8">
      <c r="B78" s="3"/>
      <c r="C78" s="6"/>
      <c r="D78" s="6"/>
      <c r="E78" s="6"/>
      <c r="F78" s="453"/>
      <c r="G78" s="453"/>
      <c r="H78" s="6"/>
    </row>
    <row r="79" spans="2:8">
      <c r="B79" s="3"/>
      <c r="C79" s="453"/>
      <c r="D79" s="453"/>
      <c r="E79" s="6"/>
      <c r="F79" s="453"/>
      <c r="G79" s="453"/>
      <c r="H79" s="6"/>
    </row>
    <row r="80" spans="2:8">
      <c r="B80" s="3"/>
      <c r="C80" s="14"/>
      <c r="D80" s="14"/>
      <c r="E80" s="6"/>
      <c r="F80" s="453"/>
      <c r="G80" s="453"/>
      <c r="H80" s="6"/>
    </row>
    <row r="81" spans="2:8">
      <c r="B81" s="3"/>
      <c r="C81" s="14"/>
      <c r="D81" s="14"/>
      <c r="E81" s="6"/>
      <c r="F81" s="453"/>
      <c r="G81" s="453"/>
      <c r="H81" s="6"/>
    </row>
    <row r="82" spans="2:8">
      <c r="B82" s="3"/>
      <c r="C82" s="453"/>
      <c r="D82" s="453"/>
      <c r="E82" s="6"/>
      <c r="F82" s="453"/>
      <c r="G82" s="453"/>
      <c r="H82" s="6"/>
    </row>
    <row r="83" spans="2:8">
      <c r="B83" s="3"/>
      <c r="C83" s="14"/>
      <c r="D83" s="14"/>
      <c r="E83" s="6"/>
      <c r="F83" s="453"/>
      <c r="G83" s="453"/>
      <c r="H83" s="6"/>
    </row>
  </sheetData>
  <mergeCells count="17">
    <mergeCell ref="F80:G80"/>
    <mergeCell ref="F81:G81"/>
    <mergeCell ref="C82:D82"/>
    <mergeCell ref="F82:G82"/>
    <mergeCell ref="F83:G83"/>
    <mergeCell ref="C59:D59"/>
    <mergeCell ref="C63:E63"/>
    <mergeCell ref="F63:H63"/>
    <mergeCell ref="F78:G78"/>
    <mergeCell ref="C79:D79"/>
    <mergeCell ref="F79:G79"/>
    <mergeCell ref="C56:D56"/>
    <mergeCell ref="C2:E2"/>
    <mergeCell ref="F2:H2"/>
    <mergeCell ref="I2:K2"/>
    <mergeCell ref="C34:D34"/>
    <mergeCell ref="C37:D37"/>
  </mergeCells>
  <pageMargins left="0.7" right="0.7" top="0.75" bottom="0.75" header="0.3" footer="0.3"/>
  <pageSetup paperSize="9" orientation="portrait" horizontalDpi="4294967293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N86"/>
  <sheetViews>
    <sheetView topLeftCell="A80" zoomScale="160" zoomScaleNormal="160" zoomScalePageLayoutView="120" workbookViewId="0">
      <selection activeCell="H44" sqref="H44"/>
    </sheetView>
  </sheetViews>
  <sheetFormatPr defaultColWidth="8.85546875" defaultRowHeight="12.75"/>
  <cols>
    <col min="2" max="2" width="22.7109375" customWidth="1"/>
    <col min="3" max="4" width="11.7109375" customWidth="1"/>
    <col min="5" max="5" width="12.7109375" customWidth="1"/>
    <col min="6" max="11" width="11.7109375" customWidth="1"/>
    <col min="13" max="13" width="9.28515625" customWidth="1"/>
  </cols>
  <sheetData>
    <row r="1" spans="2:11" ht="13.5" thickBot="1"/>
    <row r="2" spans="2:11" ht="13.5" thickTop="1">
      <c r="B2" s="27" t="s">
        <v>74</v>
      </c>
      <c r="C2" s="457" t="s">
        <v>70</v>
      </c>
      <c r="D2" s="451"/>
      <c r="E2" s="458"/>
      <c r="F2" s="457" t="s">
        <v>71</v>
      </c>
      <c r="G2" s="451"/>
      <c r="H2" s="458"/>
      <c r="I2" s="450" t="s">
        <v>72</v>
      </c>
      <c r="J2" s="451"/>
      <c r="K2" s="452"/>
    </row>
    <row r="3" spans="2:11">
      <c r="B3" s="4" t="s">
        <v>73</v>
      </c>
      <c r="C3" s="22" t="s">
        <v>26</v>
      </c>
      <c r="D3" s="18" t="s">
        <v>23</v>
      </c>
      <c r="E3" s="25" t="s">
        <v>27</v>
      </c>
      <c r="F3" s="22" t="s">
        <v>20</v>
      </c>
      <c r="G3" s="18" t="s">
        <v>18</v>
      </c>
      <c r="H3" s="25" t="s">
        <v>21</v>
      </c>
      <c r="I3" s="22" t="s">
        <v>24</v>
      </c>
      <c r="J3" s="18" t="s">
        <v>22</v>
      </c>
      <c r="K3" s="21" t="s">
        <v>25</v>
      </c>
    </row>
    <row r="4" spans="2:11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</row>
    <row r="5" spans="2:11" ht="13.5" thickTop="1">
      <c r="B5" s="1" t="s">
        <v>6</v>
      </c>
      <c r="C5" s="104">
        <v>-0.59128000000000003</v>
      </c>
      <c r="D5" s="105">
        <v>7.3773</v>
      </c>
      <c r="E5" s="107">
        <v>14.01</v>
      </c>
      <c r="F5" s="133">
        <v>2.3189000000000002</v>
      </c>
      <c r="G5" s="541">
        <v>20.728999999999999</v>
      </c>
      <c r="H5" s="542">
        <v>36.274000000000001</v>
      </c>
      <c r="I5" s="104">
        <v>4.9025999999999996</v>
      </c>
      <c r="J5" s="105">
        <v>24.088000000000001</v>
      </c>
      <c r="K5" s="106">
        <v>40.372999999999998</v>
      </c>
    </row>
    <row r="6" spans="2:11">
      <c r="B6" s="1" t="s">
        <v>7</v>
      </c>
      <c r="C6" s="104">
        <v>-84.32</v>
      </c>
      <c r="D6" s="105">
        <v>-45.595999999999997</v>
      </c>
      <c r="E6" s="107">
        <v>-22.446999999999999</v>
      </c>
      <c r="F6" s="133">
        <v>-79.78</v>
      </c>
      <c r="G6" s="541">
        <v>-58.468000000000004</v>
      </c>
      <c r="H6" s="542">
        <v>-54.055999999999997</v>
      </c>
      <c r="I6" s="104">
        <v>-76.031999999999996</v>
      </c>
      <c r="J6" s="105">
        <v>-63.328000000000003</v>
      </c>
      <c r="K6" s="106">
        <v>-67.126999999999995</v>
      </c>
    </row>
    <row r="7" spans="2:11">
      <c r="B7" s="1" t="s">
        <v>13</v>
      </c>
      <c r="C7" s="104">
        <v>17.690000000000001</v>
      </c>
      <c r="D7" s="105">
        <v>36.591999999999999</v>
      </c>
      <c r="E7" s="107">
        <v>46.459000000000003</v>
      </c>
      <c r="F7" s="133">
        <v>12.874000000000001</v>
      </c>
      <c r="G7" s="541">
        <v>50.500999999999998</v>
      </c>
      <c r="H7" s="542">
        <v>76.650000000000006</v>
      </c>
      <c r="I7" s="104">
        <v>12.494</v>
      </c>
      <c r="J7" s="105">
        <v>56.399000000000001</v>
      </c>
      <c r="K7" s="106">
        <v>88.734999999999999</v>
      </c>
    </row>
    <row r="8" spans="2:11">
      <c r="B8" s="1" t="s">
        <v>8</v>
      </c>
      <c r="C8" s="104">
        <v>-58.332999999999998</v>
      </c>
      <c r="D8" s="105">
        <v>-37.127000000000002</v>
      </c>
      <c r="E8" s="107">
        <v>-23.611000000000001</v>
      </c>
      <c r="F8" s="133">
        <v>-62.87</v>
      </c>
      <c r="G8" s="541">
        <v>-52.441000000000003</v>
      </c>
      <c r="H8" s="542">
        <v>-50.255000000000003</v>
      </c>
      <c r="I8" s="104">
        <v>-62.667000000000002</v>
      </c>
      <c r="J8" s="105">
        <v>-58.500999999999998</v>
      </c>
      <c r="K8" s="106">
        <v>-62.082000000000001</v>
      </c>
    </row>
    <row r="9" spans="2:11">
      <c r="B9" s="1" t="s">
        <v>14</v>
      </c>
      <c r="C9" s="104">
        <v>9.6309000000000005</v>
      </c>
      <c r="D9" s="105">
        <v>16.13</v>
      </c>
      <c r="E9" s="107">
        <v>20.989000000000001</v>
      </c>
      <c r="F9" s="133">
        <v>17.681999999999999</v>
      </c>
      <c r="G9" s="541">
        <v>30.995000000000001</v>
      </c>
      <c r="H9" s="542">
        <v>41.357999999999997</v>
      </c>
      <c r="I9" s="104">
        <v>23.314</v>
      </c>
      <c r="J9" s="105">
        <v>37.670999999999999</v>
      </c>
      <c r="K9" s="106">
        <v>49.195999999999998</v>
      </c>
    </row>
    <row r="10" spans="2:11">
      <c r="B10" s="1" t="s">
        <v>9</v>
      </c>
      <c r="C10" s="104">
        <v>-28.271999999999998</v>
      </c>
      <c r="D10" s="105">
        <v>-19.001999999999999</v>
      </c>
      <c r="E10" s="107">
        <v>-12.003</v>
      </c>
      <c r="F10" s="133">
        <v>-41.935000000000002</v>
      </c>
      <c r="G10" s="541">
        <v>-33.978999999999999</v>
      </c>
      <c r="H10" s="542">
        <v>-28.420999999999999</v>
      </c>
      <c r="I10" s="104">
        <v>-45.392000000000003</v>
      </c>
      <c r="J10" s="105">
        <v>-40.362000000000002</v>
      </c>
      <c r="K10" s="106">
        <v>-37.040999999999997</v>
      </c>
    </row>
    <row r="11" spans="2:11">
      <c r="B11" s="1" t="s">
        <v>15</v>
      </c>
      <c r="C11" s="104">
        <v>10.843</v>
      </c>
      <c r="D11" s="105">
        <v>31.122</v>
      </c>
      <c r="E11" s="107">
        <v>44.768999999999998</v>
      </c>
      <c r="F11" s="133">
        <v>13.827999999999999</v>
      </c>
      <c r="G11" s="541">
        <v>49.676000000000002</v>
      </c>
      <c r="H11" s="542">
        <v>77.272999999999996</v>
      </c>
      <c r="I11" s="104">
        <v>17.323</v>
      </c>
      <c r="J11" s="105">
        <v>55.920999999999999</v>
      </c>
      <c r="K11" s="106">
        <v>86.659000000000006</v>
      </c>
    </row>
    <row r="12" spans="2:11">
      <c r="B12" s="1" t="s">
        <v>10</v>
      </c>
      <c r="C12" s="104">
        <v>-77.432000000000002</v>
      </c>
      <c r="D12" s="105">
        <v>-43.225999999999999</v>
      </c>
      <c r="E12" s="107">
        <v>-19.067</v>
      </c>
      <c r="F12" s="133">
        <v>-88.225999999999999</v>
      </c>
      <c r="G12" s="541">
        <v>-61.622</v>
      </c>
      <c r="H12" s="542">
        <v>-47.009</v>
      </c>
      <c r="I12" s="104">
        <v>-88.703000000000003</v>
      </c>
      <c r="J12" s="105">
        <v>-65.918000000000006</v>
      </c>
      <c r="K12" s="106">
        <v>-54.948999999999998</v>
      </c>
    </row>
    <row r="13" spans="2:11">
      <c r="B13" s="1" t="s">
        <v>17</v>
      </c>
      <c r="C13" s="104">
        <v>-2.5339</v>
      </c>
      <c r="D13" s="105">
        <v>20.841000000000001</v>
      </c>
      <c r="E13" s="107">
        <v>32.991</v>
      </c>
      <c r="F13" s="133">
        <v>-18.902000000000001</v>
      </c>
      <c r="G13" s="541">
        <v>38.841999999999999</v>
      </c>
      <c r="H13" s="542">
        <v>81.025999999999996</v>
      </c>
      <c r="I13" s="104">
        <v>-21.565999999999999</v>
      </c>
      <c r="J13" s="105">
        <v>43.722000000000001</v>
      </c>
      <c r="K13" s="106">
        <v>93.734999999999999</v>
      </c>
    </row>
    <row r="14" spans="2:11">
      <c r="B14" s="1" t="s">
        <v>12</v>
      </c>
      <c r="C14" s="104">
        <v>-48.335999999999999</v>
      </c>
      <c r="D14" s="105">
        <v>-18.738</v>
      </c>
      <c r="E14" s="107">
        <v>-1.6935</v>
      </c>
      <c r="F14" s="133">
        <v>-46.375</v>
      </c>
      <c r="G14" s="541">
        <v>-33.792999999999999</v>
      </c>
      <c r="H14" s="542">
        <v>-37.536999999999999</v>
      </c>
      <c r="I14" s="104">
        <v>-43.822000000000003</v>
      </c>
      <c r="J14" s="105">
        <v>-37.06</v>
      </c>
      <c r="K14" s="106">
        <v>-46.622</v>
      </c>
    </row>
    <row r="15" spans="2:11">
      <c r="B15" s="1" t="s">
        <v>16</v>
      </c>
      <c r="C15" s="104">
        <v>0</v>
      </c>
      <c r="D15" s="105">
        <v>0</v>
      </c>
      <c r="E15" s="107">
        <v>0</v>
      </c>
      <c r="F15" s="133">
        <v>1.0672999999999999</v>
      </c>
      <c r="G15" s="541">
        <v>7.5538999999999996</v>
      </c>
      <c r="H15" s="542">
        <v>12.164</v>
      </c>
      <c r="I15" s="104">
        <v>2.4609999999999999</v>
      </c>
      <c r="J15" s="105">
        <v>9.3484999999999996</v>
      </c>
      <c r="K15" s="106">
        <v>14.595000000000001</v>
      </c>
    </row>
    <row r="16" spans="2:11" ht="13.5" thickBot="1">
      <c r="B16" s="9" t="s">
        <v>11</v>
      </c>
      <c r="C16" s="537">
        <v>-17.198</v>
      </c>
      <c r="D16" s="538">
        <v>-9.4923000000000002</v>
      </c>
      <c r="E16" s="539">
        <v>-4.0002000000000004</v>
      </c>
      <c r="F16" s="543">
        <v>-25.187000000000001</v>
      </c>
      <c r="G16" s="544">
        <v>-18.399999999999999</v>
      </c>
      <c r="H16" s="545">
        <v>-15.932</v>
      </c>
      <c r="I16" s="537">
        <v>-26.010999999999999</v>
      </c>
      <c r="J16" s="538">
        <v>-20.184000000000001</v>
      </c>
      <c r="K16" s="540">
        <v>-19.004000000000001</v>
      </c>
    </row>
    <row r="17" spans="2:14" ht="13.5" thickTop="1">
      <c r="B17" s="3"/>
      <c r="C17" s="10"/>
      <c r="D17" s="546" t="s">
        <v>217</v>
      </c>
      <c r="E17" s="13"/>
      <c r="F17" s="10"/>
      <c r="G17" s="3"/>
      <c r="H17" s="13"/>
      <c r="I17" s="10"/>
      <c r="J17" s="3"/>
      <c r="K17" s="13"/>
    </row>
    <row r="18" spans="2:14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</row>
    <row r="19" spans="2:14" ht="13.5" thickTop="1">
      <c r="B19" s="44" t="s">
        <v>32</v>
      </c>
      <c r="C19" s="40" t="s">
        <v>34</v>
      </c>
      <c r="D19" s="32" t="s">
        <v>23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29</v>
      </c>
      <c r="J19" s="32" t="s">
        <v>22</v>
      </c>
      <c r="K19" s="33" t="s">
        <v>122</v>
      </c>
    </row>
    <row r="20" spans="2:14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</row>
    <row r="21" spans="2:14" ht="13.5" thickTop="1">
      <c r="B21" s="1" t="s">
        <v>6</v>
      </c>
      <c r="C21" s="24">
        <f t="shared" ref="C21:C27" si="0">(C5+E5)/2</f>
        <v>6.7093600000000002</v>
      </c>
      <c r="D21" s="20">
        <f t="shared" ref="D21:D32" si="1">D5</f>
        <v>7.3773</v>
      </c>
      <c r="E21" s="226">
        <f>(C21/D21-1)</f>
        <v>-9.0539899421197445E-2</v>
      </c>
      <c r="F21" s="95">
        <f t="shared" ref="F21:F27" si="2">(F5+H5)/2</f>
        <v>19.29645</v>
      </c>
      <c r="G21" s="96">
        <f t="shared" ref="G21:G32" si="3">G5</f>
        <v>20.728999999999999</v>
      </c>
      <c r="H21" s="226">
        <f>(F21/G21-1)</f>
        <v>-6.9108495344686105E-2</v>
      </c>
      <c r="I21" s="24">
        <f t="shared" ref="I21:I27" si="4">(I5+K5)/2</f>
        <v>22.637799999999999</v>
      </c>
      <c r="J21" s="20">
        <f t="shared" ref="J21:J32" si="5">J5</f>
        <v>24.088000000000001</v>
      </c>
      <c r="K21" s="230">
        <f>(I21/J21-1)</f>
        <v>-6.020425107937577E-2</v>
      </c>
    </row>
    <row r="22" spans="2:14">
      <c r="B22" s="1" t="s">
        <v>7</v>
      </c>
      <c r="C22" s="24">
        <f t="shared" si="0"/>
        <v>-53.383499999999998</v>
      </c>
      <c r="D22" s="20">
        <f t="shared" si="1"/>
        <v>-45.595999999999997</v>
      </c>
      <c r="E22" s="226">
        <f t="shared" ref="E22:E32" si="6">(C22/D22-1)</f>
        <v>0.17079349065707516</v>
      </c>
      <c r="F22" s="95">
        <f t="shared" si="2"/>
        <v>-66.918000000000006</v>
      </c>
      <c r="G22" s="96">
        <f t="shared" si="3"/>
        <v>-58.468000000000004</v>
      </c>
      <c r="H22" s="226">
        <f t="shared" ref="H22:H32" si="7">(F22/G22-1)</f>
        <v>0.14452350003420689</v>
      </c>
      <c r="I22" s="24">
        <f t="shared" si="4"/>
        <v>-71.579499999999996</v>
      </c>
      <c r="J22" s="20">
        <f t="shared" si="5"/>
        <v>-63.328000000000003</v>
      </c>
      <c r="K22" s="230">
        <f t="shared" ref="K22:K32" si="8">(I22/J22-1)</f>
        <v>0.13029781455280443</v>
      </c>
    </row>
    <row r="23" spans="2:14">
      <c r="B23" s="1" t="s">
        <v>13</v>
      </c>
      <c r="C23" s="24">
        <f t="shared" si="0"/>
        <v>32.0745</v>
      </c>
      <c r="D23" s="20">
        <f t="shared" si="1"/>
        <v>36.591999999999999</v>
      </c>
      <c r="E23" s="226">
        <f t="shared" si="6"/>
        <v>-0.12345594665500648</v>
      </c>
      <c r="F23" s="95">
        <f t="shared" si="2"/>
        <v>44.762</v>
      </c>
      <c r="G23" s="96">
        <f t="shared" si="3"/>
        <v>50.500999999999998</v>
      </c>
      <c r="H23" s="226">
        <f t="shared" si="7"/>
        <v>-0.1136413140333854</v>
      </c>
      <c r="I23" s="24">
        <f t="shared" si="4"/>
        <v>50.6145</v>
      </c>
      <c r="J23" s="20">
        <f t="shared" si="5"/>
        <v>56.399000000000001</v>
      </c>
      <c r="K23" s="230">
        <f t="shared" si="8"/>
        <v>-0.10256387524601507</v>
      </c>
    </row>
    <row r="24" spans="2:14">
      <c r="B24" s="1" t="s">
        <v>8</v>
      </c>
      <c r="C24" s="24">
        <f t="shared" si="0"/>
        <v>-40.972000000000001</v>
      </c>
      <c r="D24" s="20">
        <f t="shared" si="1"/>
        <v>-37.127000000000002</v>
      </c>
      <c r="E24" s="226">
        <f t="shared" si="6"/>
        <v>0.10356344439356802</v>
      </c>
      <c r="F24" s="95">
        <f t="shared" si="2"/>
        <v>-56.5625</v>
      </c>
      <c r="G24" s="96">
        <f t="shared" si="3"/>
        <v>-52.441000000000003</v>
      </c>
      <c r="H24" s="226">
        <f t="shared" si="7"/>
        <v>7.8593085562822962E-2</v>
      </c>
      <c r="I24" s="24">
        <f t="shared" si="4"/>
        <v>-62.374499999999998</v>
      </c>
      <c r="J24" s="20">
        <f t="shared" si="5"/>
        <v>-58.500999999999998</v>
      </c>
      <c r="K24" s="230">
        <f t="shared" si="8"/>
        <v>6.6212543375326893E-2</v>
      </c>
    </row>
    <row r="25" spans="2:14">
      <c r="B25" s="1" t="s">
        <v>14</v>
      </c>
      <c r="C25" s="24">
        <f t="shared" si="0"/>
        <v>15.309950000000001</v>
      </c>
      <c r="D25" s="20">
        <f t="shared" si="1"/>
        <v>16.13</v>
      </c>
      <c r="E25" s="226">
        <f t="shared" si="6"/>
        <v>-5.084004959702404E-2</v>
      </c>
      <c r="F25" s="95">
        <f t="shared" si="2"/>
        <v>29.519999999999996</v>
      </c>
      <c r="G25" s="96">
        <f t="shared" si="3"/>
        <v>30.995000000000001</v>
      </c>
      <c r="H25" s="226">
        <f t="shared" si="7"/>
        <v>-4.7588320696886788E-2</v>
      </c>
      <c r="I25" s="24">
        <f t="shared" si="4"/>
        <v>36.254999999999995</v>
      </c>
      <c r="J25" s="20">
        <f t="shared" si="5"/>
        <v>37.670999999999999</v>
      </c>
      <c r="K25" s="230">
        <f t="shared" si="8"/>
        <v>-3.7588596002229968E-2</v>
      </c>
      <c r="N25" s="125"/>
    </row>
    <row r="26" spans="2:14">
      <c r="B26" s="1" t="s">
        <v>9</v>
      </c>
      <c r="C26" s="24">
        <f t="shared" si="0"/>
        <v>-20.137499999999999</v>
      </c>
      <c r="D26" s="20">
        <f t="shared" si="1"/>
        <v>-19.001999999999999</v>
      </c>
      <c r="E26" s="226">
        <f t="shared" si="6"/>
        <v>5.9756867698137039E-2</v>
      </c>
      <c r="F26" s="95">
        <f t="shared" si="2"/>
        <v>-35.177999999999997</v>
      </c>
      <c r="G26" s="96">
        <f t="shared" si="3"/>
        <v>-33.978999999999999</v>
      </c>
      <c r="H26" s="226">
        <f t="shared" si="7"/>
        <v>3.5286500485594008E-2</v>
      </c>
      <c r="I26" s="24">
        <f t="shared" si="4"/>
        <v>-41.216499999999996</v>
      </c>
      <c r="J26" s="20">
        <f t="shared" si="5"/>
        <v>-40.362000000000002</v>
      </c>
      <c r="K26" s="230">
        <f t="shared" si="8"/>
        <v>2.1170903324909451E-2</v>
      </c>
    </row>
    <row r="27" spans="2:14">
      <c r="B27" s="1" t="s">
        <v>15</v>
      </c>
      <c r="C27" s="24">
        <f t="shared" si="0"/>
        <v>27.805999999999997</v>
      </c>
      <c r="D27" s="20">
        <f t="shared" si="1"/>
        <v>31.122</v>
      </c>
      <c r="E27" s="226">
        <f t="shared" si="6"/>
        <v>-0.10654842233789608</v>
      </c>
      <c r="F27" s="95">
        <f t="shared" si="2"/>
        <v>45.5505</v>
      </c>
      <c r="G27" s="96">
        <f t="shared" si="3"/>
        <v>49.676000000000002</v>
      </c>
      <c r="H27" s="226">
        <f t="shared" si="7"/>
        <v>-8.3048152025122834E-2</v>
      </c>
      <c r="I27" s="24">
        <f t="shared" si="4"/>
        <v>51.991</v>
      </c>
      <c r="J27" s="20">
        <f t="shared" si="5"/>
        <v>55.920999999999999</v>
      </c>
      <c r="K27" s="230">
        <f t="shared" si="8"/>
        <v>-7.0277713202553604E-2</v>
      </c>
    </row>
    <row r="28" spans="2:14">
      <c r="B28" s="1" t="s">
        <v>10</v>
      </c>
      <c r="C28" s="24">
        <f t="shared" ref="C28" si="9">(C12+E12)/2</f>
        <v>-48.249499999999998</v>
      </c>
      <c r="D28" s="20">
        <f t="shared" si="1"/>
        <v>-43.225999999999999</v>
      </c>
      <c r="E28" s="226">
        <f t="shared" si="6"/>
        <v>0.11621477814278447</v>
      </c>
      <c r="F28" s="95">
        <f t="shared" ref="F28" si="10">(F12+H12)/2</f>
        <v>-67.617500000000007</v>
      </c>
      <c r="G28" s="96">
        <f t="shared" si="3"/>
        <v>-61.622</v>
      </c>
      <c r="H28" s="226">
        <f t="shared" si="7"/>
        <v>9.7294797312648118E-2</v>
      </c>
      <c r="I28" s="24">
        <f t="shared" ref="I28" si="11">(I12+K12)/2</f>
        <v>-71.825999999999993</v>
      </c>
      <c r="J28" s="20">
        <f t="shared" si="5"/>
        <v>-65.918000000000006</v>
      </c>
      <c r="K28" s="230">
        <f t="shared" si="8"/>
        <v>8.9626505658545241E-2</v>
      </c>
    </row>
    <row r="29" spans="2:14">
      <c r="B29" s="1" t="s">
        <v>17</v>
      </c>
      <c r="C29" s="24">
        <f t="shared" ref="C29" si="12">(C13+E13)/2</f>
        <v>15.22855</v>
      </c>
      <c r="D29" s="20">
        <f t="shared" si="1"/>
        <v>20.841000000000001</v>
      </c>
      <c r="E29" s="226">
        <f t="shared" si="6"/>
        <v>-0.26929849815267981</v>
      </c>
      <c r="F29" s="95">
        <f t="shared" ref="F29" si="13">(F13+H13)/2</f>
        <v>31.061999999999998</v>
      </c>
      <c r="G29" s="96">
        <f t="shared" si="3"/>
        <v>38.841999999999999</v>
      </c>
      <c r="H29" s="226">
        <f t="shared" si="7"/>
        <v>-0.20029864579578815</v>
      </c>
      <c r="I29" s="24">
        <f t="shared" ref="I29" si="14">(I13+K13)/2</f>
        <v>36.084499999999998</v>
      </c>
      <c r="J29" s="20">
        <f t="shared" si="5"/>
        <v>43.722000000000001</v>
      </c>
      <c r="K29" s="230">
        <f t="shared" si="8"/>
        <v>-0.17468322583596363</v>
      </c>
    </row>
    <row r="30" spans="2:14">
      <c r="B30" s="1" t="s">
        <v>12</v>
      </c>
      <c r="C30" s="24">
        <f t="shared" ref="C30" si="15">(C14+E14)/2</f>
        <v>-25.014749999999999</v>
      </c>
      <c r="D30" s="20">
        <f t="shared" si="1"/>
        <v>-18.738</v>
      </c>
      <c r="E30" s="226">
        <f t="shared" si="6"/>
        <v>0.33497438360550746</v>
      </c>
      <c r="F30" s="95">
        <f t="shared" ref="F30" si="16">(F14+H14)/2</f>
        <v>-41.956000000000003</v>
      </c>
      <c r="G30" s="96">
        <f t="shared" si="3"/>
        <v>-33.792999999999999</v>
      </c>
      <c r="H30" s="226">
        <f t="shared" si="7"/>
        <v>0.24155890273133496</v>
      </c>
      <c r="I30" s="24">
        <f t="shared" ref="I30" si="17">(I14+K14)/2</f>
        <v>-45.222000000000001</v>
      </c>
      <c r="J30" s="20">
        <f t="shared" si="5"/>
        <v>-37.06</v>
      </c>
      <c r="K30" s="230">
        <f t="shared" si="8"/>
        <v>0.22023745277927675</v>
      </c>
    </row>
    <row r="31" spans="2:14">
      <c r="B31" s="1" t="s">
        <v>16</v>
      </c>
      <c r="C31" s="24">
        <f t="shared" ref="C31" si="18">(C15+E15)/2</f>
        <v>0</v>
      </c>
      <c r="D31" s="20">
        <f t="shared" si="1"/>
        <v>0</v>
      </c>
      <c r="E31" s="226" t="s">
        <v>137</v>
      </c>
      <c r="F31" s="95">
        <f t="shared" ref="F31" si="19">(F15+H15)/2</f>
        <v>6.6156499999999996</v>
      </c>
      <c r="G31" s="96">
        <f t="shared" si="3"/>
        <v>7.5538999999999996</v>
      </c>
      <c r="H31" s="226">
        <f t="shared" si="7"/>
        <v>-0.12420736308396985</v>
      </c>
      <c r="I31" s="24">
        <f t="shared" ref="I31" si="20">(I15+K15)/2</f>
        <v>8.5280000000000005</v>
      </c>
      <c r="J31" s="20">
        <f t="shared" si="5"/>
        <v>9.3484999999999996</v>
      </c>
      <c r="K31" s="230">
        <f t="shared" si="8"/>
        <v>-8.7768091137615523E-2</v>
      </c>
    </row>
    <row r="32" spans="2:14" ht="13.5" thickBot="1">
      <c r="B32" s="9" t="s">
        <v>11</v>
      </c>
      <c r="C32" s="69">
        <f t="shared" ref="C32" si="21">(C16+E16)/2</f>
        <v>-10.5991</v>
      </c>
      <c r="D32" s="36">
        <f t="shared" si="1"/>
        <v>-9.4923000000000002</v>
      </c>
      <c r="E32" s="231">
        <f t="shared" si="6"/>
        <v>0.11659977034017044</v>
      </c>
      <c r="F32" s="97">
        <f t="shared" ref="F32" si="22">(F16+H16)/2</f>
        <v>-20.5595</v>
      </c>
      <c r="G32" s="132">
        <f t="shared" si="3"/>
        <v>-18.399999999999999</v>
      </c>
      <c r="H32" s="231">
        <f t="shared" si="7"/>
        <v>0.11736413043478278</v>
      </c>
      <c r="I32" s="49">
        <f t="shared" ref="I32" si="23">(I16+K16)/2</f>
        <v>-22.5075</v>
      </c>
      <c r="J32" s="36">
        <f t="shared" si="5"/>
        <v>-20.184000000000001</v>
      </c>
      <c r="K32" s="232">
        <f t="shared" si="8"/>
        <v>0.11511593341260395</v>
      </c>
    </row>
    <row r="33" spans="2:11" ht="13.5" thickTop="1">
      <c r="B33" s="31" t="s">
        <v>38</v>
      </c>
      <c r="C33" s="6"/>
      <c r="D33" s="43"/>
      <c r="E33" s="233">
        <f>AVERAGE(E21:E32)</f>
        <v>2.3747265333948976E-2</v>
      </c>
      <c r="F33" s="55" t="s">
        <v>39</v>
      </c>
      <c r="G33" s="6"/>
      <c r="H33" s="233">
        <f>AVERAGE(H21:H32)</f>
        <v>6.3940521317958814E-3</v>
      </c>
      <c r="I33" s="7"/>
      <c r="K33" s="267">
        <f>AVERAGE(K21:K32)</f>
        <v>9.1312833833094298E-3</v>
      </c>
    </row>
    <row r="34" spans="2:11">
      <c r="B34" s="31" t="s">
        <v>40</v>
      </c>
      <c r="C34" s="453" t="s">
        <v>120</v>
      </c>
      <c r="D34" s="454"/>
      <c r="E34" s="233">
        <f>AVERAGE(E21,E23,E25,E27,E29,E31)</f>
        <v>-0.12813656323276076</v>
      </c>
      <c r="F34" s="55" t="s">
        <v>41</v>
      </c>
      <c r="G34" s="6"/>
      <c r="H34" s="233">
        <f>AVERAGE(H21,H23,H25,H27,H29,H31)</f>
        <v>-0.10631538182997319</v>
      </c>
      <c r="I34" s="7"/>
      <c r="K34" s="267">
        <f>AVERAGE(K21,K23,K25,K27,K29,K31)</f>
        <v>-8.8847625417292256E-2</v>
      </c>
    </row>
    <row r="35" spans="2:11">
      <c r="B35" s="31"/>
      <c r="C35" s="14"/>
      <c r="D35" s="56"/>
      <c r="E35" s="234">
        <f>AVERAGE(E22,E24,E26,E28,E30,E32)</f>
        <v>0.15031712247287377</v>
      </c>
      <c r="F35" s="58" t="s">
        <v>42</v>
      </c>
      <c r="G35" s="65"/>
      <c r="H35" s="234">
        <f>AVERAGE(H22,H24,H26,H28,H30,H32)</f>
        <v>0.11910348609356496</v>
      </c>
      <c r="I35" s="66"/>
      <c r="J35" s="67"/>
      <c r="K35" s="269">
        <f>AVERAGE(K22,K24,K26,K28,K30,K32)</f>
        <v>0.10711019218391112</v>
      </c>
    </row>
    <row r="36" spans="2:11">
      <c r="B36" s="31"/>
      <c r="C36" s="14"/>
      <c r="D36" s="42"/>
      <c r="E36" s="233">
        <f>_xlfn.STDEV.S(E21:E32)</f>
        <v>0.16925437925267181</v>
      </c>
      <c r="F36" s="55" t="s">
        <v>39</v>
      </c>
      <c r="G36" s="6"/>
      <c r="H36" s="233">
        <f>_xlfn.STDEV.S(H21:H32)</f>
        <v>0.13204983852113628</v>
      </c>
      <c r="I36" s="7"/>
      <c r="K36" s="267">
        <f>_xlfn.STDEV.S(K21:K32)</f>
        <v>0.11650658031567107</v>
      </c>
    </row>
    <row r="37" spans="2:11">
      <c r="B37" s="31"/>
      <c r="C37" s="453" t="s">
        <v>43</v>
      </c>
      <c r="D37" s="454"/>
      <c r="E37" s="233">
        <f>_xlfn.STDEV.S(E21,E23,E25,E27,E29,E31)</f>
        <v>8.3371020173647989E-2</v>
      </c>
      <c r="F37" s="55" t="s">
        <v>41</v>
      </c>
      <c r="G37" s="6"/>
      <c r="H37" s="233">
        <f>_xlfn.STDEV.S(H21,H23,H25,H27,H29,H31)</f>
        <v>5.4002278240015807E-2</v>
      </c>
      <c r="I37" s="7"/>
      <c r="K37" s="267">
        <f>_xlfn.STDEV.S(K21,K23,K25,K27,K29,K31)</f>
        <v>4.7644147242989023E-2</v>
      </c>
    </row>
    <row r="38" spans="2:11" ht="13.5" thickBot="1">
      <c r="B38" s="59"/>
      <c r="C38" s="60"/>
      <c r="D38" s="61"/>
      <c r="E38" s="235">
        <f>_xlfn.STDEV.S(E22,E24,E26,E28,E30,E32)</f>
        <v>9.7164274942468321E-2</v>
      </c>
      <c r="F38" s="63" t="s">
        <v>42</v>
      </c>
      <c r="G38" s="30"/>
      <c r="H38" s="235">
        <f>_xlfn.STDEV.S(H22,H24,H26,H28,H30,H32)</f>
        <v>7.0408138825977837E-2</v>
      </c>
      <c r="I38" s="64"/>
      <c r="J38" s="64"/>
      <c r="K38" s="268">
        <f>_xlfn.STDEV.S(K22,K24,K26,K28,K30,K32)</f>
        <v>6.7473540229831472E-2</v>
      </c>
    </row>
    <row r="39" spans="2:1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</row>
    <row r="40" spans="2:11" ht="13.5" thickBot="1">
      <c r="B40" s="3"/>
      <c r="C40" s="181"/>
      <c r="D40" s="17"/>
      <c r="E40" s="6"/>
      <c r="F40" s="220"/>
      <c r="G40" s="6"/>
      <c r="H40" s="2"/>
      <c r="I40" s="2"/>
      <c r="J40" s="2"/>
      <c r="K40" s="2"/>
    </row>
    <row r="41" spans="2:11" ht="13.5" thickTop="1">
      <c r="B41" s="27" t="s">
        <v>74</v>
      </c>
      <c r="C41" s="170" t="s">
        <v>73</v>
      </c>
      <c r="D41" s="171" t="s">
        <v>110</v>
      </c>
      <c r="E41" s="179"/>
      <c r="F41" s="33"/>
      <c r="I41" s="115"/>
      <c r="J41" s="115"/>
      <c r="K41" s="15"/>
    </row>
    <row r="42" spans="2:11">
      <c r="B42" s="4" t="s">
        <v>73</v>
      </c>
      <c r="C42" s="22" t="s">
        <v>24</v>
      </c>
      <c r="D42" s="18" t="s">
        <v>22</v>
      </c>
      <c r="E42" s="18" t="s">
        <v>25</v>
      </c>
      <c r="F42" s="177" t="s">
        <v>107</v>
      </c>
      <c r="G42" s="15"/>
      <c r="H42" s="12"/>
      <c r="I42" s="115"/>
      <c r="J42" s="115"/>
      <c r="K42" s="116"/>
    </row>
    <row r="43" spans="2:11" ht="13.5" thickBot="1">
      <c r="B43" s="5" t="s">
        <v>5</v>
      </c>
      <c r="C43" s="23" t="s">
        <v>0</v>
      </c>
      <c r="D43" s="19" t="s">
        <v>28</v>
      </c>
      <c r="E43" s="19" t="s">
        <v>19</v>
      </c>
      <c r="F43" s="28"/>
      <c r="G43" s="159"/>
      <c r="H43" s="159"/>
      <c r="I43" s="2"/>
      <c r="J43" s="2"/>
      <c r="K43" s="11"/>
    </row>
    <row r="44" spans="2:11" ht="13.5" thickTop="1">
      <c r="B44" s="1" t="s">
        <v>6</v>
      </c>
      <c r="C44" s="43">
        <f>I5</f>
        <v>4.9025999999999996</v>
      </c>
      <c r="D44" s="144">
        <f>J5</f>
        <v>24.088000000000001</v>
      </c>
      <c r="E44" s="153">
        <f>K5</f>
        <v>40.372999999999998</v>
      </c>
      <c r="F44" s="139">
        <f>(K5-I5)/2/J5</f>
        <v>0.73626702092328122</v>
      </c>
      <c r="G44" s="6"/>
      <c r="H44" s="6"/>
      <c r="I44" s="2"/>
      <c r="J44" s="2"/>
      <c r="K44" s="11"/>
    </row>
    <row r="45" spans="2:11">
      <c r="B45" s="1" t="s">
        <v>7</v>
      </c>
      <c r="C45" s="43">
        <f t="shared" ref="C45:E45" si="24">I6</f>
        <v>-76.031999999999996</v>
      </c>
      <c r="D45" s="144">
        <f t="shared" si="24"/>
        <v>-63.328000000000003</v>
      </c>
      <c r="E45" s="144">
        <f t="shared" si="24"/>
        <v>-67.126999999999995</v>
      </c>
      <c r="F45" s="139">
        <f t="shared" ref="F45:F55" si="25">(K6-I6)/2/J6</f>
        <v>-7.0308552299140986E-2</v>
      </c>
      <c r="G45" s="6"/>
      <c r="H45" s="6"/>
      <c r="I45" s="2"/>
      <c r="J45" s="2"/>
      <c r="K45" s="11"/>
    </row>
    <row r="46" spans="2:11">
      <c r="B46" s="1" t="s">
        <v>13</v>
      </c>
      <c r="C46" s="43">
        <f t="shared" ref="C46:E46" si="26">I7</f>
        <v>12.494</v>
      </c>
      <c r="D46" s="144">
        <f t="shared" si="26"/>
        <v>56.399000000000001</v>
      </c>
      <c r="E46" s="144">
        <f t="shared" si="26"/>
        <v>88.734999999999999</v>
      </c>
      <c r="F46" s="139">
        <f t="shared" si="25"/>
        <v>0.6759073742442242</v>
      </c>
      <c r="G46" s="6"/>
      <c r="H46" s="6"/>
      <c r="I46" s="2"/>
      <c r="J46" s="2"/>
      <c r="K46" s="11"/>
    </row>
    <row r="47" spans="2:11">
      <c r="B47" s="1" t="s">
        <v>8</v>
      </c>
      <c r="C47" s="43">
        <f t="shared" ref="C47:E47" si="27">I8</f>
        <v>-62.667000000000002</v>
      </c>
      <c r="D47" s="144">
        <f t="shared" si="27"/>
        <v>-58.500999999999998</v>
      </c>
      <c r="E47" s="144">
        <f t="shared" si="27"/>
        <v>-62.082000000000001</v>
      </c>
      <c r="F47" s="139">
        <f t="shared" si="25"/>
        <v>-4.9999145313755393E-3</v>
      </c>
      <c r="G47" s="6"/>
      <c r="H47" s="6"/>
      <c r="I47" s="2"/>
      <c r="J47" s="2"/>
      <c r="K47" s="11"/>
    </row>
    <row r="48" spans="2:11">
      <c r="B48" s="1" t="s">
        <v>14</v>
      </c>
      <c r="C48" s="43">
        <f t="shared" ref="C48:E48" si="28">I9</f>
        <v>23.314</v>
      </c>
      <c r="D48" s="144">
        <f t="shared" si="28"/>
        <v>37.670999999999999</v>
      </c>
      <c r="E48" s="144">
        <f t="shared" si="28"/>
        <v>49.195999999999998</v>
      </c>
      <c r="F48" s="139">
        <f t="shared" si="25"/>
        <v>0.34352685089326007</v>
      </c>
      <c r="G48" s="6"/>
      <c r="H48" s="6"/>
      <c r="I48" s="119"/>
      <c r="J48" s="115"/>
      <c r="K48" s="116"/>
    </row>
    <row r="49" spans="2:11">
      <c r="B49" s="1" t="s">
        <v>9</v>
      </c>
      <c r="C49" s="43">
        <f t="shared" ref="C49:E49" si="29">I10</f>
        <v>-45.392000000000003</v>
      </c>
      <c r="D49" s="144">
        <f t="shared" si="29"/>
        <v>-40.362000000000002</v>
      </c>
      <c r="E49" s="144">
        <f t="shared" si="29"/>
        <v>-37.040999999999997</v>
      </c>
      <c r="F49" s="139">
        <f t="shared" si="25"/>
        <v>-0.10345126604231711</v>
      </c>
      <c r="G49" s="6"/>
      <c r="H49" s="6"/>
      <c r="I49" s="2"/>
      <c r="J49" s="2"/>
      <c r="K49" s="11"/>
    </row>
    <row r="50" spans="2:11">
      <c r="B50" s="1" t="s">
        <v>15</v>
      </c>
      <c r="C50" s="43">
        <f t="shared" ref="C50:E50" si="30">I11</f>
        <v>17.323</v>
      </c>
      <c r="D50" s="144">
        <f t="shared" si="30"/>
        <v>55.920999999999999</v>
      </c>
      <c r="E50" s="144">
        <f t="shared" si="30"/>
        <v>86.659000000000006</v>
      </c>
      <c r="F50" s="139">
        <f t="shared" si="25"/>
        <v>0.61994599524328975</v>
      </c>
      <c r="G50" s="6"/>
      <c r="H50" s="6"/>
      <c r="I50" s="2"/>
      <c r="J50" s="2"/>
      <c r="K50" s="11"/>
    </row>
    <row r="51" spans="2:11">
      <c r="B51" s="1" t="s">
        <v>10</v>
      </c>
      <c r="C51" s="43">
        <f t="shared" ref="C51:E51" si="31">I12</f>
        <v>-88.703000000000003</v>
      </c>
      <c r="D51" s="144">
        <f t="shared" si="31"/>
        <v>-65.918000000000006</v>
      </c>
      <c r="E51" s="144">
        <f t="shared" si="31"/>
        <v>-54.948999999999998</v>
      </c>
      <c r="F51" s="139">
        <f t="shared" si="25"/>
        <v>-0.25603021936345155</v>
      </c>
      <c r="G51" s="6"/>
      <c r="H51" s="6"/>
      <c r="I51" s="2"/>
      <c r="J51" s="2"/>
      <c r="K51" s="11"/>
    </row>
    <row r="52" spans="2:11">
      <c r="B52" s="1" t="s">
        <v>17</v>
      </c>
      <c r="C52" s="43">
        <f t="shared" ref="C52:E52" si="32">I13</f>
        <v>-21.565999999999999</v>
      </c>
      <c r="D52" s="144">
        <f t="shared" si="32"/>
        <v>43.722000000000001</v>
      </c>
      <c r="E52" s="144">
        <f t="shared" si="32"/>
        <v>93.734999999999999</v>
      </c>
      <c r="F52" s="139">
        <f t="shared" si="25"/>
        <v>1.3185695988289647</v>
      </c>
      <c r="G52" s="6"/>
      <c r="H52" s="6"/>
      <c r="I52" s="2"/>
      <c r="J52" s="2"/>
      <c r="K52" s="11"/>
    </row>
    <row r="53" spans="2:11">
      <c r="B53" s="1" t="s">
        <v>12</v>
      </c>
      <c r="C53" s="43">
        <f t="shared" ref="C53:E53" si="33">I14</f>
        <v>-43.822000000000003</v>
      </c>
      <c r="D53" s="144">
        <f t="shared" si="33"/>
        <v>-37.06</v>
      </c>
      <c r="E53" s="144">
        <f t="shared" si="33"/>
        <v>-46.622</v>
      </c>
      <c r="F53" s="139">
        <f t="shared" si="25"/>
        <v>3.7776578521316745E-2</v>
      </c>
      <c r="G53" s="6"/>
      <c r="H53" s="6"/>
      <c r="I53" s="2"/>
      <c r="J53" s="2"/>
      <c r="K53" s="11"/>
    </row>
    <row r="54" spans="2:11">
      <c r="B54" s="1" t="s">
        <v>16</v>
      </c>
      <c r="C54" s="43">
        <f t="shared" ref="C54:E54" si="34">I15</f>
        <v>2.4609999999999999</v>
      </c>
      <c r="D54" s="144">
        <f t="shared" si="34"/>
        <v>9.3484999999999996</v>
      </c>
      <c r="E54" s="144">
        <f t="shared" si="34"/>
        <v>14.595000000000001</v>
      </c>
      <c r="F54" s="139">
        <f t="shared" si="25"/>
        <v>0.6489811199657699</v>
      </c>
      <c r="G54" s="6"/>
      <c r="H54" s="6"/>
      <c r="I54" s="2"/>
      <c r="J54" s="2"/>
      <c r="K54" s="11"/>
    </row>
    <row r="55" spans="2:11" ht="13.5" thickBot="1">
      <c r="B55" s="9" t="s">
        <v>11</v>
      </c>
      <c r="C55" s="166">
        <f t="shared" ref="C55:E55" si="35">I16</f>
        <v>-26.010999999999999</v>
      </c>
      <c r="D55" s="147">
        <f t="shared" si="35"/>
        <v>-20.184000000000001</v>
      </c>
      <c r="E55" s="147">
        <f t="shared" si="35"/>
        <v>-19.004000000000001</v>
      </c>
      <c r="F55" s="140">
        <f t="shared" si="25"/>
        <v>-0.17357808164883071</v>
      </c>
      <c r="G55" s="6"/>
      <c r="H55" s="6"/>
      <c r="I55" s="7"/>
      <c r="K55" s="6"/>
    </row>
    <row r="56" spans="2:11" ht="13.5" thickTop="1">
      <c r="B56" s="31" t="s">
        <v>38</v>
      </c>
      <c r="C56" s="6"/>
      <c r="D56" s="43"/>
      <c r="E56" s="14" t="s">
        <v>86</v>
      </c>
      <c r="F56" s="111">
        <f>AVERAGE(F44:F55)</f>
        <v>0.31438387539458257</v>
      </c>
      <c r="G56" s="7"/>
      <c r="H56" s="6"/>
      <c r="I56" s="7"/>
      <c r="K56" s="6"/>
    </row>
    <row r="57" spans="2:11">
      <c r="B57" s="31" t="s">
        <v>40</v>
      </c>
      <c r="C57" s="453" t="s">
        <v>120</v>
      </c>
      <c r="D57" s="454"/>
      <c r="E57" s="14" t="s">
        <v>41</v>
      </c>
      <c r="F57" s="111">
        <f>AVERAGE(F44,F46,F48,F50,F52,F54)</f>
        <v>0.72386632668313167</v>
      </c>
      <c r="G57" s="7"/>
      <c r="H57" s="6"/>
      <c r="I57" s="7"/>
      <c r="K57" s="6"/>
    </row>
    <row r="58" spans="2:11">
      <c r="B58" s="31"/>
      <c r="C58" s="14"/>
      <c r="D58" s="56"/>
      <c r="E58" s="178" t="s">
        <v>42</v>
      </c>
      <c r="F58" s="266">
        <f>AVERAGE(F45,F47,F49,F51,F53,F55)</f>
        <v>-9.509857589396653E-2</v>
      </c>
      <c r="G58" s="7"/>
      <c r="H58" s="6"/>
      <c r="I58" s="7"/>
      <c r="K58" s="6"/>
    </row>
    <row r="59" spans="2:11">
      <c r="B59" s="31"/>
      <c r="C59" s="14"/>
      <c r="D59" s="42"/>
      <c r="E59" s="14" t="s">
        <v>86</v>
      </c>
      <c r="F59" s="111">
        <f>_xlfn.STDEV.S(F44:F55)</f>
        <v>0.48503210918536538</v>
      </c>
      <c r="G59" s="7"/>
      <c r="H59" s="6"/>
      <c r="I59" s="7"/>
      <c r="K59" s="6"/>
    </row>
    <row r="60" spans="2:11">
      <c r="B60" s="31"/>
      <c r="C60" s="453" t="s">
        <v>43</v>
      </c>
      <c r="D60" s="454"/>
      <c r="E60" s="14" t="s">
        <v>41</v>
      </c>
      <c r="F60" s="111">
        <f>_xlfn.STDEV.S(F44,F46,F48,F50,F52,E54)</f>
        <v>5.6657690090874979</v>
      </c>
      <c r="G60" s="7"/>
      <c r="H60" s="6"/>
      <c r="K60" s="6"/>
    </row>
    <row r="61" spans="2:11" ht="13.5" thickBot="1">
      <c r="B61" s="59"/>
      <c r="C61" s="60"/>
      <c r="D61" s="61"/>
      <c r="E61" s="163" t="s">
        <v>42</v>
      </c>
      <c r="F61" s="129">
        <f>_xlfn.STDEV.S(F45,F47,F49,F51,F53,F55)</f>
        <v>0.10818125053453559</v>
      </c>
      <c r="G61" s="7"/>
      <c r="H61" s="6"/>
    </row>
    <row r="62" spans="2:11" ht="13.5" thickTop="1">
      <c r="B62" s="3"/>
      <c r="C62" s="11"/>
      <c r="D62" s="11"/>
      <c r="E62" s="6"/>
      <c r="F62" s="11"/>
    </row>
    <row r="63" spans="2:11">
      <c r="B63" s="3"/>
      <c r="C63" s="15"/>
      <c r="D63" s="15"/>
      <c r="E63" s="15"/>
      <c r="F63" s="15"/>
      <c r="G63" s="15"/>
      <c r="H63" s="15"/>
    </row>
    <row r="64" spans="2:11" ht="13.5" thickBot="1">
      <c r="B64" s="16"/>
      <c r="C64" s="181"/>
      <c r="F64" s="220"/>
    </row>
    <row r="65" spans="2:8" ht="13.5" thickTop="1">
      <c r="B65" s="27" t="s">
        <v>74</v>
      </c>
      <c r="C65" s="170" t="s">
        <v>73</v>
      </c>
      <c r="D65" s="180" t="s">
        <v>111</v>
      </c>
      <c r="E65" s="179"/>
      <c r="F65" s="33"/>
      <c r="G65" s="15"/>
      <c r="H65" s="12"/>
    </row>
    <row r="66" spans="2:8">
      <c r="B66" s="4" t="s">
        <v>73</v>
      </c>
      <c r="C66" s="22" t="s">
        <v>26</v>
      </c>
      <c r="D66" s="18" t="s">
        <v>23</v>
      </c>
      <c r="E66" s="18" t="s">
        <v>27</v>
      </c>
      <c r="F66" s="177" t="s">
        <v>109</v>
      </c>
      <c r="G66" s="159"/>
      <c r="H66" s="159"/>
    </row>
    <row r="67" spans="2:8" ht="13.5" thickBot="1">
      <c r="B67" s="5" t="s">
        <v>5</v>
      </c>
      <c r="C67" s="23" t="s">
        <v>0</v>
      </c>
      <c r="D67" s="19" t="s">
        <v>28</v>
      </c>
      <c r="E67" s="19" t="s">
        <v>19</v>
      </c>
      <c r="F67" s="28"/>
      <c r="G67" s="6"/>
      <c r="H67" s="6"/>
    </row>
    <row r="68" spans="2:8" ht="13.5" thickTop="1">
      <c r="B68" s="1" t="s">
        <v>6</v>
      </c>
      <c r="C68" s="43">
        <f>C5</f>
        <v>-0.59128000000000003</v>
      </c>
      <c r="D68" s="144">
        <f>D5</f>
        <v>7.3773</v>
      </c>
      <c r="E68" s="144">
        <f>E5</f>
        <v>14.01</v>
      </c>
      <c r="F68" s="139">
        <f>(E5-C5)/2/D5</f>
        <v>0.98960866441652084</v>
      </c>
      <c r="G68" s="6"/>
      <c r="H68" s="6"/>
    </row>
    <row r="69" spans="2:8">
      <c r="B69" s="1" t="s">
        <v>7</v>
      </c>
      <c r="C69" s="43">
        <f t="shared" ref="C69:E69" si="36">C6</f>
        <v>-84.32</v>
      </c>
      <c r="D69" s="144">
        <f t="shared" si="36"/>
        <v>-45.595999999999997</v>
      </c>
      <c r="E69" s="144">
        <f t="shared" si="36"/>
        <v>-22.446999999999999</v>
      </c>
      <c r="F69" s="139">
        <f t="shared" ref="F69:F79" si="37">(E6-C6)/2/D6</f>
        <v>-0.67849153434511789</v>
      </c>
      <c r="G69" s="6"/>
      <c r="H69" s="6"/>
    </row>
    <row r="70" spans="2:8">
      <c r="B70" s="1" t="s">
        <v>13</v>
      </c>
      <c r="C70" s="43">
        <f t="shared" ref="C70:E70" si="38">C7</f>
        <v>17.690000000000001</v>
      </c>
      <c r="D70" s="144">
        <f t="shared" si="38"/>
        <v>36.591999999999999</v>
      </c>
      <c r="E70" s="144">
        <f t="shared" si="38"/>
        <v>46.459000000000003</v>
      </c>
      <c r="F70" s="139">
        <f t="shared" si="37"/>
        <v>0.39310505028421516</v>
      </c>
      <c r="G70" s="6"/>
      <c r="H70" s="6"/>
    </row>
    <row r="71" spans="2:8">
      <c r="B71" s="1" t="s">
        <v>8</v>
      </c>
      <c r="C71" s="43">
        <f t="shared" ref="C71:E71" si="39">C8</f>
        <v>-58.332999999999998</v>
      </c>
      <c r="D71" s="144">
        <f t="shared" si="39"/>
        <v>-37.127000000000002</v>
      </c>
      <c r="E71" s="144">
        <f t="shared" si="39"/>
        <v>-23.611000000000001</v>
      </c>
      <c r="F71" s="139">
        <f t="shared" si="37"/>
        <v>-0.4676111724620895</v>
      </c>
      <c r="G71" s="6"/>
      <c r="H71" s="6"/>
    </row>
    <row r="72" spans="2:8">
      <c r="B72" s="1" t="s">
        <v>14</v>
      </c>
      <c r="C72" s="43">
        <f t="shared" ref="C72:E72" si="40">C9</f>
        <v>9.6309000000000005</v>
      </c>
      <c r="D72" s="144">
        <f t="shared" si="40"/>
        <v>16.13</v>
      </c>
      <c r="E72" s="144">
        <f t="shared" si="40"/>
        <v>20.989000000000001</v>
      </c>
      <c r="F72" s="139">
        <f t="shared" si="37"/>
        <v>0.35207997520148793</v>
      </c>
      <c r="G72" s="6"/>
      <c r="H72" s="6"/>
    </row>
    <row r="73" spans="2:8">
      <c r="B73" s="1" t="s">
        <v>9</v>
      </c>
      <c r="C73" s="43">
        <f t="shared" ref="C73:E73" si="41">C10</f>
        <v>-28.271999999999998</v>
      </c>
      <c r="D73" s="144">
        <f t="shared" si="41"/>
        <v>-19.001999999999999</v>
      </c>
      <c r="E73" s="144">
        <f t="shared" si="41"/>
        <v>-12.003</v>
      </c>
      <c r="F73" s="139">
        <f t="shared" si="37"/>
        <v>-0.42808651720871488</v>
      </c>
      <c r="G73" s="6"/>
      <c r="H73" s="6"/>
    </row>
    <row r="74" spans="2:8">
      <c r="B74" s="1" t="s">
        <v>15</v>
      </c>
      <c r="C74" s="43">
        <f t="shared" ref="C74:E74" si="42">C11</f>
        <v>10.843</v>
      </c>
      <c r="D74" s="144">
        <f t="shared" si="42"/>
        <v>31.122</v>
      </c>
      <c r="E74" s="144">
        <f t="shared" si="42"/>
        <v>44.768999999999998</v>
      </c>
      <c r="F74" s="139">
        <f t="shared" si="37"/>
        <v>0.5450485187327293</v>
      </c>
      <c r="G74" s="6"/>
      <c r="H74" s="6"/>
    </row>
    <row r="75" spans="2:8">
      <c r="B75" s="1" t="s">
        <v>10</v>
      </c>
      <c r="C75" s="43">
        <f t="shared" ref="C75:E75" si="43">C12</f>
        <v>-77.432000000000002</v>
      </c>
      <c r="D75" s="144">
        <f t="shared" si="43"/>
        <v>-43.225999999999999</v>
      </c>
      <c r="E75" s="144">
        <f t="shared" si="43"/>
        <v>-19.067</v>
      </c>
      <c r="F75" s="139">
        <f t="shared" si="37"/>
        <v>-0.67511451441262205</v>
      </c>
      <c r="G75" s="6"/>
      <c r="H75" s="6"/>
    </row>
    <row r="76" spans="2:8">
      <c r="B76" s="1" t="s">
        <v>17</v>
      </c>
      <c r="C76" s="43">
        <f t="shared" ref="C76:E76" si="44">C13</f>
        <v>-2.5339</v>
      </c>
      <c r="D76" s="144">
        <f t="shared" si="44"/>
        <v>20.841000000000001</v>
      </c>
      <c r="E76" s="144">
        <f t="shared" si="44"/>
        <v>32.991</v>
      </c>
      <c r="F76" s="139">
        <f t="shared" si="37"/>
        <v>0.85228395950290292</v>
      </c>
      <c r="G76" s="6"/>
      <c r="H76" s="6"/>
    </row>
    <row r="77" spans="2:8">
      <c r="B77" s="1" t="s">
        <v>12</v>
      </c>
      <c r="C77" s="43">
        <f t="shared" ref="C77:E77" si="45">C14</f>
        <v>-48.335999999999999</v>
      </c>
      <c r="D77" s="144">
        <f t="shared" si="45"/>
        <v>-18.738</v>
      </c>
      <c r="E77" s="144">
        <f t="shared" si="45"/>
        <v>-1.6935</v>
      </c>
      <c r="F77" s="139">
        <f t="shared" si="37"/>
        <v>-1.2445965417867435</v>
      </c>
      <c r="G77" s="6"/>
      <c r="H77" s="6"/>
    </row>
    <row r="78" spans="2:8">
      <c r="B78" s="1" t="s">
        <v>16</v>
      </c>
      <c r="C78" s="43">
        <f t="shared" ref="C78:E78" si="46">C15</f>
        <v>0</v>
      </c>
      <c r="D78" s="144">
        <f t="shared" si="46"/>
        <v>0</v>
      </c>
      <c r="E78" s="144">
        <f t="shared" si="46"/>
        <v>0</v>
      </c>
      <c r="F78" s="139" t="s">
        <v>137</v>
      </c>
      <c r="G78" s="6"/>
      <c r="H78" s="6"/>
    </row>
    <row r="79" spans="2:8" ht="13.5" thickBot="1">
      <c r="B79" s="9" t="s">
        <v>11</v>
      </c>
      <c r="C79" s="166">
        <f t="shared" ref="C79:E79" si="47">C16</f>
        <v>-17.198</v>
      </c>
      <c r="D79" s="147">
        <f t="shared" si="47"/>
        <v>-9.4923000000000002</v>
      </c>
      <c r="E79" s="147">
        <f t="shared" si="47"/>
        <v>-4.0002000000000004</v>
      </c>
      <c r="F79" s="37">
        <f t="shared" si="37"/>
        <v>-0.6951845179777294</v>
      </c>
      <c r="G79" s="7"/>
      <c r="H79" s="6"/>
    </row>
    <row r="80" spans="2:8" ht="13.5" thickTop="1">
      <c r="B80" s="31" t="s">
        <v>38</v>
      </c>
      <c r="C80" s="6"/>
      <c r="D80" s="43"/>
      <c r="E80" s="14" t="s">
        <v>86</v>
      </c>
      <c r="F80" s="111">
        <f>AVERAGE(F68:F79)</f>
        <v>-9.6087148186832838E-2</v>
      </c>
      <c r="G80" s="7"/>
      <c r="H80" s="6"/>
    </row>
    <row r="81" spans="2:8">
      <c r="B81" s="31" t="s">
        <v>40</v>
      </c>
      <c r="C81" s="453" t="s">
        <v>120</v>
      </c>
      <c r="D81" s="454"/>
      <c r="E81" s="14" t="s">
        <v>108</v>
      </c>
      <c r="F81" s="111">
        <f>AVERAGE(F68,F70,F72,F74,F76,F78)</f>
        <v>0.62642523362757119</v>
      </c>
      <c r="G81" s="7"/>
      <c r="H81" s="6"/>
    </row>
    <row r="82" spans="2:8">
      <c r="B82" s="31"/>
      <c r="C82" s="14"/>
      <c r="D82" s="56"/>
      <c r="E82" s="178" t="s">
        <v>42</v>
      </c>
      <c r="F82" s="266">
        <f>AVERAGE(F69,F71,F73,F75,F77,F79)</f>
        <v>-0.69818079969883617</v>
      </c>
      <c r="G82" s="7"/>
      <c r="H82" s="6"/>
    </row>
    <row r="83" spans="2:8">
      <c r="B83" s="31"/>
      <c r="C83" s="14"/>
      <c r="D83" s="42"/>
      <c r="E83" s="14" t="s">
        <v>86</v>
      </c>
      <c r="F83" s="111">
        <f>_xlfn.STDEV.S(F68:F79)</f>
        <v>0.7436446465557055</v>
      </c>
      <c r="G83" s="7"/>
      <c r="H83" s="6"/>
    </row>
    <row r="84" spans="2:8">
      <c r="B84" s="31"/>
      <c r="C84" s="453" t="s">
        <v>43</v>
      </c>
      <c r="D84" s="454"/>
      <c r="E84" s="14" t="s">
        <v>41</v>
      </c>
      <c r="F84" s="111">
        <f>_xlfn.STDEV.S(F68,F70,F72,F74,F76,E78)</f>
        <v>0.35951281239888683</v>
      </c>
      <c r="G84" s="7"/>
      <c r="H84" s="6"/>
    </row>
    <row r="85" spans="2:8" ht="13.5" thickBot="1">
      <c r="B85" s="59"/>
      <c r="C85" s="60"/>
      <c r="D85" s="61"/>
      <c r="E85" s="163" t="s">
        <v>42</v>
      </c>
      <c r="F85" s="129">
        <f>_xlfn.STDEV.S(F69,F71,F73,F75,F77,F79)</f>
        <v>0.29175748012027075</v>
      </c>
    </row>
    <row r="86" spans="2:8" ht="13.5" thickTop="1"/>
  </sheetData>
  <mergeCells count="9">
    <mergeCell ref="C81:D81"/>
    <mergeCell ref="C84:D84"/>
    <mergeCell ref="C2:E2"/>
    <mergeCell ref="F2:H2"/>
    <mergeCell ref="I2:K2"/>
    <mergeCell ref="C34:D34"/>
    <mergeCell ref="C37:D37"/>
    <mergeCell ref="C57:D57"/>
    <mergeCell ref="C60:D60"/>
  </mergeCells>
  <pageMargins left="0.7" right="0.7" top="0.75" bottom="0.75" header="0.3" footer="0.3"/>
  <pageSetup paperSize="9"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04A9F-4B45-4109-A2E3-A9BD081D3F1F}">
  <dimension ref="B1:I21"/>
  <sheetViews>
    <sheetView zoomScale="130" zoomScaleNormal="130" workbookViewId="0">
      <selection activeCell="M27" sqref="M27"/>
    </sheetView>
  </sheetViews>
  <sheetFormatPr defaultColWidth="8.85546875" defaultRowHeight="12.75"/>
  <cols>
    <col min="2" max="2" width="23.42578125" customWidth="1"/>
    <col min="3" max="9" width="10.7109375" customWidth="1"/>
  </cols>
  <sheetData>
    <row r="1" spans="2:9" ht="13.5" thickBot="1"/>
    <row r="2" spans="2:9" ht="14.25" thickTop="1" thickBot="1">
      <c r="B2" s="366"/>
      <c r="C2" s="502" t="s">
        <v>165</v>
      </c>
      <c r="D2" s="503"/>
      <c r="E2" s="504"/>
      <c r="F2" s="363"/>
      <c r="G2" s="367" t="s">
        <v>166</v>
      </c>
      <c r="H2" s="368"/>
      <c r="I2" s="176"/>
    </row>
    <row r="3" spans="2:9">
      <c r="B3" s="4" t="s">
        <v>167</v>
      </c>
      <c r="C3" s="55"/>
      <c r="D3" s="369" t="s">
        <v>168</v>
      </c>
      <c r="E3" s="362" t="s">
        <v>169</v>
      </c>
      <c r="F3" s="362"/>
      <c r="G3" s="369" t="s">
        <v>170</v>
      </c>
      <c r="H3" s="369" t="s">
        <v>171</v>
      </c>
      <c r="I3" s="73"/>
    </row>
    <row r="4" spans="2:9">
      <c r="B4" s="4"/>
      <c r="C4" s="55" t="s">
        <v>172</v>
      </c>
      <c r="D4" s="369" t="s">
        <v>173</v>
      </c>
      <c r="E4" s="362" t="s">
        <v>174</v>
      </c>
      <c r="F4" s="362" t="s">
        <v>175</v>
      </c>
      <c r="G4" s="369" t="s">
        <v>5</v>
      </c>
      <c r="H4" s="369" t="s">
        <v>176</v>
      </c>
      <c r="I4" s="73" t="s">
        <v>177</v>
      </c>
    </row>
    <row r="5" spans="2:9" ht="13.5" thickBot="1">
      <c r="B5" s="5"/>
      <c r="C5" s="370" t="s">
        <v>178</v>
      </c>
      <c r="D5" s="370" t="s">
        <v>179</v>
      </c>
      <c r="E5" s="370" t="s">
        <v>180</v>
      </c>
      <c r="F5" s="370" t="s">
        <v>181</v>
      </c>
      <c r="G5" s="370" t="s">
        <v>182</v>
      </c>
      <c r="H5" s="370" t="s">
        <v>183</v>
      </c>
      <c r="I5" s="77" t="s">
        <v>184</v>
      </c>
    </row>
    <row r="6" spans="2:9" ht="13.5" thickTop="1">
      <c r="B6" s="1" t="s">
        <v>6</v>
      </c>
      <c r="C6" s="371">
        <v>3.5390000000000001</v>
      </c>
      <c r="D6" s="371">
        <v>3.6989999999999998</v>
      </c>
      <c r="E6" s="2">
        <v>3.8639999999999999</v>
      </c>
      <c r="F6" s="371" t="str">
        <f>"1 - 2 - 3"</f>
        <v>1 - 2 - 3</v>
      </c>
      <c r="G6" s="372">
        <v>3.8653</v>
      </c>
      <c r="H6" s="373">
        <f>G6/MIN(C6,E6)-1</f>
        <v>9.220118677592537E-2</v>
      </c>
      <c r="I6" s="326">
        <v>1</v>
      </c>
    </row>
    <row r="7" spans="2:9">
      <c r="B7" s="1" t="s">
        <v>7</v>
      </c>
      <c r="C7" s="372">
        <v>4.9000000000000004</v>
      </c>
      <c r="D7" s="372">
        <v>4.54</v>
      </c>
      <c r="E7" s="2">
        <v>4.7270000000000003</v>
      </c>
      <c r="F7" s="372" t="str">
        <f t="shared" ref="F7:F12" si="0">"2 - 3 - 1"</f>
        <v>2 - 3 - 1</v>
      </c>
      <c r="G7" s="372">
        <v>5.6094999999999997</v>
      </c>
      <c r="H7" s="373">
        <f t="shared" ref="H7:H17" si="1">G7/MIN(C7,E7)-1</f>
        <v>0.1866934630844086</v>
      </c>
      <c r="I7" s="326">
        <v>3</v>
      </c>
    </row>
    <row r="8" spans="2:9">
      <c r="B8" s="1" t="s">
        <v>185</v>
      </c>
      <c r="C8" s="372">
        <v>5.835</v>
      </c>
      <c r="D8" s="372">
        <v>4.0170000000000003</v>
      </c>
      <c r="E8" s="2">
        <v>4.7220000000000004</v>
      </c>
      <c r="F8" s="372" t="str">
        <f t="shared" si="0"/>
        <v>2 - 3 - 1</v>
      </c>
      <c r="G8" s="372">
        <v>5.9127999999999998</v>
      </c>
      <c r="H8" s="373">
        <f t="shared" si="1"/>
        <v>0.25218127911901722</v>
      </c>
      <c r="I8" s="326">
        <v>3</v>
      </c>
    </row>
    <row r="9" spans="2:9">
      <c r="B9" s="1" t="s">
        <v>8</v>
      </c>
      <c r="C9" s="372">
        <v>5.5620000000000003</v>
      </c>
      <c r="D9" s="372">
        <v>4.5309999999999997</v>
      </c>
      <c r="E9" s="2">
        <v>5.0279999999999996</v>
      </c>
      <c r="F9" s="372" t="str">
        <f t="shared" si="0"/>
        <v>2 - 3 - 1</v>
      </c>
      <c r="G9" s="372">
        <v>6.2161999999999997</v>
      </c>
      <c r="H9" s="373">
        <f t="shared" si="1"/>
        <v>0.23631662688941923</v>
      </c>
      <c r="I9" s="326">
        <v>3</v>
      </c>
    </row>
    <row r="10" spans="2:9">
      <c r="B10" s="1" t="s">
        <v>186</v>
      </c>
      <c r="C10" s="372">
        <v>6.0679999999999996</v>
      </c>
      <c r="D10" s="372">
        <v>4.8550000000000004</v>
      </c>
      <c r="E10" s="2">
        <v>5.55</v>
      </c>
      <c r="F10" s="372" t="str">
        <f t="shared" si="0"/>
        <v>2 - 3 - 1</v>
      </c>
      <c r="G10" s="372">
        <v>6.0212000000000003</v>
      </c>
      <c r="H10" s="373">
        <f t="shared" si="1"/>
        <v>8.4900900900900966E-2</v>
      </c>
      <c r="I10" s="326">
        <v>3</v>
      </c>
    </row>
    <row r="11" spans="2:9">
      <c r="B11" s="1" t="s">
        <v>9</v>
      </c>
      <c r="C11" s="372">
        <v>5.8710000000000004</v>
      </c>
      <c r="D11" s="372">
        <v>4.9340000000000002</v>
      </c>
      <c r="E11" s="2">
        <v>5.399</v>
      </c>
      <c r="F11" s="372" t="str">
        <f t="shared" si="0"/>
        <v>2 - 3 - 1</v>
      </c>
      <c r="G11" s="372">
        <v>6.1512000000000002</v>
      </c>
      <c r="H11" s="373">
        <f t="shared" si="1"/>
        <v>0.13932209668457118</v>
      </c>
      <c r="I11" s="326">
        <v>3</v>
      </c>
    </row>
    <row r="12" spans="2:9">
      <c r="B12" s="1" t="s">
        <v>187</v>
      </c>
      <c r="C12" s="372">
        <v>6.7519999999999998</v>
      </c>
      <c r="D12" s="372">
        <v>5.7119999999999997</v>
      </c>
      <c r="E12" s="2">
        <v>6.1310000000000002</v>
      </c>
      <c r="F12" s="372" t="str">
        <f t="shared" si="0"/>
        <v>2 - 3 - 1</v>
      </c>
      <c r="G12" s="372">
        <v>6.9451999999999998</v>
      </c>
      <c r="H12" s="373">
        <f t="shared" si="1"/>
        <v>0.13280052193769354</v>
      </c>
      <c r="I12" s="326">
        <v>3</v>
      </c>
    </row>
    <row r="13" spans="2:9">
      <c r="B13" s="1" t="s">
        <v>10</v>
      </c>
      <c r="C13" s="372">
        <v>6.15</v>
      </c>
      <c r="D13" s="372">
        <v>6.32</v>
      </c>
      <c r="E13" s="2">
        <v>6.3920000000000003</v>
      </c>
      <c r="F13" s="372" t="str">
        <f t="shared" ref="F13:F14" si="2">"1 - 2 - 3"</f>
        <v>1 - 2 - 3</v>
      </c>
      <c r="G13" s="372">
        <v>7.2240000000000002</v>
      </c>
      <c r="H13" s="373">
        <f t="shared" si="1"/>
        <v>0.17463414634146335</v>
      </c>
      <c r="I13" s="326">
        <v>1</v>
      </c>
    </row>
    <row r="14" spans="2:9">
      <c r="B14" s="1" t="s">
        <v>188</v>
      </c>
      <c r="C14" s="372">
        <v>3.9849999999999999</v>
      </c>
      <c r="D14" s="372">
        <v>4.1459999999999999</v>
      </c>
      <c r="E14" s="2">
        <v>4.2229999999999999</v>
      </c>
      <c r="F14" s="372" t="str">
        <f t="shared" si="2"/>
        <v>1 - 2 - 3</v>
      </c>
      <c r="G14" s="372">
        <v>4.5650000000000004</v>
      </c>
      <c r="H14" s="373">
        <f t="shared" si="1"/>
        <v>0.14554579673776669</v>
      </c>
      <c r="I14" s="326">
        <v>1</v>
      </c>
    </row>
    <row r="15" spans="2:9">
      <c r="B15" s="1" t="s">
        <v>12</v>
      </c>
      <c r="C15" s="372">
        <v>3.8839999999999999</v>
      </c>
      <c r="D15" s="372">
        <v>5.1859999999999999</v>
      </c>
      <c r="E15" s="2">
        <v>4.9720000000000004</v>
      </c>
      <c r="F15" s="372" t="str">
        <f>"1 - 3 - 2"</f>
        <v>1 - 3 - 2</v>
      </c>
      <c r="G15" s="372">
        <v>5.1879999999999997</v>
      </c>
      <c r="H15" s="373">
        <f t="shared" si="1"/>
        <v>0.33573635427394444</v>
      </c>
      <c r="I15" s="326">
        <v>1</v>
      </c>
    </row>
    <row r="16" spans="2:9">
      <c r="B16" s="1" t="s">
        <v>67</v>
      </c>
      <c r="C16" s="372">
        <v>5.7190000000000003</v>
      </c>
      <c r="D16" s="372">
        <v>5.2229999999999999</v>
      </c>
      <c r="E16" s="2">
        <v>5.8879999999999999</v>
      </c>
      <c r="F16" s="372" t="str">
        <f>"2 - 1 - 3"</f>
        <v>2 - 1 - 3</v>
      </c>
      <c r="G16" s="372">
        <v>6.6837999999999997</v>
      </c>
      <c r="H16" s="373">
        <f t="shared" si="1"/>
        <v>0.16870082182199675</v>
      </c>
      <c r="I16" s="326">
        <v>1</v>
      </c>
    </row>
    <row r="17" spans="2:9" ht="13.5" thickBot="1">
      <c r="B17" s="1" t="s">
        <v>11</v>
      </c>
      <c r="C17" s="374">
        <v>5.452</v>
      </c>
      <c r="D17" s="374">
        <v>6.8920000000000003</v>
      </c>
      <c r="E17" s="2">
        <v>6.2910000000000004</v>
      </c>
      <c r="F17" s="372" t="str">
        <f>"1 - 3 - 2"</f>
        <v>1 - 3 - 2</v>
      </c>
      <c r="G17" s="372">
        <v>7.0724999999999998</v>
      </c>
      <c r="H17" s="373">
        <f t="shared" si="1"/>
        <v>0.29723037417461473</v>
      </c>
      <c r="I17" s="328">
        <v>1</v>
      </c>
    </row>
    <row r="18" spans="2:9" ht="14.25" thickTop="1" thickBot="1">
      <c r="B18" s="375" t="s">
        <v>38</v>
      </c>
      <c r="C18" s="505" t="s">
        <v>189</v>
      </c>
      <c r="D18" s="506"/>
      <c r="E18" s="506"/>
      <c r="F18" s="506"/>
      <c r="G18" s="376" t="s">
        <v>149</v>
      </c>
      <c r="H18" s="377">
        <f>AVERAGE(H6:H17)</f>
        <v>0.18718863072847683</v>
      </c>
      <c r="I18" s="378"/>
    </row>
    <row r="19" spans="2:9" ht="14.25" thickTop="1" thickBot="1">
      <c r="B19" s="9" t="s">
        <v>40</v>
      </c>
      <c r="C19" s="505" t="s">
        <v>190</v>
      </c>
      <c r="D19" s="506"/>
      <c r="E19" s="506"/>
      <c r="F19" s="506"/>
      <c r="G19" s="379" t="s">
        <v>149</v>
      </c>
      <c r="H19" s="380">
        <f>_xlfn.STDEV.S(H6:H17)</f>
        <v>7.8498214475411582E-2</v>
      </c>
      <c r="I19" s="381"/>
    </row>
    <row r="20" spans="2:9" ht="13.5" thickTop="1">
      <c r="B20" s="3"/>
      <c r="C20" s="3"/>
      <c r="D20" s="3"/>
      <c r="E20" s="14"/>
      <c r="F20" s="14"/>
      <c r="G20" s="14"/>
      <c r="H20" s="117"/>
      <c r="I20" s="14"/>
    </row>
    <row r="21" spans="2:9" ht="18">
      <c r="B21" s="3"/>
      <c r="C21" s="3"/>
      <c r="D21" s="3"/>
      <c r="E21" s="315" t="s">
        <v>191</v>
      </c>
      <c r="F21" s="382"/>
      <c r="G21" s="3"/>
      <c r="H21" s="14"/>
      <c r="I21" s="3"/>
    </row>
  </sheetData>
  <mergeCells count="3">
    <mergeCell ref="C2:E2"/>
    <mergeCell ref="C18:F18"/>
    <mergeCell ref="C19:F19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DFF5E-F6EE-4691-943A-94C5D1ED5344}">
  <dimension ref="B2:G25"/>
  <sheetViews>
    <sheetView zoomScale="140" zoomScaleNormal="140" workbookViewId="0">
      <selection activeCell="J7" sqref="J7"/>
    </sheetView>
  </sheetViews>
  <sheetFormatPr defaultColWidth="8.85546875" defaultRowHeight="12.75"/>
  <cols>
    <col min="2" max="2" width="21.42578125" customWidth="1"/>
    <col min="3" max="7" width="10.7109375" customWidth="1"/>
  </cols>
  <sheetData>
    <row r="2" spans="2:7" ht="13.5" thickBot="1"/>
    <row r="3" spans="2:7" ht="14.25" thickTop="1" thickBot="1">
      <c r="B3" s="383"/>
      <c r="C3" s="473" t="s">
        <v>192</v>
      </c>
      <c r="D3" s="489"/>
      <c r="E3" s="456"/>
      <c r="F3" s="511" t="s">
        <v>122</v>
      </c>
      <c r="G3" s="512"/>
    </row>
    <row r="4" spans="2:7" ht="14.25" thickTop="1" thickBot="1">
      <c r="B4" s="157" t="s">
        <v>193</v>
      </c>
      <c r="C4" s="384" t="s">
        <v>51</v>
      </c>
      <c r="D4" s="385" t="s">
        <v>194</v>
      </c>
      <c r="E4" s="385" t="s">
        <v>195</v>
      </c>
      <c r="F4" s="385" t="s">
        <v>194</v>
      </c>
      <c r="G4" s="386" t="s">
        <v>195</v>
      </c>
    </row>
    <row r="5" spans="2:7" ht="13.5" thickTop="1">
      <c r="B5" s="1" t="s">
        <v>6</v>
      </c>
      <c r="C5" s="387">
        <v>3.8653</v>
      </c>
      <c r="D5" s="388">
        <v>3.3410000000000002</v>
      </c>
      <c r="E5" s="388">
        <v>5.3630000000000004</v>
      </c>
      <c r="F5" s="389">
        <f>(C5-D5)/C5</f>
        <v>0.13564277028949881</v>
      </c>
      <c r="G5" s="390">
        <f>(C5-E5)/C5</f>
        <v>-0.38747315861640763</v>
      </c>
    </row>
    <row r="6" spans="2:7">
      <c r="B6" s="1" t="s">
        <v>7</v>
      </c>
      <c r="C6" s="387">
        <v>5.6094999999999997</v>
      </c>
      <c r="D6" s="388">
        <v>4.9340000000000002</v>
      </c>
      <c r="E6" s="388">
        <v>6.2240000000000002</v>
      </c>
      <c r="F6" s="389">
        <f t="shared" ref="F6:F16" si="0">(C6-D6)/C6</f>
        <v>0.12042071485872173</v>
      </c>
      <c r="G6" s="390">
        <f t="shared" ref="G6:G16" si="1">(C6-E6)/C6</f>
        <v>-0.10954630537481068</v>
      </c>
    </row>
    <row r="7" spans="2:7">
      <c r="B7" s="1" t="s">
        <v>185</v>
      </c>
      <c r="C7" s="387">
        <v>5.9127999999999998</v>
      </c>
      <c r="D7" s="388">
        <v>5.6890000000000001</v>
      </c>
      <c r="E7" s="388">
        <v>6.4370000000000003</v>
      </c>
      <c r="F7" s="391">
        <f t="shared" si="0"/>
        <v>3.7850087944797689E-2</v>
      </c>
      <c r="G7" s="267">
        <f t="shared" si="1"/>
        <v>-8.8655121093221559E-2</v>
      </c>
    </row>
    <row r="8" spans="2:7">
      <c r="B8" s="1" t="s">
        <v>8</v>
      </c>
      <c r="C8" s="387">
        <v>6.2161999999999997</v>
      </c>
      <c r="D8" s="388">
        <v>6.0380000000000003</v>
      </c>
      <c r="E8" s="388">
        <v>6.6870000000000003</v>
      </c>
      <c r="F8" s="391">
        <f t="shared" si="0"/>
        <v>2.8667031305298973E-2</v>
      </c>
      <c r="G8" s="267">
        <f t="shared" si="1"/>
        <v>-7.5737588880666742E-2</v>
      </c>
    </row>
    <row r="9" spans="2:7">
      <c r="B9" s="1" t="s">
        <v>186</v>
      </c>
      <c r="C9" s="387">
        <v>6.0212000000000003</v>
      </c>
      <c r="D9" s="388">
        <v>5.6539999999999999</v>
      </c>
      <c r="E9" s="388">
        <v>6.859</v>
      </c>
      <c r="F9" s="391">
        <f t="shared" si="0"/>
        <v>6.0984521357868929E-2</v>
      </c>
      <c r="G9" s="390">
        <f t="shared" si="1"/>
        <v>-0.13914169932903733</v>
      </c>
    </row>
    <row r="10" spans="2:7">
      <c r="B10" s="1" t="s">
        <v>9</v>
      </c>
      <c r="C10" s="387">
        <v>6.1512000000000002</v>
      </c>
      <c r="D10" s="388">
        <v>5.8310000000000004</v>
      </c>
      <c r="E10" s="388">
        <v>7.0620000000000003</v>
      </c>
      <c r="F10" s="391">
        <f t="shared" si="0"/>
        <v>5.2054883599947949E-2</v>
      </c>
      <c r="G10" s="390">
        <f t="shared" si="1"/>
        <v>-0.14806866952789699</v>
      </c>
    </row>
    <row r="11" spans="2:7">
      <c r="B11" s="1" t="s">
        <v>187</v>
      </c>
      <c r="C11" s="387">
        <v>6.9451999999999998</v>
      </c>
      <c r="D11" s="388">
        <v>5.7889999999999997</v>
      </c>
      <c r="E11" s="388">
        <v>8.3219999999999992</v>
      </c>
      <c r="F11" s="389">
        <f t="shared" si="0"/>
        <v>0.16647468755399414</v>
      </c>
      <c r="G11" s="390">
        <f t="shared" si="1"/>
        <v>-0.19823763174566597</v>
      </c>
    </row>
    <row r="12" spans="2:7">
      <c r="B12" s="1" t="s">
        <v>10</v>
      </c>
      <c r="C12" s="387">
        <v>7.2240000000000002</v>
      </c>
      <c r="D12" s="388">
        <v>5.8339999999999996</v>
      </c>
      <c r="E12" s="388">
        <v>8.2870000000000008</v>
      </c>
      <c r="F12" s="389">
        <f t="shared" si="0"/>
        <v>0.19241417497231458</v>
      </c>
      <c r="G12" s="390">
        <f t="shared" si="1"/>
        <v>-0.14714839424141757</v>
      </c>
    </row>
    <row r="13" spans="2:7">
      <c r="B13" s="1" t="s">
        <v>188</v>
      </c>
      <c r="C13" s="387">
        <v>4.5650000000000004</v>
      </c>
      <c r="D13" s="388">
        <v>3.78</v>
      </c>
      <c r="E13" s="388">
        <v>6.0609999999999999</v>
      </c>
      <c r="F13" s="389">
        <f t="shared" si="0"/>
        <v>0.17196056955093111</v>
      </c>
      <c r="G13" s="390">
        <f t="shared" si="1"/>
        <v>-0.32771084337349388</v>
      </c>
    </row>
    <row r="14" spans="2:7">
      <c r="B14" s="1" t="s">
        <v>12</v>
      </c>
      <c r="C14" s="387">
        <v>5.1879999999999997</v>
      </c>
      <c r="D14" s="388">
        <v>3.9009999999999998</v>
      </c>
      <c r="E14" s="388">
        <v>6.4619999999999997</v>
      </c>
      <c r="F14" s="389">
        <f t="shared" si="0"/>
        <v>0.24807247494217424</v>
      </c>
      <c r="G14" s="390">
        <f t="shared" si="1"/>
        <v>-0.24556669236700079</v>
      </c>
    </row>
    <row r="15" spans="2:7">
      <c r="B15" s="1" t="s">
        <v>67</v>
      </c>
      <c r="C15" s="387">
        <v>6.6837999999999997</v>
      </c>
      <c r="D15" s="388">
        <v>5.2869999999999999</v>
      </c>
      <c r="E15" s="388">
        <v>9.0559999999999992</v>
      </c>
      <c r="F15" s="389">
        <f t="shared" si="0"/>
        <v>0.20898291391124807</v>
      </c>
      <c r="G15" s="390">
        <f t="shared" si="1"/>
        <v>-0.3549178610969807</v>
      </c>
    </row>
    <row r="16" spans="2:7" ht="13.5" thickBot="1">
      <c r="B16" s="1" t="s">
        <v>11</v>
      </c>
      <c r="C16" s="387">
        <v>7.0724999999999998</v>
      </c>
      <c r="D16" s="392">
        <v>4.7919999999999998</v>
      </c>
      <c r="E16" s="392">
        <v>8.1210000000000004</v>
      </c>
      <c r="F16" s="393">
        <f t="shared" si="0"/>
        <v>0.32244609402615765</v>
      </c>
      <c r="G16" s="390">
        <f t="shared" si="1"/>
        <v>-0.14825026511134687</v>
      </c>
    </row>
    <row r="17" spans="2:7" ht="13.5" thickTop="1">
      <c r="B17" s="84" t="s">
        <v>38</v>
      </c>
      <c r="C17" s="394"/>
      <c r="D17" s="513" t="s">
        <v>149</v>
      </c>
      <c r="E17" s="514"/>
      <c r="F17" s="395">
        <f>AVERAGE(F5:F16)</f>
        <v>0.14549757702607949</v>
      </c>
      <c r="G17" s="396">
        <f>AVERAGE(G5:G16)</f>
        <v>-0.19753785256316223</v>
      </c>
    </row>
    <row r="18" spans="2:7">
      <c r="B18" s="31" t="s">
        <v>40</v>
      </c>
      <c r="C18" s="73" t="s">
        <v>196</v>
      </c>
      <c r="D18" s="507" t="s">
        <v>197</v>
      </c>
      <c r="E18" s="508"/>
      <c r="F18" s="397">
        <f>AVERAGE(F5,F7,F9,F11,F13,F15)</f>
        <v>0.13031592510138978</v>
      </c>
      <c r="G18" s="390">
        <f>AVERAGE(G5,G7,G9,G11,G13,G15)</f>
        <v>-0.24935605254246784</v>
      </c>
    </row>
    <row r="19" spans="2:7" ht="13.5" thickBot="1">
      <c r="B19" s="31"/>
      <c r="C19" s="398"/>
      <c r="D19" s="515" t="s">
        <v>198</v>
      </c>
      <c r="E19" s="516"/>
      <c r="F19" s="399">
        <f>AVERAGE(F6,F8,F10,F12,F14,F16)</f>
        <v>0.16067922895076919</v>
      </c>
      <c r="G19" s="400">
        <f>AVERAGE(G6,G8,G10,G12,G14,G16)</f>
        <v>-0.14571965258385661</v>
      </c>
    </row>
    <row r="20" spans="2:7">
      <c r="B20" s="31"/>
      <c r="C20" s="73"/>
      <c r="D20" s="507" t="s">
        <v>149</v>
      </c>
      <c r="E20" s="508"/>
      <c r="F20" s="397">
        <f>_xlfn.STDEV.S(F5:F16)</f>
        <v>9.097531620108984E-2</v>
      </c>
      <c r="G20" s="390">
        <f>_xlfn.STDEV.S(G5:G16)</f>
        <v>0.10675166366322876</v>
      </c>
    </row>
    <row r="21" spans="2:7">
      <c r="B21" s="401"/>
      <c r="C21" s="73" t="s">
        <v>199</v>
      </c>
      <c r="D21" s="507" t="s">
        <v>197</v>
      </c>
      <c r="E21" s="508"/>
      <c r="F21" s="397">
        <f>_xlfn.STDEV.S(F5,F7,F9,F11,F13,F15)</f>
        <v>6.7253814029566455E-2</v>
      </c>
      <c r="G21" s="390">
        <f>_xlfn.STDEV.S(G5,G7,G9,G11,G13,G15)</f>
        <v>0.12405175502940903</v>
      </c>
    </row>
    <row r="22" spans="2:7" ht="13.5" thickBot="1">
      <c r="B22" s="59"/>
      <c r="C22" s="77"/>
      <c r="D22" s="509" t="s">
        <v>198</v>
      </c>
      <c r="E22" s="510"/>
      <c r="F22" s="402">
        <f>_xlfn.STDEV.S(F6,F8,F10,F12,F14,F16)</f>
        <v>0.11459530668156032</v>
      </c>
      <c r="G22" s="268">
        <f>_xlfn.STDEV.S(G6,G8,G10,G12,G14,G16)</f>
        <v>5.6902363439512868E-2</v>
      </c>
    </row>
    <row r="23" spans="2:7" ht="13.5" thickTop="1">
      <c r="C23" s="3"/>
      <c r="D23" s="3"/>
      <c r="E23" s="3"/>
    </row>
    <row r="25" spans="2:7" ht="18">
      <c r="C25" s="315" t="s">
        <v>200</v>
      </c>
    </row>
  </sheetData>
  <mergeCells count="8">
    <mergeCell ref="D21:E21"/>
    <mergeCell ref="D22:E22"/>
    <mergeCell ref="C3:E3"/>
    <mergeCell ref="F3:G3"/>
    <mergeCell ref="D17:E17"/>
    <mergeCell ref="D18:E18"/>
    <mergeCell ref="D19:E19"/>
    <mergeCell ref="D20:E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7C994-F1A9-4C05-930C-56F068D3F894}">
  <dimension ref="A2:L47"/>
  <sheetViews>
    <sheetView zoomScale="120" zoomScaleNormal="120" workbookViewId="0">
      <selection activeCell="D25" sqref="D25"/>
    </sheetView>
  </sheetViews>
  <sheetFormatPr defaultColWidth="8.85546875" defaultRowHeight="12.75"/>
  <cols>
    <col min="1" max="1" width="4.42578125" customWidth="1"/>
    <col min="2" max="2" width="26.42578125" customWidth="1"/>
    <col min="3" max="6" width="13.7109375" customWidth="1"/>
    <col min="7" max="7" width="4.42578125" customWidth="1"/>
    <col min="8" max="9" width="12.7109375" customWidth="1"/>
    <col min="10" max="10" width="3.7109375" customWidth="1"/>
    <col min="11" max="12" width="12.7109375" customWidth="1"/>
  </cols>
  <sheetData>
    <row r="2" spans="1:12" ht="18">
      <c r="B2" s="315" t="s">
        <v>201</v>
      </c>
    </row>
    <row r="3" spans="1:12" ht="13.5" thickBot="1"/>
    <row r="4" spans="1:12" ht="13.5" thickTop="1">
      <c r="A4" s="125"/>
      <c r="B4" s="403"/>
      <c r="C4" s="520" t="s">
        <v>122</v>
      </c>
      <c r="D4" s="521"/>
      <c r="E4" s="522" t="s">
        <v>122</v>
      </c>
      <c r="F4" s="456"/>
    </row>
    <row r="5" spans="1:12">
      <c r="A5" s="181"/>
      <c r="B5" s="404"/>
      <c r="C5" s="404" t="s">
        <v>202</v>
      </c>
      <c r="D5" s="405" t="s">
        <v>203</v>
      </c>
      <c r="E5" s="364" t="s">
        <v>202</v>
      </c>
      <c r="F5" s="364" t="s">
        <v>203</v>
      </c>
    </row>
    <row r="6" spans="1:12">
      <c r="A6" s="181"/>
      <c r="B6" s="406"/>
      <c r="C6" s="404" t="s">
        <v>205</v>
      </c>
      <c r="D6" s="405" t="s">
        <v>170</v>
      </c>
      <c r="E6" s="364" t="s">
        <v>205</v>
      </c>
      <c r="F6" s="364" t="s">
        <v>170</v>
      </c>
      <c r="G6" s="7"/>
    </row>
    <row r="7" spans="1:12">
      <c r="A7" s="364"/>
      <c r="B7" s="406" t="s">
        <v>207</v>
      </c>
      <c r="C7" s="404" t="s">
        <v>208</v>
      </c>
      <c r="D7" s="407"/>
      <c r="E7" s="364" t="s">
        <v>208</v>
      </c>
      <c r="F7" s="364"/>
      <c r="G7" s="7"/>
    </row>
    <row r="8" spans="1:12" ht="13.5" thickBot="1">
      <c r="A8" s="364"/>
      <c r="B8" s="409"/>
      <c r="C8" s="410" t="s">
        <v>209</v>
      </c>
      <c r="D8" s="411" t="s">
        <v>210</v>
      </c>
      <c r="E8" s="408" t="s">
        <v>174</v>
      </c>
      <c r="F8" s="408" t="s">
        <v>211</v>
      </c>
      <c r="G8" s="7"/>
    </row>
    <row r="9" spans="1:12">
      <c r="A9" s="412"/>
      <c r="B9" s="413" t="s">
        <v>6</v>
      </c>
      <c r="C9" s="414">
        <f>'Location 1-von Mises'!$H56</f>
        <v>8.737381918167153E-2</v>
      </c>
      <c r="D9" s="415">
        <f>'Table 2'!$F5</f>
        <v>0.13564277028949881</v>
      </c>
      <c r="E9" s="416">
        <f>'Location 3-von Mises'!$G56</f>
        <v>-0.117135855437147</v>
      </c>
      <c r="F9" s="417">
        <f>'Table 2'!$G5</f>
        <v>-0.38747315861640763</v>
      </c>
      <c r="G9" s="7"/>
      <c r="H9" s="7"/>
      <c r="J9" s="212"/>
      <c r="K9" s="7"/>
      <c r="L9" s="7"/>
    </row>
    <row r="10" spans="1:12">
      <c r="A10" s="412"/>
      <c r="B10" s="413" t="s">
        <v>7</v>
      </c>
      <c r="C10" s="414">
        <f>'Location 1-von Mises'!$H57</f>
        <v>-6.6592239742417902E-3</v>
      </c>
      <c r="D10" s="415">
        <f>'Table 2'!$F6</f>
        <v>0.12042071485872173</v>
      </c>
      <c r="E10" s="416">
        <f>'Location 3-von Mises'!$G57</f>
        <v>-0.12625316134917519</v>
      </c>
      <c r="F10" s="417">
        <f>'Table 2'!$G6</f>
        <v>-0.10954630537481068</v>
      </c>
      <c r="G10" s="7"/>
    </row>
    <row r="11" spans="1:12">
      <c r="A11" s="412"/>
      <c r="B11" s="413" t="s">
        <v>185</v>
      </c>
      <c r="C11" s="414">
        <f>'Location 1-von Mises'!$H58</f>
        <v>3.2751248798900123E-2</v>
      </c>
      <c r="D11" s="418">
        <f>'Table 2'!$F7</f>
        <v>3.7850087944797689E-2</v>
      </c>
      <c r="E11" s="416">
        <f>'Location 3-von Mises'!$G58</f>
        <v>-0.14712426059825423</v>
      </c>
      <c r="F11" s="419">
        <f>'Table 2'!$G7</f>
        <v>-8.8655121093221559E-2</v>
      </c>
      <c r="G11" s="7"/>
    </row>
    <row r="12" spans="1:12">
      <c r="A12" s="412"/>
      <c r="B12" s="413" t="s">
        <v>8</v>
      </c>
      <c r="C12" s="414">
        <f>'Location 1-von Mises'!$H59</f>
        <v>-7.982557025119974E-2</v>
      </c>
      <c r="D12" s="418">
        <f>'Table 2'!$F8</f>
        <v>2.8667031305298973E-2</v>
      </c>
      <c r="E12" s="416">
        <f>'Location 3-von Mises'!$G59</f>
        <v>-9.9279739938056943E-2</v>
      </c>
      <c r="F12" s="419">
        <f>'Table 2'!$G8</f>
        <v>-7.5737588880666742E-2</v>
      </c>
      <c r="G12" s="7"/>
    </row>
    <row r="13" spans="1:12">
      <c r="A13" s="412"/>
      <c r="B13" s="413" t="s">
        <v>186</v>
      </c>
      <c r="C13" s="420">
        <f>'Location 1-von Mises'!$H60</f>
        <v>0.11543361215745507</v>
      </c>
      <c r="D13" s="418">
        <f>'Table 2'!$F9</f>
        <v>6.0984521357868929E-2</v>
      </c>
      <c r="E13" s="416">
        <f>'Location 3-von Mises'!$G60</f>
        <v>-7.2069311962124738E-2</v>
      </c>
      <c r="F13" s="417">
        <f>'Table 2'!$G9</f>
        <v>-0.13914169932903733</v>
      </c>
      <c r="G13" s="7"/>
    </row>
    <row r="14" spans="1:12">
      <c r="A14" s="412"/>
      <c r="B14" s="413" t="s">
        <v>9</v>
      </c>
      <c r="C14" s="414">
        <f>'Location 1-von Mises'!$H61</f>
        <v>6.2479289520427361E-3</v>
      </c>
      <c r="D14" s="418">
        <f>'Table 2'!$F10</f>
        <v>5.2054883599947949E-2</v>
      </c>
      <c r="E14" s="416">
        <f>'Location 3-von Mises'!$G61</f>
        <v>-9.5047095509463331E-2</v>
      </c>
      <c r="F14" s="417">
        <f>'Table 2'!$G10</f>
        <v>-0.14806866952789699</v>
      </c>
      <c r="G14" s="7"/>
    </row>
    <row r="15" spans="1:12">
      <c r="A15" s="412"/>
      <c r="B15" s="413" t="s">
        <v>187</v>
      </c>
      <c r="C15" s="420">
        <f>'Location 1-von Mises'!$H62</f>
        <v>0.19479559539000313</v>
      </c>
      <c r="D15" s="415">
        <f>'Table 2'!$F11</f>
        <v>0.16647468755399414</v>
      </c>
      <c r="E15" s="416">
        <f>'Location 3-von Mises'!$G62</f>
        <v>-0.16621521204254264</v>
      </c>
      <c r="F15" s="417">
        <f>'Table 2'!$G11</f>
        <v>-0.19823763174566597</v>
      </c>
      <c r="G15" s="7"/>
    </row>
    <row r="16" spans="1:12">
      <c r="A16" s="412"/>
      <c r="B16" s="413" t="s">
        <v>10</v>
      </c>
      <c r="C16" s="414">
        <f>'Location 1-von Mises'!$H63</f>
        <v>6.8156316822092E-2</v>
      </c>
      <c r="D16" s="415">
        <f>'Table 2'!$F12</f>
        <v>0.19241417497231458</v>
      </c>
      <c r="E16" s="416">
        <f>'Location 3-von Mises'!$G63</f>
        <v>-0.10942491742188454</v>
      </c>
      <c r="F16" s="417">
        <f>'Table 2'!$G12</f>
        <v>-0.14714839424141757</v>
      </c>
      <c r="G16" s="7"/>
    </row>
    <row r="17" spans="1:10">
      <c r="A17" s="412"/>
      <c r="B17" s="413" t="s">
        <v>188</v>
      </c>
      <c r="C17" s="414">
        <f>'Location 1-von Mises'!$H64</f>
        <v>4.6129827388105449E-2</v>
      </c>
      <c r="D17" s="415">
        <f>'Table 2'!$F13</f>
        <v>0.17196056955093111</v>
      </c>
      <c r="E17" s="416">
        <f>'Location 3-von Mises'!$G64</f>
        <v>-0.23814735318318447</v>
      </c>
      <c r="F17" s="417">
        <f>'Table 2'!$G13</f>
        <v>-0.32771084337349388</v>
      </c>
      <c r="G17" s="7"/>
    </row>
    <row r="18" spans="1:10">
      <c r="A18" s="412"/>
      <c r="B18" s="413" t="s">
        <v>12</v>
      </c>
      <c r="C18" s="414">
        <f>'Location 1-von Mises'!$H65</f>
        <v>-5.0264967127300331E-3</v>
      </c>
      <c r="D18" s="415">
        <f>'Table 2'!$F14</f>
        <v>0.24807247494217424</v>
      </c>
      <c r="E18" s="416">
        <f>'Location 3-von Mises'!$G65</f>
        <v>-0.15136045122750053</v>
      </c>
      <c r="F18" s="417">
        <f>'Table 2'!$G14</f>
        <v>-0.24556669236700079</v>
      </c>
      <c r="G18" s="7"/>
    </row>
    <row r="19" spans="1:10">
      <c r="A19" s="412"/>
      <c r="B19" s="413" t="s">
        <v>67</v>
      </c>
      <c r="C19" s="420">
        <f>'Location 1-von Mises'!$H66</f>
        <v>0.13006047117483166</v>
      </c>
      <c r="D19" s="415">
        <f>'Table 2'!$F15</f>
        <v>0.20898291391124807</v>
      </c>
      <c r="E19" s="416">
        <f>'Location 3-von Mises'!$G66</f>
        <v>-0.24396428940288895</v>
      </c>
      <c r="F19" s="417">
        <f>'Table 2'!$G15</f>
        <v>-0.3549178610969807</v>
      </c>
      <c r="G19" s="7"/>
    </row>
    <row r="20" spans="1:10" ht="13.5" thickBot="1">
      <c r="A20" s="412"/>
      <c r="B20" s="422" t="s">
        <v>11</v>
      </c>
      <c r="C20" s="423">
        <f>'Location 1-von Mises'!$H67</f>
        <v>0.18494427392561597</v>
      </c>
      <c r="D20" s="424">
        <f>'Table 2'!$F16</f>
        <v>0.32244609402615765</v>
      </c>
      <c r="E20" s="425">
        <f>'Location 3-von Mises'!$G67</f>
        <v>-0.14289982948545088</v>
      </c>
      <c r="F20" s="426">
        <f>'Table 2'!$G16</f>
        <v>-0.14825026511134687</v>
      </c>
      <c r="G20" s="7"/>
      <c r="J20" s="212"/>
    </row>
    <row r="21" spans="1:10" ht="14.25" thickTop="1" thickBot="1">
      <c r="A21" s="7"/>
      <c r="B21" t="s">
        <v>38</v>
      </c>
      <c r="C21" s="7"/>
      <c r="D21" s="7"/>
      <c r="E21" s="7"/>
      <c r="F21" s="7"/>
      <c r="G21" s="7"/>
      <c r="J21" s="212"/>
    </row>
    <row r="22" spans="1:10" ht="13.5" thickTop="1">
      <c r="A22" s="212"/>
      <c r="B22" t="s">
        <v>40</v>
      </c>
      <c r="C22" s="520" t="s">
        <v>212</v>
      </c>
      <c r="D22" s="521"/>
      <c r="E22" s="522" t="s">
        <v>212</v>
      </c>
      <c r="F22" s="456"/>
      <c r="G22" s="7"/>
      <c r="J22" s="212"/>
    </row>
    <row r="23" spans="1:10">
      <c r="A23" s="212"/>
      <c r="B23" s="7"/>
      <c r="C23" s="427" t="s">
        <v>149</v>
      </c>
      <c r="D23" s="428">
        <f>CORREL(C9:C20,D9:D20)</f>
        <v>0.53151980176283575</v>
      </c>
      <c r="E23" s="7" t="s">
        <v>149</v>
      </c>
      <c r="F23" s="412">
        <f>CORREL(E9:E20,F9:F20)</f>
        <v>0.61320757723667996</v>
      </c>
      <c r="G23" s="7"/>
      <c r="J23" s="212"/>
    </row>
    <row r="24" spans="1:10">
      <c r="A24" s="7"/>
      <c r="B24" s="7"/>
      <c r="C24" s="429" t="s">
        <v>213</v>
      </c>
      <c r="D24" s="428"/>
      <c r="E24" s="430" t="s">
        <v>213</v>
      </c>
      <c r="F24" s="412"/>
      <c r="G24" s="7"/>
      <c r="J24" s="7"/>
    </row>
    <row r="25" spans="1:10">
      <c r="A25" s="7"/>
      <c r="B25" s="7"/>
      <c r="C25" s="427" t="s">
        <v>41</v>
      </c>
      <c r="D25" s="428">
        <f>CORREL(C35:C40,D35:D40)</f>
        <v>0.43128388929574824</v>
      </c>
      <c r="E25" s="7" t="s">
        <v>41</v>
      </c>
      <c r="F25" s="412">
        <f>CORREL(E35:E40,F35:F40)</f>
        <v>0.48934071930640188</v>
      </c>
      <c r="G25" s="7"/>
      <c r="J25" s="7"/>
    </row>
    <row r="26" spans="1:10" ht="13.5" thickBot="1">
      <c r="A26" s="7"/>
      <c r="B26" s="7"/>
      <c r="C26" s="431" t="s">
        <v>42</v>
      </c>
      <c r="D26" s="432">
        <f>CORREL(C42:C47,D42:D47)</f>
        <v>0.80862629875453229</v>
      </c>
      <c r="E26" s="433" t="s">
        <v>42</v>
      </c>
      <c r="F26" s="421">
        <f>CORREL(E42:E47,F42:F47)</f>
        <v>0.65539289811177892</v>
      </c>
      <c r="G26" s="7"/>
      <c r="J26" s="7"/>
    </row>
    <row r="27" spans="1:10" ht="13.5" thickTop="1">
      <c r="A27" s="7"/>
      <c r="B27" s="7"/>
      <c r="C27" s="7"/>
      <c r="D27" s="7"/>
      <c r="E27" s="7"/>
      <c r="F27" s="7"/>
      <c r="G27" s="7"/>
      <c r="J27" s="7"/>
    </row>
    <row r="28" spans="1:10">
      <c r="A28" s="7"/>
      <c r="B28" s="7"/>
      <c r="C28" s="7"/>
      <c r="D28" s="7"/>
      <c r="E28" s="7"/>
      <c r="F28" s="7"/>
      <c r="G28" s="7"/>
      <c r="J28" s="7"/>
    </row>
    <row r="29" spans="1:10">
      <c r="A29" s="7"/>
      <c r="B29" s="7"/>
      <c r="C29" s="434" t="s">
        <v>204</v>
      </c>
      <c r="D29" s="412"/>
      <c r="E29" s="434" t="s">
        <v>204</v>
      </c>
      <c r="F29" s="365"/>
      <c r="G29" s="7"/>
      <c r="J29" s="7"/>
    </row>
    <row r="30" spans="1:10">
      <c r="A30" s="7"/>
      <c r="B30" s="7"/>
      <c r="C30" s="434" t="s">
        <v>205</v>
      </c>
      <c r="D30" s="435"/>
      <c r="E30" s="434" t="s">
        <v>205</v>
      </c>
      <c r="F30" s="365"/>
      <c r="G30" s="7"/>
      <c r="J30" s="7"/>
    </row>
    <row r="31" spans="1:10">
      <c r="C31" s="434" t="s">
        <v>208</v>
      </c>
      <c r="D31" s="436" t="s">
        <v>194</v>
      </c>
      <c r="E31" s="434" t="s">
        <v>208</v>
      </c>
      <c r="F31" s="436" t="s">
        <v>195</v>
      </c>
      <c r="J31" s="212"/>
    </row>
    <row r="32" spans="1:10">
      <c r="C32" s="434" t="s">
        <v>209</v>
      </c>
      <c r="D32" s="364" t="s">
        <v>206</v>
      </c>
      <c r="E32" s="434" t="s">
        <v>174</v>
      </c>
      <c r="F32" s="364" t="s">
        <v>206</v>
      </c>
      <c r="J32" s="212"/>
    </row>
    <row r="33" spans="3:10">
      <c r="C33" s="434"/>
      <c r="D33" s="364"/>
      <c r="E33" s="434"/>
      <c r="F33" s="364"/>
      <c r="J33" s="212"/>
    </row>
    <row r="34" spans="3:10">
      <c r="C34" s="517" t="s">
        <v>41</v>
      </c>
      <c r="D34" s="518"/>
      <c r="E34" s="517" t="s">
        <v>41</v>
      </c>
      <c r="F34" s="518"/>
      <c r="J34" s="212"/>
    </row>
    <row r="35" spans="3:10">
      <c r="C35" s="414">
        <f>C9</f>
        <v>8.737381918167153E-2</v>
      </c>
      <c r="D35" s="437">
        <f>D9</f>
        <v>0.13564277028949881</v>
      </c>
      <c r="E35" s="420">
        <f>E9</f>
        <v>-0.117135855437147</v>
      </c>
      <c r="F35" s="437">
        <f>F9</f>
        <v>-0.38747315861640763</v>
      </c>
      <c r="J35" s="212"/>
    </row>
    <row r="36" spans="3:10">
      <c r="C36" s="414">
        <f>C11</f>
        <v>3.2751248798900123E-2</v>
      </c>
      <c r="D36" s="438">
        <f>D11</f>
        <v>3.7850087944797689E-2</v>
      </c>
      <c r="E36" s="420">
        <f>E11</f>
        <v>-0.14712426059825423</v>
      </c>
      <c r="F36" s="438">
        <f>F11</f>
        <v>-8.8655121093221559E-2</v>
      </c>
      <c r="J36" s="212"/>
    </row>
    <row r="37" spans="3:10">
      <c r="C37" s="420">
        <f>C13</f>
        <v>0.11543361215745507</v>
      </c>
      <c r="D37" s="438">
        <f>D13</f>
        <v>6.0984521357868929E-2</v>
      </c>
      <c r="E37" s="414">
        <f>E13</f>
        <v>-7.2069311962124738E-2</v>
      </c>
      <c r="F37" s="437">
        <f>F13</f>
        <v>-0.13914169932903733</v>
      </c>
      <c r="J37" s="212"/>
    </row>
    <row r="38" spans="3:10">
      <c r="C38" s="420">
        <f>C15</f>
        <v>0.19479559539000313</v>
      </c>
      <c r="D38" s="437">
        <f>D15</f>
        <v>0.16647468755399414</v>
      </c>
      <c r="E38" s="420">
        <f>E15</f>
        <v>-0.16621521204254264</v>
      </c>
      <c r="F38" s="437">
        <f>F15</f>
        <v>-0.19823763174566597</v>
      </c>
      <c r="J38" s="212"/>
    </row>
    <row r="39" spans="3:10">
      <c r="C39" s="414">
        <f>C17</f>
        <v>4.6129827388105449E-2</v>
      </c>
      <c r="D39" s="437">
        <f>D17</f>
        <v>0.17196056955093111</v>
      </c>
      <c r="E39" s="420">
        <f>E17</f>
        <v>-0.23814735318318447</v>
      </c>
      <c r="F39" s="437">
        <f>F17</f>
        <v>-0.32771084337349388</v>
      </c>
    </row>
    <row r="40" spans="3:10">
      <c r="C40" s="420">
        <f>C19</f>
        <v>0.13006047117483166</v>
      </c>
      <c r="D40" s="437">
        <f>D19</f>
        <v>0.20898291391124807</v>
      </c>
      <c r="E40" s="420">
        <f>E19</f>
        <v>-0.24396428940288895</v>
      </c>
      <c r="F40" s="437">
        <f>F19</f>
        <v>-0.3549178610969807</v>
      </c>
    </row>
    <row r="41" spans="3:10">
      <c r="C41" s="517" t="s">
        <v>42</v>
      </c>
      <c r="D41" s="523"/>
      <c r="E41" s="517" t="s">
        <v>42</v>
      </c>
      <c r="F41" s="519"/>
    </row>
    <row r="42" spans="3:10">
      <c r="C42" s="414">
        <f>C10</f>
        <v>-6.6592239742417902E-3</v>
      </c>
      <c r="D42" s="437">
        <f>D10</f>
        <v>0.12042071485872173</v>
      </c>
      <c r="E42" s="420">
        <f>E10</f>
        <v>-0.12625316134917519</v>
      </c>
      <c r="F42" s="437">
        <f>F10</f>
        <v>-0.10954630537481068</v>
      </c>
    </row>
    <row r="43" spans="3:10">
      <c r="C43" s="414">
        <f>C12</f>
        <v>-7.982557025119974E-2</v>
      </c>
      <c r="D43" s="438">
        <f>D12</f>
        <v>2.8667031305298973E-2</v>
      </c>
      <c r="E43" s="420">
        <f>E12</f>
        <v>-9.9279739938056943E-2</v>
      </c>
      <c r="F43" s="437">
        <f>F12</f>
        <v>-7.5737588880666742E-2</v>
      </c>
    </row>
    <row r="44" spans="3:10">
      <c r="C44" s="414">
        <f>C14</f>
        <v>6.2479289520427361E-3</v>
      </c>
      <c r="D44" s="438">
        <f>D14</f>
        <v>5.2054883599947949E-2</v>
      </c>
      <c r="E44" s="420">
        <f>E14</f>
        <v>-9.5047095509463331E-2</v>
      </c>
      <c r="F44" s="437">
        <f>F14</f>
        <v>-0.14806866952789699</v>
      </c>
    </row>
    <row r="45" spans="3:10">
      <c r="C45" s="414">
        <f>C16</f>
        <v>6.8156316822092E-2</v>
      </c>
      <c r="D45" s="437">
        <f>D16</f>
        <v>0.19241417497231458</v>
      </c>
      <c r="E45" s="420">
        <f>E16</f>
        <v>-0.10942491742188454</v>
      </c>
      <c r="F45" s="437">
        <f>F16</f>
        <v>-0.14714839424141757</v>
      </c>
    </row>
    <row r="46" spans="3:10">
      <c r="C46" s="414">
        <f>C18</f>
        <v>-5.0264967127300331E-3</v>
      </c>
      <c r="D46" s="437">
        <f>D18</f>
        <v>0.24807247494217424</v>
      </c>
      <c r="E46" s="420">
        <f>E18</f>
        <v>-0.15136045122750053</v>
      </c>
      <c r="F46" s="437">
        <f>F18</f>
        <v>-0.24556669236700079</v>
      </c>
    </row>
    <row r="47" spans="3:10">
      <c r="C47" s="420">
        <f>C20</f>
        <v>0.18494427392561597</v>
      </c>
      <c r="D47" s="437">
        <f>D20</f>
        <v>0.32244609402615765</v>
      </c>
      <c r="E47" s="420">
        <f>E20</f>
        <v>-0.14289982948545088</v>
      </c>
      <c r="F47" s="437">
        <f>F20</f>
        <v>-0.14825026511134687</v>
      </c>
    </row>
  </sheetData>
  <mergeCells count="8">
    <mergeCell ref="C34:D34"/>
    <mergeCell ref="E41:F41"/>
    <mergeCell ref="E34:F34"/>
    <mergeCell ref="C4:D4"/>
    <mergeCell ref="E4:F4"/>
    <mergeCell ref="C22:D22"/>
    <mergeCell ref="E22:F22"/>
    <mergeCell ref="C41:D41"/>
  </mergeCells>
  <phoneticPr fontId="14" type="noConversion"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A1FFC-82CB-40F9-BA89-0973494A9549}">
  <dimension ref="B2:G31"/>
  <sheetViews>
    <sheetView topLeftCell="A9" zoomScale="140" zoomScaleNormal="140" workbookViewId="0">
      <selection activeCell="D14" sqref="D14"/>
    </sheetView>
  </sheetViews>
  <sheetFormatPr defaultColWidth="8.85546875" defaultRowHeight="12.75"/>
  <cols>
    <col min="2" max="2" width="13.7109375" customWidth="1"/>
    <col min="3" max="3" width="18.7109375" customWidth="1"/>
    <col min="4" max="4" width="13.7109375" customWidth="1"/>
    <col min="5" max="5" width="9.7109375" customWidth="1"/>
    <col min="6" max="6" width="13.7109375" customWidth="1"/>
    <col min="7" max="7" width="14.7109375" customWidth="1"/>
  </cols>
  <sheetData>
    <row r="2" spans="2:7" ht="18">
      <c r="B2" s="14"/>
      <c r="C2" s="308" t="s">
        <v>135</v>
      </c>
      <c r="D2" s="14"/>
      <c r="E2" s="292"/>
      <c r="F2" s="10"/>
      <c r="G2" s="14"/>
    </row>
    <row r="3" spans="2:7" ht="13.5" thickBot="1">
      <c r="B3" s="14"/>
      <c r="C3" s="292"/>
      <c r="D3" s="309"/>
      <c r="E3" s="310"/>
      <c r="F3" s="309"/>
      <c r="G3" s="14"/>
    </row>
    <row r="4" spans="2:7" ht="13.5" thickTop="1">
      <c r="B4" s="14"/>
      <c r="C4" s="182"/>
      <c r="D4" s="525" t="s">
        <v>138</v>
      </c>
      <c r="E4" s="456"/>
      <c r="F4" s="455" t="s">
        <v>139</v>
      </c>
      <c r="G4" s="456"/>
    </row>
    <row r="5" spans="2:7">
      <c r="B5" s="14"/>
      <c r="C5" s="182"/>
      <c r="D5" s="524" t="s">
        <v>44</v>
      </c>
      <c r="E5" s="523"/>
      <c r="F5" s="528" t="s">
        <v>123</v>
      </c>
      <c r="G5" s="523"/>
    </row>
    <row r="6" spans="2:7">
      <c r="B6" s="14"/>
      <c r="C6" s="182"/>
      <c r="D6" s="361" t="s">
        <v>146</v>
      </c>
      <c r="E6" s="326"/>
      <c r="F6" s="361" t="s">
        <v>146</v>
      </c>
      <c r="G6" s="329"/>
    </row>
    <row r="7" spans="2:7">
      <c r="B7" s="14"/>
      <c r="C7" s="182"/>
      <c r="D7" s="311" t="s">
        <v>18</v>
      </c>
      <c r="E7" s="327" t="s">
        <v>56</v>
      </c>
      <c r="F7" s="311" t="s">
        <v>147</v>
      </c>
      <c r="G7" s="330" t="s">
        <v>148</v>
      </c>
    </row>
    <row r="8" spans="2:7">
      <c r="B8" s="14"/>
      <c r="C8" s="182"/>
      <c r="D8" s="325" t="s">
        <v>52</v>
      </c>
      <c r="E8" s="326" t="s">
        <v>141</v>
      </c>
      <c r="F8" s="325" t="s">
        <v>52</v>
      </c>
      <c r="G8" s="326" t="s">
        <v>140</v>
      </c>
    </row>
    <row r="9" spans="2:7" ht="13.5" thickBot="1">
      <c r="B9" s="15"/>
      <c r="C9" s="294"/>
      <c r="D9" s="291" t="s">
        <v>55</v>
      </c>
      <c r="E9" s="328" t="s">
        <v>57</v>
      </c>
      <c r="F9" s="291" t="s">
        <v>55</v>
      </c>
      <c r="G9" s="328" t="s">
        <v>142</v>
      </c>
    </row>
    <row r="10" spans="2:7" ht="13.5" thickTop="1">
      <c r="B10" s="352" t="s">
        <v>120</v>
      </c>
      <c r="C10" s="353" t="s">
        <v>149</v>
      </c>
      <c r="D10" s="321">
        <f>'Location 1-Hoop'!E78</f>
        <v>4.2121588073181393E-2</v>
      </c>
      <c r="E10" s="319">
        <f>'Location 1-Hoop'!H78</f>
        <v>0.16628066953701839</v>
      </c>
      <c r="F10" s="321">
        <f>'Location 1-von Mises'!E68</f>
        <v>2.6246193896684783E-2</v>
      </c>
      <c r="G10" s="313">
        <f>'Location 1-von Mises'!H68</f>
        <v>6.4531816904378841E-2</v>
      </c>
    </row>
    <row r="11" spans="2:7">
      <c r="B11" s="354" t="s">
        <v>150</v>
      </c>
      <c r="C11" s="355" t="s">
        <v>151</v>
      </c>
      <c r="D11" s="322">
        <f>'Location 1-Hoop'!E79</f>
        <v>5.6332619579300656E-2</v>
      </c>
      <c r="E11" s="316">
        <f>'Location 1-Hoop'!H79</f>
        <v>0.14260944506348461</v>
      </c>
      <c r="F11" s="322">
        <f>'Location 1-von Mises'!E69</f>
        <v>7.3815851637035038E-2</v>
      </c>
      <c r="G11" s="255">
        <f>'Location 1-von Mises'!H69</f>
        <v>0.1010907623484945</v>
      </c>
    </row>
    <row r="12" spans="2:7">
      <c r="B12" s="356" t="s">
        <v>152</v>
      </c>
      <c r="C12" s="357" t="s">
        <v>153</v>
      </c>
      <c r="D12" s="323">
        <f>'Location 1-Hoop'!E80</f>
        <v>2.7910556567062133E-2</v>
      </c>
      <c r="E12" s="318">
        <f>'Location 1-Hoop'!H80</f>
        <v>0.18995189401055215</v>
      </c>
      <c r="F12" s="323">
        <f>'Location 1-von Mises'!E70</f>
        <v>-2.1323463843665475E-2</v>
      </c>
      <c r="G12" s="256">
        <f>'Location 1-von Mises'!H70</f>
        <v>2.7972871460263189E-2</v>
      </c>
    </row>
    <row r="13" spans="2:7">
      <c r="B13" s="354" t="s">
        <v>43</v>
      </c>
      <c r="C13" s="355" t="s">
        <v>149</v>
      </c>
      <c r="D13" s="322">
        <f>'Location 1-Hoop'!E81</f>
        <v>2.9764364548859182E-2</v>
      </c>
      <c r="E13" s="316">
        <f>'Location 1-Hoop'!H81</f>
        <v>0.16910760889828114</v>
      </c>
      <c r="F13" s="322">
        <f>'Location 1-von Mises'!E71</f>
        <v>5.5036177206792436E-2</v>
      </c>
      <c r="G13" s="255">
        <f>'Location 1-von Mises'!H71</f>
        <v>8.2229684417016086E-2</v>
      </c>
    </row>
    <row r="14" spans="2:7">
      <c r="B14" s="354" t="s">
        <v>150</v>
      </c>
      <c r="C14" s="355" t="s">
        <v>151</v>
      </c>
      <c r="D14" s="322">
        <f>'Location 1-Hoop'!E82</f>
        <v>3.6927484578405216E-2</v>
      </c>
      <c r="E14" s="316">
        <f>'Location 1-Hoop'!H82</f>
        <v>0.13941417681786067</v>
      </c>
      <c r="F14" s="322">
        <f>'Location 1-von Mises'!E72</f>
        <v>2.7929860950960377E-2</v>
      </c>
      <c r="G14" s="255">
        <f>'Location 1-von Mises'!H72</f>
        <v>5.9505806639721007E-2</v>
      </c>
    </row>
    <row r="15" spans="2:7" ht="13.5" thickBot="1">
      <c r="B15" s="358" t="s">
        <v>152</v>
      </c>
      <c r="C15" s="359" t="s">
        <v>153</v>
      </c>
      <c r="D15" s="324">
        <f>'Location 1-Hoop'!E83</f>
        <v>1.0034488356807142E-2</v>
      </c>
      <c r="E15" s="320">
        <f>'Location 1-Hoop'!H83</f>
        <v>0.20526360191437182</v>
      </c>
      <c r="F15" s="324">
        <f>'Location 1-von Mises'!E73</f>
        <v>2.1278792742086484E-2</v>
      </c>
      <c r="G15" s="257">
        <f>'Location 1-von Mises'!H73</f>
        <v>9.0150483048615337E-2</v>
      </c>
    </row>
    <row r="16" spans="2:7" ht="13.5" thickTop="1">
      <c r="B16" s="14"/>
      <c r="C16" s="292"/>
      <c r="D16" s="296"/>
      <c r="E16" s="297"/>
      <c r="F16" s="298"/>
      <c r="G16" s="297"/>
    </row>
    <row r="17" spans="2:7" ht="18">
      <c r="B17" s="15"/>
      <c r="C17" s="315" t="s">
        <v>136</v>
      </c>
      <c r="D17" s="14"/>
      <c r="E17" s="14"/>
      <c r="F17" s="14"/>
      <c r="G17" s="14"/>
    </row>
    <row r="18" spans="2:7" ht="13.5" thickBot="1">
      <c r="B18" s="14"/>
      <c r="C18" s="14"/>
      <c r="D18" s="15"/>
      <c r="E18" s="11"/>
      <c r="F18" s="15"/>
      <c r="G18" s="14"/>
    </row>
    <row r="19" spans="2:7" ht="13.5" thickTop="1">
      <c r="B19" s="297"/>
      <c r="C19" s="14"/>
      <c r="D19" s="525" t="s">
        <v>143</v>
      </c>
      <c r="E19" s="526"/>
      <c r="F19" s="526"/>
      <c r="G19" s="527"/>
    </row>
    <row r="20" spans="2:7">
      <c r="B20" s="14"/>
      <c r="C20" s="14"/>
      <c r="D20" s="524" t="s">
        <v>44</v>
      </c>
      <c r="E20" s="523"/>
      <c r="F20" s="524" t="s">
        <v>2</v>
      </c>
      <c r="G20" s="523"/>
    </row>
    <row r="21" spans="2:7">
      <c r="B21" s="14"/>
      <c r="C21" s="14"/>
      <c r="D21" s="293" t="s">
        <v>146</v>
      </c>
      <c r="E21" s="73" t="s">
        <v>141</v>
      </c>
      <c r="F21" s="293" t="s">
        <v>146</v>
      </c>
      <c r="G21" s="193" t="s">
        <v>141</v>
      </c>
    </row>
    <row r="22" spans="2:7">
      <c r="B22" s="14"/>
      <c r="C22" s="14"/>
      <c r="D22" s="293" t="s">
        <v>81</v>
      </c>
      <c r="E22" s="73" t="s">
        <v>81</v>
      </c>
      <c r="F22" s="293" t="s">
        <v>81</v>
      </c>
      <c r="G22" s="193" t="s">
        <v>81</v>
      </c>
    </row>
    <row r="23" spans="2:7" ht="13.5" thickBot="1">
      <c r="B23" s="15"/>
      <c r="C23" s="294"/>
      <c r="D23" s="331" t="s">
        <v>144</v>
      </c>
      <c r="E23" s="332" t="s">
        <v>145</v>
      </c>
      <c r="F23" s="331" t="s">
        <v>144</v>
      </c>
      <c r="G23" s="333" t="s">
        <v>145</v>
      </c>
    </row>
    <row r="24" spans="2:7" ht="13.5" thickTop="1">
      <c r="B24" s="360"/>
      <c r="C24" s="353" t="s">
        <v>149</v>
      </c>
      <c r="D24" s="295" t="str">
        <f>"(-0.01)"</f>
        <v>(-0.01)</v>
      </c>
      <c r="E24" s="299">
        <f>'Location 1-Hoop'!G101</f>
        <v>-2.1661526781642775</v>
      </c>
      <c r="F24" s="14" t="str">
        <f>"(-0.04)"</f>
        <v>(-0.04)</v>
      </c>
      <c r="G24" s="334" t="str">
        <f>"(0.02)"</f>
        <v>(0.02)</v>
      </c>
    </row>
    <row r="25" spans="2:7">
      <c r="B25" s="354" t="s">
        <v>120</v>
      </c>
      <c r="C25" s="355" t="s">
        <v>151</v>
      </c>
      <c r="D25" s="300">
        <f>'Location 1-Hoop'!E102</f>
        <v>3.5343447341180355E-2</v>
      </c>
      <c r="E25" s="301">
        <f>'Location 1-Hoop'!G102</f>
        <v>-3.6352951760237273</v>
      </c>
      <c r="F25" s="11">
        <f>'Location 1-Axial'!H79</f>
        <v>0.13503989958082543</v>
      </c>
      <c r="G25" s="35">
        <f>'Location 1-Axial'!I79</f>
        <v>-0.69631680009695163</v>
      </c>
    </row>
    <row r="26" spans="2:7">
      <c r="B26" s="356"/>
      <c r="C26" s="357" t="s">
        <v>153</v>
      </c>
      <c r="D26" s="302">
        <f>'Location 1-Hoop'!E103</f>
        <v>-4.9087511465123836E-2</v>
      </c>
      <c r="E26" s="303">
        <f>'Location 1-Hoop'!G103</f>
        <v>-0.94186726328140224</v>
      </c>
      <c r="F26" s="221">
        <f>'Location 1-Axial'!H80</f>
        <v>-0.18417781524470067</v>
      </c>
      <c r="G26" s="152">
        <f>'Location 1-Axial'!I80</f>
        <v>0.62318985196636201</v>
      </c>
    </row>
    <row r="27" spans="2:7">
      <c r="B27" s="354"/>
      <c r="C27" s="355" t="s">
        <v>149</v>
      </c>
      <c r="D27" s="34" t="str">
        <f>"(-0.05)"</f>
        <v>(-0.05)</v>
      </c>
      <c r="E27" s="301">
        <f>'Location 1-Hoop'!G104</f>
        <v>2.7064198102231565</v>
      </c>
      <c r="F27" s="14" t="str">
        <f>"(0.18)"</f>
        <v>(0.18)</v>
      </c>
      <c r="G27" s="193" t="str">
        <f>"(0.74)"</f>
        <v>(0.74)</v>
      </c>
    </row>
    <row r="28" spans="2:7">
      <c r="B28" s="354" t="s">
        <v>43</v>
      </c>
      <c r="C28" s="355" t="s">
        <v>151</v>
      </c>
      <c r="D28" s="300">
        <f>'Location 1-Hoop'!E105</f>
        <v>2.1091794602539633E-2</v>
      </c>
      <c r="E28" s="301">
        <f>'Location 1-Hoop'!G105</f>
        <v>3.3191318436890058</v>
      </c>
      <c r="F28" s="11">
        <f>'Location 1-Axial'!H82</f>
        <v>6.945742411470969E-2</v>
      </c>
      <c r="G28" s="35">
        <f>'Location 1-Axial'!I82</f>
        <v>0.32845594742025752</v>
      </c>
    </row>
    <row r="29" spans="2:7" ht="13.5" thickBot="1">
      <c r="B29" s="358"/>
      <c r="C29" s="359" t="s">
        <v>153</v>
      </c>
      <c r="D29" s="304">
        <f>'Location 1-Hoop'!E106</f>
        <v>1.8931428117552968E-2</v>
      </c>
      <c r="E29" s="305">
        <f>'Location 1-Hoop'!G106</f>
        <v>1.3707946637530217</v>
      </c>
      <c r="F29" s="224">
        <f>'Location 1-Axial'!H83</f>
        <v>6.1268779520000739E-2</v>
      </c>
      <c r="G29" s="37">
        <f>'Location 1-Axial'!I83</f>
        <v>0.21961342674203169</v>
      </c>
    </row>
    <row r="30" spans="2:7" ht="13.5" thickTop="1">
      <c r="B30" s="14"/>
      <c r="C30" s="14"/>
      <c r="D30" s="307"/>
      <c r="E30" s="306"/>
      <c r="F30" s="11"/>
      <c r="G30" s="11"/>
    </row>
    <row r="31" spans="2:7">
      <c r="D31" s="14"/>
    </row>
  </sheetData>
  <mergeCells count="7">
    <mergeCell ref="D20:E20"/>
    <mergeCell ref="F20:G20"/>
    <mergeCell ref="D19:G19"/>
    <mergeCell ref="D4:E4"/>
    <mergeCell ref="F4:G4"/>
    <mergeCell ref="D5:E5"/>
    <mergeCell ref="F5:G5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81A5-9704-4348-9D32-3338EE809230}">
  <dimension ref="B2:I14"/>
  <sheetViews>
    <sheetView zoomScale="190" zoomScaleNormal="190" workbookViewId="0">
      <selection activeCell="F20" sqref="F20"/>
    </sheetView>
  </sheetViews>
  <sheetFormatPr defaultColWidth="8.85546875" defaultRowHeight="12.75"/>
  <cols>
    <col min="2" max="2" width="13.7109375" customWidth="1"/>
    <col min="3" max="3" width="18.7109375" customWidth="1"/>
    <col min="4" max="8" width="9.7109375" customWidth="1"/>
    <col min="9" max="9" width="14.28515625" customWidth="1"/>
  </cols>
  <sheetData>
    <row r="2" spans="2:9" ht="18">
      <c r="B2" s="7"/>
      <c r="C2" s="315" t="s">
        <v>127</v>
      </c>
      <c r="D2" s="7"/>
      <c r="E2" s="7"/>
      <c r="F2" s="7"/>
      <c r="G2" s="7"/>
    </row>
    <row r="3" spans="2:9" ht="13.5" thickBot="1">
      <c r="B3" s="7"/>
      <c r="C3" s="7"/>
      <c r="D3" s="15"/>
      <c r="E3" s="7"/>
      <c r="F3" s="15"/>
      <c r="G3" s="7"/>
      <c r="H3" s="15"/>
    </row>
    <row r="4" spans="2:9" ht="14.25" thickTop="1" thickBot="1">
      <c r="B4" s="14"/>
      <c r="C4" s="14"/>
      <c r="D4" s="529" t="s">
        <v>146</v>
      </c>
      <c r="E4" s="530"/>
      <c r="F4" s="530"/>
      <c r="G4" s="530"/>
      <c r="H4" s="455" t="s">
        <v>154</v>
      </c>
      <c r="I4" s="472"/>
    </row>
    <row r="5" spans="2:9" ht="13.5" thickTop="1">
      <c r="B5" s="14"/>
      <c r="C5" s="14"/>
      <c r="D5" s="455" t="s">
        <v>44</v>
      </c>
      <c r="E5" s="472"/>
      <c r="F5" s="455" t="s">
        <v>2</v>
      </c>
      <c r="G5" s="472"/>
      <c r="H5" s="528" t="s">
        <v>123</v>
      </c>
      <c r="I5" s="519"/>
    </row>
    <row r="6" spans="2:9">
      <c r="B6" s="14"/>
      <c r="C6" s="14"/>
      <c r="D6" s="72" t="s">
        <v>155</v>
      </c>
      <c r="E6" s="193" t="s">
        <v>156</v>
      </c>
      <c r="F6" s="72" t="s">
        <v>155</v>
      </c>
      <c r="G6" s="193" t="s">
        <v>156</v>
      </c>
      <c r="H6" s="72" t="s">
        <v>163</v>
      </c>
      <c r="I6" s="193" t="s">
        <v>157</v>
      </c>
    </row>
    <row r="7" spans="2:9" ht="13.5" thickBot="1">
      <c r="B7" s="15"/>
      <c r="C7" s="294"/>
      <c r="D7" s="143" t="s">
        <v>18</v>
      </c>
      <c r="E7" s="145" t="s">
        <v>66</v>
      </c>
      <c r="F7" s="143" t="s">
        <v>18</v>
      </c>
      <c r="G7" s="145" t="s">
        <v>66</v>
      </c>
      <c r="H7" s="86" t="s">
        <v>147</v>
      </c>
      <c r="I7" s="201" t="s">
        <v>148</v>
      </c>
    </row>
    <row r="8" spans="2:9" ht="13.5" thickTop="1">
      <c r="B8" s="352" t="s">
        <v>120</v>
      </c>
      <c r="C8" s="353" t="s">
        <v>149</v>
      </c>
      <c r="D8" s="312">
        <f>'Location 2-Hoop'!E78</f>
        <v>3.0969633134853847E-2</v>
      </c>
      <c r="E8" s="336">
        <f>'Location 2-Hoop'!H78</f>
        <v>-0.120407074288937</v>
      </c>
      <c r="F8" s="337">
        <f>'Location 2-Axial'!E78</f>
        <v>-3.1872407098053799E-3</v>
      </c>
      <c r="G8" s="339">
        <f>'Location 2-Axial'!H78</f>
        <v>-8.9213419471551536E-2</v>
      </c>
      <c r="H8" s="337">
        <f>'Location 2-von Mises'!E68</f>
        <v>-2.7617168712784402E-2</v>
      </c>
      <c r="I8" s="288">
        <f>'Location 2-von Mises'!G68</f>
        <v>-0.14611289755235238</v>
      </c>
    </row>
    <row r="9" spans="2:9">
      <c r="B9" s="354" t="s">
        <v>150</v>
      </c>
      <c r="C9" s="355" t="s">
        <v>151</v>
      </c>
      <c r="D9" s="314">
        <f>'Location 2-Hoop'!E79</f>
        <v>2.5221053444485036E-2</v>
      </c>
      <c r="E9" s="292">
        <f>'Location 2-Hoop'!H79</f>
        <v>-0.11946648432343714</v>
      </c>
      <c r="F9" s="338">
        <f>'Location 2-Axial'!E79</f>
        <v>-4.2656408993608412E-3</v>
      </c>
      <c r="G9" s="317">
        <f>'Location 2-Axial'!H79</f>
        <v>-8.746730207233977E-2</v>
      </c>
      <c r="H9" s="338">
        <f>'Location 2-von Mises'!E69</f>
        <v>-2.8188418830545441E-2</v>
      </c>
      <c r="I9" s="289">
        <f>'Location 2-von Mises'!G69</f>
        <v>-0.22348277622834214</v>
      </c>
    </row>
    <row r="10" spans="2:9">
      <c r="B10" s="356" t="s">
        <v>152</v>
      </c>
      <c r="C10" s="357" t="s">
        <v>153</v>
      </c>
      <c r="D10" s="343">
        <f>'Location 2-Hoop'!E80</f>
        <v>3.6718212825222661E-2</v>
      </c>
      <c r="E10" s="344">
        <f>'Location 2-Hoop'!H80</f>
        <v>-0.12134766425443687</v>
      </c>
      <c r="F10" s="345">
        <f>'Location 2-Axial'!E80</f>
        <v>-2.1088405202499181E-3</v>
      </c>
      <c r="G10" s="346">
        <f>'Location 2-Axial'!H80</f>
        <v>-9.0959536870763302E-2</v>
      </c>
      <c r="H10" s="345">
        <f>'Location 2-von Mises'!E70</f>
        <v>-2.7045918595023366E-2</v>
      </c>
      <c r="I10" s="244">
        <f>'Location 2-von Mises'!G70</f>
        <v>-6.8743018876362597E-2</v>
      </c>
    </row>
    <row r="11" spans="2:9">
      <c r="B11" s="354" t="s">
        <v>43</v>
      </c>
      <c r="C11" s="355" t="s">
        <v>149</v>
      </c>
      <c r="D11" s="314">
        <f>'Location 2-Hoop'!E81</f>
        <v>2.1860712294318244E-2</v>
      </c>
      <c r="E11" s="317">
        <f>'Location 2-Hoop'!H81</f>
        <v>7.7962251871931371E-2</v>
      </c>
      <c r="F11" s="338">
        <f>'Location 2-Axial'!E81</f>
        <v>2.6195436615543744E-3</v>
      </c>
      <c r="G11" s="317">
        <f>'Location 2-Axial'!H81</f>
        <v>7.2936843273521457E-2</v>
      </c>
      <c r="H11" s="338">
        <f>'Location 2-von Mises'!E71</f>
        <v>2.5440255067481141E-2</v>
      </c>
      <c r="I11" s="243">
        <f>'Location 2-von Mises'!G71</f>
        <v>9.5752032693034922E-2</v>
      </c>
    </row>
    <row r="12" spans="2:9">
      <c r="B12" s="354" t="s">
        <v>150</v>
      </c>
      <c r="C12" s="355" t="s">
        <v>151</v>
      </c>
      <c r="D12" s="314">
        <f>'Location 2-Hoop'!E82</f>
        <v>2.936846734919615E-2</v>
      </c>
      <c r="E12" s="292">
        <f>'Location 2-Hoop'!H82</f>
        <v>9.9623659122041755E-2</v>
      </c>
      <c r="F12" s="338">
        <f>'Location 2-Axial'!E82</f>
        <v>3.2206700516538961E-3</v>
      </c>
      <c r="G12" s="317">
        <f>'Location 2-Axial'!H82</f>
        <v>9.7723030621194487E-2</v>
      </c>
      <c r="H12" s="338">
        <f>'Location 2-von Mises'!E72</f>
        <v>3.5570112962250086E-2</v>
      </c>
      <c r="I12" s="243">
        <f>'Location 2-von Mises'!G72</f>
        <v>7.3177614744006289E-2</v>
      </c>
    </row>
    <row r="13" spans="2:9" ht="13.5" thickBot="1">
      <c r="B13" s="358" t="s">
        <v>152</v>
      </c>
      <c r="C13" s="359" t="s">
        <v>153</v>
      </c>
      <c r="D13" s="340">
        <f>'Location 2-Hoop'!E83</f>
        <v>1.0466229201410361E-2</v>
      </c>
      <c r="E13" s="342">
        <f>'Location 2-Hoop'!H83</f>
        <v>5.8692854911385726E-2</v>
      </c>
      <c r="F13" s="341">
        <f>'Location 2-Axial'!E83</f>
        <v>1.3901911673281551E-3</v>
      </c>
      <c r="G13" s="342">
        <f>'Location 2-Axial'!H83</f>
        <v>4.6329415047358456E-2</v>
      </c>
      <c r="H13" s="341">
        <f>'Location 2-von Mises'!E73</f>
        <v>1.2563373398755882E-2</v>
      </c>
      <c r="I13" s="245">
        <f>'Location 2-von Mises'!G73</f>
        <v>2.1189504001598521E-2</v>
      </c>
    </row>
    <row r="14" spans="2:9" ht="13.5" thickTop="1"/>
  </sheetData>
  <mergeCells count="5">
    <mergeCell ref="D4:G4"/>
    <mergeCell ref="H4:I4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927FA-9BE2-4F31-A2CB-017206C297E4}">
  <dimension ref="B2:I13"/>
  <sheetViews>
    <sheetView zoomScale="150" zoomScaleNormal="150" workbookViewId="0">
      <selection activeCell="J17" sqref="J17"/>
    </sheetView>
  </sheetViews>
  <sheetFormatPr defaultColWidth="8.85546875" defaultRowHeight="12.75"/>
  <cols>
    <col min="2" max="2" width="14.7109375" customWidth="1"/>
    <col min="3" max="3" width="18.7109375" customWidth="1"/>
    <col min="4" max="8" width="9.7109375" customWidth="1"/>
    <col min="9" max="9" width="14.7109375" customWidth="1"/>
  </cols>
  <sheetData>
    <row r="2" spans="2:9" ht="13.5" thickBot="1">
      <c r="B2" s="7"/>
      <c r="C2" s="258" t="s">
        <v>129</v>
      </c>
      <c r="D2" s="7"/>
      <c r="E2" s="7"/>
      <c r="F2" s="7"/>
      <c r="G2" s="7"/>
    </row>
    <row r="3" spans="2:9" ht="14.25" thickTop="1" thickBot="1">
      <c r="B3" s="7"/>
      <c r="C3" s="7"/>
      <c r="D3" s="529" t="s">
        <v>146</v>
      </c>
      <c r="E3" s="530"/>
      <c r="F3" s="530"/>
      <c r="G3" s="530"/>
      <c r="H3" s="455" t="s">
        <v>154</v>
      </c>
      <c r="I3" s="472"/>
    </row>
    <row r="4" spans="2:9" ht="13.5" thickTop="1">
      <c r="B4" s="14"/>
      <c r="C4" s="14"/>
      <c r="D4" s="455" t="s">
        <v>44</v>
      </c>
      <c r="E4" s="472"/>
      <c r="F4" s="455" t="s">
        <v>2</v>
      </c>
      <c r="G4" s="472"/>
      <c r="H4" s="528" t="s">
        <v>123</v>
      </c>
      <c r="I4" s="519"/>
    </row>
    <row r="5" spans="2:9">
      <c r="B5" s="14"/>
      <c r="C5" s="14"/>
      <c r="D5" s="72" t="s">
        <v>155</v>
      </c>
      <c r="E5" s="193" t="s">
        <v>156</v>
      </c>
      <c r="F5" s="72" t="s">
        <v>155</v>
      </c>
      <c r="G5" s="193" t="s">
        <v>156</v>
      </c>
      <c r="H5" s="72" t="s">
        <v>164</v>
      </c>
      <c r="I5" s="193" t="s">
        <v>157</v>
      </c>
    </row>
    <row r="6" spans="2:9" ht="13.5" thickBot="1">
      <c r="B6" s="15"/>
      <c r="C6" s="294"/>
      <c r="D6" s="143" t="s">
        <v>18</v>
      </c>
      <c r="E6" s="145" t="s">
        <v>66</v>
      </c>
      <c r="F6" s="143" t="s">
        <v>18</v>
      </c>
      <c r="G6" s="145" t="s">
        <v>66</v>
      </c>
      <c r="H6" s="86" t="s">
        <v>147</v>
      </c>
      <c r="I6" s="201" t="s">
        <v>148</v>
      </c>
    </row>
    <row r="7" spans="2:9" ht="13.5" thickTop="1">
      <c r="B7" s="352" t="s">
        <v>120</v>
      </c>
      <c r="C7" s="353" t="s">
        <v>149</v>
      </c>
      <c r="D7" s="312">
        <f>'Location 3-Hoop'!E78</f>
        <v>-7.1235006431899688E-3</v>
      </c>
      <c r="E7" s="339">
        <f>'Location 3-Hoop'!H78</f>
        <v>1.6295543734098878E-2</v>
      </c>
      <c r="F7" s="337">
        <f>'Location 3-Axial'!E78</f>
        <v>3.690069574205368E-5</v>
      </c>
      <c r="G7" s="339">
        <f>'Location 3-Axial'!H78</f>
        <v>-9.6195999723487705E-2</v>
      </c>
      <c r="H7" s="337">
        <f>'Location 3-von Mises'!E68</f>
        <v>-1.438763727282083E-2</v>
      </c>
      <c r="I7" s="288">
        <f>'Location 3-von Mises'!G68</f>
        <v>-0.14241012312980614</v>
      </c>
    </row>
    <row r="8" spans="2:9">
      <c r="B8" s="354" t="s">
        <v>150</v>
      </c>
      <c r="C8" s="355" t="s">
        <v>151</v>
      </c>
      <c r="D8" s="314">
        <f>'Location 3-Hoop'!E79</f>
        <v>-1.1408534042501342E-2</v>
      </c>
      <c r="E8" s="317">
        <f>'Location 3-Hoop'!H79</f>
        <v>1.0240548313052303E-2</v>
      </c>
      <c r="F8" s="338">
        <f>'Location 3-Axial'!E79</f>
        <v>-1.7798657848216066E-3</v>
      </c>
      <c r="G8" s="317">
        <f>'Location 3-Axial'!H79</f>
        <v>-9.5611369739618979E-2</v>
      </c>
      <c r="H8" s="338">
        <f>'Location 3-von Mises'!E69</f>
        <v>-1.6877437051276017E-2</v>
      </c>
      <c r="I8" s="289">
        <f>'Location 3-von Mises'!G69</f>
        <v>-0.16410938043769033</v>
      </c>
    </row>
    <row r="9" spans="2:9">
      <c r="B9" s="356" t="s">
        <v>152</v>
      </c>
      <c r="C9" s="357" t="s">
        <v>153</v>
      </c>
      <c r="D9" s="343">
        <f>'Location 3-Hoop'!E80</f>
        <v>-2.8384672438785952E-3</v>
      </c>
      <c r="E9" s="346">
        <f>'Location 3-Hoop'!H80</f>
        <v>2.2350539155145455E-2</v>
      </c>
      <c r="F9" s="345">
        <f>'Location 3-Axial'!E80</f>
        <v>1.853667176305714E-3</v>
      </c>
      <c r="G9" s="346">
        <f>'Location 3-Axial'!H80</f>
        <v>-9.6780629707356416E-2</v>
      </c>
      <c r="H9" s="345">
        <f>'Location 3-von Mises'!E70</f>
        <v>-1.1897837494365645E-2</v>
      </c>
      <c r="I9" s="290">
        <f>'Location 3-von Mises'!G70</f>
        <v>-0.12071086582192191</v>
      </c>
    </row>
    <row r="10" spans="2:9">
      <c r="B10" s="354" t="s">
        <v>43</v>
      </c>
      <c r="C10" s="355" t="s">
        <v>149</v>
      </c>
      <c r="D10" s="314">
        <f>'Location 3-Hoop'!E81</f>
        <v>1.13735658261021E-2</v>
      </c>
      <c r="E10" s="317">
        <f>'Location 3-Hoop'!H81</f>
        <v>9.5674288181262043E-2</v>
      </c>
      <c r="F10" s="338">
        <f>'Location 3-Axial'!E81</f>
        <v>3.1811783160479758E-3</v>
      </c>
      <c r="G10" s="317">
        <f>'Location 3-Axial'!H81</f>
        <v>6.1860486935486667E-2</v>
      </c>
      <c r="H10" s="338">
        <f>'Location 3-von Mises'!E71</f>
        <v>1.4691729740107405E-2</v>
      </c>
      <c r="I10" s="243">
        <f>'Location 3-von Mises'!G71</f>
        <v>5.3246677500816075E-2</v>
      </c>
    </row>
    <row r="11" spans="2:9">
      <c r="B11" s="354" t="s">
        <v>150</v>
      </c>
      <c r="C11" s="355" t="s">
        <v>151</v>
      </c>
      <c r="D11" s="314">
        <f>'Location 3-Hoop'!E82</f>
        <v>1.2994344477317789E-2</v>
      </c>
      <c r="E11" s="317">
        <f>'Location 3-Hoop'!H82</f>
        <v>0.10152292845263249</v>
      </c>
      <c r="F11" s="338">
        <f>'Location 3-Axial'!E82</f>
        <v>3.6094671727402616E-3</v>
      </c>
      <c r="G11" s="317">
        <f>'Location 3-Axial'!H82</f>
        <v>8.355745565407946E-2</v>
      </c>
      <c r="H11" s="338">
        <f>'Location 3-von Mises'!E72</f>
        <v>2.0586454108337905E-2</v>
      </c>
      <c r="I11" s="243">
        <f>'Location 3-von Mises'!G72</f>
        <v>6.757106329306084E-2</v>
      </c>
    </row>
    <row r="12" spans="2:9" ht="13.5" thickBot="1">
      <c r="B12" s="358" t="s">
        <v>152</v>
      </c>
      <c r="C12" s="359" t="s">
        <v>153</v>
      </c>
      <c r="D12" s="340">
        <f>'Location 3-Hoop'!E83</f>
        <v>8.223557932144139E-3</v>
      </c>
      <c r="E12" s="342">
        <f>'Location 3-Hoop'!H83</f>
        <v>9.8706416170707509E-2</v>
      </c>
      <c r="F12" s="341">
        <f>'Location 3-Axial'!E83</f>
        <v>1.1462895418861902E-3</v>
      </c>
      <c r="G12" s="342">
        <f>'Location 3-Axial'!H83</f>
        <v>3.789610745001918E-2</v>
      </c>
      <c r="H12" s="341">
        <f>'Location 3-von Mises'!E73</f>
        <v>6.0152547960142478E-3</v>
      </c>
      <c r="I12" s="245">
        <f>'Location 3-von Mises'!G73</f>
        <v>2.3271266094889137E-2</v>
      </c>
    </row>
    <row r="13" spans="2:9" ht="13.5" thickTop="1"/>
  </sheetData>
  <mergeCells count="5">
    <mergeCell ref="D3:G3"/>
    <mergeCell ref="H3:I3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5E635-F2F5-4C75-9052-3246A8B3A814}">
  <dimension ref="B2:I26"/>
  <sheetViews>
    <sheetView tabSelected="1" zoomScale="150" zoomScaleNormal="150" workbookViewId="0">
      <selection activeCell="N24" sqref="N24"/>
    </sheetView>
  </sheetViews>
  <sheetFormatPr defaultColWidth="8.85546875" defaultRowHeight="12.75"/>
  <cols>
    <col min="2" max="2" width="14.7109375" customWidth="1"/>
    <col min="3" max="3" width="18.7109375" customWidth="1"/>
    <col min="4" max="4" width="10.7109375" customWidth="1"/>
    <col min="5" max="5" width="9.7109375" customWidth="1"/>
    <col min="6" max="6" width="10.7109375" customWidth="1"/>
    <col min="7" max="7" width="9.7109375" customWidth="1"/>
  </cols>
  <sheetData>
    <row r="2" spans="2:9" ht="18">
      <c r="B2" s="3"/>
      <c r="C2" s="315" t="s">
        <v>131</v>
      </c>
      <c r="D2" s="14"/>
      <c r="E2" s="14"/>
      <c r="F2" s="14"/>
      <c r="G2" s="14"/>
    </row>
    <row r="3" spans="2:9" ht="13.5" thickBot="1">
      <c r="B3" s="3"/>
      <c r="C3" s="14"/>
      <c r="D3" s="14"/>
      <c r="E3" s="14"/>
      <c r="F3" s="14"/>
      <c r="G3" s="14"/>
    </row>
    <row r="4" spans="2:9" ht="14.25" thickTop="1" thickBot="1">
      <c r="B4" s="3"/>
      <c r="C4" s="14"/>
      <c r="D4" s="529" t="s">
        <v>158</v>
      </c>
      <c r="E4" s="531"/>
      <c r="F4" s="531"/>
      <c r="G4" s="532"/>
    </row>
    <row r="5" spans="2:9" ht="13.5" thickTop="1">
      <c r="B5" s="14"/>
      <c r="C5" s="14"/>
      <c r="D5" s="156" t="s">
        <v>102</v>
      </c>
      <c r="E5" s="193" t="s">
        <v>102</v>
      </c>
      <c r="F5" s="156" t="s">
        <v>101</v>
      </c>
      <c r="G5" s="193" t="s">
        <v>101</v>
      </c>
    </row>
    <row r="6" spans="2:9" ht="13.5" thickBot="1">
      <c r="B6" s="10"/>
      <c r="C6" s="14"/>
      <c r="D6" s="350" t="s">
        <v>159</v>
      </c>
      <c r="E6" s="77" t="s">
        <v>160</v>
      </c>
      <c r="F6" s="350" t="s">
        <v>161</v>
      </c>
      <c r="G6" s="77" t="s">
        <v>160</v>
      </c>
    </row>
    <row r="7" spans="2:9" ht="13.5" thickTop="1">
      <c r="B7" s="360"/>
      <c r="C7" s="353" t="s">
        <v>149</v>
      </c>
      <c r="D7" s="351" t="str">
        <f>"(0.02)"</f>
        <v>(0.02)</v>
      </c>
      <c r="E7" s="14" t="str">
        <f>"(-0.03)"</f>
        <v>(-0.03)</v>
      </c>
      <c r="F7" s="347">
        <f>'Location 2-Axial'!E101</f>
        <v>-0.11702961677884503</v>
      </c>
      <c r="G7" s="35">
        <f>'Location 3-Axial'!E101</f>
        <v>-0.11593232497773105</v>
      </c>
    </row>
    <row r="8" spans="2:9">
      <c r="B8" s="354" t="s">
        <v>120</v>
      </c>
      <c r="C8" s="355" t="s">
        <v>151</v>
      </c>
      <c r="D8" s="347">
        <f>'Location 2-Hoop'!E102</f>
        <v>0.19606590612970917</v>
      </c>
      <c r="E8" s="11">
        <f>'Location 3-Hoop'!E102</f>
        <v>3.4745037022149892E-2</v>
      </c>
      <c r="F8" s="347">
        <f>'Location 2-Axial'!E102</f>
        <v>-0.12195384914589662</v>
      </c>
      <c r="G8" s="35">
        <f>'Location 3-Axial'!E102</f>
        <v>-0.10657620569067421</v>
      </c>
    </row>
    <row r="9" spans="2:9">
      <c r="B9" s="356"/>
      <c r="C9" s="357" t="s">
        <v>153</v>
      </c>
      <c r="D9" s="348">
        <f>'Location 2-Hoop'!E103</f>
        <v>-0.15053067119369176</v>
      </c>
      <c r="E9" s="221">
        <f>'Location 3-Hoop'!E103</f>
        <v>-8.867924623066975E-2</v>
      </c>
      <c r="F9" s="348">
        <f>'Location 2-Axial'!E103</f>
        <v>-0.11210538441179348</v>
      </c>
      <c r="G9" s="152">
        <f>'Location 3-Axial'!E103</f>
        <v>-0.12528844426478791</v>
      </c>
    </row>
    <row r="10" spans="2:9">
      <c r="B10" s="354"/>
      <c r="C10" s="355" t="s">
        <v>149</v>
      </c>
      <c r="D10" s="156" t="str">
        <f>"(0.19)"</f>
        <v>(0.19)</v>
      </c>
      <c r="E10" s="14" t="str">
        <f>"(0.07)"</f>
        <v>(0.07)</v>
      </c>
      <c r="F10" s="347">
        <f>'Location 2-Axial'!E104</f>
        <v>3.9334335649600288E-2</v>
      </c>
      <c r="G10" s="35">
        <f>'Location 3-Axial'!E104</f>
        <v>3.9528104365507244E-2</v>
      </c>
    </row>
    <row r="11" spans="2:9">
      <c r="B11" s="354" t="s">
        <v>43</v>
      </c>
      <c r="C11" s="355" t="s">
        <v>151</v>
      </c>
      <c r="D11" s="347">
        <f>'Location 2-Hoop'!E105</f>
        <v>5.3173744728018224E-2</v>
      </c>
      <c r="E11" s="11">
        <f>'Location 3-Hoop'!E105</f>
        <v>5.0169547486540275E-2</v>
      </c>
      <c r="F11" s="347">
        <f>'Location 2-Axial'!E105</f>
        <v>4.4232431614700946E-2</v>
      </c>
      <c r="G11" s="35">
        <f>'Location 3-Axial'!E105</f>
        <v>3.9534943588564513E-2</v>
      </c>
      <c r="I11" s="14"/>
    </row>
    <row r="12" spans="2:9" ht="13.5" thickBot="1">
      <c r="B12" s="358"/>
      <c r="C12" s="359" t="s">
        <v>153</v>
      </c>
      <c r="D12" s="349">
        <f>'Location 2-Hoop'!E106</f>
        <v>2.6082379917011938E-2</v>
      </c>
      <c r="E12" s="224">
        <f>'Location 3-Hoop'!E106</f>
        <v>1.7853432260849709E-2</v>
      </c>
      <c r="F12" s="349">
        <f>'Location 2-Axial'!E106</f>
        <v>3.7270827104712669E-2</v>
      </c>
      <c r="G12" s="37">
        <f>'Location 3-Axial'!E106</f>
        <v>4.0796271746119675E-2</v>
      </c>
    </row>
    <row r="13" spans="2:9" ht="13.5" thickTop="1"/>
    <row r="15" spans="2:9" ht="18">
      <c r="B15" s="297"/>
      <c r="C15" s="315" t="s">
        <v>132</v>
      </c>
      <c r="D15" s="15"/>
      <c r="E15" s="14"/>
      <c r="F15" s="15"/>
      <c r="G15" s="14"/>
    </row>
    <row r="16" spans="2:9" ht="13.5" thickBot="1">
      <c r="B16" s="297"/>
      <c r="C16" s="14"/>
      <c r="D16" s="479"/>
      <c r="E16" s="533"/>
      <c r="F16" s="479"/>
      <c r="G16" s="533"/>
    </row>
    <row r="17" spans="2:7" ht="14.25" thickTop="1" thickBot="1">
      <c r="B17" s="297"/>
      <c r="C17" s="14"/>
      <c r="D17" s="529" t="s">
        <v>162</v>
      </c>
      <c r="E17" s="531"/>
      <c r="F17" s="531"/>
      <c r="G17" s="532"/>
    </row>
    <row r="18" spans="2:7" ht="13.5" thickTop="1">
      <c r="B18" s="14"/>
      <c r="C18" s="14"/>
      <c r="D18" s="156" t="s">
        <v>102</v>
      </c>
      <c r="E18" s="193" t="s">
        <v>102</v>
      </c>
      <c r="F18" s="156" t="s">
        <v>101</v>
      </c>
      <c r="G18" s="193" t="s">
        <v>101</v>
      </c>
    </row>
    <row r="19" spans="2:7" ht="13.5" thickBot="1">
      <c r="B19" s="15"/>
      <c r="C19" s="294"/>
      <c r="D19" s="350" t="s">
        <v>159</v>
      </c>
      <c r="E19" s="77" t="s">
        <v>160</v>
      </c>
      <c r="F19" s="350" t="s">
        <v>161</v>
      </c>
      <c r="G19" s="77" t="s">
        <v>160</v>
      </c>
    </row>
    <row r="20" spans="2:7" ht="13.5" thickTop="1">
      <c r="B20" s="360"/>
      <c r="C20" s="353" t="s">
        <v>149</v>
      </c>
      <c r="D20" s="351" t="str">
        <f>"(0.01)"</f>
        <v>(0.01)</v>
      </c>
      <c r="E20" s="14" t="str">
        <f>"(-1.45)"</f>
        <v>(-1.45)</v>
      </c>
      <c r="F20" s="351" t="str">
        <f>"(-0.32)"</f>
        <v>(-0.32)</v>
      </c>
      <c r="G20" s="334" t="str">
        <f>"(-0.50)"</f>
        <v>(-0.50)</v>
      </c>
    </row>
    <row r="21" spans="2:7">
      <c r="B21" s="354" t="s">
        <v>120</v>
      </c>
      <c r="C21" s="355" t="s">
        <v>151</v>
      </c>
      <c r="D21" s="347">
        <f>'Location 2-Hoop'!H102</f>
        <v>-0.29091537437527532</v>
      </c>
      <c r="E21" s="11">
        <f>'Location 3-Hoop'!H102</f>
        <v>-2.1627592917816094</v>
      </c>
      <c r="F21" s="347">
        <f>'Location 2-Axial'!H102</f>
        <v>-0.71979585086436382</v>
      </c>
      <c r="G21" s="35">
        <f>'Location 3-Axial'!H102</f>
        <v>-0.92248354231895402</v>
      </c>
    </row>
    <row r="22" spans="2:7">
      <c r="B22" s="356"/>
      <c r="C22" s="357" t="s">
        <v>153</v>
      </c>
      <c r="D22" s="348">
        <f>'Location 2-Hoop'!H103</f>
        <v>0.31026537471998478</v>
      </c>
      <c r="E22" s="221">
        <f>'Location 3-Hoop'!H103</f>
        <v>-0.74350977184222911</v>
      </c>
      <c r="F22" s="348">
        <f>'Location 2-Axial'!H103</f>
        <v>8.3905569998488264E-2</v>
      </c>
      <c r="G22" s="152">
        <f>'Location 3-Axial'!H103</f>
        <v>-8.183598729362819E-2</v>
      </c>
    </row>
    <row r="23" spans="2:7">
      <c r="B23" s="354"/>
      <c r="C23" s="355" t="s">
        <v>149</v>
      </c>
      <c r="D23" s="156" t="str">
        <f>"(0.40)"</f>
        <v>(0.40)</v>
      </c>
      <c r="E23" s="14" t="str">
        <f>"(1.21)"</f>
        <v>(1.21)</v>
      </c>
      <c r="F23" s="156" t="str">
        <f>"(0.50)"</f>
        <v>(0.50)</v>
      </c>
      <c r="G23" s="193" t="str">
        <f>"(0.55)"</f>
        <v>(0.55)</v>
      </c>
    </row>
    <row r="24" spans="2:7">
      <c r="B24" s="354" t="s">
        <v>43</v>
      </c>
      <c r="C24" s="355" t="s">
        <v>151</v>
      </c>
      <c r="D24" s="347">
        <f>'Location 2-Hoop'!H105</f>
        <v>0.31814065823659354</v>
      </c>
      <c r="E24" s="11">
        <f>'Location 3-Hoop'!H105</f>
        <v>1.2305030630355331</v>
      </c>
      <c r="F24" s="347">
        <f>'Location 2-Axial'!H105</f>
        <v>0.37981917024695727</v>
      </c>
      <c r="G24" s="35">
        <f>'Location 3-Axial'!H105</f>
        <v>0.45614860142791452</v>
      </c>
    </row>
    <row r="25" spans="2:7" ht="13.5" thickBot="1">
      <c r="B25" s="358"/>
      <c r="C25" s="359" t="s">
        <v>153</v>
      </c>
      <c r="D25" s="349">
        <f>'Location 2-Hoop'!H106</f>
        <v>0.18821663731852056</v>
      </c>
      <c r="E25" s="224">
        <f>'Location 3-Hoop'!H106</f>
        <v>0.7017262069373148</v>
      </c>
      <c r="F25" s="349">
        <f>'Location 2-Axial'!H106</f>
        <v>0.1165499042594296</v>
      </c>
      <c r="G25" s="37">
        <f>'Location 3-Axial'!H106</f>
        <v>0.16464307844501008</v>
      </c>
    </row>
    <row r="26" spans="2:7" ht="13.5" thickTop="1"/>
  </sheetData>
  <mergeCells count="4">
    <mergeCell ref="D4:G4"/>
    <mergeCell ref="D16:E16"/>
    <mergeCell ref="F16:G16"/>
    <mergeCell ref="D17:G1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90"/>
  <sheetViews>
    <sheetView topLeftCell="A63" zoomScale="140" zoomScaleNormal="140" zoomScalePageLayoutView="150" workbookViewId="0">
      <selection activeCell="N32" sqref="N32"/>
    </sheetView>
  </sheetViews>
  <sheetFormatPr defaultColWidth="8.85546875" defaultRowHeight="12.75"/>
  <cols>
    <col min="2" max="2" width="24" customWidth="1"/>
    <col min="3" max="9" width="8.7109375" customWidth="1"/>
    <col min="10" max="11" width="11.7109375" customWidth="1"/>
    <col min="16" max="16" width="8.85546875" customWidth="1"/>
  </cols>
  <sheetData>
    <row r="1" spans="2:17" ht="13.5" thickBot="1"/>
    <row r="2" spans="2:17" ht="13.5" thickTop="1">
      <c r="B2" s="27" t="s">
        <v>2</v>
      </c>
      <c r="C2" s="457" t="s">
        <v>214</v>
      </c>
      <c r="D2" s="451"/>
      <c r="E2" s="458"/>
      <c r="F2" s="457" t="s">
        <v>215</v>
      </c>
      <c r="G2" s="451"/>
      <c r="H2" s="458"/>
      <c r="I2" s="450" t="s">
        <v>216</v>
      </c>
      <c r="J2" s="451"/>
      <c r="K2" s="452"/>
      <c r="M2" s="286"/>
      <c r="N2" s="271"/>
      <c r="O2" s="270" t="s">
        <v>126</v>
      </c>
      <c r="P2" s="271"/>
      <c r="Q2" s="272"/>
    </row>
    <row r="3" spans="2:17">
      <c r="B3" s="4" t="s">
        <v>47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</row>
    <row r="4" spans="2:17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</row>
    <row r="5" spans="2:17" ht="13.5" thickTop="1">
      <c r="B5" s="1" t="s">
        <v>6</v>
      </c>
      <c r="C5" s="104">
        <v>0.55100000000000005</v>
      </c>
      <c r="D5" s="105">
        <v>-8.3070000000000004</v>
      </c>
      <c r="E5" s="107">
        <v>-16.651</v>
      </c>
      <c r="F5" s="104">
        <v>-0.06</v>
      </c>
      <c r="G5" s="105">
        <v>1.0999999999999999E-2</v>
      </c>
      <c r="H5" s="107">
        <v>0.08</v>
      </c>
      <c r="I5" s="104">
        <v>-0.67100000000000004</v>
      </c>
      <c r="J5" s="105">
        <v>8.3290000000000006</v>
      </c>
      <c r="K5" s="106">
        <v>16.811</v>
      </c>
      <c r="M5" s="276">
        <f>(F5-H5)/2</f>
        <v>-7.0000000000000007E-2</v>
      </c>
      <c r="N5" s="278">
        <f>(C5-I5)/2</f>
        <v>0.61099999999999999</v>
      </c>
      <c r="O5" s="278">
        <f>(D5-J5)/2</f>
        <v>-8.3180000000000014</v>
      </c>
      <c r="P5" s="278">
        <f>(E5-K5)/2</f>
        <v>-16.731000000000002</v>
      </c>
      <c r="Q5" s="282">
        <f>(N5-P5)/2</f>
        <v>8.6710000000000012</v>
      </c>
    </row>
    <row r="6" spans="2:17">
      <c r="B6" s="1" t="s">
        <v>7</v>
      </c>
      <c r="C6" s="104">
        <v>46.822000000000003</v>
      </c>
      <c r="D6" s="105">
        <v>27.960999999999999</v>
      </c>
      <c r="E6" s="107">
        <v>12.054</v>
      </c>
      <c r="F6" s="104">
        <v>0.55037999999999998</v>
      </c>
      <c r="G6" s="105">
        <v>4.9000000000000002E-2</v>
      </c>
      <c r="H6" s="107">
        <v>-0.443</v>
      </c>
      <c r="I6" s="104">
        <v>-45.720999999999997</v>
      </c>
      <c r="J6" s="105">
        <v>-27.864000000000001</v>
      </c>
      <c r="K6" s="106">
        <v>-12.939</v>
      </c>
      <c r="M6" s="274">
        <f>(F6-H6)/2</f>
        <v>0.49668999999999996</v>
      </c>
      <c r="N6" s="279">
        <f t="shared" ref="N6:P16" si="0">(C6-I6)/2</f>
        <v>46.271500000000003</v>
      </c>
      <c r="O6" s="279">
        <f t="shared" si="0"/>
        <v>27.912500000000001</v>
      </c>
      <c r="P6" s="279">
        <f t="shared" si="0"/>
        <v>12.496500000000001</v>
      </c>
      <c r="Q6" s="283">
        <f>(N6-P6)/2</f>
        <v>16.887500000000003</v>
      </c>
    </row>
    <row r="7" spans="2:17">
      <c r="B7" s="1" t="s">
        <v>13</v>
      </c>
      <c r="C7" s="104">
        <v>-31.221</v>
      </c>
      <c r="D7" s="105">
        <v>-57.674999999999997</v>
      </c>
      <c r="E7" s="107">
        <v>-79.272999999999996</v>
      </c>
      <c r="F7" s="104">
        <v>-0.6</v>
      </c>
      <c r="G7" s="105">
        <v>0.06</v>
      </c>
      <c r="H7" s="107">
        <v>0.73</v>
      </c>
      <c r="I7" s="104">
        <v>30.021999999999998</v>
      </c>
      <c r="J7" s="105">
        <v>57.795000000000002</v>
      </c>
      <c r="K7" s="106">
        <v>80.733000000000004</v>
      </c>
      <c r="M7" s="274">
        <f>(F7-H7)/2</f>
        <v>-0.66500000000000004</v>
      </c>
      <c r="N7" s="279">
        <f t="shared" ref="N7:N8" si="1">(C7-I7)/2</f>
        <v>-30.621499999999997</v>
      </c>
      <c r="O7" s="279">
        <f t="shared" ref="O7:O8" si="2">(D7-J7)/2</f>
        <v>-57.734999999999999</v>
      </c>
      <c r="P7" s="279">
        <f t="shared" ref="P7:P8" si="3">(E7-K7)/2</f>
        <v>-80.003</v>
      </c>
      <c r="Q7" s="283">
        <f>(N7-P7)/2</f>
        <v>24.690750000000001</v>
      </c>
    </row>
    <row r="8" spans="2:17">
      <c r="B8" s="1" t="s">
        <v>8</v>
      </c>
      <c r="C8" s="104">
        <v>121.593</v>
      </c>
      <c r="D8" s="105">
        <v>82.311999999999998</v>
      </c>
      <c r="E8" s="107">
        <v>48.808999999999997</v>
      </c>
      <c r="F8" s="104">
        <v>0.84499999999999997</v>
      </c>
      <c r="G8" s="105">
        <v>0.10100000000000001</v>
      </c>
      <c r="H8" s="107">
        <v>-0.622</v>
      </c>
      <c r="I8" s="104">
        <v>-119.902</v>
      </c>
      <c r="J8" s="105">
        <v>-82.11</v>
      </c>
      <c r="K8" s="106">
        <v>-50.052</v>
      </c>
      <c r="M8" s="274">
        <f>(F8-H8)/2</f>
        <v>0.73350000000000004</v>
      </c>
      <c r="N8" s="279">
        <f t="shared" si="1"/>
        <v>120.7475</v>
      </c>
      <c r="O8" s="279">
        <f t="shared" si="2"/>
        <v>82.210999999999999</v>
      </c>
      <c r="P8" s="279">
        <f t="shared" si="3"/>
        <v>49.430499999999995</v>
      </c>
      <c r="Q8" s="283">
        <f>(N8-P8)/2</f>
        <v>35.658500000000004</v>
      </c>
    </row>
    <row r="9" spans="2:17">
      <c r="B9" s="1" t="s">
        <v>14</v>
      </c>
      <c r="C9" s="104">
        <v>-23.140999999999998</v>
      </c>
      <c r="D9" s="105">
        <v>-37.899000000000001</v>
      </c>
      <c r="E9" s="107">
        <v>-51.17</v>
      </c>
      <c r="F9" s="104">
        <v>-0.155</v>
      </c>
      <c r="G9" s="105">
        <v>3.6999999999999998E-2</v>
      </c>
      <c r="H9" s="107">
        <v>0.23300000000000001</v>
      </c>
      <c r="I9" s="104">
        <v>22.835000000000001</v>
      </c>
      <c r="J9" s="105">
        <v>37.972999999999999</v>
      </c>
      <c r="K9" s="106">
        <v>51.637</v>
      </c>
      <c r="M9" s="274">
        <f t="shared" ref="M9:M16" si="4">(F9-H9)/2</f>
        <v>-0.19400000000000001</v>
      </c>
      <c r="N9" s="279">
        <f t="shared" si="0"/>
        <v>-22.988</v>
      </c>
      <c r="O9" s="279">
        <f t="shared" si="0"/>
        <v>-37.936</v>
      </c>
      <c r="P9" s="279">
        <f t="shared" si="0"/>
        <v>-51.403500000000001</v>
      </c>
      <c r="Q9" s="283">
        <f t="shared" ref="Q9:Q16" si="5">(N9-P9)/2</f>
        <v>14.207750000000001</v>
      </c>
    </row>
    <row r="10" spans="2:17">
      <c r="B10" s="1" t="s">
        <v>9</v>
      </c>
      <c r="C10" s="104">
        <v>81.864999999999995</v>
      </c>
      <c r="D10" s="105">
        <v>58.347999999999999</v>
      </c>
      <c r="E10" s="107">
        <v>36.591000000000001</v>
      </c>
      <c r="F10" s="104">
        <v>0.32300000000000001</v>
      </c>
      <c r="G10" s="105">
        <v>6.8000000000000005E-2</v>
      </c>
      <c r="H10" s="107">
        <v>-0.193</v>
      </c>
      <c r="I10" s="104">
        <v>-81.204999999999998</v>
      </c>
      <c r="J10" s="105">
        <v>-58.012</v>
      </c>
      <c r="K10" s="106">
        <v>-36.978000000000002</v>
      </c>
      <c r="M10" s="274">
        <f t="shared" si="4"/>
        <v>0.25800000000000001</v>
      </c>
      <c r="N10" s="279">
        <f t="shared" si="0"/>
        <v>81.534999999999997</v>
      </c>
      <c r="O10" s="279">
        <f t="shared" si="0"/>
        <v>58.18</v>
      </c>
      <c r="P10" s="279">
        <f t="shared" si="0"/>
        <v>36.784500000000001</v>
      </c>
      <c r="Q10" s="283">
        <f t="shared" si="5"/>
        <v>22.375249999999998</v>
      </c>
    </row>
    <row r="11" spans="2:17">
      <c r="B11" s="1" t="s">
        <v>15</v>
      </c>
      <c r="C11" s="104">
        <v>-14.859</v>
      </c>
      <c r="D11" s="105">
        <v>-38.215000000000003</v>
      </c>
      <c r="E11" s="107">
        <v>-59.134</v>
      </c>
      <c r="F11" s="104">
        <v>-0.30299999999999999</v>
      </c>
      <c r="G11" s="105">
        <v>3.7999999999999999E-2</v>
      </c>
      <c r="H11" s="107">
        <v>0.41499999999999998</v>
      </c>
      <c r="I11" s="104">
        <v>14.253</v>
      </c>
      <c r="J11" s="105">
        <v>38.290999999999997</v>
      </c>
      <c r="K11" s="106">
        <v>59.965000000000003</v>
      </c>
      <c r="M11" s="274">
        <f t="shared" si="4"/>
        <v>-0.35899999999999999</v>
      </c>
      <c r="N11" s="279">
        <f t="shared" si="0"/>
        <v>-14.556000000000001</v>
      </c>
      <c r="O11" s="279">
        <f t="shared" si="0"/>
        <v>-38.253</v>
      </c>
      <c r="P11" s="279">
        <f t="shared" si="0"/>
        <v>-59.549500000000002</v>
      </c>
      <c r="Q11" s="283">
        <f t="shared" si="5"/>
        <v>22.496749999999999</v>
      </c>
    </row>
    <row r="12" spans="2:17">
      <c r="B12" s="1" t="s">
        <v>10</v>
      </c>
      <c r="C12" s="104">
        <v>129.45599999999999</v>
      </c>
      <c r="D12" s="105">
        <v>77.902000000000001</v>
      </c>
      <c r="E12" s="107">
        <v>31.58</v>
      </c>
      <c r="F12" s="104">
        <v>0.78800000000000003</v>
      </c>
      <c r="G12" s="105">
        <v>0.11600000000000001</v>
      </c>
      <c r="H12" s="107">
        <v>-0.58899999999999997</v>
      </c>
      <c r="I12" s="104">
        <v>-127.881</v>
      </c>
      <c r="J12" s="105">
        <v>-77.671000000000006</v>
      </c>
      <c r="K12" s="106">
        <v>-32.758000000000003</v>
      </c>
      <c r="M12" s="274">
        <f t="shared" si="4"/>
        <v>0.6885</v>
      </c>
      <c r="N12" s="279">
        <f t="shared" si="0"/>
        <v>128.66849999999999</v>
      </c>
      <c r="O12" s="279">
        <f t="shared" si="0"/>
        <v>77.786500000000004</v>
      </c>
      <c r="P12" s="279">
        <f t="shared" si="0"/>
        <v>32.168999999999997</v>
      </c>
      <c r="Q12" s="283">
        <f t="shared" si="5"/>
        <v>48.249749999999999</v>
      </c>
    </row>
    <row r="13" spans="2:17">
      <c r="B13" s="1" t="s">
        <v>17</v>
      </c>
      <c r="C13" s="104">
        <v>4.1790000000000003</v>
      </c>
      <c r="D13" s="105">
        <v>-33.003</v>
      </c>
      <c r="E13" s="107">
        <v>-63.893000000000001</v>
      </c>
      <c r="F13" s="104">
        <v>-0.54566000000000003</v>
      </c>
      <c r="G13" s="105">
        <v>6.9500100000000004E-3</v>
      </c>
      <c r="H13" s="107">
        <v>0.628</v>
      </c>
      <c r="I13" s="104">
        <v>-5.2702999999999998</v>
      </c>
      <c r="J13" s="105">
        <v>33.017000000000003</v>
      </c>
      <c r="K13" s="106">
        <v>65.150000000000006</v>
      </c>
      <c r="M13" s="274">
        <f t="shared" si="4"/>
        <v>-0.58682999999999996</v>
      </c>
      <c r="N13" s="279">
        <f t="shared" si="0"/>
        <v>4.7246500000000005</v>
      </c>
      <c r="O13" s="279">
        <f t="shared" si="0"/>
        <v>-33.010000000000005</v>
      </c>
      <c r="P13" s="279">
        <f t="shared" si="0"/>
        <v>-64.521500000000003</v>
      </c>
      <c r="Q13" s="283">
        <f t="shared" si="5"/>
        <v>34.623075</v>
      </c>
    </row>
    <row r="14" spans="2:17">
      <c r="B14" s="1" t="s">
        <v>12</v>
      </c>
      <c r="C14" s="104">
        <v>93.948999999999998</v>
      </c>
      <c r="D14" s="105">
        <v>44.466999999999999</v>
      </c>
      <c r="E14" s="107">
        <v>3.399</v>
      </c>
      <c r="F14" s="104">
        <v>0.84799999999999998</v>
      </c>
      <c r="G14" s="105">
        <v>4.1000000000000002E-2</v>
      </c>
      <c r="H14" s="107">
        <v>-0.73699999999999999</v>
      </c>
      <c r="I14" s="104">
        <v>-92.253</v>
      </c>
      <c r="J14" s="105">
        <v>-44.384999999999998</v>
      </c>
      <c r="K14" s="106">
        <v>-4.8739999999999997</v>
      </c>
      <c r="M14" s="274">
        <f t="shared" si="4"/>
        <v>0.79249999999999998</v>
      </c>
      <c r="N14" s="279">
        <f t="shared" si="0"/>
        <v>93.100999999999999</v>
      </c>
      <c r="O14" s="279">
        <f t="shared" si="0"/>
        <v>44.426000000000002</v>
      </c>
      <c r="P14" s="279">
        <f t="shared" si="0"/>
        <v>4.1364999999999998</v>
      </c>
      <c r="Q14" s="283">
        <f t="shared" si="5"/>
        <v>44.482250000000001</v>
      </c>
    </row>
    <row r="15" spans="2:17">
      <c r="B15" s="1" t="s">
        <v>16</v>
      </c>
      <c r="C15" s="104"/>
      <c r="D15" s="105"/>
      <c r="E15" s="107"/>
      <c r="F15" s="105"/>
      <c r="G15" s="105"/>
      <c r="H15" s="107"/>
      <c r="I15" s="104"/>
      <c r="J15" s="105"/>
      <c r="K15" s="106"/>
      <c r="L15" s="124" t="s">
        <v>75</v>
      </c>
      <c r="M15" s="274">
        <f t="shared" si="4"/>
        <v>0</v>
      </c>
      <c r="N15" s="279">
        <f t="shared" si="0"/>
        <v>0</v>
      </c>
      <c r="O15" s="279"/>
      <c r="P15" s="279">
        <f t="shared" si="0"/>
        <v>0</v>
      </c>
      <c r="Q15" s="283">
        <f t="shared" si="5"/>
        <v>0</v>
      </c>
    </row>
    <row r="16" spans="2:17" ht="13.5" thickBot="1">
      <c r="B16" s="9" t="s">
        <v>11</v>
      </c>
      <c r="C16" s="537">
        <v>44.813000000000002</v>
      </c>
      <c r="D16" s="538">
        <v>25.597999999999999</v>
      </c>
      <c r="E16" s="539">
        <v>8.4009999999999998</v>
      </c>
      <c r="F16" s="537">
        <v>0.54800000000000004</v>
      </c>
      <c r="G16" s="538">
        <v>6.5000000000000002E-2</v>
      </c>
      <c r="H16" s="539">
        <v>-0.41199999999999998</v>
      </c>
      <c r="I16" s="537">
        <v>-43.716999999999999</v>
      </c>
      <c r="J16" s="538">
        <v>-25.466999999999999</v>
      </c>
      <c r="K16" s="540">
        <v>-9.2260000000000009</v>
      </c>
      <c r="M16" s="275">
        <f t="shared" si="4"/>
        <v>0.48</v>
      </c>
      <c r="N16" s="280">
        <f t="shared" si="0"/>
        <v>44.265000000000001</v>
      </c>
      <c r="O16" s="280">
        <f t="shared" si="0"/>
        <v>25.532499999999999</v>
      </c>
      <c r="P16" s="280">
        <f t="shared" si="0"/>
        <v>8.8135000000000012</v>
      </c>
      <c r="Q16" s="284">
        <f t="shared" si="5"/>
        <v>17.725749999999998</v>
      </c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7"/>
      <c r="N19" s="7"/>
      <c r="O19" s="7"/>
      <c r="P19" s="7"/>
    </row>
    <row r="20" spans="2:2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  <c r="L20" s="7"/>
      <c r="M20" s="7"/>
      <c r="N20" s="7"/>
      <c r="O20" s="7"/>
      <c r="P20" s="7"/>
    </row>
    <row r="21" spans="2:21" ht="13.5" thickTop="1">
      <c r="B21" s="1" t="s">
        <v>6</v>
      </c>
      <c r="C21" s="24">
        <f t="shared" ref="C21:C26" si="6">(C5+E5)/2</f>
        <v>-8.0500000000000007</v>
      </c>
      <c r="D21" s="20">
        <f t="shared" ref="D21:D32" si="7">D5</f>
        <v>-8.3070000000000004</v>
      </c>
      <c r="E21" s="226">
        <f>C21/D21-1</f>
        <v>-3.0937763332129498E-2</v>
      </c>
      <c r="F21" s="24">
        <f t="shared" ref="F21:F26" si="8">(F5+H5)/2</f>
        <v>1.0000000000000002E-2</v>
      </c>
      <c r="G21" s="20">
        <f t="shared" ref="G21:G32" si="9">G5</f>
        <v>1.0999999999999999E-2</v>
      </c>
      <c r="H21" s="226">
        <f>F21/G21-1</f>
        <v>-9.0909090909090717E-2</v>
      </c>
      <c r="I21" s="24">
        <f t="shared" ref="I21:I26" si="10">(I5+K5)/2</f>
        <v>8.07</v>
      </c>
      <c r="J21" s="20">
        <f t="shared" ref="J21:J32" si="11">J5</f>
        <v>8.3290000000000006</v>
      </c>
      <c r="K21" s="230">
        <f>I21/J21-1</f>
        <v>-3.1096170008404367E-2</v>
      </c>
      <c r="L21" s="7"/>
      <c r="M21" s="7"/>
      <c r="N21" s="7"/>
      <c r="O21" s="7"/>
      <c r="P21" s="7"/>
    </row>
    <row r="22" spans="2:21">
      <c r="B22" s="1" t="s">
        <v>7</v>
      </c>
      <c r="C22" s="24">
        <f t="shared" si="6"/>
        <v>29.438000000000002</v>
      </c>
      <c r="D22" s="20">
        <f t="shared" si="7"/>
        <v>27.960999999999999</v>
      </c>
      <c r="E22" s="226">
        <f t="shared" ref="E22:E30" si="12">C22/D22-1</f>
        <v>5.2823575694717739E-2</v>
      </c>
      <c r="F22" s="24">
        <f t="shared" si="8"/>
        <v>5.3689999999999988E-2</v>
      </c>
      <c r="G22" s="20">
        <f t="shared" si="9"/>
        <v>4.9000000000000002E-2</v>
      </c>
      <c r="H22" s="226">
        <f t="shared" ref="H22:H30" si="13">F22/G22-1</f>
        <v>9.5714285714285419E-2</v>
      </c>
      <c r="I22" s="24">
        <f t="shared" si="10"/>
        <v>-29.33</v>
      </c>
      <c r="J22" s="20">
        <f t="shared" si="11"/>
        <v>-27.864000000000001</v>
      </c>
      <c r="K22" s="230">
        <f t="shared" ref="K22:K30" si="14">I22/J22-1</f>
        <v>5.2612690209589363E-2</v>
      </c>
      <c r="L22" s="7"/>
      <c r="M22" s="7"/>
      <c r="N22" s="7"/>
      <c r="O22" s="7"/>
      <c r="P22" s="7"/>
    </row>
    <row r="23" spans="2:21">
      <c r="B23" s="1" t="s">
        <v>13</v>
      </c>
      <c r="C23" s="24">
        <f t="shared" si="6"/>
        <v>-55.247</v>
      </c>
      <c r="D23" s="20">
        <f t="shared" si="7"/>
        <v>-57.674999999999997</v>
      </c>
      <c r="E23" s="226">
        <f t="shared" si="12"/>
        <v>-4.209796272214994E-2</v>
      </c>
      <c r="F23" s="24">
        <f t="shared" si="8"/>
        <v>6.5000000000000002E-2</v>
      </c>
      <c r="G23" s="20">
        <f t="shared" si="9"/>
        <v>0.06</v>
      </c>
      <c r="H23" s="226">
        <f t="shared" si="13"/>
        <v>8.3333333333333481E-2</v>
      </c>
      <c r="I23" s="24">
        <f t="shared" si="10"/>
        <v>55.377499999999998</v>
      </c>
      <c r="J23" s="20">
        <f t="shared" si="11"/>
        <v>57.795000000000002</v>
      </c>
      <c r="K23" s="230">
        <f t="shared" si="14"/>
        <v>-4.1828877930616848E-2</v>
      </c>
      <c r="L23" s="7"/>
      <c r="M23" s="7"/>
      <c r="N23" s="7"/>
      <c r="O23" s="7"/>
      <c r="P23" s="7"/>
    </row>
    <row r="24" spans="2:21">
      <c r="B24" s="1" t="s">
        <v>8</v>
      </c>
      <c r="C24" s="24">
        <f t="shared" si="6"/>
        <v>85.200999999999993</v>
      </c>
      <c r="D24" s="20">
        <f t="shared" si="7"/>
        <v>82.311999999999998</v>
      </c>
      <c r="E24" s="226">
        <f t="shared" si="12"/>
        <v>3.50981630867917E-2</v>
      </c>
      <c r="F24" s="24">
        <f t="shared" si="8"/>
        <v>0.11149999999999999</v>
      </c>
      <c r="G24" s="20">
        <f t="shared" si="9"/>
        <v>0.10100000000000001</v>
      </c>
      <c r="H24" s="226">
        <f t="shared" si="13"/>
        <v>0.10396039603960383</v>
      </c>
      <c r="I24" s="24">
        <f t="shared" si="10"/>
        <v>-84.977000000000004</v>
      </c>
      <c r="J24" s="20">
        <f t="shared" si="11"/>
        <v>-82.11</v>
      </c>
      <c r="K24" s="230">
        <f t="shared" si="14"/>
        <v>3.4916575325782517E-2</v>
      </c>
      <c r="L24" s="7"/>
      <c r="M24" s="7"/>
      <c r="N24" s="7"/>
      <c r="O24" s="7"/>
      <c r="P24" s="7"/>
    </row>
    <row r="25" spans="2:21">
      <c r="B25" s="1" t="s">
        <v>14</v>
      </c>
      <c r="C25" s="24">
        <f t="shared" si="6"/>
        <v>-37.155500000000004</v>
      </c>
      <c r="D25" s="20">
        <f t="shared" si="7"/>
        <v>-37.899000000000001</v>
      </c>
      <c r="E25" s="226">
        <f t="shared" si="12"/>
        <v>-1.9617931871553251E-2</v>
      </c>
      <c r="F25" s="24">
        <f t="shared" si="8"/>
        <v>3.9000000000000007E-2</v>
      </c>
      <c r="G25" s="20">
        <f t="shared" si="9"/>
        <v>3.6999999999999998E-2</v>
      </c>
      <c r="H25" s="226">
        <f t="shared" si="13"/>
        <v>5.405405405405439E-2</v>
      </c>
      <c r="I25" s="24">
        <f t="shared" si="10"/>
        <v>37.236000000000004</v>
      </c>
      <c r="J25" s="20">
        <f t="shared" si="11"/>
        <v>37.972999999999999</v>
      </c>
      <c r="K25" s="230">
        <f t="shared" si="14"/>
        <v>-1.9408527111368423E-2</v>
      </c>
      <c r="L25" s="7"/>
      <c r="M25" s="7"/>
      <c r="N25" s="7"/>
      <c r="O25" s="7"/>
      <c r="P25" s="7"/>
    </row>
    <row r="26" spans="2:21">
      <c r="B26" s="1" t="s">
        <v>9</v>
      </c>
      <c r="C26" s="24">
        <f t="shared" si="6"/>
        <v>59.227999999999994</v>
      </c>
      <c r="D26" s="20">
        <f t="shared" si="7"/>
        <v>58.347999999999999</v>
      </c>
      <c r="E26" s="226">
        <f t="shared" si="12"/>
        <v>1.5081922259546188E-2</v>
      </c>
      <c r="F26" s="24">
        <f t="shared" si="8"/>
        <v>6.5000000000000002E-2</v>
      </c>
      <c r="G26" s="20">
        <f t="shared" si="9"/>
        <v>6.8000000000000005E-2</v>
      </c>
      <c r="H26" s="226">
        <f t="shared" si="13"/>
        <v>-4.4117647058823595E-2</v>
      </c>
      <c r="I26" s="24">
        <f t="shared" si="10"/>
        <v>-59.091499999999996</v>
      </c>
      <c r="J26" s="20">
        <f t="shared" si="11"/>
        <v>-58.012</v>
      </c>
      <c r="K26" s="230">
        <f t="shared" si="14"/>
        <v>1.860821898917453E-2</v>
      </c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15</v>
      </c>
      <c r="C27" s="24">
        <f t="shared" ref="C27" si="15">(C11+E11)/2</f>
        <v>-36.996499999999997</v>
      </c>
      <c r="D27" s="20">
        <f t="shared" si="7"/>
        <v>-38.215000000000003</v>
      </c>
      <c r="E27" s="226">
        <f t="shared" si="12"/>
        <v>-3.1885385319900705E-2</v>
      </c>
      <c r="F27" s="24">
        <f t="shared" ref="F27" si="16">(F11+H11)/2</f>
        <v>5.5999999999999994E-2</v>
      </c>
      <c r="G27" s="20">
        <f t="shared" si="9"/>
        <v>3.7999999999999999E-2</v>
      </c>
      <c r="H27" s="226">
        <f t="shared" si="13"/>
        <v>0.47368421052631571</v>
      </c>
      <c r="I27" s="24">
        <f t="shared" ref="I27" si="17">(I11+K11)/2</f>
        <v>37.109000000000002</v>
      </c>
      <c r="J27" s="20">
        <f t="shared" si="11"/>
        <v>38.290999999999997</v>
      </c>
      <c r="K27" s="230">
        <f t="shared" si="14"/>
        <v>-3.0868872581024109E-2</v>
      </c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10</v>
      </c>
      <c r="C28" s="24">
        <f t="shared" ref="C28" si="18">(C12+E12)/2</f>
        <v>80.518000000000001</v>
      </c>
      <c r="D28" s="20">
        <f t="shared" si="7"/>
        <v>77.902000000000001</v>
      </c>
      <c r="E28" s="226">
        <f t="shared" si="12"/>
        <v>3.3580652614823681E-2</v>
      </c>
      <c r="F28" s="24">
        <f t="shared" ref="F28" si="19">(F12+H12)/2</f>
        <v>9.9500000000000033E-2</v>
      </c>
      <c r="G28" s="20">
        <f t="shared" si="9"/>
        <v>0.11600000000000001</v>
      </c>
      <c r="H28" s="226">
        <f t="shared" si="13"/>
        <v>-0.14224137931034464</v>
      </c>
      <c r="I28" s="24">
        <f t="shared" ref="I28" si="20">(I12+K12)/2</f>
        <v>-80.319500000000005</v>
      </c>
      <c r="J28" s="20">
        <f t="shared" si="11"/>
        <v>-77.671000000000006</v>
      </c>
      <c r="K28" s="230">
        <f t="shared" si="14"/>
        <v>3.4098955852248647E-2</v>
      </c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17</v>
      </c>
      <c r="C29" s="24">
        <f t="shared" ref="C29" si="21">(C13+E13)/2</f>
        <v>-29.856999999999999</v>
      </c>
      <c r="D29" s="20">
        <f t="shared" si="7"/>
        <v>-33.003</v>
      </c>
      <c r="E29" s="226">
        <f t="shared" si="12"/>
        <v>-9.5324667454473877E-2</v>
      </c>
      <c r="F29" s="24">
        <f t="shared" ref="F29" si="22">(F13+H13)/2</f>
        <v>4.1169999999999984E-2</v>
      </c>
      <c r="G29" s="20">
        <f t="shared" si="9"/>
        <v>6.9500100000000004E-3</v>
      </c>
      <c r="H29" s="226">
        <f t="shared" si="13"/>
        <v>4.9237324838381502</v>
      </c>
      <c r="I29" s="24">
        <f t="shared" ref="I29" si="23">(I13+K13)/2</f>
        <v>29.939850000000003</v>
      </c>
      <c r="J29" s="20">
        <f t="shared" si="11"/>
        <v>33.017000000000003</v>
      </c>
      <c r="K29" s="230">
        <f t="shared" si="14"/>
        <v>-9.3198958112487462E-2</v>
      </c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12</v>
      </c>
      <c r="C30" s="24">
        <f t="shared" ref="C30" si="24">(C14+E14)/2</f>
        <v>48.673999999999999</v>
      </c>
      <c r="D30" s="20">
        <f t="shared" si="7"/>
        <v>44.466999999999999</v>
      </c>
      <c r="E30" s="226">
        <f t="shared" si="12"/>
        <v>9.4609485686014461E-2</v>
      </c>
      <c r="F30" s="24">
        <f t="shared" ref="F30" si="25">(F14+H14)/2</f>
        <v>5.5499999999999994E-2</v>
      </c>
      <c r="G30" s="20">
        <f t="shared" si="9"/>
        <v>4.1000000000000002E-2</v>
      </c>
      <c r="H30" s="226">
        <f t="shared" si="13"/>
        <v>0.35365853658536572</v>
      </c>
      <c r="I30" s="24">
        <f t="shared" ref="I30" si="26">(I14+K14)/2</f>
        <v>-48.563499999999998</v>
      </c>
      <c r="J30" s="20">
        <f t="shared" si="11"/>
        <v>-44.384999999999998</v>
      </c>
      <c r="K30" s="230">
        <f t="shared" si="14"/>
        <v>9.4142165145882695E-2</v>
      </c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58</v>
      </c>
      <c r="C31" s="24"/>
      <c r="D31" s="124"/>
      <c r="E31" s="226"/>
      <c r="F31" s="24"/>
      <c r="G31" s="124"/>
      <c r="H31" s="226"/>
      <c r="I31" s="24"/>
      <c r="J31" s="124"/>
      <c r="K31" s="230"/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 ht="13.5" thickBot="1">
      <c r="B32" s="9" t="s">
        <v>11</v>
      </c>
      <c r="C32" s="69">
        <f t="shared" ref="C32" si="27">(C16+E16)/2</f>
        <v>26.606999999999999</v>
      </c>
      <c r="D32" s="36">
        <f t="shared" si="7"/>
        <v>25.597999999999999</v>
      </c>
      <c r="E32" s="231">
        <f>C32/D32-1</f>
        <v>3.9417141964215974E-2</v>
      </c>
      <c r="F32" s="49">
        <f t="shared" ref="F32" si="28">(F16+H16)/2</f>
        <v>6.8000000000000033E-2</v>
      </c>
      <c r="G32" s="36">
        <f t="shared" si="9"/>
        <v>6.5000000000000002E-2</v>
      </c>
      <c r="H32" s="231">
        <f>F32/G32-1</f>
        <v>4.6153846153846656E-2</v>
      </c>
      <c r="I32" s="49">
        <f t="shared" ref="I32" si="29">(I16+K16)/2</f>
        <v>-26.471499999999999</v>
      </c>
      <c r="J32" s="36">
        <f t="shared" si="11"/>
        <v>-25.466999999999999</v>
      </c>
      <c r="K32" s="232">
        <f>I32/J32-1</f>
        <v>3.9443201005222361E-2</v>
      </c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Top="1">
      <c r="B33" s="31" t="s">
        <v>38</v>
      </c>
      <c r="C33" s="6"/>
      <c r="D33" s="43"/>
      <c r="E33" s="227">
        <f>AVERAGE(E21:E32)</f>
        <v>4.6133846005365882E-3</v>
      </c>
      <c r="F33" s="246" t="s">
        <v>39</v>
      </c>
      <c r="G33" s="6"/>
      <c r="H33" s="233">
        <f>AVERAGE(H21:H32)</f>
        <v>0.53245663899697238</v>
      </c>
      <c r="I33" s="7"/>
      <c r="K33" s="233">
        <f>AVERAGE(K21:K32)</f>
        <v>5.2200364349089916E-3</v>
      </c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27">
        <f>AVERAGE(E21,E23,E25,E27,E29,E31)</f>
        <v>-4.3972742140041453E-2</v>
      </c>
      <c r="F34" s="246" t="s">
        <v>41</v>
      </c>
      <c r="G34" s="6"/>
      <c r="H34" s="233">
        <f>AVERAGE(H21,H23,H25,H27,H29,H31)</f>
        <v>1.0887789981685525</v>
      </c>
      <c r="I34" s="7"/>
      <c r="K34" s="233">
        <f>AVERAGE(K21,K23,K25,K27,K29,K31)</f>
        <v>-4.3280281148780242E-2</v>
      </c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>
      <c r="B35" s="31"/>
      <c r="C35" s="14"/>
      <c r="D35" s="56"/>
      <c r="E35" s="228">
        <f>AVERAGE(E22,E24,E26,E28,E30,E32)</f>
        <v>4.5101823551018293E-2</v>
      </c>
      <c r="F35" s="247" t="s">
        <v>42</v>
      </c>
      <c r="G35" s="65"/>
      <c r="H35" s="234">
        <f>AVERAGE(H22,H24,H26,H28,H30,H32)</f>
        <v>6.8854673020655566E-2</v>
      </c>
      <c r="I35" s="66"/>
      <c r="J35" s="67"/>
      <c r="K35" s="234">
        <f>AVERAGE(K22,K24,K26,K28,K30,K32)</f>
        <v>4.5636967754650017E-2</v>
      </c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>
      <c r="B36" s="31" t="s">
        <v>94</v>
      </c>
      <c r="C36" s="14"/>
      <c r="D36" s="42"/>
      <c r="E36" s="227">
        <f>_xlfn.STDEV.S(E21:E32)</f>
        <v>5.372671785908488E-2</v>
      </c>
      <c r="F36" s="246" t="s">
        <v>39</v>
      </c>
      <c r="G36" s="6"/>
      <c r="H36" s="233">
        <f>_xlfn.STDEV.S(H21:H32)</f>
        <v>1.4675282197765953</v>
      </c>
      <c r="I36" s="7"/>
      <c r="K36" s="233">
        <f>_xlfn.STDEV.S(K21:K32)</f>
        <v>5.3242177470369169E-2</v>
      </c>
      <c r="L36" s="2"/>
      <c r="M36" s="2"/>
      <c r="N36" s="2"/>
      <c r="O36" s="2"/>
      <c r="P36" s="14"/>
      <c r="Q36" s="8"/>
      <c r="R36" s="7"/>
      <c r="S36" s="7"/>
      <c r="T36" s="7"/>
      <c r="U36" s="7"/>
    </row>
    <row r="37" spans="2:21">
      <c r="B37" s="31"/>
      <c r="C37" s="453" t="s">
        <v>43</v>
      </c>
      <c r="D37" s="454"/>
      <c r="E37" s="227">
        <f>_xlfn.STDEV.S(E21,E23,E25,E27,E29,E31)</f>
        <v>2.9789707459116518E-2</v>
      </c>
      <c r="F37" s="246" t="s">
        <v>41</v>
      </c>
      <c r="G37" s="6"/>
      <c r="H37" s="233">
        <f>_xlfn.STDEV.S(H21,H23,H25,H27,H29,H31)</f>
        <v>2.1539760048254015</v>
      </c>
      <c r="I37" s="7"/>
      <c r="K37" s="233">
        <f>_xlfn.STDEV.S(K21,K23,K25,K27,K29,K31)</f>
        <v>2.9010072168335507E-2</v>
      </c>
      <c r="L37" s="2"/>
      <c r="M37" s="2"/>
      <c r="N37" s="2"/>
      <c r="O37" s="2"/>
      <c r="P37" s="14"/>
      <c r="Q37" s="8"/>
      <c r="R37" s="7"/>
      <c r="S37" s="7"/>
      <c r="T37" s="7"/>
      <c r="U37" s="7"/>
    </row>
    <row r="38" spans="2:21" ht="13.5" thickBot="1">
      <c r="B38" s="59"/>
      <c r="C38" s="60"/>
      <c r="D38" s="61"/>
      <c r="E38" s="229">
        <f>_xlfn.STDEV.S(E22,E24,E26,E28,E30,E32)</f>
        <v>2.7118092657704623E-2</v>
      </c>
      <c r="F38" s="63" t="s">
        <v>42</v>
      </c>
      <c r="G38" s="30"/>
      <c r="H38" s="235">
        <f>_xlfn.STDEV.S(H22,H24,H26,H28,H30,H32)</f>
        <v>0.16787299201386174</v>
      </c>
      <c r="I38" s="64"/>
      <c r="J38" s="64"/>
      <c r="K38" s="235">
        <f>_xlfn.STDEV.S(K22,K24,K26,K28,K30,K32)</f>
        <v>2.6147211769491505E-2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24">
        <f t="shared" ref="C43:C48" si="30">(C5+I5)/2</f>
        <v>-0.06</v>
      </c>
      <c r="D43" s="20">
        <f t="shared" ref="D43:D48" si="31">F5</f>
        <v>-0.06</v>
      </c>
      <c r="E43" s="226">
        <f>C43/D43-1</f>
        <v>0</v>
      </c>
      <c r="F43" s="24">
        <f t="shared" ref="F43:F48" si="32">(D5+J5)/2</f>
        <v>1.1000000000000121E-2</v>
      </c>
      <c r="G43" s="20">
        <f t="shared" ref="G43:G54" si="33">G5</f>
        <v>1.0999999999999999E-2</v>
      </c>
      <c r="H43" s="226">
        <f>F43/G43-1</f>
        <v>1.1102230246251565E-14</v>
      </c>
      <c r="I43" s="24">
        <f t="shared" ref="I43:I48" si="34">(E5+K5)/2</f>
        <v>8.0000000000000071E-2</v>
      </c>
      <c r="J43" s="20">
        <f t="shared" ref="J43:J48" si="35">H5</f>
        <v>0.08</v>
      </c>
      <c r="K43" s="230">
        <f>I43/J43-1</f>
        <v>0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24">
        <f t="shared" si="30"/>
        <v>0.5505000000000031</v>
      </c>
      <c r="D44" s="20">
        <f t="shared" si="31"/>
        <v>0.55037999999999998</v>
      </c>
      <c r="E44" s="226">
        <f t="shared" ref="E44:E52" si="36">C44/D44-1</f>
        <v>2.1803117846408426E-4</v>
      </c>
      <c r="F44" s="24">
        <f t="shared" si="32"/>
        <v>4.8499999999998877E-2</v>
      </c>
      <c r="G44" s="20">
        <f t="shared" si="33"/>
        <v>4.9000000000000002E-2</v>
      </c>
      <c r="H44" s="226">
        <f t="shared" ref="H44:H52" si="37">F44/G44-1</f>
        <v>-1.0204081632676054E-2</v>
      </c>
      <c r="I44" s="24">
        <f t="shared" si="34"/>
        <v>-0.44249999999999989</v>
      </c>
      <c r="J44" s="20">
        <f t="shared" si="35"/>
        <v>-0.443</v>
      </c>
      <c r="K44" s="230">
        <f t="shared" ref="K44:K52" si="38">I44/J44-1</f>
        <v>-1.1286681715577673E-3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24">
        <f t="shared" si="30"/>
        <v>-0.59950000000000081</v>
      </c>
      <c r="D45" s="20">
        <f t="shared" si="31"/>
        <v>-0.6</v>
      </c>
      <c r="E45" s="226">
        <f t="shared" si="36"/>
        <v>-8.3333333333190929E-4</v>
      </c>
      <c r="F45" s="24">
        <f t="shared" si="32"/>
        <v>6.0000000000002274E-2</v>
      </c>
      <c r="G45" s="20">
        <f t="shared" si="33"/>
        <v>0.06</v>
      </c>
      <c r="H45" s="226">
        <f t="shared" si="37"/>
        <v>3.7969627442180354E-14</v>
      </c>
      <c r="I45" s="24">
        <f t="shared" si="34"/>
        <v>0.73000000000000398</v>
      </c>
      <c r="J45" s="20">
        <f t="shared" si="35"/>
        <v>0.73</v>
      </c>
      <c r="K45" s="230">
        <f t="shared" si="38"/>
        <v>5.5511151231257827E-15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24">
        <f t="shared" si="30"/>
        <v>0.84550000000000125</v>
      </c>
      <c r="D46" s="20">
        <f t="shared" si="31"/>
        <v>0.84499999999999997</v>
      </c>
      <c r="E46" s="226">
        <f t="shared" si="36"/>
        <v>5.9171597633289608E-4</v>
      </c>
      <c r="F46" s="24">
        <f t="shared" si="32"/>
        <v>0.10099999999999909</v>
      </c>
      <c r="G46" s="20">
        <f t="shared" si="33"/>
        <v>0.10100000000000001</v>
      </c>
      <c r="H46" s="226">
        <f t="shared" si="37"/>
        <v>-9.1038288019262836E-15</v>
      </c>
      <c r="I46" s="24">
        <f t="shared" si="34"/>
        <v>-0.62150000000000105</v>
      </c>
      <c r="J46" s="20">
        <f t="shared" si="35"/>
        <v>-0.622</v>
      </c>
      <c r="K46" s="230">
        <f t="shared" si="38"/>
        <v>-8.0385852089859267E-4</v>
      </c>
      <c r="L46" s="7"/>
      <c r="M46" s="7"/>
      <c r="N46" s="7"/>
      <c r="O46" s="7"/>
      <c r="P46" s="7"/>
    </row>
    <row r="47" spans="2:21">
      <c r="B47" s="1" t="s">
        <v>14</v>
      </c>
      <c r="C47" s="24">
        <f t="shared" si="30"/>
        <v>-0.15299999999999869</v>
      </c>
      <c r="D47" s="20">
        <f t="shared" si="31"/>
        <v>-0.155</v>
      </c>
      <c r="E47" s="226">
        <f t="shared" si="36"/>
        <v>-1.2903225806460084E-2</v>
      </c>
      <c r="F47" s="24">
        <f t="shared" si="32"/>
        <v>3.6999999999999034E-2</v>
      </c>
      <c r="G47" s="20">
        <f t="shared" si="33"/>
        <v>3.6999999999999998E-2</v>
      </c>
      <c r="H47" s="226">
        <f t="shared" si="37"/>
        <v>-2.6090241078691179E-14</v>
      </c>
      <c r="I47" s="24">
        <f t="shared" si="34"/>
        <v>0.23349999999999937</v>
      </c>
      <c r="J47" s="20">
        <f t="shared" si="35"/>
        <v>0.23300000000000001</v>
      </c>
      <c r="K47" s="230">
        <f t="shared" si="38"/>
        <v>2.1459227467783837E-3</v>
      </c>
      <c r="L47" s="7"/>
      <c r="M47" s="7"/>
      <c r="N47" s="7"/>
      <c r="O47" s="7"/>
      <c r="P47" s="7"/>
    </row>
    <row r="48" spans="2:21">
      <c r="B48" s="1" t="s">
        <v>9</v>
      </c>
      <c r="C48" s="24">
        <f t="shared" si="30"/>
        <v>0.32999999999999829</v>
      </c>
      <c r="D48" s="20">
        <f t="shared" si="31"/>
        <v>0.32300000000000001</v>
      </c>
      <c r="E48" s="226">
        <f t="shared" si="36"/>
        <v>2.1671826625381696E-2</v>
      </c>
      <c r="F48" s="24">
        <f t="shared" si="32"/>
        <v>0.16799999999999926</v>
      </c>
      <c r="G48" s="20">
        <f t="shared" si="33"/>
        <v>6.8000000000000005E-2</v>
      </c>
      <c r="H48" s="226">
        <f t="shared" si="37"/>
        <v>1.4705882352941066</v>
      </c>
      <c r="I48" s="24">
        <f t="shared" si="34"/>
        <v>-0.19350000000000023</v>
      </c>
      <c r="J48" s="20">
        <f t="shared" si="35"/>
        <v>-0.193</v>
      </c>
      <c r="K48" s="230">
        <f t="shared" si="38"/>
        <v>2.5906735751306531E-3</v>
      </c>
    </row>
    <row r="49" spans="2:11">
      <c r="B49" s="1" t="s">
        <v>15</v>
      </c>
      <c r="C49" s="24">
        <f t="shared" ref="C49" si="39">(C11+I11)/2</f>
        <v>-0.30299999999999994</v>
      </c>
      <c r="D49" s="20">
        <f t="shared" ref="D49" si="40">F11</f>
        <v>-0.30299999999999999</v>
      </c>
      <c r="E49" s="226">
        <f t="shared" si="36"/>
        <v>0</v>
      </c>
      <c r="F49" s="24">
        <f t="shared" ref="F49" si="41">(D11+J11)/2</f>
        <v>3.7999999999996703E-2</v>
      </c>
      <c r="G49" s="20">
        <f t="shared" si="33"/>
        <v>3.7999999999999999E-2</v>
      </c>
      <c r="H49" s="226">
        <f t="shared" si="37"/>
        <v>-8.6708418223224726E-14</v>
      </c>
      <c r="I49" s="24">
        <f t="shared" ref="I49" si="42">(E11+K11)/2</f>
        <v>0.41550000000000153</v>
      </c>
      <c r="J49" s="20">
        <f t="shared" ref="J49" si="43">H11</f>
        <v>0.41499999999999998</v>
      </c>
      <c r="K49" s="230">
        <f t="shared" si="38"/>
        <v>1.2048192771121347E-3</v>
      </c>
    </row>
    <row r="50" spans="2:11">
      <c r="B50" s="1" t="s">
        <v>10</v>
      </c>
      <c r="C50" s="24">
        <f t="shared" ref="C50" si="44">(C12+I12)/2</f>
        <v>0.78749999999999432</v>
      </c>
      <c r="D50" s="20">
        <f t="shared" ref="D50" si="45">F12</f>
        <v>0.78800000000000003</v>
      </c>
      <c r="E50" s="226">
        <f t="shared" si="36"/>
        <v>-6.3451776650469416E-4</v>
      </c>
      <c r="F50" s="24">
        <f t="shared" ref="F50" si="46">(D12+J12)/2</f>
        <v>0.11549999999999727</v>
      </c>
      <c r="G50" s="20">
        <f t="shared" si="33"/>
        <v>0.11600000000000001</v>
      </c>
      <c r="H50" s="226">
        <f t="shared" si="37"/>
        <v>-4.3103448276097245E-3</v>
      </c>
      <c r="I50" s="24">
        <f t="shared" ref="I50" si="47">(E12+K12)/2</f>
        <v>-0.58900000000000219</v>
      </c>
      <c r="J50" s="20">
        <f t="shared" ref="J50" si="48">H12</f>
        <v>-0.58899999999999997</v>
      </c>
      <c r="K50" s="230">
        <f t="shared" si="38"/>
        <v>3.7747582837255322E-15</v>
      </c>
    </row>
    <row r="51" spans="2:11">
      <c r="B51" s="1" t="s">
        <v>17</v>
      </c>
      <c r="C51" s="24">
        <f t="shared" ref="C51" si="49">(C13+I13)/2</f>
        <v>-0.54564999999999975</v>
      </c>
      <c r="D51" s="20">
        <f t="shared" ref="D51" si="50">F13</f>
        <v>-0.54566000000000003</v>
      </c>
      <c r="E51" s="226">
        <f t="shared" si="36"/>
        <v>-1.8326430378468039E-5</v>
      </c>
      <c r="F51" s="24">
        <f t="shared" ref="F51" si="51">(D13+J13)/2</f>
        <v>7.0000000000014495E-3</v>
      </c>
      <c r="G51" s="20">
        <f t="shared" si="33"/>
        <v>6.9500100000000004E-3</v>
      </c>
      <c r="H51" s="226">
        <f t="shared" si="37"/>
        <v>7.1927954062582788E-3</v>
      </c>
      <c r="I51" s="24">
        <f t="shared" ref="I51" si="52">(E13+K13)/2</f>
        <v>0.6285000000000025</v>
      </c>
      <c r="J51" s="20">
        <f t="shared" ref="J51" si="53">H13</f>
        <v>0.628</v>
      </c>
      <c r="K51" s="230">
        <f t="shared" si="38"/>
        <v>7.9617834395295795E-4</v>
      </c>
    </row>
    <row r="52" spans="2:11">
      <c r="B52" s="1" t="s">
        <v>12</v>
      </c>
      <c r="C52" s="24">
        <f t="shared" ref="C52" si="54">(C14+I14)/2</f>
        <v>0.84799999999999898</v>
      </c>
      <c r="D52" s="20">
        <f t="shared" ref="D52" si="55">F14</f>
        <v>0.84799999999999998</v>
      </c>
      <c r="E52" s="226">
        <f t="shared" si="36"/>
        <v>-1.2212453270876722E-15</v>
      </c>
      <c r="F52" s="24">
        <f t="shared" ref="F52" si="56">(D14+J14)/2</f>
        <v>4.1000000000000369E-2</v>
      </c>
      <c r="G52" s="20">
        <f t="shared" si="33"/>
        <v>4.1000000000000002E-2</v>
      </c>
      <c r="H52" s="226">
        <f t="shared" si="37"/>
        <v>8.8817841970012523E-15</v>
      </c>
      <c r="I52" s="24">
        <f t="shared" ref="I52" si="57">(E14+K14)/2</f>
        <v>-0.73749999999999982</v>
      </c>
      <c r="J52" s="20">
        <f t="shared" ref="J52" si="58">H14</f>
        <v>-0.73699999999999999</v>
      </c>
      <c r="K52" s="230">
        <f t="shared" si="38"/>
        <v>6.784260515602103E-4</v>
      </c>
    </row>
    <row r="53" spans="2:11">
      <c r="B53" s="1" t="s">
        <v>58</v>
      </c>
      <c r="C53" s="24"/>
      <c r="D53" s="124"/>
      <c r="E53" s="226"/>
      <c r="F53" s="24"/>
      <c r="G53" s="124"/>
      <c r="H53" s="226"/>
      <c r="I53" s="24"/>
      <c r="J53" s="124"/>
      <c r="K53" s="230"/>
    </row>
    <row r="54" spans="2:11" ht="13.5" thickBot="1">
      <c r="B54" s="9" t="s">
        <v>11</v>
      </c>
      <c r="C54" s="69">
        <f t="shared" ref="C54" si="59">(C16+I16)/2</f>
        <v>0.54800000000000182</v>
      </c>
      <c r="D54" s="36">
        <f t="shared" ref="D54" si="60">F16</f>
        <v>0.54800000000000004</v>
      </c>
      <c r="E54" s="231">
        <f>C54/D54-1</f>
        <v>3.3306690738754696E-15</v>
      </c>
      <c r="F54" s="49">
        <f t="shared" ref="F54" si="61">(D16+J16)/2</f>
        <v>6.5500000000000114E-2</v>
      </c>
      <c r="G54" s="36">
        <f t="shared" si="33"/>
        <v>6.5000000000000002E-2</v>
      </c>
      <c r="H54" s="231">
        <f>F54/G54-1</f>
        <v>7.6923076923094413E-3</v>
      </c>
      <c r="I54" s="49">
        <f t="shared" ref="I54" si="62">(E16+K16)/2</f>
        <v>-0.41250000000000053</v>
      </c>
      <c r="J54" s="36">
        <f t="shared" ref="J54" si="63">H16</f>
        <v>-0.41199999999999998</v>
      </c>
      <c r="K54" s="232">
        <f>I54/J54-1</f>
        <v>1.213592233010985E-3</v>
      </c>
    </row>
    <row r="55" spans="2:11" ht="13.5" thickTop="1">
      <c r="B55" s="31" t="s">
        <v>38</v>
      </c>
      <c r="C55" s="6"/>
      <c r="D55" s="43"/>
      <c r="E55" s="233">
        <f>AVERAGE(E43:E54)</f>
        <v>7.3565185850051193E-4</v>
      </c>
      <c r="F55" s="248" t="s">
        <v>39</v>
      </c>
      <c r="G55" s="11"/>
      <c r="H55" s="233">
        <f>AVERAGE(H43:H54)</f>
        <v>0.13372353744839313</v>
      </c>
      <c r="I55" s="212"/>
      <c r="J55" s="213"/>
      <c r="K55" s="233">
        <f>AVERAGE(K43:K54)</f>
        <v>6.0882595773620828E-4</v>
      </c>
    </row>
    <row r="56" spans="2:11">
      <c r="B56" s="31" t="s">
        <v>40</v>
      </c>
      <c r="C56" s="453" t="s">
        <v>120</v>
      </c>
      <c r="D56" s="454"/>
      <c r="E56" s="233">
        <f>AVERAGE(E43,E45,E47,E49,E51,E53)</f>
        <v>-2.750977114034092E-3</v>
      </c>
      <c r="F56" s="248" t="s">
        <v>41</v>
      </c>
      <c r="G56" s="11"/>
      <c r="H56" s="233">
        <f>AVERAGE(H43,H45,H47,H49,H51,H53)</f>
        <v>1.4385590812389104E-3</v>
      </c>
      <c r="I56" s="212"/>
      <c r="J56" s="213"/>
      <c r="K56" s="233">
        <f>AVERAGE(K43,K45,K47,K49,K51,K53)</f>
        <v>8.2938407356980548E-4</v>
      </c>
    </row>
    <row r="57" spans="2:11">
      <c r="B57" s="31"/>
      <c r="C57" s="14"/>
      <c r="D57" s="56"/>
      <c r="E57" s="234">
        <f>AVERAGE(E44,E46,E48,E50,E52,E54)</f>
        <v>3.6411760022793485E-3</v>
      </c>
      <c r="F57" s="249" t="s">
        <v>42</v>
      </c>
      <c r="G57" s="221"/>
      <c r="H57" s="234">
        <f>AVERAGE(H44,H46,H48,H50,H52,H54)</f>
        <v>0.24396101942102169</v>
      </c>
      <c r="I57" s="222"/>
      <c r="J57" s="223"/>
      <c r="K57" s="234">
        <f>AVERAGE(K44,K46,K48,K50,K52,K54)</f>
        <v>4.2502752787487719E-4</v>
      </c>
    </row>
    <row r="58" spans="2:11">
      <c r="B58" s="31" t="s">
        <v>94</v>
      </c>
      <c r="C58" s="14"/>
      <c r="D58" s="42"/>
      <c r="E58" s="233">
        <f>_xlfn.STDEV.S(E43:E54)</f>
        <v>7.9479767473047205E-3</v>
      </c>
      <c r="F58" s="248" t="s">
        <v>39</v>
      </c>
      <c r="G58" s="11"/>
      <c r="H58" s="233">
        <f>_xlfn.STDEV.S(H43:H54)</f>
        <v>0.44341420127218456</v>
      </c>
      <c r="I58" s="212"/>
      <c r="J58" s="213"/>
      <c r="K58" s="233">
        <f>_xlfn.STDEV.S(K43:K54)</f>
        <v>1.1479482705036527E-3</v>
      </c>
    </row>
    <row r="59" spans="2:11">
      <c r="B59" s="31"/>
      <c r="C59" s="453" t="s">
        <v>43</v>
      </c>
      <c r="D59" s="454"/>
      <c r="E59" s="233">
        <f>_xlfn.STDEV.S(E43,E45,E47,E49,E51,E53)</f>
        <v>5.6865772021773616E-3</v>
      </c>
      <c r="F59" s="248" t="s">
        <v>41</v>
      </c>
      <c r="G59" s="11"/>
      <c r="H59" s="233">
        <f>_xlfn.STDEV.S(H43,H45,H47,H49,H51,H53)</f>
        <v>3.2167158953354705E-3</v>
      </c>
      <c r="I59" s="212"/>
      <c r="J59" s="213"/>
      <c r="K59" s="233">
        <f>_xlfn.STDEV.S(K43,K45,K47,K49,K51,K53)</f>
        <v>9.0153815415174499E-4</v>
      </c>
    </row>
    <row r="60" spans="2:11" ht="13.5" thickBot="1">
      <c r="B60" s="59"/>
      <c r="C60" s="60"/>
      <c r="D60" s="61"/>
      <c r="E60" s="235">
        <f>_xlfn.STDEV.S(E44,E46,E48,E50,E52,E54)</f>
        <v>8.8421645697260454E-3</v>
      </c>
      <c r="F60" s="250" t="s">
        <v>42</v>
      </c>
      <c r="G60" s="224"/>
      <c r="H60" s="235">
        <f>_xlfn.STDEV.S(H44,H46,H48,H50,H52,H54)</f>
        <v>0.60095087282670656</v>
      </c>
      <c r="I60" s="225"/>
      <c r="J60" s="225"/>
      <c r="K60" s="235">
        <f>_xlfn.STDEV.S(K44,K46,K48,K50,K52,K54)</f>
        <v>1.3770147097791408E-3</v>
      </c>
    </row>
    <row r="61" spans="2:11" ht="13.5" thickTop="1">
      <c r="B61" s="3"/>
      <c r="C61" s="11"/>
      <c r="D61" s="11"/>
      <c r="E61" s="6"/>
      <c r="F61" s="11"/>
    </row>
    <row r="62" spans="2:11" ht="13.5" thickBot="1">
      <c r="D62" s="125"/>
      <c r="E62" s="214"/>
      <c r="F62" s="7"/>
      <c r="G62" s="214"/>
      <c r="H62" s="478"/>
      <c r="I62" s="478"/>
      <c r="K62" s="203" t="s">
        <v>118</v>
      </c>
    </row>
    <row r="63" spans="2:11" ht="13.5" thickTop="1">
      <c r="B63" s="70"/>
      <c r="C63" s="172" t="s">
        <v>104</v>
      </c>
      <c r="D63" s="173" t="s">
        <v>105</v>
      </c>
      <c r="E63" s="174" t="s">
        <v>106</v>
      </c>
      <c r="F63" s="455" t="s">
        <v>61</v>
      </c>
      <c r="G63" s="450"/>
      <c r="H63" s="450"/>
      <c r="I63" s="459"/>
      <c r="K63" s="176"/>
    </row>
    <row r="64" spans="2:11">
      <c r="B64" s="71" t="s">
        <v>95</v>
      </c>
      <c r="C64" s="72" t="s">
        <v>101</v>
      </c>
      <c r="D64" s="195" t="s">
        <v>101</v>
      </c>
      <c r="E64" s="199" t="s">
        <v>102</v>
      </c>
      <c r="F64" s="72" t="s">
        <v>51</v>
      </c>
      <c r="G64" s="34" t="s">
        <v>51</v>
      </c>
      <c r="H64" s="34" t="s">
        <v>81</v>
      </c>
      <c r="I64" s="193" t="s">
        <v>81</v>
      </c>
      <c r="K64" s="193" t="s">
        <v>81</v>
      </c>
    </row>
    <row r="65" spans="2:18" ht="13.5" thickBot="1">
      <c r="B65" s="74" t="s">
        <v>5</v>
      </c>
      <c r="C65" s="86" t="s">
        <v>18</v>
      </c>
      <c r="D65" s="196" t="s">
        <v>56</v>
      </c>
      <c r="E65" s="200" t="s">
        <v>54</v>
      </c>
      <c r="F65" s="78" t="s">
        <v>66</v>
      </c>
      <c r="G65" s="150" t="s">
        <v>79</v>
      </c>
      <c r="H65" s="150" t="s">
        <v>103</v>
      </c>
      <c r="I65" s="194" t="s">
        <v>82</v>
      </c>
      <c r="K65" s="201" t="s">
        <v>117</v>
      </c>
    </row>
    <row r="66" spans="2:18" ht="13.5" thickTop="1">
      <c r="B66" s="79" t="s">
        <v>6</v>
      </c>
      <c r="C66" s="137">
        <f>G5</f>
        <v>1.0999999999999999E-2</v>
      </c>
      <c r="D66" s="197">
        <f t="shared" ref="D66:D75" si="64">M5</f>
        <v>-7.0000000000000007E-2</v>
      </c>
      <c r="E66" s="209">
        <f>'Location 1-Hoop'!G5</f>
        <v>-164.673</v>
      </c>
      <c r="F66" s="80">
        <f t="shared" ref="F66:F75" si="65">O5</f>
        <v>-8.3180000000000014</v>
      </c>
      <c r="G66" s="206">
        <f t="shared" ref="G66:G75" si="66">Q5</f>
        <v>8.6710000000000012</v>
      </c>
      <c r="H66" s="88">
        <f t="shared" ref="H66:H75" si="67">F66/E66</f>
        <v>5.0512227262514205E-2</v>
      </c>
      <c r="I66" s="35">
        <f t="shared" ref="I66:I75" si="68">G66/F66</f>
        <v>-1.0424380860783842</v>
      </c>
      <c r="K66" s="35">
        <f>G66/E66</f>
        <v>-5.2655869511091684E-2</v>
      </c>
    </row>
    <row r="67" spans="2:18">
      <c r="B67" s="79" t="s">
        <v>7</v>
      </c>
      <c r="C67" s="137">
        <f t="shared" ref="C67:C77" si="69">G6</f>
        <v>4.9000000000000002E-2</v>
      </c>
      <c r="D67" s="197">
        <f t="shared" si="64"/>
        <v>0.49668999999999996</v>
      </c>
      <c r="E67" s="209">
        <f>'Location 1-Hoop'!G6</f>
        <v>-304.673</v>
      </c>
      <c r="F67" s="80">
        <f t="shared" si="65"/>
        <v>27.912500000000001</v>
      </c>
      <c r="G67" s="206">
        <f t="shared" si="66"/>
        <v>16.887500000000003</v>
      </c>
      <c r="H67" s="88">
        <f t="shared" si="67"/>
        <v>-9.1614616326356452E-2</v>
      </c>
      <c r="I67" s="35">
        <f t="shared" si="68"/>
        <v>0.60501567398119127</v>
      </c>
      <c r="K67" s="35">
        <f t="shared" ref="K67:K75" si="70">G67/E67</f>
        <v>-5.5428278843218805E-2</v>
      </c>
    </row>
    <row r="68" spans="2:18">
      <c r="B68" s="79" t="s">
        <v>13</v>
      </c>
      <c r="C68" s="137">
        <f t="shared" si="69"/>
        <v>0.06</v>
      </c>
      <c r="D68" s="197">
        <f t="shared" si="64"/>
        <v>-0.66500000000000004</v>
      </c>
      <c r="E68" s="209">
        <f>'Location 1-Hoop'!G7</f>
        <v>-237.13800000000001</v>
      </c>
      <c r="F68" s="80">
        <f t="shared" si="65"/>
        <v>-57.734999999999999</v>
      </c>
      <c r="G68" s="206">
        <f t="shared" si="66"/>
        <v>24.690750000000001</v>
      </c>
      <c r="H68" s="88">
        <f t="shared" si="67"/>
        <v>0.24346583002302455</v>
      </c>
      <c r="I68" s="35">
        <f t="shared" si="68"/>
        <v>-0.42765653416471816</v>
      </c>
      <c r="K68" s="35">
        <f t="shared" si="70"/>
        <v>-0.10411975305518306</v>
      </c>
    </row>
    <row r="69" spans="2:18">
      <c r="B69" s="79" t="s">
        <v>8</v>
      </c>
      <c r="C69" s="137">
        <f t="shared" si="69"/>
        <v>0.10100000000000001</v>
      </c>
      <c r="D69" s="197">
        <f t="shared" si="64"/>
        <v>0.73350000000000004</v>
      </c>
      <c r="E69" s="209">
        <f>'Location 1-Hoop'!G8</f>
        <v>-290.32900000000001</v>
      </c>
      <c r="F69" s="80">
        <f t="shared" si="65"/>
        <v>82.210999999999999</v>
      </c>
      <c r="G69" s="206">
        <f t="shared" si="66"/>
        <v>35.658500000000004</v>
      </c>
      <c r="H69" s="88">
        <f t="shared" si="67"/>
        <v>-0.28316496113030387</v>
      </c>
      <c r="I69" s="35">
        <f t="shared" si="68"/>
        <v>0.43374365960759514</v>
      </c>
      <c r="K69" s="35">
        <f t="shared" si="70"/>
        <v>-0.12282100651330044</v>
      </c>
    </row>
    <row r="70" spans="2:18">
      <c r="B70" s="79" t="s">
        <v>14</v>
      </c>
      <c r="C70" s="137">
        <f t="shared" si="69"/>
        <v>3.6999999999999998E-2</v>
      </c>
      <c r="D70" s="197">
        <f t="shared" si="64"/>
        <v>-0.19400000000000001</v>
      </c>
      <c r="E70" s="209">
        <f>'Location 1-Hoop'!G9</f>
        <v>-288.209</v>
      </c>
      <c r="F70" s="80">
        <f t="shared" si="65"/>
        <v>-37.936</v>
      </c>
      <c r="G70" s="206">
        <f t="shared" si="66"/>
        <v>14.207750000000001</v>
      </c>
      <c r="H70" s="88">
        <f t="shared" si="67"/>
        <v>0.1316267014562349</v>
      </c>
      <c r="I70" s="35">
        <f t="shared" si="68"/>
        <v>-0.37451892661324337</v>
      </c>
      <c r="K70" s="35">
        <f t="shared" si="70"/>
        <v>-4.9296690943030928E-2</v>
      </c>
      <c r="P70" s="479"/>
      <c r="Q70" s="479"/>
      <c r="R70" s="479"/>
    </row>
    <row r="71" spans="2:18">
      <c r="B71" s="79" t="s">
        <v>9</v>
      </c>
      <c r="C71" s="137">
        <f t="shared" si="69"/>
        <v>6.8000000000000005E-2</v>
      </c>
      <c r="D71" s="197">
        <f t="shared" si="64"/>
        <v>0.25800000000000001</v>
      </c>
      <c r="E71" s="209">
        <f>'Location 1-Hoop'!G10</f>
        <v>-316.47500000000002</v>
      </c>
      <c r="F71" s="80">
        <f t="shared" si="65"/>
        <v>58.18</v>
      </c>
      <c r="G71" s="206">
        <f t="shared" si="66"/>
        <v>22.375249999999998</v>
      </c>
      <c r="H71" s="88">
        <f t="shared" si="67"/>
        <v>-0.18383758590725965</v>
      </c>
      <c r="I71" s="35">
        <f t="shared" si="68"/>
        <v>0.38458662770711582</v>
      </c>
      <c r="K71" s="35">
        <f t="shared" si="70"/>
        <v>-7.0701477209890187E-2</v>
      </c>
    </row>
    <row r="72" spans="2:18">
      <c r="B72" s="79" t="s">
        <v>15</v>
      </c>
      <c r="C72" s="137">
        <f t="shared" si="69"/>
        <v>3.7999999999999999E-2</v>
      </c>
      <c r="D72" s="197">
        <f t="shared" si="64"/>
        <v>-0.35899999999999999</v>
      </c>
      <c r="E72" s="209">
        <f>'Location 1-Hoop'!G11</f>
        <v>-331.339</v>
      </c>
      <c r="F72" s="80">
        <f t="shared" si="65"/>
        <v>-38.253</v>
      </c>
      <c r="G72" s="206">
        <f t="shared" si="66"/>
        <v>22.496749999999999</v>
      </c>
      <c r="H72" s="88">
        <f t="shared" si="67"/>
        <v>0.11544973576910657</v>
      </c>
      <c r="I72" s="35">
        <f t="shared" si="68"/>
        <v>-0.58810420097770111</v>
      </c>
      <c r="K72" s="35">
        <f t="shared" si="70"/>
        <v>-6.7896474607577126E-2</v>
      </c>
    </row>
    <row r="73" spans="2:18">
      <c r="B73" s="79" t="s">
        <v>10</v>
      </c>
      <c r="C73" s="137">
        <f t="shared" si="69"/>
        <v>0.11600000000000001</v>
      </c>
      <c r="D73" s="197">
        <f t="shared" si="64"/>
        <v>0.6885</v>
      </c>
      <c r="E73" s="209">
        <f>'Location 1-Hoop'!G12</f>
        <v>-394.416</v>
      </c>
      <c r="F73" s="80">
        <f t="shared" si="65"/>
        <v>77.786500000000004</v>
      </c>
      <c r="G73" s="206">
        <f t="shared" si="66"/>
        <v>48.249749999999999</v>
      </c>
      <c r="H73" s="88">
        <f t="shared" si="67"/>
        <v>-0.19721943328871042</v>
      </c>
      <c r="I73" s="35">
        <f t="shared" si="68"/>
        <v>0.62028436811014764</v>
      </c>
      <c r="K73" s="35">
        <f t="shared" si="70"/>
        <v>-0.12233213155652914</v>
      </c>
    </row>
    <row r="74" spans="2:18">
      <c r="B74" s="79" t="s">
        <v>17</v>
      </c>
      <c r="C74" s="137">
        <f t="shared" si="69"/>
        <v>6.9500100000000004E-3</v>
      </c>
      <c r="D74" s="197">
        <f t="shared" si="64"/>
        <v>-0.58682999999999996</v>
      </c>
      <c r="E74" s="209">
        <f>'Location 1-Hoop'!G13</f>
        <v>-246.077</v>
      </c>
      <c r="F74" s="80">
        <f t="shared" si="65"/>
        <v>-33.010000000000005</v>
      </c>
      <c r="G74" s="206">
        <f t="shared" si="66"/>
        <v>34.623075</v>
      </c>
      <c r="H74" s="88">
        <f t="shared" si="67"/>
        <v>0.13414500339324686</v>
      </c>
      <c r="I74" s="35">
        <f t="shared" si="68"/>
        <v>-1.0488662526507118</v>
      </c>
      <c r="K74" s="35">
        <f t="shared" si="70"/>
        <v>-0.14070016702089183</v>
      </c>
    </row>
    <row r="75" spans="2:18">
      <c r="B75" s="79" t="s">
        <v>12</v>
      </c>
      <c r="C75" s="137">
        <f t="shared" si="69"/>
        <v>4.1000000000000002E-2</v>
      </c>
      <c r="D75" s="197">
        <f t="shared" si="64"/>
        <v>0.79249999999999998</v>
      </c>
      <c r="E75" s="209">
        <f>'Location 1-Hoop'!G14</f>
        <v>-261.90899999999999</v>
      </c>
      <c r="F75" s="80">
        <f t="shared" si="65"/>
        <v>44.426000000000002</v>
      </c>
      <c r="G75" s="206">
        <f t="shared" si="66"/>
        <v>44.482250000000001</v>
      </c>
      <c r="H75" s="88">
        <f t="shared" si="67"/>
        <v>-0.1696238006330443</v>
      </c>
      <c r="I75" s="35">
        <f t="shared" si="68"/>
        <v>1.0012661504524378</v>
      </c>
      <c r="K75" s="35">
        <f t="shared" si="70"/>
        <v>-0.16983856988496004</v>
      </c>
    </row>
    <row r="76" spans="2:18">
      <c r="B76" s="79" t="s">
        <v>58</v>
      </c>
      <c r="C76" s="137"/>
      <c r="D76" s="197"/>
      <c r="E76" s="209"/>
      <c r="F76" s="80"/>
      <c r="G76" s="206"/>
      <c r="H76" s="88"/>
      <c r="I76" s="35"/>
      <c r="K76" s="35"/>
    </row>
    <row r="77" spans="2:18" ht="13.5" thickBot="1">
      <c r="B77" s="82" t="s">
        <v>11</v>
      </c>
      <c r="C77" s="137">
        <f t="shared" si="69"/>
        <v>6.5000000000000002E-2</v>
      </c>
      <c r="D77" s="198">
        <f>M16</f>
        <v>0.48</v>
      </c>
      <c r="E77" s="210">
        <f>'Location 1-Hoop'!G16</f>
        <v>-142.15799999999999</v>
      </c>
      <c r="F77" s="80">
        <f>O16</f>
        <v>25.532499999999999</v>
      </c>
      <c r="G77" s="206">
        <f>Q16</f>
        <v>17.725749999999998</v>
      </c>
      <c r="H77" s="89">
        <f>F77/E77</f>
        <v>-0.1796064941825293</v>
      </c>
      <c r="I77" s="37">
        <f>G77/F77</f>
        <v>0.69424263193968472</v>
      </c>
      <c r="K77" s="35">
        <f>G77/E77</f>
        <v>-0.1246904852347388</v>
      </c>
    </row>
    <row r="78" spans="2:18" ht="13.5" thickTop="1">
      <c r="B78" s="84" t="s">
        <v>38</v>
      </c>
      <c r="C78" s="141"/>
      <c r="D78" s="6"/>
      <c r="E78" s="168"/>
      <c r="F78" s="473" t="s">
        <v>39</v>
      </c>
      <c r="G78" s="474"/>
      <c r="H78" s="11">
        <f>AVERAGE(H66:H75,H77)</f>
        <v>-3.9078853960370627E-2</v>
      </c>
      <c r="I78" s="151">
        <f>AVERAGE(I66:I75,I77)</f>
        <v>2.3414101028492153E-2</v>
      </c>
      <c r="K78" s="151">
        <f>AVERAGE(K66:K75,K77)</f>
        <v>-9.8225536761855636E-2</v>
      </c>
      <c r="N78" s="7"/>
    </row>
    <row r="79" spans="2:18">
      <c r="B79" s="31" t="s">
        <v>40</v>
      </c>
      <c r="C79" s="14"/>
      <c r="D79" s="453" t="s">
        <v>120</v>
      </c>
      <c r="E79" s="477"/>
      <c r="F79" s="468" t="s">
        <v>41</v>
      </c>
      <c r="G79" s="454"/>
      <c r="H79" s="88">
        <f>AVERAGE(H66,H68,H70,H72,H74)</f>
        <v>0.13503989958082543</v>
      </c>
      <c r="I79" s="35">
        <f>AVERAGE(I66,I68,I70,I72,I74)</f>
        <v>-0.69631680009695163</v>
      </c>
      <c r="K79" s="35">
        <f>AVERAGE(K66,K68,K70,K72,K74)</f>
        <v>-8.2933791027554923E-2</v>
      </c>
    </row>
    <row r="80" spans="2:18">
      <c r="B80" s="31"/>
      <c r="C80" s="14"/>
      <c r="D80" s="85"/>
      <c r="E80" s="154"/>
      <c r="F80" s="475" t="s">
        <v>42</v>
      </c>
      <c r="G80" s="476"/>
      <c r="H80" s="169">
        <f>AVERAGE(H67,H69,H71,H73,H75,H77)</f>
        <v>-0.18417781524470067</v>
      </c>
      <c r="I80" s="152">
        <f>AVERAGE(I67,I69,I71,I73,I75,I77)</f>
        <v>0.62318985196636201</v>
      </c>
      <c r="K80" s="152">
        <f>AVERAGE(K67,K69,K71,K73,K75,K77)</f>
        <v>-0.11096865820710623</v>
      </c>
    </row>
    <row r="81" spans="2:12">
      <c r="B81" s="31" t="s">
        <v>94</v>
      </c>
      <c r="C81" s="14"/>
      <c r="D81" s="14"/>
      <c r="E81" s="139"/>
      <c r="F81" s="480" t="s">
        <v>39</v>
      </c>
      <c r="G81" s="481"/>
      <c r="H81" s="11">
        <f>_xlfn.STDEV.S(H66:H75,H77)</f>
        <v>0.17775702654083828</v>
      </c>
      <c r="I81" s="261">
        <f>_xlfn.STDEV.S(I66:I75,I77)</f>
        <v>0.73628337494897811</v>
      </c>
      <c r="K81" s="35">
        <f>_xlfn.STDEV.S(K66:K75,K77)</f>
        <v>4.1028500745514229E-2</v>
      </c>
    </row>
    <row r="82" spans="2:12">
      <c r="B82" s="31"/>
      <c r="C82" s="14"/>
      <c r="D82" s="453" t="s">
        <v>43</v>
      </c>
      <c r="E82" s="477"/>
      <c r="F82" s="468" t="s">
        <v>41</v>
      </c>
      <c r="G82" s="454"/>
      <c r="H82" s="88">
        <f>_xlfn.STDEV.S(H66,H68,H70,H72,H74)</f>
        <v>6.945742411470969E-2</v>
      </c>
      <c r="I82" s="35">
        <f>_xlfn.STDEV.S(I66,I68,I70,I72,I74)</f>
        <v>0.32845594742025752</v>
      </c>
      <c r="K82" s="35">
        <f>_xlfn.STDEV.S(K66,K68,K70,K72,K74)</f>
        <v>3.8923409090827324E-2</v>
      </c>
    </row>
    <row r="83" spans="2:12" ht="13.5" thickBot="1">
      <c r="B83" s="59"/>
      <c r="C83" s="60"/>
      <c r="D83" s="60"/>
      <c r="E83" s="140"/>
      <c r="F83" s="469" t="s">
        <v>42</v>
      </c>
      <c r="G83" s="470"/>
      <c r="H83" s="89">
        <f>_xlfn.STDEV.S(H67,H69,H71,H73,H75,H77)</f>
        <v>6.1268779520000739E-2</v>
      </c>
      <c r="I83" s="37">
        <f>_xlfn.STDEV.S(I67,I69,I71,I73,I75,I77)</f>
        <v>0.21961342674203169</v>
      </c>
      <c r="K83" s="37">
        <f>_xlfn.STDEV.S(K67,K69,K71,K73,K75,K77)</f>
        <v>4.154453352780859E-2</v>
      </c>
    </row>
    <row r="84" spans="2:12" ht="13.5" thickTop="1">
      <c r="H84" s="258" t="s">
        <v>136</v>
      </c>
      <c r="I84" s="258" t="s">
        <v>136</v>
      </c>
    </row>
    <row r="85" spans="2:12">
      <c r="H85" s="3"/>
      <c r="I85" s="3"/>
      <c r="L85" s="175"/>
    </row>
    <row r="86" spans="2:12">
      <c r="H86" s="11"/>
      <c r="I86" s="11"/>
    </row>
    <row r="87" spans="2:12">
      <c r="H87" s="11"/>
      <c r="I87" s="11"/>
    </row>
    <row r="88" spans="2:12">
      <c r="H88" s="11"/>
      <c r="I88" s="11"/>
    </row>
    <row r="89" spans="2:12">
      <c r="H89" s="11"/>
      <c r="I89" s="11"/>
    </row>
    <row r="90" spans="2:12">
      <c r="H90" s="11"/>
      <c r="I90" s="11"/>
    </row>
  </sheetData>
  <mergeCells count="18">
    <mergeCell ref="P70:R70"/>
    <mergeCell ref="F83:G83"/>
    <mergeCell ref="F81:G81"/>
    <mergeCell ref="F80:G80"/>
    <mergeCell ref="F79:G79"/>
    <mergeCell ref="F78:G78"/>
    <mergeCell ref="F82:G82"/>
    <mergeCell ref="D79:E79"/>
    <mergeCell ref="D82:E82"/>
    <mergeCell ref="F63:I63"/>
    <mergeCell ref="H62:I62"/>
    <mergeCell ref="I2:K2"/>
    <mergeCell ref="C34:D34"/>
    <mergeCell ref="C37:D37"/>
    <mergeCell ref="C56:D56"/>
    <mergeCell ref="C59:D59"/>
    <mergeCell ref="C2:E2"/>
    <mergeCell ref="F2:H2"/>
  </mergeCells>
  <pageMargins left="0.7" right="0.7" top="0.75" bottom="0.75" header="0.3" footer="0.3"/>
  <pageSetup orientation="portrait" r:id="rId1"/>
  <ignoredErrors>
    <ignoredError sqref="E66:E7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U123"/>
  <sheetViews>
    <sheetView topLeftCell="A12" zoomScale="150" zoomScaleNormal="150" zoomScalePageLayoutView="150" workbookViewId="0">
      <selection activeCell="D33" sqref="D33"/>
    </sheetView>
  </sheetViews>
  <sheetFormatPr defaultColWidth="8.85546875" defaultRowHeight="12.75"/>
  <cols>
    <col min="2" max="2" width="25" customWidth="1"/>
    <col min="3" max="5" width="10.7109375" customWidth="1"/>
    <col min="6" max="7" width="11.7109375" customWidth="1"/>
    <col min="8" max="8" width="10.7109375" customWidth="1"/>
    <col min="9" max="11" width="11.7109375" customWidth="1"/>
    <col min="13" max="13" width="15.7109375" customWidth="1"/>
    <col min="14" max="16" width="9.7109375" customWidth="1"/>
    <col min="17" max="17" width="15.7109375" customWidth="1"/>
  </cols>
  <sheetData>
    <row r="1" spans="2:17" ht="13.5" thickBot="1"/>
    <row r="2" spans="2:17" ht="13.5" thickTop="1">
      <c r="B2" s="27" t="s">
        <v>44</v>
      </c>
      <c r="C2" s="482" t="s">
        <v>77</v>
      </c>
      <c r="D2" s="483"/>
      <c r="E2" s="484"/>
      <c r="F2" s="479"/>
      <c r="G2" s="485"/>
      <c r="H2" s="485"/>
      <c r="I2" s="486"/>
      <c r="J2" s="487"/>
      <c r="K2" s="487"/>
      <c r="M2" s="14"/>
      <c r="N2" s="3"/>
      <c r="O2" s="148"/>
      <c r="P2" s="3"/>
      <c r="Q2" s="3"/>
    </row>
    <row r="3" spans="2:17">
      <c r="B3" s="4" t="s">
        <v>47</v>
      </c>
      <c r="C3" s="22" t="s">
        <v>24</v>
      </c>
      <c r="D3" s="18" t="s">
        <v>22</v>
      </c>
      <c r="E3" s="21" t="s">
        <v>25</v>
      </c>
      <c r="F3" s="15"/>
      <c r="G3" s="15"/>
      <c r="H3" s="15"/>
      <c r="I3" s="15"/>
      <c r="J3" s="15"/>
      <c r="K3" s="15"/>
      <c r="M3" s="14"/>
      <c r="N3" s="3"/>
      <c r="O3" s="3"/>
      <c r="P3" s="3"/>
      <c r="Q3" s="3"/>
    </row>
    <row r="4" spans="2:17" ht="13.5" thickBot="1">
      <c r="B4" s="5" t="s">
        <v>5</v>
      </c>
      <c r="C4" s="23" t="s">
        <v>0</v>
      </c>
      <c r="D4" s="19" t="s">
        <v>28</v>
      </c>
      <c r="E4" s="28" t="s">
        <v>19</v>
      </c>
      <c r="F4" s="159"/>
      <c r="G4" s="159"/>
      <c r="H4" s="159"/>
      <c r="I4" s="159"/>
      <c r="J4" s="159"/>
      <c r="K4" s="159"/>
      <c r="M4" s="12"/>
      <c r="N4" s="12"/>
      <c r="O4" s="12"/>
      <c r="P4" s="12"/>
      <c r="Q4" s="12"/>
    </row>
    <row r="5" spans="2:17" ht="13.5" thickTop="1">
      <c r="B5" s="1" t="s">
        <v>6</v>
      </c>
      <c r="C5" s="24">
        <f>'Location 1-Hoop'!C5</f>
        <v>24.896999999999998</v>
      </c>
      <c r="D5" s="24">
        <f>'Location 1-Hoop'!D5</f>
        <v>-166.22200000000001</v>
      </c>
      <c r="E5" s="161">
        <f>'Location 1-Hoop'!E5</f>
        <v>-356.02100000000002</v>
      </c>
      <c r="F5" s="115"/>
      <c r="G5" s="115"/>
      <c r="H5" s="115"/>
      <c r="I5" s="115"/>
      <c r="J5" s="115"/>
      <c r="K5" s="115"/>
      <c r="M5" s="6"/>
      <c r="N5" s="6"/>
      <c r="O5" s="6"/>
      <c r="P5" s="6"/>
      <c r="Q5" s="6"/>
    </row>
    <row r="6" spans="2:17">
      <c r="B6" s="1" t="s">
        <v>7</v>
      </c>
      <c r="C6" s="24">
        <f>'Location 1-Hoop'!C6</f>
        <v>-476.28500000000003</v>
      </c>
      <c r="D6" s="24">
        <f>'Location 1-Hoop'!D6</f>
        <v>-298.69400000000002</v>
      </c>
      <c r="E6" s="161">
        <f>'Location 1-Hoop'!E6</f>
        <v>-121.065</v>
      </c>
      <c r="F6" s="115"/>
      <c r="G6" s="115"/>
      <c r="H6" s="115"/>
      <c r="I6" s="115"/>
      <c r="J6" s="115"/>
      <c r="K6" s="115"/>
      <c r="M6" s="6"/>
      <c r="N6" s="6"/>
      <c r="O6" s="6"/>
      <c r="P6" s="6"/>
      <c r="Q6" s="6"/>
    </row>
    <row r="7" spans="2:17">
      <c r="B7" s="1" t="s">
        <v>13</v>
      </c>
      <c r="C7" s="24">
        <f>'Location 1-Hoop'!C7</f>
        <v>-108.994</v>
      </c>
      <c r="D7" s="24">
        <f>'Location 1-Hoop'!D7</f>
        <v>-253.239</v>
      </c>
      <c r="E7" s="161">
        <f>'Location 1-Hoop'!E7</f>
        <v>-396.49099999999999</v>
      </c>
      <c r="F7" s="115"/>
      <c r="G7" s="115"/>
      <c r="H7" s="115"/>
      <c r="I7" s="115"/>
      <c r="J7" s="115"/>
      <c r="K7" s="115"/>
      <c r="M7" s="155"/>
      <c r="N7" s="155"/>
      <c r="O7" s="155"/>
      <c r="P7" s="155"/>
      <c r="Q7" s="155"/>
    </row>
    <row r="8" spans="2:17">
      <c r="B8" s="1" t="s">
        <v>8</v>
      </c>
      <c r="C8" s="24">
        <f>'Location 1-Hoop'!C8</f>
        <v>-368.90499999999997</v>
      </c>
      <c r="D8" s="24">
        <f>'Location 1-Hoop'!D8</f>
        <v>-267.36700000000002</v>
      </c>
      <c r="E8" s="161">
        <f>'Location 1-Hoop'!E8</f>
        <v>-166.10400000000001</v>
      </c>
      <c r="F8" s="160"/>
      <c r="G8" s="160"/>
      <c r="H8" s="160"/>
      <c r="I8" s="160"/>
      <c r="J8" s="160"/>
      <c r="K8" s="160"/>
      <c r="M8" s="155"/>
      <c r="N8" s="155"/>
      <c r="O8" s="155"/>
      <c r="P8" s="155"/>
      <c r="Q8" s="155"/>
    </row>
    <row r="9" spans="2:17">
      <c r="B9" s="1" t="s">
        <v>14</v>
      </c>
      <c r="C9" s="24">
        <f>'Location 1-Hoop'!C9</f>
        <v>-161.578</v>
      </c>
      <c r="D9" s="24">
        <f>'Location 1-Hoop'!D9</f>
        <v>-298.202</v>
      </c>
      <c r="E9" s="161">
        <f>'Location 1-Hoop'!E9</f>
        <v>-435.68299999999999</v>
      </c>
      <c r="F9" s="115"/>
      <c r="G9" s="115"/>
      <c r="H9" s="115"/>
      <c r="I9" s="115"/>
      <c r="J9" s="115"/>
      <c r="K9" s="115"/>
      <c r="M9" s="6"/>
      <c r="N9" s="6"/>
      <c r="O9" s="6"/>
      <c r="P9" s="6"/>
      <c r="Q9" s="6"/>
    </row>
    <row r="10" spans="2:17">
      <c r="B10" s="1" t="s">
        <v>9</v>
      </c>
      <c r="C10" s="24">
        <f>'Location 1-Hoop'!C10</f>
        <v>-408.97</v>
      </c>
      <c r="D10" s="24">
        <f>'Location 1-Hoop'!D10</f>
        <v>-300.75700000000001</v>
      </c>
      <c r="E10" s="161">
        <f>'Location 1-Hoop'!E10</f>
        <v>-192.214</v>
      </c>
      <c r="F10" s="115"/>
      <c r="G10" s="115"/>
      <c r="H10" s="115"/>
      <c r="I10" s="115"/>
      <c r="J10" s="115"/>
      <c r="K10" s="115"/>
      <c r="M10" s="6"/>
      <c r="N10" s="6"/>
      <c r="O10" s="6"/>
      <c r="P10" s="6"/>
      <c r="Q10" s="6"/>
    </row>
    <row r="11" spans="2:17">
      <c r="B11" s="1" t="s">
        <v>15</v>
      </c>
      <c r="C11" s="24">
        <f>'Location 1-Hoop'!C11</f>
        <v>-99.503</v>
      </c>
      <c r="D11" s="24">
        <f>'Location 1-Hoop'!D11</f>
        <v>-340.80900000000003</v>
      </c>
      <c r="E11" s="161">
        <f>'Location 1-Hoop'!E11</f>
        <v>-587.90499999999997</v>
      </c>
      <c r="F11" s="115"/>
      <c r="G11" s="115"/>
      <c r="H11" s="115"/>
      <c r="I11" s="115"/>
      <c r="J11" s="115"/>
      <c r="K11" s="115"/>
      <c r="M11" s="6"/>
      <c r="N11" s="6"/>
      <c r="O11" s="6"/>
      <c r="P11" s="6"/>
      <c r="Q11" s="6"/>
    </row>
    <row r="12" spans="2:17">
      <c r="B12" s="1" t="s">
        <v>10</v>
      </c>
      <c r="C12" s="24">
        <f>'Location 1-Hoop'!C12</f>
        <v>-602.6</v>
      </c>
      <c r="D12" s="24">
        <f>'Location 1-Hoop'!D12</f>
        <v>-373.66699999999997</v>
      </c>
      <c r="E12" s="161">
        <f>'Location 1-Hoop'!E12</f>
        <v>-140.04599999999999</v>
      </c>
      <c r="F12" s="115"/>
      <c r="G12" s="115"/>
      <c r="H12" s="115"/>
      <c r="I12" s="115"/>
      <c r="J12" s="115"/>
      <c r="K12" s="115"/>
      <c r="M12" s="6"/>
      <c r="N12" s="6"/>
      <c r="O12" s="6"/>
      <c r="P12" s="6"/>
      <c r="Q12" s="6"/>
    </row>
    <row r="13" spans="2:17">
      <c r="B13" s="1" t="s">
        <v>17</v>
      </c>
      <c r="C13" s="24">
        <f>'Location 1-Hoop'!C13</f>
        <v>51.615000000000002</v>
      </c>
      <c r="D13" s="24">
        <f>'Location 1-Hoop'!D13</f>
        <v>-254.97499999999999</v>
      </c>
      <c r="E13" s="161">
        <f>'Location 1-Hoop'!E13</f>
        <v>-567.74900000000002</v>
      </c>
      <c r="F13" s="115"/>
      <c r="G13" s="115"/>
      <c r="H13" s="115"/>
      <c r="I13" s="115"/>
      <c r="J13" s="115"/>
      <c r="K13" s="115"/>
      <c r="M13" s="6"/>
      <c r="N13" s="6"/>
      <c r="O13" s="6"/>
      <c r="P13" s="6"/>
      <c r="Q13" s="6"/>
    </row>
    <row r="14" spans="2:17">
      <c r="B14" s="1" t="s">
        <v>12</v>
      </c>
      <c r="C14" s="24">
        <f>'Location 1-Hoop'!C14</f>
        <v>-488.50200000000001</v>
      </c>
      <c r="D14" s="24">
        <f>'Location 1-Hoop'!D14</f>
        <v>-249.74600000000001</v>
      </c>
      <c r="E14" s="161">
        <f>'Location 1-Hoop'!E14</f>
        <v>-9.0440000000000005</v>
      </c>
      <c r="F14" s="115"/>
      <c r="G14" s="115"/>
      <c r="H14" s="115"/>
      <c r="I14" s="115"/>
      <c r="J14" s="115"/>
      <c r="K14" s="115"/>
      <c r="M14" s="6"/>
      <c r="N14" s="6"/>
      <c r="O14" s="6"/>
      <c r="P14" s="6"/>
      <c r="Q14" s="6"/>
    </row>
    <row r="15" spans="2:17">
      <c r="B15" s="1" t="s">
        <v>16</v>
      </c>
      <c r="C15" s="24">
        <f>'Location 1-Hoop'!C15</f>
        <v>30.689</v>
      </c>
      <c r="D15" s="24">
        <f>'Location 1-Hoop'!D15</f>
        <v>-100.215</v>
      </c>
      <c r="E15" s="161">
        <f>'Location 1-Hoop'!E15</f>
        <v>-231.846</v>
      </c>
      <c r="F15" s="115"/>
      <c r="G15" s="115"/>
      <c r="H15" s="115"/>
      <c r="I15" s="115"/>
      <c r="J15" s="115"/>
      <c r="K15" s="115"/>
      <c r="M15" s="6"/>
      <c r="N15" s="6"/>
      <c r="O15" s="6"/>
      <c r="P15" s="6"/>
      <c r="Q15" s="6"/>
    </row>
    <row r="16" spans="2:17" ht="13.5" thickBot="1">
      <c r="B16" s="9" t="s">
        <v>11</v>
      </c>
      <c r="C16" s="49">
        <f>'Location 1-Hoop'!C16</f>
        <v>-234.18100000000001</v>
      </c>
      <c r="D16" s="49">
        <f>'Location 1-Hoop'!D16</f>
        <v>-135.46199999999999</v>
      </c>
      <c r="E16" s="162">
        <f>'Location 1-Hoop'!E16</f>
        <v>-35.515999999999998</v>
      </c>
      <c r="F16" s="115"/>
      <c r="G16" s="115"/>
      <c r="H16" s="115"/>
      <c r="I16" s="115"/>
      <c r="J16" s="115"/>
      <c r="K16" s="115"/>
      <c r="M16" s="6"/>
      <c r="N16" s="6"/>
      <c r="O16" s="6"/>
      <c r="P16" s="6"/>
      <c r="Q16" s="6"/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27" t="s">
        <v>2</v>
      </c>
      <c r="C19" s="482" t="s">
        <v>77</v>
      </c>
      <c r="D19" s="483"/>
      <c r="E19" s="484"/>
      <c r="F19" s="479"/>
      <c r="G19" s="485"/>
      <c r="H19" s="485"/>
      <c r="I19" s="486"/>
      <c r="J19" s="487"/>
      <c r="K19" s="487"/>
      <c r="L19" s="7"/>
      <c r="M19" s="7"/>
      <c r="N19" s="7"/>
      <c r="O19" s="7"/>
      <c r="P19" s="7"/>
    </row>
    <row r="20" spans="2:21">
      <c r="B20" s="4" t="s">
        <v>47</v>
      </c>
      <c r="C20" s="22" t="s">
        <v>24</v>
      </c>
      <c r="D20" s="18" t="s">
        <v>22</v>
      </c>
      <c r="E20" s="21" t="s">
        <v>25</v>
      </c>
      <c r="F20" s="15"/>
      <c r="G20" s="15"/>
      <c r="H20" s="15"/>
      <c r="I20" s="15"/>
      <c r="J20" s="15"/>
      <c r="K20" s="15"/>
      <c r="L20" s="7"/>
      <c r="M20" s="7"/>
      <c r="N20" s="7"/>
      <c r="O20" s="7"/>
      <c r="P20" s="7"/>
    </row>
    <row r="21" spans="2:21" ht="13.5" thickBot="1">
      <c r="B21" s="5" t="s">
        <v>5</v>
      </c>
      <c r="C21" s="23" t="s">
        <v>0</v>
      </c>
      <c r="D21" s="19" t="s">
        <v>28</v>
      </c>
      <c r="E21" s="28" t="s">
        <v>19</v>
      </c>
      <c r="F21" s="159"/>
      <c r="G21" s="159"/>
      <c r="H21" s="159"/>
      <c r="I21" s="159"/>
      <c r="J21" s="159"/>
      <c r="K21" s="159"/>
      <c r="L21" s="7"/>
      <c r="M21" s="7"/>
      <c r="N21" s="7"/>
      <c r="O21" s="7"/>
      <c r="P21" s="7"/>
    </row>
    <row r="22" spans="2:21" ht="13.5" thickTop="1">
      <c r="B22" s="1" t="s">
        <v>6</v>
      </c>
      <c r="C22" s="24">
        <f>'Location 1-Axial'!C5</f>
        <v>0.55100000000000005</v>
      </c>
      <c r="D22" s="24">
        <f>'Location 1-Axial'!D5</f>
        <v>-8.3070000000000004</v>
      </c>
      <c r="E22" s="161">
        <f>'Location 1-Axial'!E5</f>
        <v>-16.651</v>
      </c>
      <c r="F22" s="115"/>
      <c r="G22" s="115"/>
      <c r="H22" s="115"/>
      <c r="I22" s="115"/>
      <c r="J22" s="115"/>
      <c r="K22" s="115"/>
      <c r="L22" s="7"/>
      <c r="M22" s="7"/>
      <c r="N22" s="7"/>
      <c r="O22" s="7"/>
      <c r="P22" s="7"/>
    </row>
    <row r="23" spans="2:21">
      <c r="B23" s="1" t="s">
        <v>7</v>
      </c>
      <c r="C23" s="24">
        <f>'Location 1-Axial'!C6</f>
        <v>46.822000000000003</v>
      </c>
      <c r="D23" s="24">
        <f>'Location 1-Axial'!D6</f>
        <v>27.960999999999999</v>
      </c>
      <c r="E23" s="161">
        <f>'Location 1-Axial'!E6</f>
        <v>12.054</v>
      </c>
      <c r="F23" s="115"/>
      <c r="G23" s="115"/>
      <c r="H23" s="115"/>
      <c r="I23" s="115"/>
      <c r="J23" s="115"/>
      <c r="K23" s="115"/>
      <c r="L23" s="7"/>
      <c r="M23" s="7"/>
      <c r="N23" s="7"/>
      <c r="O23" s="7"/>
      <c r="P23" s="7"/>
    </row>
    <row r="24" spans="2:21">
      <c r="B24" s="1" t="s">
        <v>13</v>
      </c>
      <c r="C24" s="24">
        <f>'Location 1-Axial'!C7</f>
        <v>-31.221</v>
      </c>
      <c r="D24" s="24">
        <f>'Location 1-Axial'!D7</f>
        <v>-57.674999999999997</v>
      </c>
      <c r="E24" s="161">
        <f>'Location 1-Axial'!E7</f>
        <v>-79.272999999999996</v>
      </c>
      <c r="F24" s="115"/>
      <c r="G24" s="115"/>
      <c r="H24" s="115"/>
      <c r="I24" s="115"/>
      <c r="J24" s="115"/>
      <c r="K24" s="115"/>
      <c r="L24" s="7"/>
      <c r="M24" s="7"/>
      <c r="N24" s="7"/>
      <c r="O24" s="7"/>
      <c r="P24" s="7"/>
    </row>
    <row r="25" spans="2:21">
      <c r="B25" s="1" t="s">
        <v>8</v>
      </c>
      <c r="C25" s="24">
        <f>'Location 1-Axial'!C8</f>
        <v>121.593</v>
      </c>
      <c r="D25" s="24">
        <f>'Location 1-Axial'!D8</f>
        <v>82.311999999999998</v>
      </c>
      <c r="E25" s="161">
        <f>'Location 1-Axial'!E8</f>
        <v>48.808999999999997</v>
      </c>
      <c r="F25" s="160"/>
      <c r="G25" s="160"/>
      <c r="H25" s="160"/>
      <c r="I25" s="160"/>
      <c r="J25" s="160"/>
      <c r="K25" s="160"/>
      <c r="L25" s="7"/>
      <c r="M25" s="7"/>
      <c r="N25" s="7"/>
      <c r="O25" s="7"/>
      <c r="P25" s="7"/>
    </row>
    <row r="26" spans="2:21">
      <c r="B26" s="1" t="s">
        <v>14</v>
      </c>
      <c r="C26" s="24">
        <f>'Location 1-Axial'!C9</f>
        <v>-23.140999999999998</v>
      </c>
      <c r="D26" s="24">
        <f>'Location 1-Axial'!D9</f>
        <v>-37.899000000000001</v>
      </c>
      <c r="E26" s="161">
        <f>'Location 1-Axial'!E9</f>
        <v>-51.17</v>
      </c>
      <c r="F26" s="115"/>
      <c r="G26" s="115"/>
      <c r="H26" s="115"/>
      <c r="I26" s="115"/>
      <c r="J26" s="115"/>
      <c r="K26" s="115"/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9</v>
      </c>
      <c r="C27" s="24">
        <f>'Location 1-Axial'!C10</f>
        <v>81.864999999999995</v>
      </c>
      <c r="D27" s="24">
        <f>'Location 1-Axial'!D10</f>
        <v>58.347999999999999</v>
      </c>
      <c r="E27" s="161">
        <f>'Location 1-Axial'!E10</f>
        <v>36.591000000000001</v>
      </c>
      <c r="F27" s="115"/>
      <c r="G27" s="115"/>
      <c r="H27" s="115"/>
      <c r="I27" s="115"/>
      <c r="J27" s="115"/>
      <c r="K27" s="115"/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15</v>
      </c>
      <c r="C28" s="24">
        <f>'Location 1-Axial'!C11</f>
        <v>-14.859</v>
      </c>
      <c r="D28" s="24">
        <f>'Location 1-Axial'!D11</f>
        <v>-38.215000000000003</v>
      </c>
      <c r="E28" s="161">
        <f>'Location 1-Axial'!E11</f>
        <v>-59.134</v>
      </c>
      <c r="F28" s="115"/>
      <c r="G28" s="115"/>
      <c r="H28" s="115"/>
      <c r="I28" s="115"/>
      <c r="J28" s="115"/>
      <c r="K28" s="115"/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10</v>
      </c>
      <c r="C29" s="24">
        <f>'Location 1-Axial'!C12</f>
        <v>129.45599999999999</v>
      </c>
      <c r="D29" s="24">
        <f>'Location 1-Axial'!D12</f>
        <v>77.902000000000001</v>
      </c>
      <c r="E29" s="161">
        <f>'Location 1-Axial'!E12</f>
        <v>31.58</v>
      </c>
      <c r="F29" s="115"/>
      <c r="G29" s="115"/>
      <c r="H29" s="115"/>
      <c r="I29" s="115"/>
      <c r="J29" s="115"/>
      <c r="K29" s="115"/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17</v>
      </c>
      <c r="C30" s="24">
        <f>'Location 1-Axial'!C13</f>
        <v>4.1790000000000003</v>
      </c>
      <c r="D30" s="24">
        <f>'Location 1-Axial'!D13</f>
        <v>-33.003</v>
      </c>
      <c r="E30" s="161">
        <f>'Location 1-Axial'!E13</f>
        <v>-63.893000000000001</v>
      </c>
      <c r="F30" s="115"/>
      <c r="G30" s="115"/>
      <c r="H30" s="115"/>
      <c r="I30" s="115"/>
      <c r="J30" s="115"/>
      <c r="K30" s="115"/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12</v>
      </c>
      <c r="C31" s="24">
        <f>'Location 1-Axial'!C14</f>
        <v>93.948999999999998</v>
      </c>
      <c r="D31" s="24">
        <f>'Location 1-Axial'!D14</f>
        <v>44.466999999999999</v>
      </c>
      <c r="E31" s="161">
        <f>'Location 1-Axial'!E14</f>
        <v>3.399</v>
      </c>
      <c r="F31" s="115"/>
      <c r="G31" s="115"/>
      <c r="H31" s="115"/>
      <c r="I31" s="115"/>
      <c r="J31" s="160"/>
      <c r="K31" s="115"/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>
      <c r="B32" s="1" t="s">
        <v>16</v>
      </c>
      <c r="C32" s="24">
        <f>'Location 1-Axial'!C15</f>
        <v>0</v>
      </c>
      <c r="D32" s="24">
        <f>'Location 1-Axial'!D15</f>
        <v>0</v>
      </c>
      <c r="E32" s="161">
        <f>'Location 1-Axial'!E15</f>
        <v>0</v>
      </c>
      <c r="F32" s="115"/>
      <c r="G32" s="115"/>
      <c r="H32" s="115"/>
      <c r="I32" s="115"/>
      <c r="J32" s="115"/>
      <c r="K32" s="115"/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Bot="1">
      <c r="B33" s="9" t="s">
        <v>11</v>
      </c>
      <c r="C33" s="49">
        <f>'Location 1-Axial'!C16</f>
        <v>44.813000000000002</v>
      </c>
      <c r="D33" s="49">
        <f>'Location 1-Axial'!D16</f>
        <v>25.597999999999999</v>
      </c>
      <c r="E33" s="162">
        <f>'Location 1-Axial'!E16</f>
        <v>8.4009999999999998</v>
      </c>
      <c r="F33" s="115"/>
      <c r="G33" s="115"/>
      <c r="H33" s="115"/>
      <c r="I33" s="115"/>
      <c r="J33" s="115"/>
      <c r="K33" s="115"/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 ht="13.5" thickTop="1">
      <c r="B34" s="3"/>
      <c r="C34" s="115"/>
      <c r="D34" s="115"/>
      <c r="E34" s="115"/>
      <c r="F34" s="115"/>
      <c r="G34" s="115"/>
      <c r="H34" s="115"/>
      <c r="I34" s="115"/>
      <c r="J34" s="115"/>
      <c r="K34" s="115"/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 ht="13.5" thickBot="1">
      <c r="B35" s="3"/>
      <c r="C35" s="115"/>
      <c r="D35" s="115"/>
      <c r="E35" s="115"/>
      <c r="F35" s="115"/>
      <c r="G35" s="115"/>
      <c r="H35" s="115"/>
      <c r="I35" s="115"/>
      <c r="J35" s="115"/>
      <c r="K35" s="115"/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 ht="13.5" thickTop="1">
      <c r="B36" s="27" t="s">
        <v>123</v>
      </c>
      <c r="C36" s="482" t="s">
        <v>77</v>
      </c>
      <c r="D36" s="483"/>
      <c r="E36" s="484"/>
      <c r="F36" s="479"/>
      <c r="G36" s="485"/>
      <c r="H36" s="485"/>
      <c r="I36" s="486"/>
      <c r="J36" s="487"/>
      <c r="K36" s="487"/>
      <c r="L36" s="7"/>
      <c r="M36" s="7"/>
      <c r="N36" s="7"/>
      <c r="O36" s="7"/>
      <c r="P36" s="7"/>
    </row>
    <row r="37" spans="2:21">
      <c r="B37" s="4" t="s">
        <v>47</v>
      </c>
      <c r="C37" s="22" t="s">
        <v>24</v>
      </c>
      <c r="D37" s="18" t="s">
        <v>22</v>
      </c>
      <c r="E37" s="21" t="s">
        <v>25</v>
      </c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</row>
    <row r="38" spans="2:21" ht="13.5" thickBot="1">
      <c r="B38" s="5" t="s">
        <v>5</v>
      </c>
      <c r="C38" s="23" t="s">
        <v>0</v>
      </c>
      <c r="D38" s="19" t="s">
        <v>28</v>
      </c>
      <c r="E38" s="28" t="s">
        <v>19</v>
      </c>
      <c r="F38" s="159"/>
      <c r="G38" s="159"/>
      <c r="H38" s="159"/>
      <c r="I38" s="159"/>
      <c r="J38" s="159"/>
      <c r="K38" s="159"/>
      <c r="L38" s="7"/>
      <c r="M38" s="7"/>
      <c r="N38" s="7"/>
      <c r="O38" s="7"/>
      <c r="P38" s="7"/>
    </row>
    <row r="39" spans="2:21" ht="13.5" thickTop="1">
      <c r="B39" s="1" t="s">
        <v>6</v>
      </c>
      <c r="C39" s="24">
        <f>SQRT(C5^2+C22^2-C5*C22)</f>
        <v>24.626123588579667</v>
      </c>
      <c r="D39" s="24">
        <f>SQRT(D5^2+D22^2-D5*D22)</f>
        <v>162.22809059777532</v>
      </c>
      <c r="E39" s="161">
        <f>SQRT(E5^2+E22^2-E5*E22)</f>
        <v>347.99440020063543</v>
      </c>
      <c r="F39" s="115"/>
      <c r="G39" s="115"/>
      <c r="H39" s="115"/>
      <c r="I39" s="115"/>
      <c r="J39" s="115"/>
      <c r="K39" s="115"/>
      <c r="L39" s="7"/>
      <c r="M39" s="7"/>
      <c r="N39" s="7"/>
      <c r="O39" s="7"/>
      <c r="P39" s="7"/>
    </row>
    <row r="40" spans="2:21">
      <c r="B40" s="1" t="s">
        <v>7</v>
      </c>
      <c r="C40" s="24">
        <f t="shared" ref="C40:E50" si="0">SQRT(C6^2+C23^2-C6*C23)</f>
        <v>501.33852552840983</v>
      </c>
      <c r="D40" s="24">
        <f t="shared" si="0"/>
        <v>313.61075570043835</v>
      </c>
      <c r="E40" s="161">
        <f t="shared" si="0"/>
        <v>127.52000098415935</v>
      </c>
      <c r="F40" s="115"/>
      <c r="G40" s="115"/>
      <c r="H40" s="115"/>
      <c r="I40" s="115"/>
      <c r="J40" s="115"/>
      <c r="K40" s="115"/>
      <c r="L40" s="7"/>
      <c r="M40" s="7"/>
      <c r="N40" s="7"/>
      <c r="O40" s="7"/>
      <c r="P40" s="7"/>
    </row>
    <row r="41" spans="2:21">
      <c r="B41" s="1" t="s">
        <v>13</v>
      </c>
      <c r="C41" s="24">
        <f t="shared" si="0"/>
        <v>97.219037245798731</v>
      </c>
      <c r="D41" s="24">
        <f t="shared" si="0"/>
        <v>229.89309998562373</v>
      </c>
      <c r="E41" s="161">
        <f t="shared" si="0"/>
        <v>363.39825339013396</v>
      </c>
      <c r="F41" s="115"/>
      <c r="G41" s="115"/>
      <c r="H41" s="115"/>
      <c r="I41" s="115"/>
      <c r="J41" s="115"/>
      <c r="K41" s="115"/>
      <c r="L41" s="7"/>
      <c r="M41" s="7"/>
      <c r="N41" s="7"/>
      <c r="O41" s="7"/>
      <c r="P41" s="7"/>
    </row>
    <row r="42" spans="2:21">
      <c r="B42" s="1" t="s">
        <v>8</v>
      </c>
      <c r="C42" s="24">
        <f t="shared" si="0"/>
        <v>442.4161189864131</v>
      </c>
      <c r="D42" s="24">
        <f t="shared" si="0"/>
        <v>316.65105484902466</v>
      </c>
      <c r="E42" s="161">
        <f t="shared" si="0"/>
        <v>195.14155742178548</v>
      </c>
      <c r="F42" s="160"/>
      <c r="G42" s="160"/>
      <c r="H42" s="160"/>
      <c r="I42" s="160"/>
      <c r="J42" s="160"/>
      <c r="K42" s="160"/>
      <c r="L42" s="7"/>
      <c r="M42" s="7"/>
      <c r="N42" s="7"/>
      <c r="O42" s="7"/>
      <c r="P42" s="7"/>
    </row>
    <row r="43" spans="2:21">
      <c r="B43" s="1" t="s">
        <v>14</v>
      </c>
      <c r="C43" s="24">
        <f t="shared" si="0"/>
        <v>151.34027708115246</v>
      </c>
      <c r="D43" s="24">
        <f t="shared" si="0"/>
        <v>281.17469553108793</v>
      </c>
      <c r="E43" s="161">
        <f t="shared" si="0"/>
        <v>412.48532856211989</v>
      </c>
      <c r="F43" s="115"/>
      <c r="G43" s="115"/>
      <c r="H43" s="115"/>
      <c r="I43" s="115"/>
      <c r="J43" s="115"/>
      <c r="K43" s="115"/>
      <c r="L43" s="15"/>
      <c r="M43" s="12"/>
      <c r="N43" s="12"/>
      <c r="O43" s="12"/>
      <c r="P43" s="7"/>
      <c r="Q43" s="7"/>
      <c r="R43" s="7"/>
      <c r="S43" s="7"/>
      <c r="T43" s="7"/>
      <c r="U43" s="7"/>
    </row>
    <row r="44" spans="2:21">
      <c r="B44" s="1" t="s">
        <v>9</v>
      </c>
      <c r="C44" s="24">
        <f t="shared" si="0"/>
        <v>455.45435355807064</v>
      </c>
      <c r="D44" s="24">
        <f t="shared" si="0"/>
        <v>333.77811730099984</v>
      </c>
      <c r="E44" s="161">
        <f t="shared" si="0"/>
        <v>212.88124753251518</v>
      </c>
      <c r="F44" s="115"/>
      <c r="G44" s="115"/>
      <c r="H44" s="115"/>
      <c r="I44" s="115"/>
      <c r="J44" s="115"/>
      <c r="K44" s="115"/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15</v>
      </c>
      <c r="C45" s="24">
        <f t="shared" si="0"/>
        <v>92.968391472585992</v>
      </c>
      <c r="D45" s="24">
        <f t="shared" si="0"/>
        <v>323.39935802502765</v>
      </c>
      <c r="E45" s="161">
        <f t="shared" si="0"/>
        <v>560.68167859401285</v>
      </c>
      <c r="F45" s="115"/>
      <c r="G45" s="115"/>
      <c r="H45" s="115"/>
      <c r="I45" s="115"/>
      <c r="J45" s="115"/>
      <c r="K45" s="115"/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10</v>
      </c>
      <c r="C46" s="24">
        <f t="shared" si="0"/>
        <v>676.67998458355487</v>
      </c>
      <c r="D46" s="24">
        <f t="shared" si="0"/>
        <v>418.09706424106827</v>
      </c>
      <c r="E46" s="161">
        <f t="shared" si="0"/>
        <v>158.21767030265613</v>
      </c>
      <c r="F46" s="115"/>
      <c r="G46" s="115"/>
      <c r="H46" s="115"/>
      <c r="I46" s="115"/>
      <c r="J46" s="115"/>
      <c r="K46" s="115"/>
      <c r="L46" s="2"/>
      <c r="M46" s="2"/>
      <c r="N46" s="2"/>
      <c r="O46" s="2"/>
      <c r="P46" s="14"/>
      <c r="Q46" s="8"/>
      <c r="R46" s="7"/>
      <c r="S46" s="7"/>
      <c r="T46" s="7"/>
      <c r="U46" s="7"/>
    </row>
    <row r="47" spans="2:21">
      <c r="B47" s="1" t="s">
        <v>17</v>
      </c>
      <c r="C47" s="24">
        <f t="shared" si="0"/>
        <v>49.657559152660738</v>
      </c>
      <c r="D47" s="24">
        <f t="shared" si="0"/>
        <v>240.18015885788733</v>
      </c>
      <c r="E47" s="161">
        <f t="shared" si="0"/>
        <v>538.65207285686745</v>
      </c>
      <c r="F47" s="115"/>
      <c r="G47" s="115"/>
      <c r="H47" s="115"/>
      <c r="I47" s="115"/>
      <c r="J47" s="115"/>
      <c r="K47" s="115"/>
      <c r="L47" s="2"/>
      <c r="M47" s="2"/>
      <c r="N47" s="2"/>
      <c r="O47" s="2"/>
      <c r="P47" s="14"/>
      <c r="Q47" s="8"/>
      <c r="R47" s="7"/>
      <c r="S47" s="7"/>
      <c r="T47" s="7"/>
      <c r="U47" s="7"/>
    </row>
    <row r="48" spans="2:21">
      <c r="B48" s="1" t="s">
        <v>12</v>
      </c>
      <c r="C48" s="24">
        <f t="shared" si="0"/>
        <v>541.62246353248679</v>
      </c>
      <c r="D48" s="24">
        <f t="shared" si="0"/>
        <v>274.69225323441503</v>
      </c>
      <c r="E48" s="161">
        <f t="shared" si="0"/>
        <v>11.139465561686521</v>
      </c>
      <c r="F48" s="115"/>
      <c r="G48" s="115"/>
      <c r="H48" s="115"/>
      <c r="I48" s="115"/>
      <c r="J48" s="160"/>
      <c r="K48" s="115"/>
      <c r="L48" s="2"/>
      <c r="M48" s="2"/>
      <c r="N48" s="2"/>
      <c r="O48" s="2"/>
      <c r="P48" s="14"/>
      <c r="Q48" s="8"/>
      <c r="R48" s="7"/>
      <c r="S48" s="7"/>
      <c r="T48" s="7"/>
      <c r="U48" s="7"/>
    </row>
    <row r="49" spans="2:21">
      <c r="B49" s="1" t="s">
        <v>16</v>
      </c>
      <c r="C49" s="24">
        <f t="shared" si="0"/>
        <v>30.689</v>
      </c>
      <c r="D49" s="24">
        <f t="shared" si="0"/>
        <v>100.215</v>
      </c>
      <c r="E49" s="161">
        <f t="shared" si="0"/>
        <v>231.846</v>
      </c>
      <c r="F49" s="115"/>
      <c r="G49" s="115"/>
      <c r="H49" s="115"/>
      <c r="I49" s="115"/>
      <c r="J49" s="115"/>
      <c r="K49" s="115"/>
      <c r="L49" s="2"/>
      <c r="M49" s="2"/>
      <c r="N49" s="2"/>
      <c r="O49" s="2"/>
      <c r="P49" s="14"/>
      <c r="Q49" s="8"/>
      <c r="R49" s="7"/>
      <c r="S49" s="7"/>
      <c r="T49" s="7"/>
      <c r="U49" s="7"/>
    </row>
    <row r="50" spans="2:21" ht="13.5" thickBot="1">
      <c r="B50" s="9" t="s">
        <v>11</v>
      </c>
      <c r="C50" s="49">
        <f t="shared" si="0"/>
        <v>259.5058744672267</v>
      </c>
      <c r="D50" s="49">
        <f t="shared" si="0"/>
        <v>149.90919692934119</v>
      </c>
      <c r="E50" s="162">
        <f t="shared" si="0"/>
        <v>40.377381948313584</v>
      </c>
      <c r="F50" s="115"/>
      <c r="G50" s="115"/>
      <c r="H50" s="115"/>
      <c r="I50" s="115"/>
      <c r="J50" s="115"/>
      <c r="K50" s="115"/>
      <c r="L50" s="2"/>
      <c r="M50" s="2"/>
      <c r="N50" s="2"/>
      <c r="O50" s="2"/>
      <c r="P50" s="14"/>
      <c r="Q50" s="8"/>
      <c r="R50" s="7"/>
      <c r="S50" s="7"/>
      <c r="T50" s="7"/>
      <c r="U50" s="7"/>
    </row>
    <row r="51" spans="2:21" ht="13.5" thickTop="1">
      <c r="B51" s="3"/>
      <c r="C51" s="115"/>
      <c r="D51" s="115"/>
      <c r="E51" s="115"/>
      <c r="F51" s="115"/>
      <c r="G51" s="115"/>
      <c r="H51" s="115"/>
      <c r="I51" s="115"/>
      <c r="J51" s="115"/>
      <c r="K51" s="115"/>
      <c r="L51" s="2"/>
      <c r="M51" s="2"/>
      <c r="N51" s="2"/>
      <c r="O51" s="2"/>
      <c r="P51" s="14"/>
      <c r="Q51" s="8"/>
      <c r="R51" s="7"/>
      <c r="S51" s="7"/>
      <c r="T51" s="7"/>
      <c r="U51" s="7"/>
    </row>
    <row r="52" spans="2:21" ht="13.5" thickBot="1">
      <c r="B52" s="3"/>
      <c r="C52" s="15"/>
      <c r="D52" s="214"/>
      <c r="E52" s="214"/>
      <c r="F52" s="14"/>
      <c r="G52" s="214"/>
      <c r="H52" s="214"/>
      <c r="I52" s="7"/>
      <c r="K52" s="6"/>
      <c r="L52" s="2"/>
      <c r="M52" s="2"/>
      <c r="N52" s="2"/>
      <c r="O52" s="2"/>
      <c r="P52" s="14"/>
      <c r="Q52" s="8"/>
      <c r="R52" s="7"/>
      <c r="S52" s="7"/>
      <c r="T52" s="7"/>
      <c r="U52" s="7"/>
    </row>
    <row r="53" spans="2:21" ht="13.5" thickTop="1">
      <c r="B53" s="70"/>
      <c r="C53" s="455" t="s">
        <v>96</v>
      </c>
      <c r="D53" s="450"/>
      <c r="E53" s="459"/>
      <c r="F53" s="455" t="s">
        <v>97</v>
      </c>
      <c r="G53" s="489"/>
      <c r="H53" s="456"/>
      <c r="I53" s="7"/>
      <c r="K53" s="6"/>
      <c r="L53" s="2"/>
      <c r="M53" s="2"/>
      <c r="N53" s="2"/>
      <c r="O53" s="2"/>
      <c r="P53" s="14"/>
      <c r="Q53" s="8"/>
      <c r="R53" s="7"/>
      <c r="S53" s="7"/>
      <c r="T53" s="7"/>
      <c r="U53" s="7"/>
    </row>
    <row r="54" spans="2:21">
      <c r="B54" s="71" t="s">
        <v>124</v>
      </c>
      <c r="C54" s="72" t="s">
        <v>51</v>
      </c>
      <c r="D54" s="34" t="s">
        <v>63</v>
      </c>
      <c r="E54" s="73" t="s">
        <v>122</v>
      </c>
      <c r="F54" s="156" t="s">
        <v>51</v>
      </c>
      <c r="G54" s="14" t="s">
        <v>98</v>
      </c>
      <c r="H54" s="73" t="s">
        <v>122</v>
      </c>
      <c r="I54" s="7"/>
      <c r="K54" s="6"/>
      <c r="L54" s="2"/>
      <c r="M54" s="2"/>
      <c r="N54" s="2"/>
      <c r="O54" s="2"/>
      <c r="P54" s="14"/>
      <c r="Q54" s="8"/>
      <c r="R54" s="7"/>
      <c r="S54" s="7"/>
      <c r="T54" s="7"/>
      <c r="U54" s="7"/>
    </row>
    <row r="55" spans="2:21" ht="13.5" thickBot="1">
      <c r="B55" s="74" t="s">
        <v>92</v>
      </c>
      <c r="C55" s="86" t="s">
        <v>22</v>
      </c>
      <c r="D55" s="76" t="s">
        <v>65</v>
      </c>
      <c r="E55" s="77"/>
      <c r="F55" s="143" t="s">
        <v>91</v>
      </c>
      <c r="G55" s="163" t="s">
        <v>57</v>
      </c>
      <c r="H55" s="77"/>
      <c r="K55" s="6"/>
      <c r="L55" s="2"/>
      <c r="M55" s="2"/>
      <c r="N55" s="2"/>
      <c r="O55" s="2"/>
      <c r="P55" s="14"/>
      <c r="Q55" s="8"/>
      <c r="R55" s="7"/>
      <c r="S55" s="7"/>
      <c r="T55" s="7"/>
      <c r="U55" s="7"/>
    </row>
    <row r="56" spans="2:21" ht="13.5" thickTop="1">
      <c r="B56" s="79" t="s">
        <v>6</v>
      </c>
      <c r="C56" s="80">
        <f>D39</f>
        <v>162.22809059777532</v>
      </c>
      <c r="D56" s="149">
        <v>172.2</v>
      </c>
      <c r="E56" s="182">
        <f>(D56/C56-1)</f>
        <v>6.1468450781121398E-2</v>
      </c>
      <c r="F56" s="158">
        <f>MAX(C39,E39)</f>
        <v>347.99440020063543</v>
      </c>
      <c r="G56" s="93">
        <v>378.4</v>
      </c>
      <c r="H56" s="182">
        <f>(G56/F56-1)</f>
        <v>8.737381918167153E-2</v>
      </c>
      <c r="I56" s="2"/>
      <c r="J56" s="2"/>
      <c r="K56" s="11"/>
      <c r="L56" s="2"/>
      <c r="M56" s="2"/>
      <c r="N56" s="2"/>
      <c r="O56" s="2"/>
      <c r="P56" s="14"/>
      <c r="Q56" s="8"/>
      <c r="R56" s="7"/>
      <c r="S56" s="7"/>
      <c r="T56" s="7"/>
      <c r="U56" s="7"/>
    </row>
    <row r="57" spans="2:21">
      <c r="B57" s="79" t="s">
        <v>7</v>
      </c>
      <c r="C57" s="80">
        <f t="shared" ref="C57:C67" si="1">D40</f>
        <v>313.61075570043835</v>
      </c>
      <c r="D57" s="93">
        <v>314.8</v>
      </c>
      <c r="E57" s="182">
        <f t="shared" ref="E57:E66" si="2">(D57/C57-1)</f>
        <v>3.7921030383845089E-3</v>
      </c>
      <c r="F57" s="158">
        <f t="shared" ref="F57:F67" si="3">MAX(C40,E40)</f>
        <v>501.33852552840983</v>
      </c>
      <c r="G57" s="93">
        <v>498</v>
      </c>
      <c r="H57" s="182">
        <f t="shared" ref="H57:H66" si="4">(G57/F57-1)</f>
        <v>-6.6592239742417902E-3</v>
      </c>
      <c r="I57" s="2"/>
      <c r="J57" s="2"/>
      <c r="K57" s="2"/>
      <c r="L57" s="2"/>
      <c r="M57" s="2"/>
      <c r="N57" s="2"/>
      <c r="O57" s="2"/>
      <c r="P57" s="14"/>
      <c r="Q57" s="8"/>
      <c r="R57" s="7"/>
      <c r="S57" s="7"/>
      <c r="T57" s="7"/>
      <c r="U57" s="7"/>
    </row>
    <row r="58" spans="2:21">
      <c r="B58" s="79" t="s">
        <v>13</v>
      </c>
      <c r="C58" s="80">
        <f t="shared" si="1"/>
        <v>229.89309998562373</v>
      </c>
      <c r="D58" s="93">
        <v>243.7</v>
      </c>
      <c r="E58" s="182">
        <f t="shared" si="2"/>
        <v>6.0057913940173346E-2</v>
      </c>
      <c r="F58" s="158">
        <f t="shared" si="3"/>
        <v>363.39825339013396</v>
      </c>
      <c r="G58" s="93">
        <v>375.3</v>
      </c>
      <c r="H58" s="182">
        <f t="shared" si="4"/>
        <v>3.2751248798900123E-2</v>
      </c>
      <c r="I58" s="115"/>
      <c r="J58" s="115"/>
      <c r="K58" s="15"/>
      <c r="L58" s="2"/>
      <c r="M58" s="2"/>
      <c r="N58" s="2"/>
      <c r="O58" s="2"/>
      <c r="P58" s="14"/>
      <c r="Q58" s="8"/>
      <c r="R58" s="7"/>
      <c r="S58" s="7"/>
      <c r="T58" s="7"/>
      <c r="U58" s="7"/>
    </row>
    <row r="59" spans="2:21">
      <c r="B59" s="79" t="s">
        <v>8</v>
      </c>
      <c r="C59" s="80">
        <f t="shared" si="1"/>
        <v>316.65105484902466</v>
      </c>
      <c r="D59" s="93">
        <v>299.60000000000002</v>
      </c>
      <c r="E59" s="182">
        <f t="shared" si="2"/>
        <v>-5.3848091101905138E-2</v>
      </c>
      <c r="F59" s="158">
        <f t="shared" si="3"/>
        <v>442.4161189864131</v>
      </c>
      <c r="G59" s="93">
        <v>407.1</v>
      </c>
      <c r="H59" s="182">
        <f t="shared" si="4"/>
        <v>-7.982557025119974E-2</v>
      </c>
      <c r="I59" s="115"/>
      <c r="J59" s="115"/>
      <c r="K59" s="116"/>
      <c r="L59" s="2"/>
      <c r="M59" s="2"/>
      <c r="N59" s="2"/>
      <c r="O59" s="2"/>
      <c r="P59" s="14"/>
      <c r="Q59" s="8"/>
      <c r="R59" s="7"/>
      <c r="S59" s="7"/>
      <c r="T59" s="7"/>
      <c r="U59" s="7"/>
    </row>
    <row r="60" spans="2:21">
      <c r="B60" s="79" t="s">
        <v>14</v>
      </c>
      <c r="C60" s="80">
        <f t="shared" si="1"/>
        <v>281.17469553108793</v>
      </c>
      <c r="D60" s="93">
        <v>299.8</v>
      </c>
      <c r="E60" s="182">
        <f t="shared" si="2"/>
        <v>6.6241040765536274E-2</v>
      </c>
      <c r="F60" s="158">
        <f t="shared" si="3"/>
        <v>412.48532856211989</v>
      </c>
      <c r="G60" s="93">
        <v>460.1</v>
      </c>
      <c r="H60" s="182">
        <f t="shared" si="4"/>
        <v>0.11543361215745507</v>
      </c>
      <c r="I60" s="2"/>
      <c r="J60" s="2"/>
      <c r="K60" s="11"/>
      <c r="L60" s="2"/>
      <c r="M60" s="2"/>
      <c r="N60" s="2"/>
      <c r="O60" s="2"/>
      <c r="P60" s="14"/>
      <c r="Q60" s="8"/>
      <c r="R60" s="7"/>
      <c r="S60" s="7"/>
      <c r="T60" s="7"/>
      <c r="U60" s="7"/>
    </row>
    <row r="61" spans="2:21">
      <c r="B61" s="79" t="s">
        <v>9</v>
      </c>
      <c r="C61" s="80">
        <f t="shared" si="1"/>
        <v>333.77811730099984</v>
      </c>
      <c r="D61" s="93">
        <v>327.8</v>
      </c>
      <c r="E61" s="182">
        <f t="shared" si="2"/>
        <v>-1.7910453055880793E-2</v>
      </c>
      <c r="F61" s="158">
        <f t="shared" si="3"/>
        <v>455.45435355807064</v>
      </c>
      <c r="G61" s="93">
        <v>458.3</v>
      </c>
      <c r="H61" s="182">
        <f t="shared" si="4"/>
        <v>6.2479289520427361E-3</v>
      </c>
      <c r="I61" s="2"/>
      <c r="J61" s="2"/>
      <c r="K61" s="11"/>
      <c r="L61" s="2"/>
      <c r="M61" s="2"/>
      <c r="N61" s="2"/>
      <c r="O61" s="2"/>
      <c r="P61" s="14"/>
      <c r="Q61" s="8"/>
      <c r="R61" s="7"/>
      <c r="S61" s="7"/>
      <c r="T61" s="7"/>
      <c r="U61" s="7"/>
    </row>
    <row r="62" spans="2:21">
      <c r="B62" s="79" t="s">
        <v>15</v>
      </c>
      <c r="C62" s="80">
        <f t="shared" si="1"/>
        <v>323.39935802502765</v>
      </c>
      <c r="D62" s="93">
        <v>344.4</v>
      </c>
      <c r="E62" s="182">
        <f t="shared" si="2"/>
        <v>6.4937178920890348E-2</v>
      </c>
      <c r="F62" s="158">
        <f t="shared" si="3"/>
        <v>560.68167859401285</v>
      </c>
      <c r="G62" s="93">
        <v>669.9</v>
      </c>
      <c r="H62" s="182">
        <f t="shared" si="4"/>
        <v>0.19479559539000313</v>
      </c>
      <c r="I62" s="2"/>
      <c r="J62" s="2"/>
      <c r="K62" s="11"/>
      <c r="L62" s="2"/>
      <c r="M62" s="2"/>
      <c r="N62" s="2"/>
      <c r="O62" s="2"/>
      <c r="P62" s="14"/>
      <c r="Q62" s="8"/>
      <c r="R62" s="7"/>
      <c r="S62" s="7"/>
      <c r="T62" s="7"/>
      <c r="U62" s="7"/>
    </row>
    <row r="63" spans="2:21">
      <c r="B63" s="79" t="s">
        <v>10</v>
      </c>
      <c r="C63" s="80">
        <f t="shared" si="1"/>
        <v>418.09706424106827</v>
      </c>
      <c r="D63" s="93">
        <v>406.1</v>
      </c>
      <c r="E63" s="182">
        <f t="shared" si="2"/>
        <v>-2.8694447455270611E-2</v>
      </c>
      <c r="F63" s="158">
        <f t="shared" si="3"/>
        <v>676.67998458355487</v>
      </c>
      <c r="G63" s="93">
        <v>722.8</v>
      </c>
      <c r="H63" s="182">
        <f t="shared" si="4"/>
        <v>6.8156316822092E-2</v>
      </c>
      <c r="I63" s="2"/>
      <c r="J63" s="2"/>
      <c r="K63" s="11"/>
      <c r="L63" s="7"/>
      <c r="M63" s="7"/>
      <c r="N63" s="7"/>
      <c r="O63" s="7"/>
      <c r="P63" s="7"/>
    </row>
    <row r="64" spans="2:21">
      <c r="B64" s="79" t="s">
        <v>17</v>
      </c>
      <c r="C64" s="80">
        <f t="shared" si="1"/>
        <v>240.18015885788733</v>
      </c>
      <c r="D64" s="93">
        <v>254.5</v>
      </c>
      <c r="E64" s="182">
        <f t="shared" si="2"/>
        <v>5.9621249358010386E-2</v>
      </c>
      <c r="F64" s="158">
        <f t="shared" si="3"/>
        <v>538.65207285686745</v>
      </c>
      <c r="G64" s="93">
        <v>563.5</v>
      </c>
      <c r="H64" s="182">
        <f t="shared" si="4"/>
        <v>4.6129827388105449E-2</v>
      </c>
      <c r="I64" s="2"/>
      <c r="J64" s="2"/>
      <c r="K64" s="11"/>
      <c r="L64" s="7"/>
      <c r="M64" s="7"/>
      <c r="N64" s="7"/>
      <c r="O64" s="7"/>
      <c r="P64" s="7"/>
    </row>
    <row r="65" spans="2:12">
      <c r="B65" s="79" t="s">
        <v>12</v>
      </c>
      <c r="C65" s="80">
        <f t="shared" si="1"/>
        <v>274.69225323441503</v>
      </c>
      <c r="D65" s="93">
        <v>266.3</v>
      </c>
      <c r="E65" s="182">
        <f t="shared" si="2"/>
        <v>-3.0551474006270229E-2</v>
      </c>
      <c r="F65" s="158">
        <f t="shared" si="3"/>
        <v>541.62246353248679</v>
      </c>
      <c r="G65" s="93">
        <v>538.9</v>
      </c>
      <c r="H65" s="182">
        <f t="shared" si="4"/>
        <v>-5.0264967127300331E-3</v>
      </c>
      <c r="I65" s="2"/>
      <c r="J65" s="2"/>
      <c r="K65" s="11"/>
    </row>
    <row r="66" spans="2:12">
      <c r="B66" s="79" t="s">
        <v>58</v>
      </c>
      <c r="C66" s="80">
        <f t="shared" si="1"/>
        <v>100.215</v>
      </c>
      <c r="D66" s="93">
        <v>113.3</v>
      </c>
      <c r="E66" s="182">
        <f t="shared" si="2"/>
        <v>0.1305692760564785</v>
      </c>
      <c r="F66" s="158">
        <f t="shared" si="3"/>
        <v>231.846</v>
      </c>
      <c r="G66" s="93">
        <v>262</v>
      </c>
      <c r="H66" s="182">
        <f t="shared" si="4"/>
        <v>0.13006047117483166</v>
      </c>
      <c r="I66" s="2"/>
      <c r="J66" s="2"/>
      <c r="K66" s="11"/>
    </row>
    <row r="67" spans="2:12" ht="13.5" thickBot="1">
      <c r="B67" s="82" t="s">
        <v>11</v>
      </c>
      <c r="C67" s="80">
        <f t="shared" si="1"/>
        <v>149.90919692934119</v>
      </c>
      <c r="D67" s="94">
        <v>149.80000000000001</v>
      </c>
      <c r="E67" s="184">
        <f>(D67/C67-1)</f>
        <v>-7.2842048105059565E-4</v>
      </c>
      <c r="F67" s="83">
        <f t="shared" si="3"/>
        <v>259.5058744672267</v>
      </c>
      <c r="G67" s="94">
        <v>307.5</v>
      </c>
      <c r="H67" s="182">
        <f>(G67/F67-1)</f>
        <v>0.18494427392561597</v>
      </c>
      <c r="I67" s="2"/>
      <c r="J67" s="2"/>
      <c r="K67" s="11"/>
    </row>
    <row r="68" spans="2:12" ht="13.5" thickTop="1">
      <c r="B68" s="31" t="s">
        <v>38</v>
      </c>
      <c r="C68" s="141"/>
      <c r="D68" s="142"/>
      <c r="E68" s="239">
        <f>AVERAGE(E56:E67)</f>
        <v>2.6246193896684783E-2</v>
      </c>
      <c r="F68" s="55" t="s">
        <v>39</v>
      </c>
      <c r="H68" s="242">
        <f>AVERAGE(H56:H67)</f>
        <v>6.4531816904378841E-2</v>
      </c>
      <c r="I68" s="2"/>
      <c r="J68" s="2"/>
      <c r="K68" s="11"/>
    </row>
    <row r="69" spans="2:12">
      <c r="B69" s="31" t="s">
        <v>40</v>
      </c>
      <c r="C69" s="453" t="s">
        <v>120</v>
      </c>
      <c r="D69" s="454"/>
      <c r="E69" s="239">
        <f>AVERAGE(E56,E58,E60,E62,E64,E66)</f>
        <v>7.3815851637035038E-2</v>
      </c>
      <c r="F69" s="55" t="s">
        <v>41</v>
      </c>
      <c r="H69" s="243">
        <f>AVERAGE(H56,H58,H60,H62,H64,H66)</f>
        <v>0.1010907623484945</v>
      </c>
      <c r="I69" s="2"/>
      <c r="J69" s="2"/>
      <c r="K69" s="11"/>
    </row>
    <row r="70" spans="2:12">
      <c r="B70" s="31"/>
      <c r="C70" s="14"/>
      <c r="D70" s="56"/>
      <c r="E70" s="240">
        <f>AVERAGE(E57,E59,E61,E63,E65,E67)</f>
        <v>-2.1323463843665475E-2</v>
      </c>
      <c r="F70" s="58" t="s">
        <v>42</v>
      </c>
      <c r="G70" s="164"/>
      <c r="H70" s="244">
        <f>AVERAGE(H57,H59,H61,H63,H65,H67)</f>
        <v>2.7972871460263189E-2</v>
      </c>
      <c r="I70" s="2"/>
      <c r="J70" s="2"/>
      <c r="K70" s="11"/>
    </row>
    <row r="71" spans="2:12">
      <c r="B71" s="31" t="s">
        <v>93</v>
      </c>
      <c r="C71" s="14"/>
      <c r="D71" s="42"/>
      <c r="E71" s="239">
        <f>_xlfn.STDEV.S(E56:E67)</f>
        <v>5.5036177206792436E-2</v>
      </c>
      <c r="F71" s="55" t="s">
        <v>39</v>
      </c>
      <c r="H71" s="243">
        <f>_xlfn.STDEV.S(H56:H67)</f>
        <v>8.2229684417016086E-2</v>
      </c>
      <c r="I71" s="2"/>
      <c r="J71" s="2"/>
      <c r="K71" s="11"/>
    </row>
    <row r="72" spans="2:12">
      <c r="B72" s="31"/>
      <c r="C72" s="453" t="s">
        <v>43</v>
      </c>
      <c r="D72" s="454"/>
      <c r="E72" s="239">
        <f>_xlfn.STDEV.S(E56,E58,E60,E62,E64,E66)</f>
        <v>2.7929860950960377E-2</v>
      </c>
      <c r="F72" s="55" t="s">
        <v>41</v>
      </c>
      <c r="H72" s="243">
        <f>_xlfn.STDEV.S(H56,H58,H60,H62,H64,H66)</f>
        <v>5.9505806639721007E-2</v>
      </c>
      <c r="I72" s="7"/>
      <c r="K72" s="6"/>
    </row>
    <row r="73" spans="2:12" ht="13.5" thickBot="1">
      <c r="B73" s="59"/>
      <c r="C73" s="60"/>
      <c r="D73" s="61"/>
      <c r="E73" s="241">
        <f>_xlfn.STDEV.S(E57,E59,E61,E63,E65,E67)</f>
        <v>2.1278792742086484E-2</v>
      </c>
      <c r="F73" s="63" t="s">
        <v>42</v>
      </c>
      <c r="G73" s="165"/>
      <c r="H73" s="245">
        <f>_xlfn.STDEV.S(H57,H59,H61,H63,H65,H67)</f>
        <v>9.0150483048615337E-2</v>
      </c>
      <c r="I73" s="7"/>
      <c r="K73" s="6"/>
    </row>
    <row r="74" spans="2:12" ht="13.5" thickTop="1">
      <c r="B74" s="3"/>
      <c r="C74" s="14"/>
      <c r="D74" s="14"/>
      <c r="E74" s="335" t="s">
        <v>135</v>
      </c>
      <c r="F74" s="14"/>
      <c r="G74" s="6"/>
      <c r="H74" s="335" t="s">
        <v>135</v>
      </c>
      <c r="I74" s="7"/>
      <c r="K74" s="6"/>
    </row>
    <row r="75" spans="2:12">
      <c r="B75" s="3"/>
      <c r="C75" s="14"/>
      <c r="D75" s="14"/>
      <c r="E75" s="6"/>
      <c r="F75" s="14"/>
      <c r="G75" s="6"/>
      <c r="H75" s="6"/>
      <c r="I75" s="7"/>
      <c r="K75" s="6"/>
    </row>
    <row r="76" spans="2:12">
      <c r="B76" s="3"/>
      <c r="C76" s="453"/>
      <c r="D76" s="453"/>
      <c r="E76" s="6"/>
      <c r="F76" s="14"/>
      <c r="G76" s="6"/>
      <c r="H76" s="6"/>
      <c r="I76" s="7"/>
      <c r="K76" s="6"/>
    </row>
    <row r="77" spans="2:12">
      <c r="B77" s="3"/>
      <c r="C77" s="14"/>
      <c r="D77" s="14"/>
      <c r="E77" s="6"/>
      <c r="F77" s="14"/>
      <c r="G77" s="6"/>
      <c r="H77" s="6"/>
      <c r="K77" s="6"/>
    </row>
    <row r="78" spans="2:12">
      <c r="B78" s="3"/>
      <c r="C78" s="11"/>
      <c r="D78" s="11"/>
      <c r="E78" s="6"/>
      <c r="F78" s="11"/>
    </row>
    <row r="79" spans="2:12">
      <c r="B79" s="3"/>
      <c r="C79" s="11"/>
      <c r="D79" s="125"/>
      <c r="E79" s="6"/>
      <c r="F79" s="11"/>
    </row>
    <row r="80" spans="2:12">
      <c r="B80" s="3"/>
      <c r="C80" s="479"/>
      <c r="D80" s="479"/>
      <c r="E80" s="479"/>
      <c r="F80" s="479"/>
      <c r="G80" s="479"/>
      <c r="H80" s="479"/>
      <c r="J80" s="479"/>
      <c r="K80" s="488"/>
      <c r="L80" s="488"/>
    </row>
    <row r="81" spans="2:12">
      <c r="B81" s="16"/>
      <c r="C81" s="14"/>
      <c r="D81" s="14"/>
      <c r="E81" s="14"/>
      <c r="F81" s="14"/>
      <c r="G81" s="14"/>
      <c r="H81" s="14"/>
      <c r="J81" s="14"/>
      <c r="K81" s="14"/>
      <c r="L81" s="14"/>
    </row>
    <row r="82" spans="2:12">
      <c r="B82" s="114"/>
      <c r="C82" s="15"/>
      <c r="D82" s="14"/>
      <c r="E82" s="14"/>
      <c r="F82" s="12"/>
      <c r="G82" s="14"/>
      <c r="H82" s="14"/>
      <c r="J82" s="15"/>
      <c r="K82" s="14"/>
      <c r="L82" s="14"/>
    </row>
    <row r="83" spans="2:12">
      <c r="B83" s="3"/>
      <c r="C83" s="6"/>
      <c r="D83" s="146"/>
      <c r="E83" s="6"/>
      <c r="F83" s="6"/>
      <c r="G83" s="146"/>
      <c r="H83" s="6"/>
      <c r="J83" s="11"/>
      <c r="K83" s="11"/>
      <c r="L83" s="11"/>
    </row>
    <row r="84" spans="2:12">
      <c r="B84" s="3"/>
      <c r="C84" s="6"/>
      <c r="D84" s="146"/>
      <c r="E84" s="6"/>
      <c r="F84" s="6"/>
      <c r="G84" s="146"/>
      <c r="H84" s="6"/>
      <c r="J84" s="11"/>
      <c r="K84" s="11"/>
      <c r="L84" s="11"/>
    </row>
    <row r="85" spans="2:12">
      <c r="B85" s="3"/>
      <c r="C85" s="6"/>
      <c r="D85" s="146"/>
      <c r="E85" s="6"/>
      <c r="F85" s="6"/>
      <c r="G85" s="146"/>
      <c r="H85" s="6"/>
      <c r="J85" s="11"/>
      <c r="K85" s="11"/>
      <c r="L85" s="11"/>
    </row>
    <row r="86" spans="2:12">
      <c r="B86" s="3"/>
      <c r="C86" s="6"/>
      <c r="D86" s="146"/>
      <c r="E86" s="6"/>
      <c r="F86" s="6"/>
      <c r="G86" s="146"/>
      <c r="H86" s="6"/>
      <c r="J86" s="11"/>
      <c r="K86" s="11"/>
      <c r="L86" s="11"/>
    </row>
    <row r="87" spans="2:12">
      <c r="B87" s="3"/>
      <c r="C87" s="6"/>
      <c r="D87" s="146"/>
      <c r="E87" s="6"/>
      <c r="F87" s="6"/>
      <c r="G87" s="146"/>
      <c r="H87" s="6"/>
      <c r="J87" s="11"/>
      <c r="K87" s="11"/>
      <c r="L87" s="11"/>
    </row>
    <row r="88" spans="2:12">
      <c r="B88" s="3"/>
      <c r="C88" s="6"/>
      <c r="D88" s="146"/>
      <c r="E88" s="6"/>
      <c r="F88" s="6"/>
      <c r="G88" s="146"/>
      <c r="H88" s="6"/>
      <c r="J88" s="11"/>
      <c r="K88" s="11"/>
      <c r="L88" s="11"/>
    </row>
    <row r="89" spans="2:12">
      <c r="B89" s="3"/>
      <c r="C89" s="6"/>
      <c r="D89" s="146"/>
      <c r="E89" s="6"/>
      <c r="F89" s="6"/>
      <c r="G89" s="146"/>
      <c r="H89" s="6"/>
      <c r="J89" s="11"/>
      <c r="K89" s="11"/>
      <c r="L89" s="11"/>
    </row>
    <row r="90" spans="2:12">
      <c r="B90" s="3"/>
      <c r="C90" s="6"/>
      <c r="D90" s="146"/>
      <c r="E90" s="6"/>
      <c r="F90" s="6"/>
      <c r="G90" s="146"/>
      <c r="H90" s="6"/>
      <c r="J90" s="11"/>
      <c r="K90" s="11"/>
      <c r="L90" s="11"/>
    </row>
    <row r="91" spans="2:12">
      <c r="B91" s="3"/>
      <c r="C91" s="6"/>
      <c r="D91" s="146"/>
      <c r="E91" s="6"/>
      <c r="F91" s="6"/>
      <c r="G91" s="146"/>
      <c r="H91" s="6"/>
      <c r="J91" s="11"/>
      <c r="K91" s="11"/>
      <c r="L91" s="11"/>
    </row>
    <row r="92" spans="2:12">
      <c r="B92" s="3"/>
      <c r="C92" s="6"/>
      <c r="D92" s="146"/>
      <c r="E92" s="6"/>
      <c r="F92" s="6"/>
      <c r="G92" s="146"/>
      <c r="H92" s="6"/>
      <c r="J92" s="11"/>
      <c r="K92" s="11"/>
      <c r="L92" s="11"/>
    </row>
    <row r="93" spans="2:12">
      <c r="B93" s="3"/>
      <c r="C93" s="6"/>
      <c r="D93" s="146"/>
      <c r="E93" s="6"/>
      <c r="F93" s="6"/>
      <c r="G93" s="146"/>
      <c r="H93" s="6"/>
      <c r="J93" s="11"/>
      <c r="K93" s="11"/>
      <c r="L93" s="11"/>
    </row>
    <row r="94" spans="2:12">
      <c r="B94" s="3"/>
      <c r="C94" s="6"/>
      <c r="D94" s="146"/>
      <c r="E94" s="6"/>
      <c r="F94" s="6"/>
      <c r="G94" s="146"/>
      <c r="H94" s="6"/>
      <c r="J94" s="11"/>
      <c r="K94" s="11"/>
      <c r="L94" s="11"/>
    </row>
    <row r="95" spans="2:12">
      <c r="B95" s="3"/>
      <c r="C95" s="6"/>
      <c r="D95" s="6"/>
      <c r="E95" s="6"/>
      <c r="F95" s="453"/>
      <c r="G95" s="453"/>
      <c r="H95" s="6"/>
      <c r="J95" s="453"/>
      <c r="K95" s="453"/>
      <c r="L95" s="6"/>
    </row>
    <row r="96" spans="2:12">
      <c r="B96" s="3"/>
      <c r="C96" s="453"/>
      <c r="D96" s="453"/>
      <c r="E96" s="6"/>
      <c r="F96" s="453"/>
      <c r="G96" s="453"/>
      <c r="H96" s="6"/>
      <c r="J96" s="453"/>
      <c r="K96" s="453"/>
      <c r="L96" s="6"/>
    </row>
    <row r="97" spans="2:12">
      <c r="B97" s="3"/>
      <c r="C97" s="14"/>
      <c r="D97" s="14"/>
      <c r="E97" s="6"/>
      <c r="F97" s="453"/>
      <c r="G97" s="453"/>
      <c r="H97" s="6"/>
      <c r="J97" s="453"/>
      <c r="K97" s="453"/>
      <c r="L97" s="6"/>
    </row>
    <row r="98" spans="2:12">
      <c r="B98" s="3"/>
      <c r="C98" s="14"/>
      <c r="D98" s="14"/>
      <c r="E98" s="6"/>
      <c r="F98" s="453"/>
      <c r="G98" s="453"/>
      <c r="H98" s="6"/>
      <c r="J98" s="453"/>
      <c r="K98" s="453"/>
      <c r="L98" s="6"/>
    </row>
    <row r="99" spans="2:12">
      <c r="B99" s="3"/>
      <c r="C99" s="453"/>
      <c r="D99" s="453"/>
      <c r="E99" s="6"/>
      <c r="F99" s="453"/>
      <c r="G99" s="453"/>
      <c r="H99" s="6"/>
      <c r="J99" s="453"/>
      <c r="K99" s="453"/>
      <c r="L99" s="6"/>
    </row>
    <row r="100" spans="2:12">
      <c r="B100" s="3"/>
      <c r="C100" s="14"/>
      <c r="D100" s="14"/>
      <c r="E100" s="6"/>
      <c r="F100" s="453"/>
      <c r="G100" s="453"/>
      <c r="H100" s="6"/>
      <c r="J100" s="453"/>
      <c r="K100" s="453"/>
      <c r="L100" s="6"/>
    </row>
    <row r="102" spans="2:12">
      <c r="D102" s="125"/>
    </row>
    <row r="103" spans="2:12">
      <c r="B103" s="3"/>
      <c r="C103" s="479"/>
      <c r="D103" s="479"/>
      <c r="E103" s="479"/>
      <c r="F103" s="479"/>
      <c r="G103" s="479"/>
      <c r="H103" s="479"/>
    </row>
    <row r="104" spans="2:12">
      <c r="B104" s="16"/>
      <c r="C104" s="14"/>
      <c r="D104" s="14"/>
      <c r="E104" s="14"/>
      <c r="F104" s="14"/>
      <c r="G104" s="14"/>
      <c r="H104" s="14"/>
    </row>
    <row r="105" spans="2:12">
      <c r="B105" s="114"/>
      <c r="C105" s="15"/>
      <c r="D105" s="12"/>
      <c r="E105" s="12"/>
      <c r="F105" s="12"/>
      <c r="G105" s="12"/>
      <c r="H105" s="12"/>
    </row>
    <row r="106" spans="2:12">
      <c r="B106" s="3"/>
      <c r="C106" s="6"/>
      <c r="D106" s="6"/>
      <c r="E106" s="11"/>
      <c r="F106" s="6"/>
      <c r="G106" s="6"/>
      <c r="H106" s="11"/>
    </row>
    <row r="107" spans="2:12">
      <c r="B107" s="3"/>
      <c r="C107" s="6"/>
      <c r="D107" s="6"/>
      <c r="E107" s="11"/>
      <c r="F107" s="6"/>
      <c r="G107" s="6"/>
      <c r="H107" s="11"/>
    </row>
    <row r="108" spans="2:12">
      <c r="B108" s="3"/>
      <c r="C108" s="6"/>
      <c r="D108" s="6"/>
      <c r="E108" s="11"/>
      <c r="F108" s="6"/>
      <c r="G108" s="6"/>
      <c r="H108" s="11"/>
    </row>
    <row r="109" spans="2:12">
      <c r="B109" s="3"/>
      <c r="C109" s="6"/>
      <c r="D109" s="6"/>
      <c r="E109" s="11"/>
      <c r="F109" s="6"/>
      <c r="G109" s="6"/>
      <c r="H109" s="11"/>
    </row>
    <row r="110" spans="2:12">
      <c r="B110" s="3"/>
      <c r="C110" s="6"/>
      <c r="D110" s="6"/>
      <c r="E110" s="11"/>
      <c r="F110" s="6"/>
      <c r="G110" s="6"/>
      <c r="H110" s="11"/>
    </row>
    <row r="111" spans="2:12">
      <c r="B111" s="3"/>
      <c r="C111" s="6"/>
      <c r="D111" s="6"/>
      <c r="E111" s="11"/>
      <c r="F111" s="6"/>
      <c r="G111" s="6"/>
      <c r="H111" s="11"/>
    </row>
    <row r="112" spans="2:12">
      <c r="B112" s="3"/>
      <c r="C112" s="6"/>
      <c r="D112" s="6"/>
      <c r="E112" s="11"/>
      <c r="F112" s="6"/>
      <c r="G112" s="6"/>
      <c r="H112" s="11"/>
    </row>
    <row r="113" spans="2:8">
      <c r="B113" s="3"/>
      <c r="C113" s="6"/>
      <c r="D113" s="6"/>
      <c r="E113" s="11"/>
      <c r="F113" s="6"/>
      <c r="G113" s="6"/>
      <c r="H113" s="11"/>
    </row>
    <row r="114" spans="2:8">
      <c r="B114" s="3"/>
      <c r="C114" s="6"/>
      <c r="D114" s="6"/>
      <c r="E114" s="11"/>
      <c r="F114" s="6"/>
      <c r="G114" s="6"/>
      <c r="H114" s="11"/>
    </row>
    <row r="115" spans="2:8">
      <c r="B115" s="3"/>
      <c r="C115" s="6"/>
      <c r="D115" s="6"/>
      <c r="E115" s="11"/>
      <c r="F115" s="6"/>
      <c r="G115" s="6"/>
      <c r="H115" s="11"/>
    </row>
    <row r="116" spans="2:8">
      <c r="B116" s="3"/>
      <c r="C116" s="6"/>
      <c r="D116" s="6"/>
      <c r="E116" s="11"/>
      <c r="F116" s="6"/>
      <c r="G116" s="6"/>
      <c r="H116" s="11"/>
    </row>
    <row r="117" spans="2:8">
      <c r="B117" s="3"/>
      <c r="C117" s="6"/>
      <c r="D117" s="6"/>
      <c r="E117" s="11"/>
      <c r="F117" s="6"/>
      <c r="G117" s="6"/>
      <c r="H117" s="11"/>
    </row>
    <row r="118" spans="2:8">
      <c r="B118" s="3"/>
      <c r="C118" s="6"/>
      <c r="D118" s="6"/>
      <c r="E118" s="11"/>
      <c r="F118" s="453"/>
      <c r="G118" s="453"/>
      <c r="H118" s="11"/>
    </row>
    <row r="119" spans="2:8">
      <c r="B119" s="3"/>
      <c r="C119" s="453"/>
      <c r="D119" s="453"/>
      <c r="E119" s="11"/>
      <c r="F119" s="453"/>
      <c r="G119" s="453"/>
      <c r="H119" s="11"/>
    </row>
    <row r="120" spans="2:8">
      <c r="B120" s="3"/>
      <c r="C120" s="14"/>
      <c r="D120" s="14"/>
      <c r="E120" s="11"/>
      <c r="F120" s="453"/>
      <c r="G120" s="453"/>
      <c r="H120" s="11"/>
    </row>
    <row r="121" spans="2:8">
      <c r="B121" s="3"/>
      <c r="C121" s="14"/>
      <c r="D121" s="14"/>
      <c r="E121" s="11"/>
      <c r="F121" s="453"/>
      <c r="G121" s="453"/>
      <c r="H121" s="11"/>
    </row>
    <row r="122" spans="2:8">
      <c r="B122" s="3"/>
      <c r="C122" s="453"/>
      <c r="D122" s="453"/>
      <c r="E122" s="11"/>
      <c r="F122" s="453"/>
      <c r="G122" s="453"/>
      <c r="H122" s="11"/>
    </row>
    <row r="123" spans="2:8">
      <c r="B123" s="3"/>
      <c r="C123" s="14"/>
      <c r="D123" s="14"/>
      <c r="E123" s="11"/>
      <c r="F123" s="453"/>
      <c r="G123" s="453"/>
      <c r="H123" s="11"/>
    </row>
  </sheetData>
  <mergeCells count="41">
    <mergeCell ref="F123:G123"/>
    <mergeCell ref="F53:H53"/>
    <mergeCell ref="F118:G118"/>
    <mergeCell ref="C119:D119"/>
    <mergeCell ref="F119:G119"/>
    <mergeCell ref="F120:G120"/>
    <mergeCell ref="F121:G121"/>
    <mergeCell ref="C122:D122"/>
    <mergeCell ref="F122:G122"/>
    <mergeCell ref="C99:D99"/>
    <mergeCell ref="F99:G99"/>
    <mergeCell ref="C96:D96"/>
    <mergeCell ref="F96:G96"/>
    <mergeCell ref="C72:D72"/>
    <mergeCell ref="C76:D76"/>
    <mergeCell ref="C80:E80"/>
    <mergeCell ref="J99:K99"/>
    <mergeCell ref="F100:G100"/>
    <mergeCell ref="J100:K100"/>
    <mergeCell ref="C103:E103"/>
    <mergeCell ref="F103:H103"/>
    <mergeCell ref="J96:K96"/>
    <mergeCell ref="F97:G97"/>
    <mergeCell ref="J97:K97"/>
    <mergeCell ref="F98:G98"/>
    <mergeCell ref="J98:K98"/>
    <mergeCell ref="F80:H80"/>
    <mergeCell ref="J80:L80"/>
    <mergeCell ref="F95:G95"/>
    <mergeCell ref="J95:K95"/>
    <mergeCell ref="C36:E36"/>
    <mergeCell ref="F36:H36"/>
    <mergeCell ref="I36:K36"/>
    <mergeCell ref="C53:E53"/>
    <mergeCell ref="C69:D69"/>
    <mergeCell ref="C2:E2"/>
    <mergeCell ref="F2:H2"/>
    <mergeCell ref="I2:K2"/>
    <mergeCell ref="C19:E19"/>
    <mergeCell ref="F19:H19"/>
    <mergeCell ref="I19:K1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114"/>
  <sheetViews>
    <sheetView topLeftCell="A85" zoomScale="160" zoomScaleNormal="160" zoomScalePageLayoutView="150" workbookViewId="0">
      <selection activeCell="N19" sqref="N19"/>
    </sheetView>
  </sheetViews>
  <sheetFormatPr defaultColWidth="8.85546875" defaultRowHeight="12.75"/>
  <cols>
    <col min="2" max="2" width="21.42578125" customWidth="1"/>
    <col min="3" max="8" width="10.7109375" customWidth="1"/>
    <col min="9" max="11" width="11.7109375" customWidth="1"/>
    <col min="13" max="13" width="9.85546875" customWidth="1"/>
    <col min="14" max="17" width="9.7109375" customWidth="1"/>
  </cols>
  <sheetData>
    <row r="1" spans="2:17" ht="13.5" thickBot="1"/>
    <row r="2" spans="2:17" ht="13.5" thickTop="1">
      <c r="B2" s="27" t="s">
        <v>44</v>
      </c>
      <c r="C2" s="482" t="s">
        <v>4</v>
      </c>
      <c r="D2" s="483"/>
      <c r="E2" s="498"/>
      <c r="F2" s="457" t="s">
        <v>3</v>
      </c>
      <c r="G2" s="451"/>
      <c r="H2" s="458"/>
      <c r="I2" s="499" t="s">
        <v>1</v>
      </c>
      <c r="J2" s="483"/>
      <c r="K2" s="484"/>
      <c r="M2" s="286"/>
      <c r="N2" s="271"/>
      <c r="O2" s="270" t="s">
        <v>126</v>
      </c>
      <c r="P2" s="271"/>
      <c r="Q2" s="272"/>
    </row>
    <row r="3" spans="2:17">
      <c r="B3" s="4" t="s">
        <v>46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</row>
    <row r="4" spans="2:17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</row>
    <row r="5" spans="2:17" ht="13.5" thickTop="1">
      <c r="B5" s="1" t="s">
        <v>6</v>
      </c>
      <c r="C5" s="104">
        <v>-309.14800000000002</v>
      </c>
      <c r="D5" s="105">
        <v>-269.03399999999999</v>
      </c>
      <c r="E5" s="107">
        <v>-230.11199999999999</v>
      </c>
      <c r="F5" s="104">
        <v>-279.73500000000001</v>
      </c>
      <c r="G5" s="105">
        <v>-229.45699999999999</v>
      </c>
      <c r="H5" s="107">
        <v>-180.96700000000001</v>
      </c>
      <c r="I5" s="104">
        <v>-250.322</v>
      </c>
      <c r="J5" s="105">
        <v>-189.881</v>
      </c>
      <c r="K5" s="106">
        <v>-131.821</v>
      </c>
      <c r="M5" s="276">
        <f>(F5-H5)/2</f>
        <v>-49.384</v>
      </c>
      <c r="N5" s="278">
        <f>(C5-I5)/2</f>
        <v>-29.413000000000011</v>
      </c>
      <c r="O5" s="278">
        <f>(D5-J5)/2</f>
        <v>-39.576499999999996</v>
      </c>
      <c r="P5" s="278">
        <f>(E5-K5)/2</f>
        <v>-49.145499999999998</v>
      </c>
      <c r="Q5" s="282">
        <f>(N5-P5)/2</f>
        <v>9.8662499999999937</v>
      </c>
    </row>
    <row r="6" spans="2:17">
      <c r="B6" s="1" t="s">
        <v>7</v>
      </c>
      <c r="C6" s="104">
        <v>-413.10500000000002</v>
      </c>
      <c r="D6" s="105">
        <v>-450.03500000000003</v>
      </c>
      <c r="E6" s="107">
        <v>-491.94900000000001</v>
      </c>
      <c r="F6" s="104">
        <v>-297.52199999999999</v>
      </c>
      <c r="G6" s="105">
        <v>-358.392</v>
      </c>
      <c r="H6" s="107">
        <v>-417.24599999999998</v>
      </c>
      <c r="I6" s="104">
        <v>-181.93899999999999</v>
      </c>
      <c r="J6" s="105">
        <v>-266.74799999999999</v>
      </c>
      <c r="K6" s="106">
        <v>-342.54399999999998</v>
      </c>
      <c r="M6" s="274">
        <f>(F6-H6)/2</f>
        <v>59.861999999999995</v>
      </c>
      <c r="N6" s="279">
        <f t="shared" ref="N6:P16" si="0">(C6-I6)/2</f>
        <v>-115.58300000000001</v>
      </c>
      <c r="O6" s="279">
        <f t="shared" si="0"/>
        <v>-91.643500000000017</v>
      </c>
      <c r="P6" s="279">
        <f t="shared" si="0"/>
        <v>-74.702500000000015</v>
      </c>
      <c r="Q6" s="283">
        <f>(N6-P6)/2</f>
        <v>-20.440249999999999</v>
      </c>
    </row>
    <row r="7" spans="2:17">
      <c r="B7" s="1" t="s">
        <v>13</v>
      </c>
      <c r="C7" s="104">
        <v>-427.84199999999998</v>
      </c>
      <c r="D7" s="105">
        <v>-396.90600000000001</v>
      </c>
      <c r="E7" s="107">
        <v>-369.88900000000001</v>
      </c>
      <c r="F7" s="104">
        <v>-389.36500000000001</v>
      </c>
      <c r="G7" s="105">
        <v>-327.47800000000001</v>
      </c>
      <c r="H7" s="107">
        <v>-270.61700000000002</v>
      </c>
      <c r="I7" s="104">
        <v>-350.88799999999998</v>
      </c>
      <c r="J7" s="105">
        <v>-258.05</v>
      </c>
      <c r="K7" s="106">
        <v>-171.345</v>
      </c>
      <c r="M7" s="274">
        <f>(F7-H7)/2</f>
        <v>-59.373999999999995</v>
      </c>
      <c r="N7" s="279">
        <f t="shared" ref="N7:N8" si="1">(C7-I7)/2</f>
        <v>-38.477000000000004</v>
      </c>
      <c r="O7" s="279">
        <f t="shared" ref="O7:O8" si="2">(D7-J7)/2</f>
        <v>-69.427999999999997</v>
      </c>
      <c r="P7" s="279">
        <f t="shared" ref="P7:P8" si="3">(E7-K7)/2</f>
        <v>-99.272000000000006</v>
      </c>
      <c r="Q7" s="283">
        <f>(N7-P7)/2</f>
        <v>30.397500000000001</v>
      </c>
    </row>
    <row r="8" spans="2:17">
      <c r="B8" s="1" t="s">
        <v>8</v>
      </c>
      <c r="C8" s="104">
        <v>-402.52600000000001</v>
      </c>
      <c r="D8" s="105">
        <v>-435.46899999999999</v>
      </c>
      <c r="E8" s="107">
        <v>-471.75799999999998</v>
      </c>
      <c r="F8" s="104">
        <v>-297.38400000000001</v>
      </c>
      <c r="G8" s="105">
        <v>-340.44400000000002</v>
      </c>
      <c r="H8" s="107">
        <v>-382.92200000000003</v>
      </c>
      <c r="I8" s="104">
        <v>-192.24199999999999</v>
      </c>
      <c r="J8" s="105">
        <v>-245.41800000000001</v>
      </c>
      <c r="K8" s="106">
        <v>-294.08699999999999</v>
      </c>
      <c r="M8" s="274">
        <f>(F8-H8)/2</f>
        <v>42.769000000000005</v>
      </c>
      <c r="N8" s="279">
        <f t="shared" si="1"/>
        <v>-105.14200000000001</v>
      </c>
      <c r="O8" s="279">
        <f t="shared" si="2"/>
        <v>-95.025499999999994</v>
      </c>
      <c r="P8" s="279">
        <f t="shared" si="3"/>
        <v>-88.835499999999996</v>
      </c>
      <c r="Q8" s="283">
        <f>(N8-P8)/2</f>
        <v>-8.153250000000007</v>
      </c>
    </row>
    <row r="9" spans="2:17">
      <c r="B9" s="1" t="s">
        <v>14</v>
      </c>
      <c r="C9" s="104">
        <v>-513.90099999999995</v>
      </c>
      <c r="D9" s="105">
        <v>-474.26299999999998</v>
      </c>
      <c r="E9" s="107">
        <v>-434.48200000000003</v>
      </c>
      <c r="F9" s="104">
        <v>-456.887</v>
      </c>
      <c r="G9" s="105">
        <v>-407.60199999999998</v>
      </c>
      <c r="H9" s="107">
        <v>-358.94600000000003</v>
      </c>
      <c r="I9" s="104">
        <v>-399.87299999999999</v>
      </c>
      <c r="J9" s="105">
        <v>-340.94200000000001</v>
      </c>
      <c r="K9" s="106">
        <v>-283.41000000000003</v>
      </c>
      <c r="M9" s="274">
        <f t="shared" ref="M9:M16" si="4">(F9-H9)/2</f>
        <v>-48.970499999999987</v>
      </c>
      <c r="N9" s="279">
        <f t="shared" si="0"/>
        <v>-57.013999999999982</v>
      </c>
      <c r="O9" s="279">
        <f t="shared" si="0"/>
        <v>-66.660499999999985</v>
      </c>
      <c r="P9" s="279">
        <f t="shared" si="0"/>
        <v>-75.536000000000001</v>
      </c>
      <c r="Q9" s="283">
        <f t="shared" ref="Q9:Q16" si="5">(N9-P9)/2</f>
        <v>9.2610000000000099</v>
      </c>
    </row>
    <row r="10" spans="2:17">
      <c r="B10" s="1" t="s">
        <v>9</v>
      </c>
      <c r="C10" s="104">
        <v>-429.40600000000001</v>
      </c>
      <c r="D10" s="105">
        <v>-466.32799999999997</v>
      </c>
      <c r="E10" s="107">
        <v>-504.892</v>
      </c>
      <c r="F10" s="104">
        <v>-328.339</v>
      </c>
      <c r="G10" s="105">
        <v>-383.875</v>
      </c>
      <c r="H10" s="107">
        <v>-439.666</v>
      </c>
      <c r="I10" s="104">
        <v>-227.27099999999999</v>
      </c>
      <c r="J10" s="105">
        <v>-301.42200000000003</v>
      </c>
      <c r="K10" s="106">
        <v>-374.43900000000002</v>
      </c>
      <c r="M10" s="274">
        <f t="shared" si="4"/>
        <v>55.663499999999999</v>
      </c>
      <c r="N10" s="279">
        <f t="shared" si="0"/>
        <v>-101.06750000000001</v>
      </c>
      <c r="O10" s="279">
        <f t="shared" si="0"/>
        <v>-82.452999999999975</v>
      </c>
      <c r="P10" s="279">
        <f t="shared" si="0"/>
        <v>-65.226499999999987</v>
      </c>
      <c r="Q10" s="283">
        <f t="shared" si="5"/>
        <v>-17.920500000000011</v>
      </c>
    </row>
    <row r="11" spans="2:17">
      <c r="B11" s="1" t="s">
        <v>15</v>
      </c>
      <c r="C11" s="104">
        <v>-585.97</v>
      </c>
      <c r="D11" s="105">
        <v>-543.57000000000005</v>
      </c>
      <c r="E11" s="107">
        <v>-504.14299999999997</v>
      </c>
      <c r="F11" s="104">
        <v>-525.06500000000005</v>
      </c>
      <c r="G11" s="105">
        <v>-453.95800000000003</v>
      </c>
      <c r="H11" s="107">
        <v>-383.20699999999999</v>
      </c>
      <c r="I11" s="104">
        <v>-464.161</v>
      </c>
      <c r="J11" s="105">
        <v>-364.346</v>
      </c>
      <c r="K11" s="106">
        <v>-262.27199999999999</v>
      </c>
      <c r="M11" s="274">
        <f t="shared" si="4"/>
        <v>-70.92900000000003</v>
      </c>
      <c r="N11" s="279">
        <f t="shared" si="0"/>
        <v>-60.904500000000013</v>
      </c>
      <c r="O11" s="279">
        <f t="shared" si="0"/>
        <v>-89.612000000000023</v>
      </c>
      <c r="P11" s="279">
        <f t="shared" si="0"/>
        <v>-120.93549999999999</v>
      </c>
      <c r="Q11" s="283">
        <f t="shared" si="5"/>
        <v>30.015499999999989</v>
      </c>
    </row>
    <row r="12" spans="2:17">
      <c r="B12" s="1" t="s">
        <v>10</v>
      </c>
      <c r="C12" s="104">
        <v>-534.89</v>
      </c>
      <c r="D12" s="105">
        <v>-576.53599999999994</v>
      </c>
      <c r="E12" s="107">
        <v>-621.44000000000005</v>
      </c>
      <c r="F12" s="104">
        <v>-372.18599999999998</v>
      </c>
      <c r="G12" s="105">
        <v>-461.44600000000003</v>
      </c>
      <c r="H12" s="107">
        <v>-549.75099999999998</v>
      </c>
      <c r="I12" s="104">
        <v>-209.483</v>
      </c>
      <c r="J12" s="105">
        <v>-346.35599999999999</v>
      </c>
      <c r="K12" s="106">
        <v>-478.06299999999999</v>
      </c>
      <c r="M12" s="274">
        <f t="shared" si="4"/>
        <v>88.782499999999999</v>
      </c>
      <c r="N12" s="279">
        <f t="shared" si="0"/>
        <v>-162.70349999999999</v>
      </c>
      <c r="O12" s="279">
        <f t="shared" si="0"/>
        <v>-115.08999999999997</v>
      </c>
      <c r="P12" s="279">
        <f t="shared" si="0"/>
        <v>-71.688500000000033</v>
      </c>
      <c r="Q12" s="283">
        <f t="shared" si="5"/>
        <v>-45.507499999999979</v>
      </c>
    </row>
    <row r="13" spans="2:17">
      <c r="B13" s="1" t="s">
        <v>17</v>
      </c>
      <c r="C13" s="104">
        <v>-434.61700000000002</v>
      </c>
      <c r="D13" s="105">
        <v>-383.78699999999998</v>
      </c>
      <c r="E13" s="107">
        <v>-342.33600000000001</v>
      </c>
      <c r="F13" s="104">
        <v>-420.32600000000002</v>
      </c>
      <c r="G13" s="105">
        <v>-334.84899999999999</v>
      </c>
      <c r="H13" s="107">
        <v>-252.61799999999999</v>
      </c>
      <c r="I13" s="104">
        <v>-406.03500000000003</v>
      </c>
      <c r="J13" s="105">
        <v>-285.911</v>
      </c>
      <c r="K13" s="106">
        <v>-162.90100000000001</v>
      </c>
      <c r="M13" s="274">
        <f t="shared" si="4"/>
        <v>-83.854000000000013</v>
      </c>
      <c r="N13" s="279">
        <f t="shared" si="0"/>
        <v>-14.290999999999997</v>
      </c>
      <c r="O13" s="279">
        <f t="shared" si="0"/>
        <v>-48.937999999999988</v>
      </c>
      <c r="P13" s="279">
        <f t="shared" si="0"/>
        <v>-89.717500000000001</v>
      </c>
      <c r="Q13" s="283">
        <f t="shared" si="5"/>
        <v>37.713250000000002</v>
      </c>
    </row>
    <row r="14" spans="2:17">
      <c r="B14" s="1" t="s">
        <v>12</v>
      </c>
      <c r="C14" s="104">
        <v>-327.827</v>
      </c>
      <c r="D14" s="105">
        <v>-345.726</v>
      </c>
      <c r="E14" s="107">
        <v>-367.74599999999998</v>
      </c>
      <c r="F14" s="104">
        <v>-255.304</v>
      </c>
      <c r="G14" s="105">
        <v>-293.00299999999999</v>
      </c>
      <c r="H14" s="107">
        <v>-327.74400000000003</v>
      </c>
      <c r="I14" s="104">
        <v>-182.78100000000001</v>
      </c>
      <c r="J14" s="105">
        <v>-240.28</v>
      </c>
      <c r="K14" s="106">
        <v>-287.74200000000002</v>
      </c>
      <c r="M14" s="274">
        <f t="shared" si="4"/>
        <v>36.220000000000013</v>
      </c>
      <c r="N14" s="279">
        <f t="shared" si="0"/>
        <v>-72.522999999999996</v>
      </c>
      <c r="O14" s="279">
        <f t="shared" si="0"/>
        <v>-52.722999999999999</v>
      </c>
      <c r="P14" s="279">
        <f t="shared" si="0"/>
        <v>-40.001999999999981</v>
      </c>
      <c r="Q14" s="283">
        <f t="shared" si="5"/>
        <v>-16.260500000000008</v>
      </c>
    </row>
    <row r="15" spans="2:17">
      <c r="B15" s="1" t="s">
        <v>16</v>
      </c>
      <c r="C15" s="104">
        <v>-232.04499999999999</v>
      </c>
      <c r="D15" s="105">
        <v>-186.43100000000001</v>
      </c>
      <c r="E15" s="107">
        <v>-143.27000000000001</v>
      </c>
      <c r="F15" s="104">
        <v>-182.44</v>
      </c>
      <c r="G15" s="105">
        <v>-144.74100000000001</v>
      </c>
      <c r="H15" s="107">
        <v>-109.185</v>
      </c>
      <c r="I15" s="104">
        <v>-132.834</v>
      </c>
      <c r="J15" s="105">
        <v>-103.051</v>
      </c>
      <c r="K15" s="106">
        <v>-75.099999999999994</v>
      </c>
      <c r="M15" s="274">
        <f t="shared" si="4"/>
        <v>-36.627499999999998</v>
      </c>
      <c r="N15" s="279">
        <f t="shared" si="0"/>
        <v>-49.605499999999992</v>
      </c>
      <c r="O15" s="279">
        <f t="shared" si="0"/>
        <v>-41.690000000000005</v>
      </c>
      <c r="P15" s="279">
        <f t="shared" si="0"/>
        <v>-34.085000000000008</v>
      </c>
      <c r="Q15" s="283">
        <f t="shared" si="5"/>
        <v>-7.7602499999999921</v>
      </c>
    </row>
    <row r="16" spans="2:17" ht="13.5" thickBot="1">
      <c r="B16" s="9" t="s">
        <v>11</v>
      </c>
      <c r="C16" s="537">
        <v>-200.102</v>
      </c>
      <c r="D16" s="538">
        <v>-200.10300000000001</v>
      </c>
      <c r="E16" s="539">
        <v>-200.881</v>
      </c>
      <c r="F16" s="537">
        <v>-137.904</v>
      </c>
      <c r="G16" s="538">
        <v>-162.30099999999999</v>
      </c>
      <c r="H16" s="539">
        <v>-186.434</v>
      </c>
      <c r="I16" s="537">
        <v>-75.706999999999994</v>
      </c>
      <c r="J16" s="538">
        <v>-124.499</v>
      </c>
      <c r="K16" s="540">
        <v>-171.98699999999999</v>
      </c>
      <c r="M16" s="275">
        <f t="shared" si="4"/>
        <v>24.265000000000001</v>
      </c>
      <c r="N16" s="280">
        <f t="shared" si="0"/>
        <v>-62.197500000000005</v>
      </c>
      <c r="O16" s="280">
        <f t="shared" si="0"/>
        <v>-37.802000000000007</v>
      </c>
      <c r="P16" s="280">
        <f t="shared" si="0"/>
        <v>-14.447000000000003</v>
      </c>
      <c r="Q16" s="284">
        <f t="shared" si="5"/>
        <v>-23.875250000000001</v>
      </c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7"/>
      <c r="N19" s="7"/>
      <c r="O19" s="7"/>
      <c r="P19" s="7"/>
    </row>
    <row r="20" spans="2:2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  <c r="L20" s="7"/>
      <c r="M20" s="7"/>
      <c r="N20" s="7"/>
      <c r="O20" s="7"/>
      <c r="P20" s="7"/>
    </row>
    <row r="21" spans="2:21" ht="13.5" thickTop="1">
      <c r="B21" s="1" t="s">
        <v>6</v>
      </c>
      <c r="C21" s="42">
        <f t="shared" ref="C21:C26" si="6">(C5+E5)/2</f>
        <v>-269.63</v>
      </c>
      <c r="D21" s="20">
        <f t="shared" ref="D21:D32" si="7">D5</f>
        <v>-269.03399999999999</v>
      </c>
      <c r="E21" s="226">
        <f>C21/D21-1</f>
        <v>2.2153333779373341E-3</v>
      </c>
      <c r="F21" s="42">
        <f t="shared" ref="F21:F26" si="8">(F5+H5)/2</f>
        <v>-230.351</v>
      </c>
      <c r="G21" s="20">
        <f t="shared" ref="G21:G32" si="9">G5</f>
        <v>-229.45699999999999</v>
      </c>
      <c r="H21" s="226">
        <f>F21/G21-1</f>
        <v>3.8961548351106323E-3</v>
      </c>
      <c r="I21" s="14">
        <f t="shared" ref="I21:I26" si="10">(I5+K5)/2</f>
        <v>-191.07150000000001</v>
      </c>
      <c r="J21" s="20">
        <f t="shared" ref="J21:J32" si="11">J5</f>
        <v>-189.881</v>
      </c>
      <c r="K21" s="267">
        <f>I21/J21-1</f>
        <v>6.2697162959959307E-3</v>
      </c>
      <c r="L21" s="7"/>
      <c r="M21" s="7"/>
      <c r="N21" s="7"/>
      <c r="O21" s="7"/>
      <c r="P21" s="7"/>
    </row>
    <row r="22" spans="2:21">
      <c r="B22" s="1" t="s">
        <v>7</v>
      </c>
      <c r="C22" s="42">
        <f t="shared" si="6"/>
        <v>-452.52700000000004</v>
      </c>
      <c r="D22" s="20">
        <f t="shared" si="7"/>
        <v>-450.03500000000003</v>
      </c>
      <c r="E22" s="226">
        <f t="shared" ref="E22:E32" si="12">C22/D22-1</f>
        <v>5.5373470952260195E-3</v>
      </c>
      <c r="F22" s="42">
        <f t="shared" si="8"/>
        <v>-357.38400000000001</v>
      </c>
      <c r="G22" s="20">
        <f t="shared" si="9"/>
        <v>-358.392</v>
      </c>
      <c r="H22" s="226">
        <f t="shared" ref="H22:H32" si="13">F22/G22-1</f>
        <v>-2.8125627804191922E-3</v>
      </c>
      <c r="I22" s="14">
        <f t="shared" si="10"/>
        <v>-262.24149999999997</v>
      </c>
      <c r="J22" s="20">
        <f t="shared" si="11"/>
        <v>-266.74799999999999</v>
      </c>
      <c r="K22" s="267">
        <f t="shared" ref="K22:K32" si="14">I22/J22-1</f>
        <v>-1.6894222262210046E-2</v>
      </c>
      <c r="L22" s="7"/>
      <c r="M22" s="7"/>
      <c r="N22" s="7"/>
      <c r="O22" s="7"/>
      <c r="P22" s="7"/>
    </row>
    <row r="23" spans="2:21">
      <c r="B23" s="1" t="s">
        <v>13</v>
      </c>
      <c r="C23" s="42">
        <f t="shared" si="6"/>
        <v>-398.8655</v>
      </c>
      <c r="D23" s="20">
        <f t="shared" si="7"/>
        <v>-396.90600000000001</v>
      </c>
      <c r="E23" s="226">
        <f t="shared" si="12"/>
        <v>4.9369372093139852E-3</v>
      </c>
      <c r="F23" s="42">
        <f t="shared" si="8"/>
        <v>-329.99099999999999</v>
      </c>
      <c r="G23" s="20">
        <f t="shared" si="9"/>
        <v>-327.47800000000001</v>
      </c>
      <c r="H23" s="226">
        <f t="shared" si="13"/>
        <v>7.6737979345176122E-3</v>
      </c>
      <c r="I23" s="14">
        <f t="shared" si="10"/>
        <v>-261.11649999999997</v>
      </c>
      <c r="J23" s="20">
        <f t="shared" si="11"/>
        <v>-258.05</v>
      </c>
      <c r="K23" s="267">
        <f t="shared" si="14"/>
        <v>1.1883355938771434E-2</v>
      </c>
      <c r="L23" s="7"/>
      <c r="M23" s="7"/>
      <c r="N23" s="7"/>
      <c r="O23" s="7"/>
      <c r="P23" s="7"/>
    </row>
    <row r="24" spans="2:21">
      <c r="B24" s="1" t="s">
        <v>8</v>
      </c>
      <c r="C24" s="108">
        <f t="shared" si="6"/>
        <v>-437.142</v>
      </c>
      <c r="D24" s="109">
        <f t="shared" si="7"/>
        <v>-435.46899999999999</v>
      </c>
      <c r="E24" s="226">
        <f t="shared" si="12"/>
        <v>3.8418348952509174E-3</v>
      </c>
      <c r="F24" s="108">
        <f t="shared" si="8"/>
        <v>-340.15300000000002</v>
      </c>
      <c r="G24" s="109">
        <f t="shared" si="9"/>
        <v>-340.44400000000002</v>
      </c>
      <c r="H24" s="226">
        <f t="shared" si="13"/>
        <v>-8.5476612893753412E-4</v>
      </c>
      <c r="I24" s="110">
        <f t="shared" si="10"/>
        <v>-243.16449999999998</v>
      </c>
      <c r="J24" s="109">
        <f t="shared" si="11"/>
        <v>-245.41800000000001</v>
      </c>
      <c r="K24" s="267">
        <f t="shared" si="14"/>
        <v>-9.1822930673383096E-3</v>
      </c>
      <c r="L24" s="7"/>
      <c r="M24" s="7"/>
      <c r="N24" s="7"/>
      <c r="O24" s="7"/>
      <c r="P24" s="7"/>
    </row>
    <row r="25" spans="2:21">
      <c r="B25" s="1" t="s">
        <v>14</v>
      </c>
      <c r="C25" s="108">
        <f t="shared" si="6"/>
        <v>-474.19150000000002</v>
      </c>
      <c r="D25" s="109">
        <f t="shared" si="7"/>
        <v>-474.26299999999998</v>
      </c>
      <c r="E25" s="226">
        <f t="shared" si="12"/>
        <v>-1.5076023219173784E-4</v>
      </c>
      <c r="F25" s="108">
        <f t="shared" si="8"/>
        <v>-407.91650000000004</v>
      </c>
      <c r="G25" s="109">
        <f t="shared" si="9"/>
        <v>-407.60199999999998</v>
      </c>
      <c r="H25" s="226">
        <f t="shared" si="13"/>
        <v>7.7158600791960019E-4</v>
      </c>
      <c r="I25" s="110">
        <f t="shared" si="10"/>
        <v>-341.64150000000001</v>
      </c>
      <c r="J25" s="109">
        <f t="shared" si="11"/>
        <v>-340.94200000000001</v>
      </c>
      <c r="K25" s="267">
        <f t="shared" si="14"/>
        <v>2.0516686122566963E-3</v>
      </c>
      <c r="L25" s="7"/>
      <c r="M25" s="7"/>
      <c r="N25" s="7"/>
      <c r="O25" s="7"/>
      <c r="P25" s="7"/>
    </row>
    <row r="26" spans="2:21">
      <c r="B26" s="1" t="s">
        <v>9</v>
      </c>
      <c r="C26" s="108">
        <f t="shared" si="6"/>
        <v>-467.149</v>
      </c>
      <c r="D26" s="109">
        <f t="shared" si="7"/>
        <v>-466.32799999999997</v>
      </c>
      <c r="E26" s="226">
        <f t="shared" si="12"/>
        <v>1.7605633802817433E-3</v>
      </c>
      <c r="F26" s="108">
        <f t="shared" si="8"/>
        <v>-384.0025</v>
      </c>
      <c r="G26" s="109">
        <f t="shared" si="9"/>
        <v>-383.875</v>
      </c>
      <c r="H26" s="226">
        <f t="shared" si="13"/>
        <v>3.3213936828402346E-4</v>
      </c>
      <c r="I26" s="110">
        <f t="shared" si="10"/>
        <v>-300.85500000000002</v>
      </c>
      <c r="J26" s="109">
        <f t="shared" si="11"/>
        <v>-301.42200000000003</v>
      </c>
      <c r="K26" s="267">
        <f t="shared" si="14"/>
        <v>-1.8810836634353123E-3</v>
      </c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15</v>
      </c>
      <c r="C27" s="108">
        <f t="shared" ref="C27" si="15">(C11+E11)/2</f>
        <v>-545.05650000000003</v>
      </c>
      <c r="D27" s="109">
        <f t="shared" si="7"/>
        <v>-543.57000000000005</v>
      </c>
      <c r="E27" s="226">
        <f t="shared" si="12"/>
        <v>2.7346983829128479E-3</v>
      </c>
      <c r="F27" s="108">
        <f t="shared" ref="F27" si="16">(F11+H11)/2</f>
        <v>-454.13600000000002</v>
      </c>
      <c r="G27" s="109">
        <f t="shared" si="9"/>
        <v>-453.95800000000003</v>
      </c>
      <c r="H27" s="226">
        <f t="shared" si="13"/>
        <v>3.9210675877510148E-4</v>
      </c>
      <c r="I27" s="110">
        <f t="shared" ref="I27" si="17">(I11+K11)/2</f>
        <v>-363.2165</v>
      </c>
      <c r="J27" s="109">
        <f t="shared" si="11"/>
        <v>-364.346</v>
      </c>
      <c r="K27" s="267">
        <f t="shared" si="14"/>
        <v>-3.1000752032408485E-3</v>
      </c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10</v>
      </c>
      <c r="C28" s="108">
        <f t="shared" ref="C28" si="18">(C12+E12)/2</f>
        <v>-578.16499999999996</v>
      </c>
      <c r="D28" s="109">
        <f t="shared" si="7"/>
        <v>-576.53599999999994</v>
      </c>
      <c r="E28" s="226">
        <f t="shared" si="12"/>
        <v>2.8254957192612729E-3</v>
      </c>
      <c r="F28" s="108">
        <f t="shared" ref="F28" si="19">(F12+H12)/2</f>
        <v>-460.96849999999995</v>
      </c>
      <c r="G28" s="109">
        <f t="shared" si="9"/>
        <v>-461.44600000000003</v>
      </c>
      <c r="H28" s="226">
        <f t="shared" si="13"/>
        <v>-1.0347906363910031E-3</v>
      </c>
      <c r="I28" s="110">
        <f t="shared" ref="I28" si="20">(I12+K12)/2</f>
        <v>-343.77300000000002</v>
      </c>
      <c r="J28" s="109">
        <f t="shared" si="11"/>
        <v>-346.35599999999999</v>
      </c>
      <c r="K28" s="267">
        <f t="shared" si="14"/>
        <v>-7.4576447354743891E-3</v>
      </c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17</v>
      </c>
      <c r="C29" s="108">
        <f t="shared" ref="C29" si="21">(C13+E13)/2</f>
        <v>-388.47649999999999</v>
      </c>
      <c r="D29" s="109">
        <f t="shared" si="7"/>
        <v>-383.78699999999998</v>
      </c>
      <c r="E29" s="226">
        <f t="shared" si="12"/>
        <v>1.2219017319502701E-2</v>
      </c>
      <c r="F29" s="108">
        <f t="shared" ref="F29" si="22">(F13+H13)/2</f>
        <v>-336.47199999999998</v>
      </c>
      <c r="G29" s="109">
        <f t="shared" si="9"/>
        <v>-334.84899999999999</v>
      </c>
      <c r="H29" s="226">
        <f t="shared" si="13"/>
        <v>4.8469608689289956E-3</v>
      </c>
      <c r="I29" s="110">
        <f t="shared" ref="I29" si="23">(I13+K13)/2</f>
        <v>-284.46800000000002</v>
      </c>
      <c r="J29" s="109">
        <f t="shared" si="11"/>
        <v>-285.911</v>
      </c>
      <c r="K29" s="267">
        <f t="shared" si="14"/>
        <v>-5.0470251232026531E-3</v>
      </c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12</v>
      </c>
      <c r="C30" s="108">
        <f t="shared" ref="C30" si="24">(C14+E14)/2</f>
        <v>-347.78649999999999</v>
      </c>
      <c r="D30" s="109">
        <f t="shared" si="7"/>
        <v>-345.726</v>
      </c>
      <c r="E30" s="226">
        <f t="shared" si="12"/>
        <v>5.9599220191712821E-3</v>
      </c>
      <c r="F30" s="108">
        <f t="shared" ref="F30" si="25">(F14+H14)/2</f>
        <v>-291.524</v>
      </c>
      <c r="G30" s="109">
        <f t="shared" si="9"/>
        <v>-293.00299999999999</v>
      </c>
      <c r="H30" s="226">
        <f t="shared" si="13"/>
        <v>-5.047729886724639E-3</v>
      </c>
      <c r="I30" s="110">
        <f t="shared" ref="I30" si="26">(I14+K14)/2</f>
        <v>-235.26150000000001</v>
      </c>
      <c r="J30" s="109">
        <f t="shared" si="11"/>
        <v>-240.28</v>
      </c>
      <c r="K30" s="267">
        <f t="shared" si="14"/>
        <v>-2.0886049608789703E-2</v>
      </c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16</v>
      </c>
      <c r="C31" s="108">
        <f t="shared" ref="C31" si="27">(C15+E15)/2</f>
        <v>-187.6575</v>
      </c>
      <c r="D31" s="109">
        <f t="shared" si="7"/>
        <v>-186.43100000000001</v>
      </c>
      <c r="E31" s="226">
        <f t="shared" si="12"/>
        <v>6.5788415016814206E-3</v>
      </c>
      <c r="F31" s="108">
        <f t="shared" ref="F31" si="28">(F15+H15)/2</f>
        <v>-145.8125</v>
      </c>
      <c r="G31" s="109">
        <f t="shared" si="9"/>
        <v>-144.74100000000001</v>
      </c>
      <c r="H31" s="226">
        <f t="shared" si="13"/>
        <v>7.4028782445885177E-3</v>
      </c>
      <c r="I31" s="110">
        <f t="shared" ref="I31" si="29">(I15+K15)/2</f>
        <v>-103.967</v>
      </c>
      <c r="J31" s="109">
        <f t="shared" si="11"/>
        <v>-103.051</v>
      </c>
      <c r="K31" s="267">
        <f t="shared" si="14"/>
        <v>8.8888026317066604E-3</v>
      </c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 ht="13.5" thickBot="1">
      <c r="B32" s="9" t="s">
        <v>11</v>
      </c>
      <c r="C32" s="126">
        <f t="shared" ref="C32" si="30">(C16+E16)/2</f>
        <v>-200.4915</v>
      </c>
      <c r="D32" s="127">
        <f t="shared" si="7"/>
        <v>-200.10300000000001</v>
      </c>
      <c r="E32" s="231">
        <f t="shared" si="12"/>
        <v>1.9415001274343258E-3</v>
      </c>
      <c r="F32" s="126">
        <f t="shared" ref="F32" si="31">(F16+H16)/2</f>
        <v>-162.16899999999998</v>
      </c>
      <c r="G32" s="127">
        <f t="shared" si="9"/>
        <v>-162.30099999999999</v>
      </c>
      <c r="H32" s="231">
        <f t="shared" si="13"/>
        <v>-8.1330367650234159E-4</v>
      </c>
      <c r="I32" s="128">
        <f t="shared" ref="I32" si="32">(I16+K16)/2</f>
        <v>-123.84699999999999</v>
      </c>
      <c r="J32" s="127">
        <f t="shared" si="11"/>
        <v>-124.499</v>
      </c>
      <c r="K32" s="268">
        <f t="shared" si="14"/>
        <v>-5.2369898553401573E-3</v>
      </c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Top="1">
      <c r="B33" s="31" t="s">
        <v>38</v>
      </c>
      <c r="C33" s="6"/>
      <c r="D33" s="43"/>
      <c r="E33" s="233">
        <f>AVERAGE(E21:E32)</f>
        <v>4.2000608996485096E-3</v>
      </c>
      <c r="F33" s="55" t="s">
        <v>39</v>
      </c>
      <c r="G33" s="6"/>
      <c r="H33" s="233">
        <f>AVERAGE(H21:H32)</f>
        <v>1.2293725757624812E-3</v>
      </c>
      <c r="I33" s="7"/>
      <c r="K33" s="233">
        <f>AVERAGE(K21:K32)</f>
        <v>-3.3826533366917246E-3</v>
      </c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33">
        <f>AVERAGE(E21,E23,E25,E27,E29,E31)</f>
        <v>4.7556779265260918E-3</v>
      </c>
      <c r="F34" s="55" t="s">
        <v>41</v>
      </c>
      <c r="G34" s="6"/>
      <c r="H34" s="233">
        <f>AVERAGE(H21,H23,H25,H27,H29,H31)</f>
        <v>4.1639141083067432E-3</v>
      </c>
      <c r="I34" s="7"/>
      <c r="K34" s="233">
        <f>AVERAGE(K21,K23,K25,K27,K29,K31)</f>
        <v>3.4910738587145365E-3</v>
      </c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>
      <c r="B35" s="31"/>
      <c r="C35" s="14"/>
      <c r="D35" s="56"/>
      <c r="E35" s="234">
        <f>AVERAGE(E22,K24,E26,E28,E30,E32)</f>
        <v>1.4737558790060556E-3</v>
      </c>
      <c r="F35" s="58" t="s">
        <v>42</v>
      </c>
      <c r="G35" s="65"/>
      <c r="H35" s="234">
        <f>AVERAGE(H22,H24,H26,H28,H30,H32)</f>
        <v>-1.7051689567817812E-3</v>
      </c>
      <c r="I35" s="66"/>
      <c r="J35" s="67"/>
      <c r="K35" s="234">
        <f>AVERAGE(K22,E24,K26,K28,K30,K32)</f>
        <v>-8.0856925383331144E-3</v>
      </c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>
      <c r="B36" s="31"/>
      <c r="C36" s="14"/>
      <c r="D36" s="42"/>
      <c r="E36" s="233">
        <f>_xlfn.STDEV.S(E21:E32)</f>
        <v>3.2118638997694644E-3</v>
      </c>
      <c r="F36" s="55" t="s">
        <v>39</v>
      </c>
      <c r="G36" s="6"/>
      <c r="H36" s="233">
        <f>_xlfn.STDEV.S(H21:H32)</f>
        <v>3.9420682775692497E-3</v>
      </c>
      <c r="I36" s="7"/>
      <c r="K36" s="233">
        <f>_xlfn.STDEV.S(K21:K32)</f>
        <v>9.7889352025621653E-3</v>
      </c>
      <c r="L36" s="2"/>
      <c r="M36" s="2"/>
      <c r="N36" s="2"/>
      <c r="O36" s="2"/>
      <c r="P36" s="14"/>
      <c r="Q36" s="8"/>
      <c r="R36" s="7"/>
      <c r="S36" s="7"/>
      <c r="T36" s="7"/>
      <c r="U36" s="7"/>
    </row>
    <row r="37" spans="2:21">
      <c r="B37" s="31"/>
      <c r="C37" s="453" t="s">
        <v>43</v>
      </c>
      <c r="D37" s="454"/>
      <c r="E37" s="233">
        <f>_xlfn.STDEV.S(E21,E23,E25,E27,E29,E31)</f>
        <v>4.3282573719846326E-3</v>
      </c>
      <c r="F37" s="55" t="s">
        <v>41</v>
      </c>
      <c r="G37" s="6"/>
      <c r="H37" s="233">
        <f>_xlfn.STDEV.S(H21,H23,H25,H27,H29,H31)</f>
        <v>3.1331403312923091E-3</v>
      </c>
      <c r="I37" s="7"/>
      <c r="K37" s="233">
        <f>_xlfn.STDEV.S(K21,K23,K25,K27,K29,K31)</f>
        <v>6.7186456352118064E-3</v>
      </c>
      <c r="L37" s="2"/>
      <c r="M37" s="2"/>
      <c r="N37" s="2"/>
      <c r="O37" s="2"/>
      <c r="P37" s="14"/>
      <c r="Q37" s="8"/>
      <c r="R37" s="7"/>
      <c r="S37" s="7"/>
      <c r="T37" s="7"/>
      <c r="U37" s="7"/>
    </row>
    <row r="38" spans="2:21" ht="13.5" thickBot="1">
      <c r="B38" s="59"/>
      <c r="C38" s="60"/>
      <c r="D38" s="61"/>
      <c r="E38" s="235">
        <f>_xlfn.STDEV.S(E22,K24,E26,E28,E30,E32)</f>
        <v>5.5193855306012243E-3</v>
      </c>
      <c r="F38" s="63" t="s">
        <v>42</v>
      </c>
      <c r="G38" s="30"/>
      <c r="H38" s="235">
        <f>_xlfn.STDEV.S(H22,H24,H26,H28,H30,H32)</f>
        <v>1.9244570976052729E-3</v>
      </c>
      <c r="I38" s="64"/>
      <c r="J38" s="64"/>
      <c r="K38" s="235">
        <f>_xlfn.STDEV.S(K22,E24,K26,K28,K30,K32)</f>
        <v>9.2812926903070841E-3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42">
        <f t="shared" ref="C43:C48" si="33">(C5+I5)/2</f>
        <v>-279.73500000000001</v>
      </c>
      <c r="D43" s="20">
        <f t="shared" ref="D43:D48" si="34">F5</f>
        <v>-279.73500000000001</v>
      </c>
      <c r="E43" s="226">
        <f>C43/D43-1</f>
        <v>0</v>
      </c>
      <c r="F43" s="42">
        <f t="shared" ref="F43:F48" si="35">(D5+J5)/2</f>
        <v>-229.45749999999998</v>
      </c>
      <c r="G43" s="20">
        <f t="shared" ref="G43:G54" si="36">G5</f>
        <v>-229.45699999999999</v>
      </c>
      <c r="H43" s="226">
        <f>F43/G43-1</f>
        <v>2.1790575139846169E-6</v>
      </c>
      <c r="I43" s="24">
        <f t="shared" ref="I43:I48" si="37">(E5+K5)/2</f>
        <v>-180.9665</v>
      </c>
      <c r="J43" s="20">
        <f t="shared" ref="J43:J48" si="38">H5</f>
        <v>-180.96700000000001</v>
      </c>
      <c r="K43" s="230">
        <f>I43/J43-1</f>
        <v>-2.7629346788238252E-6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42">
        <f t="shared" si="33"/>
        <v>-297.52199999999999</v>
      </c>
      <c r="D44" s="20">
        <f t="shared" si="34"/>
        <v>-297.52199999999999</v>
      </c>
      <c r="E44" s="226">
        <f t="shared" ref="E44:E54" si="39">C44/D44-1</f>
        <v>0</v>
      </c>
      <c r="F44" s="42">
        <f t="shared" si="35"/>
        <v>-358.39150000000001</v>
      </c>
      <c r="G44" s="20">
        <f t="shared" si="36"/>
        <v>-358.392</v>
      </c>
      <c r="H44" s="226">
        <f t="shared" ref="H44:H54" si="40">F44/G44-1</f>
        <v>-1.3951204267392825E-6</v>
      </c>
      <c r="I44" s="24">
        <f t="shared" si="37"/>
        <v>-417.24649999999997</v>
      </c>
      <c r="J44" s="20">
        <f t="shared" si="38"/>
        <v>-417.24599999999998</v>
      </c>
      <c r="K44" s="230">
        <f t="shared" ref="K44:K54" si="41">I44/J44-1</f>
        <v>1.1983338366050589E-6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42">
        <f t="shared" si="33"/>
        <v>-389.36500000000001</v>
      </c>
      <c r="D45" s="20">
        <f t="shared" si="34"/>
        <v>-389.36500000000001</v>
      </c>
      <c r="E45" s="226">
        <f t="shared" si="39"/>
        <v>0</v>
      </c>
      <c r="F45" s="42">
        <f t="shared" si="35"/>
        <v>-327.47800000000001</v>
      </c>
      <c r="G45" s="20">
        <f t="shared" si="36"/>
        <v>-327.47800000000001</v>
      </c>
      <c r="H45" s="226">
        <f t="shared" si="40"/>
        <v>0</v>
      </c>
      <c r="I45" s="24">
        <f t="shared" si="37"/>
        <v>-270.61700000000002</v>
      </c>
      <c r="J45" s="20">
        <f t="shared" si="38"/>
        <v>-270.61700000000002</v>
      </c>
      <c r="K45" s="230">
        <f t="shared" si="41"/>
        <v>0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42">
        <f t="shared" si="33"/>
        <v>-297.38400000000001</v>
      </c>
      <c r="D46" s="20">
        <f t="shared" si="34"/>
        <v>-297.38400000000001</v>
      </c>
      <c r="E46" s="226">
        <f t="shared" si="39"/>
        <v>0</v>
      </c>
      <c r="F46" s="42">
        <f t="shared" si="35"/>
        <v>-340.44349999999997</v>
      </c>
      <c r="G46" s="20">
        <f t="shared" si="36"/>
        <v>-340.44400000000002</v>
      </c>
      <c r="H46" s="226">
        <f t="shared" si="40"/>
        <v>-1.4686703248001365E-6</v>
      </c>
      <c r="I46" s="24">
        <f t="shared" si="37"/>
        <v>-382.92250000000001</v>
      </c>
      <c r="J46" s="20">
        <f t="shared" si="38"/>
        <v>-382.92200000000003</v>
      </c>
      <c r="K46" s="230">
        <f t="shared" si="41"/>
        <v>1.3057489514078924E-6</v>
      </c>
      <c r="L46" s="7"/>
      <c r="M46" s="7"/>
      <c r="N46" s="7"/>
      <c r="O46" s="7"/>
      <c r="P46" s="7"/>
    </row>
    <row r="47" spans="2:21">
      <c r="B47" s="1" t="s">
        <v>14</v>
      </c>
      <c r="C47" s="42">
        <f t="shared" si="33"/>
        <v>-456.88699999999994</v>
      </c>
      <c r="D47" s="20">
        <f t="shared" si="34"/>
        <v>-456.887</v>
      </c>
      <c r="E47" s="226">
        <f t="shared" si="39"/>
        <v>0</v>
      </c>
      <c r="F47" s="42">
        <f t="shared" si="35"/>
        <v>-407.60249999999996</v>
      </c>
      <c r="G47" s="20">
        <f t="shared" si="36"/>
        <v>-407.60199999999998</v>
      </c>
      <c r="H47" s="226">
        <f t="shared" si="40"/>
        <v>1.2266868170129896E-6</v>
      </c>
      <c r="I47" s="24">
        <f t="shared" si="37"/>
        <v>-358.94600000000003</v>
      </c>
      <c r="J47" s="20">
        <f t="shared" si="38"/>
        <v>-358.94600000000003</v>
      </c>
      <c r="K47" s="230">
        <f t="shared" si="41"/>
        <v>0</v>
      </c>
      <c r="L47" s="7"/>
      <c r="M47" s="7"/>
      <c r="N47" s="7"/>
      <c r="O47" s="7"/>
      <c r="P47" s="7"/>
    </row>
    <row r="48" spans="2:21">
      <c r="B48" s="1" t="s">
        <v>9</v>
      </c>
      <c r="C48" s="42">
        <f t="shared" si="33"/>
        <v>-328.33850000000001</v>
      </c>
      <c r="D48" s="20">
        <f t="shared" si="34"/>
        <v>-328.339</v>
      </c>
      <c r="E48" s="226">
        <f t="shared" si="39"/>
        <v>-1.522816357457657E-6</v>
      </c>
      <c r="F48" s="42">
        <f t="shared" si="35"/>
        <v>-383.875</v>
      </c>
      <c r="G48" s="20">
        <f t="shared" si="36"/>
        <v>-383.875</v>
      </c>
      <c r="H48" s="226">
        <f t="shared" si="40"/>
        <v>0</v>
      </c>
      <c r="I48" s="24">
        <f t="shared" si="37"/>
        <v>-439.66550000000001</v>
      </c>
      <c r="J48" s="20">
        <f t="shared" si="38"/>
        <v>-439.666</v>
      </c>
      <c r="K48" s="230">
        <f t="shared" si="41"/>
        <v>-1.1372268949871867E-6</v>
      </c>
    </row>
    <row r="49" spans="2:12">
      <c r="B49" s="1" t="s">
        <v>15</v>
      </c>
      <c r="C49" s="42">
        <f t="shared" ref="C49" si="42">(C11+I11)/2</f>
        <v>-525.06550000000004</v>
      </c>
      <c r="D49" s="20">
        <f t="shared" ref="D49" si="43">F11</f>
        <v>-525.06500000000005</v>
      </c>
      <c r="E49" s="226">
        <f t="shared" si="39"/>
        <v>9.5226305307782866E-7</v>
      </c>
      <c r="F49" s="42">
        <f t="shared" ref="F49" si="44">(D11+J11)/2</f>
        <v>-453.95800000000003</v>
      </c>
      <c r="G49" s="20">
        <f t="shared" si="36"/>
        <v>-453.95800000000003</v>
      </c>
      <c r="H49" s="226">
        <f t="shared" si="40"/>
        <v>0</v>
      </c>
      <c r="I49" s="24">
        <f t="shared" ref="I49" si="45">(E11+K11)/2</f>
        <v>-383.20749999999998</v>
      </c>
      <c r="J49" s="20">
        <f t="shared" ref="J49" si="46">H11</f>
        <v>-383.20699999999999</v>
      </c>
      <c r="K49" s="230">
        <f t="shared" si="41"/>
        <v>1.3047778355534945E-6</v>
      </c>
    </row>
    <row r="50" spans="2:12">
      <c r="B50" s="1" t="s">
        <v>10</v>
      </c>
      <c r="C50" s="42">
        <f t="shared" ref="C50" si="47">(C12+I12)/2</f>
        <v>-372.18650000000002</v>
      </c>
      <c r="D50" s="20">
        <f t="shared" ref="D50" si="48">F12</f>
        <v>-372.18599999999998</v>
      </c>
      <c r="E50" s="226">
        <f t="shared" si="39"/>
        <v>1.343414314458613E-6</v>
      </c>
      <c r="F50" s="42">
        <f t="shared" ref="F50" si="49">(D12+J12)/2</f>
        <v>-461.44599999999997</v>
      </c>
      <c r="G50" s="20">
        <f t="shared" si="36"/>
        <v>-461.44600000000003</v>
      </c>
      <c r="H50" s="226">
        <f t="shared" si="40"/>
        <v>0</v>
      </c>
      <c r="I50" s="24">
        <f t="shared" ref="I50" si="50">(E12+K12)/2</f>
        <v>-549.75150000000008</v>
      </c>
      <c r="J50" s="20">
        <f t="shared" ref="J50" si="51">H12</f>
        <v>-549.75099999999998</v>
      </c>
      <c r="K50" s="230">
        <f t="shared" si="41"/>
        <v>9.0950266584677308E-7</v>
      </c>
    </row>
    <row r="51" spans="2:12">
      <c r="B51" s="1" t="s">
        <v>17</v>
      </c>
      <c r="C51" s="42">
        <f t="shared" ref="C51" si="52">(C13+I13)/2</f>
        <v>-420.32600000000002</v>
      </c>
      <c r="D51" s="20">
        <f t="shared" ref="D51" si="53">F13</f>
        <v>-420.32600000000002</v>
      </c>
      <c r="E51" s="226">
        <f t="shared" si="39"/>
        <v>0</v>
      </c>
      <c r="F51" s="42">
        <f t="shared" ref="F51" si="54">(D13+J13)/2</f>
        <v>-334.84899999999999</v>
      </c>
      <c r="G51" s="20">
        <f t="shared" si="36"/>
        <v>-334.84899999999999</v>
      </c>
      <c r="H51" s="226">
        <f t="shared" si="40"/>
        <v>0</v>
      </c>
      <c r="I51" s="24">
        <f t="shared" ref="I51" si="55">(E13+K13)/2</f>
        <v>-252.61850000000001</v>
      </c>
      <c r="J51" s="20">
        <f t="shared" ref="J51" si="56">H13</f>
        <v>-252.61799999999999</v>
      </c>
      <c r="K51" s="230">
        <f t="shared" si="41"/>
        <v>1.9792730525658442E-6</v>
      </c>
    </row>
    <row r="52" spans="2:12">
      <c r="B52" s="1" t="s">
        <v>12</v>
      </c>
      <c r="C52" s="42">
        <f t="shared" ref="C52" si="57">(C14+I14)/2</f>
        <v>-255.304</v>
      </c>
      <c r="D52" s="20">
        <f t="shared" ref="D52" si="58">F14</f>
        <v>-255.304</v>
      </c>
      <c r="E52" s="226">
        <f t="shared" si="39"/>
        <v>0</v>
      </c>
      <c r="F52" s="42">
        <f t="shared" ref="F52" si="59">(D14+J14)/2</f>
        <v>-293.00299999999999</v>
      </c>
      <c r="G52" s="20">
        <f t="shared" si="36"/>
        <v>-293.00299999999999</v>
      </c>
      <c r="H52" s="226">
        <f t="shared" si="40"/>
        <v>0</v>
      </c>
      <c r="I52" s="24">
        <f t="shared" ref="I52" si="60">(E14+K14)/2</f>
        <v>-327.74400000000003</v>
      </c>
      <c r="J52" s="20">
        <f t="shared" ref="J52" si="61">H14</f>
        <v>-327.74400000000003</v>
      </c>
      <c r="K52" s="230">
        <f t="shared" si="41"/>
        <v>0</v>
      </c>
    </row>
    <row r="53" spans="2:12">
      <c r="B53" s="1" t="s">
        <v>16</v>
      </c>
      <c r="C53" s="42">
        <f t="shared" ref="C53" si="62">(C15+I15)/2</f>
        <v>-182.43950000000001</v>
      </c>
      <c r="D53" s="20">
        <f t="shared" ref="D53" si="63">F15</f>
        <v>-182.44</v>
      </c>
      <c r="E53" s="226">
        <f t="shared" si="39"/>
        <v>-2.7406270554086731E-6</v>
      </c>
      <c r="F53" s="42">
        <f t="shared" ref="F53" si="64">(D15+J15)/2</f>
        <v>-144.74100000000001</v>
      </c>
      <c r="G53" s="20">
        <f t="shared" si="36"/>
        <v>-144.74100000000001</v>
      </c>
      <c r="H53" s="226">
        <f t="shared" si="40"/>
        <v>0</v>
      </c>
      <c r="I53" s="24">
        <f t="shared" ref="I53" si="65">(E15+K15)/2</f>
        <v>-109.185</v>
      </c>
      <c r="J53" s="20">
        <f t="shared" ref="J53" si="66">H15</f>
        <v>-109.185</v>
      </c>
      <c r="K53" s="230">
        <f t="shared" si="41"/>
        <v>0</v>
      </c>
    </row>
    <row r="54" spans="2:12" ht="13.5" thickBot="1">
      <c r="B54" s="9" t="s">
        <v>11</v>
      </c>
      <c r="C54" s="130">
        <f t="shared" ref="C54" si="67">(C16+I16)/2</f>
        <v>-137.90449999999998</v>
      </c>
      <c r="D54" s="36">
        <f t="shared" ref="D54" si="68">F16</f>
        <v>-137.904</v>
      </c>
      <c r="E54" s="231">
        <f t="shared" si="39"/>
        <v>3.6257106392767469E-6</v>
      </c>
      <c r="F54" s="61">
        <f t="shared" ref="F54" si="69">(D16+J16)/2</f>
        <v>-162.30099999999999</v>
      </c>
      <c r="G54" s="36">
        <f t="shared" si="36"/>
        <v>-162.30099999999999</v>
      </c>
      <c r="H54" s="231">
        <f t="shared" si="40"/>
        <v>0</v>
      </c>
      <c r="I54" s="49">
        <f t="shared" ref="I54" si="70">(E16+K16)/2</f>
        <v>-186.434</v>
      </c>
      <c r="J54" s="36">
        <f t="shared" ref="J54" si="71">H16</f>
        <v>-186.434</v>
      </c>
      <c r="K54" s="232">
        <f t="shared" si="41"/>
        <v>0</v>
      </c>
    </row>
    <row r="55" spans="2:12" ht="13.5" thickTop="1">
      <c r="B55" s="31" t="s">
        <v>38</v>
      </c>
      <c r="C55" s="6"/>
      <c r="D55" s="43"/>
      <c r="E55" s="233">
        <f>AVERAGE(E43:E54)</f>
        <v>1.3816204949557154E-7</v>
      </c>
      <c r="F55" s="55" t="s">
        <v>39</v>
      </c>
      <c r="G55" s="6"/>
      <c r="H55" s="233">
        <f>AVERAGE(H43:H54)</f>
        <v>4.5162798288182295E-8</v>
      </c>
      <c r="I55" s="7"/>
      <c r="K55" s="233">
        <f>AVERAGE(K43:K54)</f>
        <v>2.331228973473376E-7</v>
      </c>
    </row>
    <row r="56" spans="2:12">
      <c r="B56" s="31" t="s">
        <v>40</v>
      </c>
      <c r="C56" s="453" t="s">
        <v>120</v>
      </c>
      <c r="D56" s="454"/>
      <c r="E56" s="233">
        <f>AVERAGE(E43,E45,E47,E49,E51,E53)</f>
        <v>-2.9806066705514073E-7</v>
      </c>
      <c r="F56" s="55" t="s">
        <v>41</v>
      </c>
      <c r="G56" s="6"/>
      <c r="H56" s="233">
        <f>AVERAGE(H43,H45,H47,H49,H51,H53)</f>
        <v>5.6762405516626779E-7</v>
      </c>
      <c r="I56" s="7"/>
      <c r="K56" s="233">
        <f>AVERAGE(K43,K45,K47,K49,K51,K53)</f>
        <v>8.6852701549252245E-8</v>
      </c>
    </row>
    <row r="57" spans="2:12">
      <c r="B57" s="31"/>
      <c r="C57" s="14"/>
      <c r="D57" s="56"/>
      <c r="E57" s="234">
        <f>AVERAGE(E44,E46,E48,E50,E52,E54)</f>
        <v>5.7438476604628385E-7</v>
      </c>
      <c r="F57" s="58" t="s">
        <v>42</v>
      </c>
      <c r="G57" s="65"/>
      <c r="H57" s="234">
        <f>AVERAGE(H44,H46,H48,H50,H52,H54)</f>
        <v>-4.7729845858990316E-7</v>
      </c>
      <c r="I57" s="66"/>
      <c r="J57" s="67"/>
      <c r="K57" s="234">
        <f>AVERAGE(K44,K46,K48,K50,K52,K54)</f>
        <v>3.7939309314542297E-7</v>
      </c>
    </row>
    <row r="58" spans="2:12">
      <c r="B58" s="31"/>
      <c r="C58" s="14"/>
      <c r="D58" s="42"/>
      <c r="E58" s="233">
        <f>_xlfn.STDEV.S(E43:E54)</f>
        <v>1.5213118105659766E-6</v>
      </c>
      <c r="F58" s="55" t="s">
        <v>39</v>
      </c>
      <c r="G58" s="6"/>
      <c r="H58" s="233">
        <f>_xlfn.STDEV.S(H43:H54)</f>
        <v>9.6915753406335476E-7</v>
      </c>
      <c r="I58" s="7"/>
      <c r="K58" s="233">
        <f>_xlfn.STDEV.S(K43:K54)</f>
        <v>1.2743299148579608E-6</v>
      </c>
    </row>
    <row r="59" spans="2:12">
      <c r="B59" s="31"/>
      <c r="C59" s="453" t="s">
        <v>43</v>
      </c>
      <c r="D59" s="454"/>
      <c r="E59" s="233">
        <f>_xlfn.STDEV.S(E43,E45,E47,E49,E51,E53)</f>
        <v>1.2557707284072988E-6</v>
      </c>
      <c r="F59" s="55" t="s">
        <v>41</v>
      </c>
      <c r="G59" s="6"/>
      <c r="H59" s="233">
        <f>_xlfn.STDEV.S(H43,H45,H47,H49,H51,H53)</f>
        <v>9.2950199443206027E-7</v>
      </c>
      <c r="I59" s="7"/>
      <c r="K59" s="233">
        <f>_xlfn.STDEV.S(K43,K45,K47,K49,K51,K53)</f>
        <v>1.6253316403499853E-6</v>
      </c>
    </row>
    <row r="60" spans="2:12" ht="13.5" thickBot="1">
      <c r="B60" s="59"/>
      <c r="C60" s="60"/>
      <c r="D60" s="61"/>
      <c r="E60" s="235">
        <f>_xlfn.STDEV.S(E44,E46,E48,E50,E52,E54)</f>
        <v>1.7487139366861147E-6</v>
      </c>
      <c r="F60" s="63" t="s">
        <v>42</v>
      </c>
      <c r="G60" s="30"/>
      <c r="H60" s="235">
        <f>_xlfn.STDEV.S(H44,H46,H48,H50,H52,H54)</f>
        <v>7.3979329770145268E-7</v>
      </c>
      <c r="I60" s="64"/>
      <c r="J60" s="64"/>
      <c r="K60" s="235">
        <f>_xlfn.STDEV.S(K44,K46,K48,K50,K52,K54)</f>
        <v>9.3785176900843826E-7</v>
      </c>
    </row>
    <row r="61" spans="2:12" ht="13.5" thickTop="1">
      <c r="B61" s="3"/>
      <c r="C61" s="11"/>
      <c r="D61" s="11"/>
      <c r="E61" s="6"/>
      <c r="F61" s="11"/>
    </row>
    <row r="62" spans="2:12" ht="13.5" thickBot="1">
      <c r="B62" s="3"/>
      <c r="C62" s="11"/>
      <c r="D62" s="125"/>
      <c r="E62" s="216"/>
      <c r="F62" s="217"/>
      <c r="H62" s="217"/>
    </row>
    <row r="63" spans="2:12" ht="13.5" thickTop="1">
      <c r="B63" s="70"/>
      <c r="C63" s="455" t="s">
        <v>60</v>
      </c>
      <c r="D63" s="450"/>
      <c r="E63" s="459"/>
      <c r="F63" s="455" t="s">
        <v>61</v>
      </c>
      <c r="G63" s="450"/>
      <c r="H63" s="459"/>
      <c r="J63" s="455" t="s">
        <v>78</v>
      </c>
      <c r="K63" s="471"/>
      <c r="L63" s="472"/>
    </row>
    <row r="64" spans="2:12">
      <c r="B64" s="71" t="s">
        <v>68</v>
      </c>
      <c r="C64" s="72" t="s">
        <v>51</v>
      </c>
      <c r="D64" s="34" t="s">
        <v>63</v>
      </c>
      <c r="E64" s="73" t="s">
        <v>122</v>
      </c>
      <c r="F64" s="72" t="s">
        <v>51</v>
      </c>
      <c r="G64" s="34" t="s">
        <v>63</v>
      </c>
      <c r="H64" s="73" t="s">
        <v>122</v>
      </c>
      <c r="J64" s="72" t="s">
        <v>51</v>
      </c>
      <c r="K64" s="34" t="s">
        <v>63</v>
      </c>
      <c r="L64" s="73" t="s">
        <v>122</v>
      </c>
    </row>
    <row r="65" spans="2:12" ht="13.5" thickBot="1">
      <c r="B65" s="74" t="s">
        <v>64</v>
      </c>
      <c r="C65" s="86" t="s">
        <v>18</v>
      </c>
      <c r="D65" s="76" t="s">
        <v>65</v>
      </c>
      <c r="E65" s="77"/>
      <c r="F65" s="78" t="s">
        <v>66</v>
      </c>
      <c r="G65" s="76" t="s">
        <v>65</v>
      </c>
      <c r="H65" s="77"/>
      <c r="J65" s="143" t="s">
        <v>22</v>
      </c>
      <c r="K65" s="76" t="s">
        <v>65</v>
      </c>
      <c r="L65" s="77"/>
    </row>
    <row r="66" spans="2:12" ht="13.5" thickTop="1">
      <c r="B66" s="79" t="s">
        <v>6</v>
      </c>
      <c r="C66" s="80">
        <f>G5</f>
        <v>-229.45699999999999</v>
      </c>
      <c r="D66" s="149">
        <v>-234.01300000000001</v>
      </c>
      <c r="E66" s="182">
        <f>(D66/C66-1)</f>
        <v>1.9855572067969174E-2</v>
      </c>
      <c r="F66" s="204">
        <f>O5</f>
        <v>-39.576499999999996</v>
      </c>
      <c r="G66" s="93">
        <v>-35.128</v>
      </c>
      <c r="H66" s="205">
        <f>(G66/F66-1)</f>
        <v>-0.11240256212651434</v>
      </c>
      <c r="J66" s="137">
        <f>D5</f>
        <v>-269.03399999999999</v>
      </c>
      <c r="K66" s="188">
        <v>-269.14100000000002</v>
      </c>
      <c r="L66" s="182">
        <f>(K66/J66-1)</f>
        <v>3.9771924738141173E-4</v>
      </c>
    </row>
    <row r="67" spans="2:12">
      <c r="B67" s="79" t="s">
        <v>7</v>
      </c>
      <c r="C67" s="80">
        <f t="shared" ref="C67:C77" si="72">G6</f>
        <v>-358.392</v>
      </c>
      <c r="D67" s="93">
        <v>-369.45699999999999</v>
      </c>
      <c r="E67" s="182">
        <f t="shared" ref="E67:E76" si="73">(D67/C67-1)</f>
        <v>3.0874015044978664E-2</v>
      </c>
      <c r="F67" s="204">
        <f t="shared" ref="F67:F77" si="74">O6</f>
        <v>-91.643500000000017</v>
      </c>
      <c r="G67" s="93">
        <v>-84.498999999999995</v>
      </c>
      <c r="H67" s="205">
        <f t="shared" ref="H67:H77" si="75">(G67/F67-1)</f>
        <v>-7.7959702543006548E-2</v>
      </c>
      <c r="J67" s="137">
        <f t="shared" ref="J67:J77" si="76">D6</f>
        <v>-450.03500000000003</v>
      </c>
      <c r="K67" s="189">
        <v>-453.95699999999999</v>
      </c>
      <c r="L67" s="182">
        <f t="shared" ref="L67:L76" si="77">(K67/J67-1)</f>
        <v>8.7148777317318515E-3</v>
      </c>
    </row>
    <row r="68" spans="2:12">
      <c r="B68" s="79" t="s">
        <v>13</v>
      </c>
      <c r="C68" s="80">
        <f t="shared" si="72"/>
        <v>-327.47800000000001</v>
      </c>
      <c r="D68" s="93">
        <v>-330.30700000000002</v>
      </c>
      <c r="E68" s="182">
        <f t="shared" si="73"/>
        <v>8.6387482517908953E-3</v>
      </c>
      <c r="F68" s="204">
        <f t="shared" si="74"/>
        <v>-69.427999999999997</v>
      </c>
      <c r="G68" s="93">
        <v>-66.253</v>
      </c>
      <c r="H68" s="205">
        <f t="shared" si="75"/>
        <v>-4.5730829060321443E-2</v>
      </c>
      <c r="J68" s="137">
        <f t="shared" si="76"/>
        <v>-396.90600000000001</v>
      </c>
      <c r="K68" s="189">
        <v>-396.56</v>
      </c>
      <c r="L68" s="182">
        <f t="shared" si="77"/>
        <v>-8.7174293157576965E-4</v>
      </c>
    </row>
    <row r="69" spans="2:12">
      <c r="B69" s="79" t="s">
        <v>8</v>
      </c>
      <c r="C69" s="80">
        <f t="shared" si="72"/>
        <v>-340.44400000000002</v>
      </c>
      <c r="D69" s="93">
        <v>-351.77800000000002</v>
      </c>
      <c r="E69" s="182">
        <f t="shared" si="73"/>
        <v>3.3291818918823601E-2</v>
      </c>
      <c r="F69" s="204">
        <f t="shared" si="74"/>
        <v>-95.025499999999994</v>
      </c>
      <c r="G69" s="93">
        <v>-86.891000000000005</v>
      </c>
      <c r="H69" s="205">
        <f t="shared" si="75"/>
        <v>-8.5603338051364997E-2</v>
      </c>
      <c r="J69" s="137">
        <f t="shared" si="76"/>
        <v>-435.46899999999999</v>
      </c>
      <c r="K69" s="189">
        <v>-438.67</v>
      </c>
      <c r="L69" s="182">
        <f t="shared" si="77"/>
        <v>7.3506954570818905E-3</v>
      </c>
    </row>
    <row r="70" spans="2:12">
      <c r="B70" s="79" t="s">
        <v>14</v>
      </c>
      <c r="C70" s="80">
        <f t="shared" si="72"/>
        <v>-407.60199999999998</v>
      </c>
      <c r="D70" s="93">
        <v>-414.005</v>
      </c>
      <c r="E70" s="182">
        <f t="shared" si="73"/>
        <v>1.570895137904138E-2</v>
      </c>
      <c r="F70" s="204">
        <f t="shared" si="74"/>
        <v>-66.660499999999985</v>
      </c>
      <c r="G70" s="93">
        <v>-58.314</v>
      </c>
      <c r="H70" s="205">
        <f t="shared" si="75"/>
        <v>-0.12520908184006996</v>
      </c>
      <c r="J70" s="137">
        <f t="shared" si="76"/>
        <v>-474.26299999999998</v>
      </c>
      <c r="K70" s="189">
        <v>-472.31900000000002</v>
      </c>
      <c r="L70" s="182">
        <f t="shared" si="77"/>
        <v>-4.098991487845316E-3</v>
      </c>
    </row>
    <row r="71" spans="2:12">
      <c r="B71" s="79" t="s">
        <v>9</v>
      </c>
      <c r="C71" s="80">
        <f t="shared" si="72"/>
        <v>-383.875</v>
      </c>
      <c r="D71" s="93">
        <v>-398.54500000000002</v>
      </c>
      <c r="E71" s="182">
        <f t="shared" si="73"/>
        <v>3.821556496255285E-2</v>
      </c>
      <c r="F71" s="204">
        <f t="shared" si="74"/>
        <v>-82.452999999999975</v>
      </c>
      <c r="G71" s="93">
        <v>-70.340999999999994</v>
      </c>
      <c r="H71" s="205">
        <f t="shared" si="75"/>
        <v>-0.14689580730840579</v>
      </c>
      <c r="J71" s="137">
        <f t="shared" si="76"/>
        <v>-466.32799999999997</v>
      </c>
      <c r="K71" s="189">
        <v>-468.88499999999999</v>
      </c>
      <c r="L71" s="182">
        <f t="shared" si="77"/>
        <v>5.4832649980272041E-3</v>
      </c>
    </row>
    <row r="72" spans="2:12">
      <c r="B72" s="79" t="s">
        <v>15</v>
      </c>
      <c r="C72" s="80">
        <f t="shared" si="72"/>
        <v>-453.95800000000003</v>
      </c>
      <c r="D72" s="93">
        <v>-460.745</v>
      </c>
      <c r="E72" s="182">
        <f t="shared" si="73"/>
        <v>1.4950722313517906E-2</v>
      </c>
      <c r="F72" s="204">
        <f t="shared" si="74"/>
        <v>-89.612000000000023</v>
      </c>
      <c r="G72" s="93">
        <v>-83.114999999999995</v>
      </c>
      <c r="H72" s="205">
        <f t="shared" si="75"/>
        <v>-7.2501450698567504E-2</v>
      </c>
      <c r="J72" s="137">
        <f t="shared" si="76"/>
        <v>-543.57000000000005</v>
      </c>
      <c r="K72" s="189">
        <v>-543.86</v>
      </c>
      <c r="L72" s="182">
        <f t="shared" si="77"/>
        <v>5.3350994352152625E-4</v>
      </c>
    </row>
    <row r="73" spans="2:12">
      <c r="B73" s="79" t="s">
        <v>10</v>
      </c>
      <c r="C73" s="80">
        <f t="shared" si="72"/>
        <v>-461.44600000000003</v>
      </c>
      <c r="D73" s="93">
        <v>-477.15100000000001</v>
      </c>
      <c r="E73" s="182">
        <f t="shared" si="73"/>
        <v>3.4034318208414405E-2</v>
      </c>
      <c r="F73" s="204">
        <f t="shared" si="74"/>
        <v>-115.08999999999997</v>
      </c>
      <c r="G73" s="93">
        <v>-104.10299999999999</v>
      </c>
      <c r="H73" s="205">
        <f t="shared" si="75"/>
        <v>-9.5464419150230073E-2</v>
      </c>
      <c r="J73" s="137">
        <f t="shared" si="76"/>
        <v>-576.53599999999994</v>
      </c>
      <c r="K73" s="189">
        <v>-581.25400000000002</v>
      </c>
      <c r="L73" s="182">
        <f t="shared" si="77"/>
        <v>8.1833571537597294E-3</v>
      </c>
    </row>
    <row r="74" spans="2:12">
      <c r="B74" s="79" t="s">
        <v>17</v>
      </c>
      <c r="C74" s="80">
        <f t="shared" si="72"/>
        <v>-334.84899999999999</v>
      </c>
      <c r="D74" s="93">
        <v>-337.43799999999999</v>
      </c>
      <c r="E74" s="182">
        <f t="shared" si="73"/>
        <v>7.7318433084763161E-3</v>
      </c>
      <c r="F74" s="204">
        <f t="shared" si="74"/>
        <v>-48.937999999999988</v>
      </c>
      <c r="G74" s="93">
        <v>-46.529000000000003</v>
      </c>
      <c r="H74" s="205">
        <f t="shared" si="75"/>
        <v>-4.922555069679968E-2</v>
      </c>
      <c r="J74" s="137">
        <f t="shared" si="76"/>
        <v>-383.78699999999998</v>
      </c>
      <c r="K74" s="189">
        <v>-383.96699999999998</v>
      </c>
      <c r="L74" s="182">
        <f t="shared" si="77"/>
        <v>4.6901015406985991E-4</v>
      </c>
    </row>
    <row r="75" spans="2:12">
      <c r="B75" s="79" t="s">
        <v>12</v>
      </c>
      <c r="C75" s="80">
        <f t="shared" si="72"/>
        <v>-293.00299999999999</v>
      </c>
      <c r="D75" s="93">
        <v>-300.959</v>
      </c>
      <c r="E75" s="182">
        <f t="shared" si="73"/>
        <v>2.715330559755369E-2</v>
      </c>
      <c r="F75" s="204">
        <f t="shared" si="74"/>
        <v>-52.722999999999999</v>
      </c>
      <c r="G75" s="93">
        <v>-47.88</v>
      </c>
      <c r="H75" s="205">
        <f t="shared" si="75"/>
        <v>-9.1857443620431245E-2</v>
      </c>
      <c r="J75" s="137">
        <f t="shared" si="76"/>
        <v>-345.726</v>
      </c>
      <c r="K75" s="189">
        <v>-348.839</v>
      </c>
      <c r="L75" s="182">
        <f t="shared" si="77"/>
        <v>9.0042403521863879E-3</v>
      </c>
    </row>
    <row r="76" spans="2:12">
      <c r="B76" s="79" t="s">
        <v>67</v>
      </c>
      <c r="C76" s="80">
        <f t="shared" si="72"/>
        <v>-144.74100000000001</v>
      </c>
      <c r="D76" s="93">
        <v>-156.96299999999999</v>
      </c>
      <c r="E76" s="182">
        <f t="shared" si="73"/>
        <v>8.4440483346114537E-2</v>
      </c>
      <c r="F76" s="204">
        <f t="shared" si="74"/>
        <v>-41.690000000000005</v>
      </c>
      <c r="G76" s="93">
        <v>-28.693999999999999</v>
      </c>
      <c r="H76" s="205">
        <f t="shared" si="75"/>
        <v>-0.31172943151834986</v>
      </c>
      <c r="J76" s="137">
        <f t="shared" si="76"/>
        <v>-186.43100000000001</v>
      </c>
      <c r="K76" s="189">
        <v>-185.65700000000001</v>
      </c>
      <c r="L76" s="182">
        <f t="shared" si="77"/>
        <v>-4.1516700548728247E-3</v>
      </c>
    </row>
    <row r="77" spans="2:12" ht="13.5" thickBot="1">
      <c r="B77" s="82" t="s">
        <v>11</v>
      </c>
      <c r="C77" s="90">
        <f t="shared" si="72"/>
        <v>-162.30099999999999</v>
      </c>
      <c r="D77" s="94">
        <v>-171.51</v>
      </c>
      <c r="E77" s="184">
        <f>(D77/C77-1)</f>
        <v>5.6740254219012742E-2</v>
      </c>
      <c r="F77" s="204">
        <f t="shared" si="74"/>
        <v>-37.802000000000007</v>
      </c>
      <c r="G77" s="93">
        <v>-29.096</v>
      </c>
      <c r="H77" s="205">
        <f t="shared" si="75"/>
        <v>-0.23030527485318253</v>
      </c>
      <c r="J77" s="138">
        <f t="shared" si="76"/>
        <v>-200.10300000000001</v>
      </c>
      <c r="K77" s="190">
        <v>-200.60599999999999</v>
      </c>
      <c r="L77" s="184">
        <f>(K77/J77-1)</f>
        <v>2.5137054416974891E-3</v>
      </c>
    </row>
    <row r="78" spans="2:12" ht="13.5" thickTop="1">
      <c r="B78" s="84" t="s">
        <v>38</v>
      </c>
      <c r="C78" s="6"/>
      <c r="D78" s="6"/>
      <c r="E78" s="236">
        <f>AVERAGE(E66:E77)</f>
        <v>3.0969633134853847E-2</v>
      </c>
      <c r="F78" s="494" t="s">
        <v>39</v>
      </c>
      <c r="G78" s="495"/>
      <c r="H78" s="192">
        <f>AVERAGE(H66:H77)</f>
        <v>-0.120407074288937</v>
      </c>
      <c r="J78" s="473" t="s">
        <v>39</v>
      </c>
      <c r="K78" s="474"/>
      <c r="L78" s="255">
        <f>AVERAGE(L66:L77)</f>
        <v>2.7939980004302867E-3</v>
      </c>
    </row>
    <row r="79" spans="2:12">
      <c r="B79" s="31" t="s">
        <v>40</v>
      </c>
      <c r="C79" s="453" t="s">
        <v>120</v>
      </c>
      <c r="D79" s="460"/>
      <c r="E79" s="236">
        <f>AVERAGE(E66,E68,E70,E72,E74,E76)</f>
        <v>2.5221053444485036E-2</v>
      </c>
      <c r="F79" s="490" t="s">
        <v>41</v>
      </c>
      <c r="G79" s="491"/>
      <c r="H79" s="185">
        <f>AVERAGE(H66,H68,H70,H72,H74,H76)</f>
        <v>-0.11946648432343714</v>
      </c>
      <c r="J79" s="468" t="s">
        <v>41</v>
      </c>
      <c r="K79" s="454"/>
      <c r="L79" s="255">
        <f>AVERAGE(L66,L68,L70,L72,L74,L76)</f>
        <v>-1.2870275215535187E-3</v>
      </c>
    </row>
    <row r="80" spans="2:12">
      <c r="B80" s="31"/>
      <c r="C80" s="14"/>
      <c r="D80" s="85"/>
      <c r="E80" s="237">
        <f>AVERAGE(E67,E69,E71,E73,E75,E77)</f>
        <v>3.6718212825222661E-2</v>
      </c>
      <c r="F80" s="496" t="s">
        <v>42</v>
      </c>
      <c r="G80" s="497"/>
      <c r="H80" s="186">
        <f>AVERAGE(H67,H69,H71,H73,H75,H77)</f>
        <v>-0.12134766425443687</v>
      </c>
      <c r="J80" s="475" t="s">
        <v>42</v>
      </c>
      <c r="K80" s="476"/>
      <c r="L80" s="256">
        <f>AVERAGE(L67,L69,L71,L73,L75,L77)</f>
        <v>6.8750235224140921E-3</v>
      </c>
    </row>
    <row r="81" spans="2:12">
      <c r="B81" s="31"/>
      <c r="C81" s="14"/>
      <c r="D81" s="14"/>
      <c r="E81" s="236">
        <f>_xlfn.STDEV.S(E66:E77)</f>
        <v>2.1860712294318244E-2</v>
      </c>
      <c r="F81" s="490" t="s">
        <v>39</v>
      </c>
      <c r="G81" s="491"/>
      <c r="H81" s="185">
        <f>_xlfn.STDEV.S(H66:H77)</f>
        <v>7.7962251871931371E-2</v>
      </c>
      <c r="J81" s="468" t="s">
        <v>39</v>
      </c>
      <c r="K81" s="454"/>
      <c r="L81" s="255">
        <f>_xlfn.STDEV.S(L66:L77)</f>
        <v>4.826010243386105E-3</v>
      </c>
    </row>
    <row r="82" spans="2:12">
      <c r="B82" s="31"/>
      <c r="C82" s="453" t="s">
        <v>43</v>
      </c>
      <c r="D82" s="460"/>
      <c r="E82" s="236">
        <f>_xlfn.STDEV.S(E66,E68,E70,E72,E74,E76)</f>
        <v>2.936846734919615E-2</v>
      </c>
      <c r="F82" s="490" t="s">
        <v>41</v>
      </c>
      <c r="G82" s="491"/>
      <c r="H82" s="185">
        <f>_xlfn.STDEV.S(H66,H68,H70,H72,H74,H76)</f>
        <v>9.9623659122041755E-2</v>
      </c>
      <c r="J82" s="468" t="s">
        <v>41</v>
      </c>
      <c r="K82" s="454"/>
      <c r="L82" s="255">
        <f>_xlfn.STDEV.S(L66,L68,L70,L72,L74,L76)</f>
        <v>2.2592997205986569E-3</v>
      </c>
    </row>
    <row r="83" spans="2:12" ht="13.5" thickBot="1">
      <c r="B83" s="59"/>
      <c r="C83" s="60"/>
      <c r="D83" s="60"/>
      <c r="E83" s="238">
        <f>_xlfn.STDEV.S(E67,E69,E71,E73,E75,E77)</f>
        <v>1.0466229201410361E-2</v>
      </c>
      <c r="F83" s="492" t="s">
        <v>42</v>
      </c>
      <c r="G83" s="493"/>
      <c r="H83" s="187">
        <f>_xlfn.STDEV.S(H67,H69,H71,H73,H75,H77)</f>
        <v>5.8692854911385726E-2</v>
      </c>
      <c r="J83" s="469" t="s">
        <v>42</v>
      </c>
      <c r="K83" s="470"/>
      <c r="L83" s="257">
        <f>_xlfn.STDEV.S(L67,L69,L71,L73,L75,L77)</f>
        <v>2.4825275704998587E-3</v>
      </c>
    </row>
    <row r="84" spans="2:12" ht="13.5" thickTop="1">
      <c r="E84" s="258" t="s">
        <v>127</v>
      </c>
      <c r="F84" s="258"/>
      <c r="G84" s="258"/>
      <c r="H84" s="258" t="s">
        <v>127</v>
      </c>
    </row>
    <row r="85" spans="2:12" ht="13.5" thickBot="1">
      <c r="C85" s="125"/>
      <c r="D85" s="214"/>
      <c r="G85" s="214"/>
      <c r="J85" s="203" t="s">
        <v>118</v>
      </c>
    </row>
    <row r="86" spans="2:12" ht="13.5" thickTop="1">
      <c r="B86" s="70"/>
      <c r="C86" s="455" t="s">
        <v>60</v>
      </c>
      <c r="D86" s="450"/>
      <c r="E86" s="459"/>
      <c r="F86" s="455" t="s">
        <v>61</v>
      </c>
      <c r="G86" s="450"/>
      <c r="H86" s="459"/>
      <c r="J86" s="176"/>
    </row>
    <row r="87" spans="2:12">
      <c r="B87" s="71" t="s">
        <v>68</v>
      </c>
      <c r="C87" s="72" t="s">
        <v>51</v>
      </c>
      <c r="D87" s="34" t="s">
        <v>51</v>
      </c>
      <c r="E87" s="73" t="s">
        <v>81</v>
      </c>
      <c r="F87" s="72" t="s">
        <v>51</v>
      </c>
      <c r="G87" s="34" t="s">
        <v>51</v>
      </c>
      <c r="H87" s="73" t="s">
        <v>81</v>
      </c>
      <c r="J87" s="193" t="s">
        <v>81</v>
      </c>
    </row>
    <row r="88" spans="2:12" ht="13.5" thickBot="1">
      <c r="B88" s="74" t="s">
        <v>64</v>
      </c>
      <c r="C88" s="86" t="s">
        <v>18</v>
      </c>
      <c r="D88" s="150" t="s">
        <v>56</v>
      </c>
      <c r="E88" s="145" t="s">
        <v>87</v>
      </c>
      <c r="F88" s="78" t="s">
        <v>66</v>
      </c>
      <c r="G88" s="150" t="s">
        <v>79</v>
      </c>
      <c r="H88" s="145" t="s">
        <v>82</v>
      </c>
      <c r="J88" s="201" t="s">
        <v>117</v>
      </c>
    </row>
    <row r="89" spans="2:12" ht="13.5" thickTop="1">
      <c r="B89" s="79" t="s">
        <v>6</v>
      </c>
      <c r="C89" s="80">
        <f>G5</f>
        <v>-229.45699999999999</v>
      </c>
      <c r="D89" s="153">
        <f>M5</f>
        <v>-49.384</v>
      </c>
      <c r="E89" s="139">
        <f>D89/C89</f>
        <v>0.21522115254710034</v>
      </c>
      <c r="F89" s="80">
        <f>O5</f>
        <v>-39.576499999999996</v>
      </c>
      <c r="G89" s="144">
        <f>Q5</f>
        <v>9.8662499999999937</v>
      </c>
      <c r="H89" s="139">
        <f>G89/F89</f>
        <v>-0.24929566788371874</v>
      </c>
      <c r="J89" s="35">
        <f t="shared" ref="J89" si="78">G89/C89</f>
        <v>-4.299825239587371E-2</v>
      </c>
    </row>
    <row r="90" spans="2:12">
      <c r="B90" s="79" t="s">
        <v>7</v>
      </c>
      <c r="C90" s="80">
        <f t="shared" ref="C90:C100" si="79">G6</f>
        <v>-358.392</v>
      </c>
      <c r="D90" s="144">
        <f t="shared" ref="D90:D100" si="80">M6</f>
        <v>59.861999999999995</v>
      </c>
      <c r="E90" s="139">
        <f t="shared" ref="E90:E100" si="81">D90/C90</f>
        <v>-0.16702939797763341</v>
      </c>
      <c r="F90" s="80">
        <f t="shared" ref="F90:F100" si="82">O6</f>
        <v>-91.643500000000017</v>
      </c>
      <c r="G90" s="144">
        <f t="shared" ref="G90:G100" si="83">Q6</f>
        <v>-20.440249999999999</v>
      </c>
      <c r="H90" s="139">
        <f t="shared" ref="H90:H100" si="84">G90/F90</f>
        <v>0.22304091397644127</v>
      </c>
      <c r="J90" s="35">
        <f>G90/C90</f>
        <v>5.7033220607602846E-2</v>
      </c>
    </row>
    <row r="91" spans="2:12">
      <c r="B91" s="79" t="s">
        <v>13</v>
      </c>
      <c r="C91" s="80">
        <f t="shared" si="79"/>
        <v>-327.47800000000001</v>
      </c>
      <c r="D91" s="144">
        <f t="shared" si="80"/>
        <v>-59.373999999999995</v>
      </c>
      <c r="E91" s="139">
        <f t="shared" si="81"/>
        <v>0.18130683587905139</v>
      </c>
      <c r="F91" s="80">
        <f t="shared" si="82"/>
        <v>-69.427999999999997</v>
      </c>
      <c r="G91" s="144">
        <f t="shared" si="83"/>
        <v>30.397500000000001</v>
      </c>
      <c r="H91" s="139">
        <f t="shared" si="84"/>
        <v>-0.43782767759405428</v>
      </c>
      <c r="J91" s="35">
        <f t="shared" ref="J91:J100" si="85">G91/C91</f>
        <v>-9.2823029333268192E-2</v>
      </c>
    </row>
    <row r="92" spans="2:12">
      <c r="B92" s="79" t="s">
        <v>8</v>
      </c>
      <c r="C92" s="80">
        <f t="shared" si="79"/>
        <v>-340.44400000000002</v>
      </c>
      <c r="D92" s="144">
        <f t="shared" si="80"/>
        <v>42.769000000000005</v>
      </c>
      <c r="E92" s="139">
        <f t="shared" si="81"/>
        <v>-0.1256271222286191</v>
      </c>
      <c r="F92" s="80">
        <f t="shared" si="82"/>
        <v>-95.025499999999994</v>
      </c>
      <c r="G92" s="144">
        <f t="shared" si="83"/>
        <v>-8.153250000000007</v>
      </c>
      <c r="H92" s="139">
        <f t="shared" si="84"/>
        <v>8.580065350879508E-2</v>
      </c>
      <c r="J92" s="35">
        <f t="shared" si="85"/>
        <v>2.3948872648658831E-2</v>
      </c>
    </row>
    <row r="93" spans="2:12">
      <c r="B93" s="79" t="s">
        <v>14</v>
      </c>
      <c r="C93" s="80">
        <f t="shared" si="79"/>
        <v>-407.60199999999998</v>
      </c>
      <c r="D93" s="144">
        <f t="shared" si="80"/>
        <v>-48.970499999999987</v>
      </c>
      <c r="E93" s="139">
        <f t="shared" si="81"/>
        <v>0.12014293354792173</v>
      </c>
      <c r="F93" s="80">
        <f t="shared" si="82"/>
        <v>-66.660499999999985</v>
      </c>
      <c r="G93" s="144">
        <f t="shared" si="83"/>
        <v>9.2610000000000099</v>
      </c>
      <c r="H93" s="139">
        <f t="shared" si="84"/>
        <v>-0.1389278508262016</v>
      </c>
      <c r="J93" s="35">
        <f t="shared" si="85"/>
        <v>-2.2720693225254072E-2</v>
      </c>
    </row>
    <row r="94" spans="2:12">
      <c r="B94" s="79" t="s">
        <v>9</v>
      </c>
      <c r="C94" s="80">
        <f t="shared" si="79"/>
        <v>-383.875</v>
      </c>
      <c r="D94" s="144">
        <f t="shared" si="80"/>
        <v>55.663499999999999</v>
      </c>
      <c r="E94" s="139">
        <f t="shared" si="81"/>
        <v>-0.14500423314881147</v>
      </c>
      <c r="F94" s="80">
        <f t="shared" si="82"/>
        <v>-82.452999999999975</v>
      </c>
      <c r="G94" s="144">
        <f t="shared" si="83"/>
        <v>-17.920500000000011</v>
      </c>
      <c r="H94" s="139">
        <f t="shared" si="84"/>
        <v>0.21734200089748118</v>
      </c>
      <c r="J94" s="35">
        <f t="shared" si="85"/>
        <v>4.6683165092803673E-2</v>
      </c>
    </row>
    <row r="95" spans="2:12">
      <c r="B95" s="79" t="s">
        <v>15</v>
      </c>
      <c r="C95" s="80">
        <f t="shared" si="79"/>
        <v>-453.95800000000003</v>
      </c>
      <c r="D95" s="144">
        <f t="shared" si="80"/>
        <v>-70.92900000000003</v>
      </c>
      <c r="E95" s="139">
        <f t="shared" si="81"/>
        <v>0.1562457319840162</v>
      </c>
      <c r="F95" s="80">
        <f t="shared" si="82"/>
        <v>-89.612000000000023</v>
      </c>
      <c r="G95" s="144">
        <f t="shared" si="83"/>
        <v>30.015499999999989</v>
      </c>
      <c r="H95" s="139">
        <f t="shared" si="84"/>
        <v>-0.33494956032674172</v>
      </c>
      <c r="J95" s="35">
        <f t="shared" si="85"/>
        <v>-6.6119552910181095E-2</v>
      </c>
    </row>
    <row r="96" spans="2:12">
      <c r="B96" s="79" t="s">
        <v>10</v>
      </c>
      <c r="C96" s="80">
        <f t="shared" si="79"/>
        <v>-461.44600000000003</v>
      </c>
      <c r="D96" s="144">
        <f t="shared" si="80"/>
        <v>88.782499999999999</v>
      </c>
      <c r="E96" s="139">
        <f t="shared" si="81"/>
        <v>-0.19240062759239432</v>
      </c>
      <c r="F96" s="80">
        <f t="shared" si="82"/>
        <v>-115.08999999999997</v>
      </c>
      <c r="G96" s="144">
        <f t="shared" si="83"/>
        <v>-45.507499999999979</v>
      </c>
      <c r="H96" s="139">
        <f t="shared" si="84"/>
        <v>0.39540794161091308</v>
      </c>
      <c r="J96" s="35">
        <f t="shared" si="85"/>
        <v>9.8619340074461534E-2</v>
      </c>
    </row>
    <row r="97" spans="2:10">
      <c r="B97" s="79" t="s">
        <v>17</v>
      </c>
      <c r="C97" s="80">
        <f t="shared" si="79"/>
        <v>-334.84899999999999</v>
      </c>
      <c r="D97" s="144">
        <f t="shared" si="80"/>
        <v>-83.854000000000013</v>
      </c>
      <c r="E97" s="139">
        <f t="shared" si="81"/>
        <v>0.2504233251405858</v>
      </c>
      <c r="F97" s="80">
        <f t="shared" si="82"/>
        <v>-48.937999999999988</v>
      </c>
      <c r="G97" s="144">
        <f t="shared" si="83"/>
        <v>37.713250000000002</v>
      </c>
      <c r="H97" s="139">
        <f t="shared" si="84"/>
        <v>-0.77063325023499141</v>
      </c>
      <c r="J97" s="35">
        <f t="shared" si="85"/>
        <v>-0.11262763215658403</v>
      </c>
    </row>
    <row r="98" spans="2:10">
      <c r="B98" s="79" t="s">
        <v>12</v>
      </c>
      <c r="C98" s="80">
        <f t="shared" si="79"/>
        <v>-293.00299999999999</v>
      </c>
      <c r="D98" s="144">
        <f t="shared" si="80"/>
        <v>36.220000000000013</v>
      </c>
      <c r="E98" s="139">
        <f t="shared" si="81"/>
        <v>-0.12361648174250781</v>
      </c>
      <c r="F98" s="80">
        <f t="shared" si="82"/>
        <v>-52.722999999999999</v>
      </c>
      <c r="G98" s="144">
        <f t="shared" si="83"/>
        <v>-16.260500000000008</v>
      </c>
      <c r="H98" s="139">
        <f t="shared" si="84"/>
        <v>0.30841378525501217</v>
      </c>
      <c r="J98" s="35">
        <f t="shared" si="85"/>
        <v>5.5496018812094101E-2</v>
      </c>
    </row>
    <row r="99" spans="2:10">
      <c r="B99" s="79" t="s">
        <v>67</v>
      </c>
      <c r="C99" s="80">
        <f t="shared" si="79"/>
        <v>-144.74100000000001</v>
      </c>
      <c r="D99" s="144">
        <f t="shared" si="80"/>
        <v>-36.627499999999998</v>
      </c>
      <c r="E99" s="139">
        <f t="shared" si="81"/>
        <v>0.25305545767957932</v>
      </c>
      <c r="F99" s="80">
        <f t="shared" si="82"/>
        <v>-41.690000000000005</v>
      </c>
      <c r="G99" s="144">
        <f t="shared" si="83"/>
        <v>-7.7602499999999921</v>
      </c>
      <c r="H99" s="139">
        <f t="shared" si="84"/>
        <v>0.18614176061405591</v>
      </c>
      <c r="J99" s="35">
        <f t="shared" si="85"/>
        <v>5.36147325222293E-2</v>
      </c>
    </row>
    <row r="100" spans="2:10" ht="13.5" thickBot="1">
      <c r="B100" s="82" t="s">
        <v>11</v>
      </c>
      <c r="C100" s="80">
        <f t="shared" si="79"/>
        <v>-162.30099999999999</v>
      </c>
      <c r="D100" s="147">
        <f t="shared" si="80"/>
        <v>24.265000000000001</v>
      </c>
      <c r="E100" s="37">
        <f t="shared" si="81"/>
        <v>-0.1495061644721844</v>
      </c>
      <c r="F100" s="80">
        <f t="shared" si="82"/>
        <v>-37.802000000000007</v>
      </c>
      <c r="G100" s="144">
        <f t="shared" si="83"/>
        <v>-23.875250000000001</v>
      </c>
      <c r="H100" s="37">
        <f t="shared" si="84"/>
        <v>0.631586953071266</v>
      </c>
      <c r="J100" s="35">
        <f t="shared" si="85"/>
        <v>0.14710476213948159</v>
      </c>
    </row>
    <row r="101" spans="2:10" ht="13.5" thickTop="1">
      <c r="B101" s="84" t="s">
        <v>38</v>
      </c>
      <c r="C101" s="141"/>
      <c r="D101" s="142"/>
      <c r="E101" s="11">
        <f>AVERAGE(E89:E100)</f>
        <v>2.2767617468008691E-2</v>
      </c>
      <c r="F101" s="473" t="s">
        <v>39</v>
      </c>
      <c r="G101" s="474"/>
      <c r="H101" s="151">
        <f>AVERAGE(H89:H100)</f>
        <v>9.6750001723547394E-3</v>
      </c>
      <c r="J101" s="262">
        <f>AVERAGE(J89:J100)</f>
        <v>1.2100912656347565E-2</v>
      </c>
    </row>
    <row r="102" spans="2:10">
      <c r="B102" s="31" t="s">
        <v>40</v>
      </c>
      <c r="C102" s="453" t="s">
        <v>120</v>
      </c>
      <c r="D102" s="454"/>
      <c r="E102" s="35">
        <f>AVERAGE(E89,E91,E93,E95,E97,E99)</f>
        <v>0.19606590612970917</v>
      </c>
      <c r="F102" s="468" t="s">
        <v>41</v>
      </c>
      <c r="G102" s="454"/>
      <c r="H102" s="35">
        <f>AVERAGE(H89,H91,H93,H95,H97,H99)</f>
        <v>-0.29091537437527532</v>
      </c>
      <c r="J102" s="263">
        <f>AVERAGE(J89,J91,J93,J95,J97,J99)</f>
        <v>-4.7279071249821968E-2</v>
      </c>
    </row>
    <row r="103" spans="2:10">
      <c r="B103" s="31"/>
      <c r="C103" s="14"/>
      <c r="D103" s="56"/>
      <c r="E103" s="152">
        <f>AVERAGE(E90,E92,E94,E96,E98,E100)</f>
        <v>-0.15053067119369176</v>
      </c>
      <c r="F103" s="475" t="s">
        <v>42</v>
      </c>
      <c r="G103" s="476"/>
      <c r="H103" s="152">
        <f>AVERAGE(H90,H92,H94,H96,H98,H100)</f>
        <v>0.31026537471998478</v>
      </c>
      <c r="J103" s="264">
        <f>AVERAGE(J90,J92,J94,J96,J98,J100)</f>
        <v>7.1480896562517091E-2</v>
      </c>
    </row>
    <row r="104" spans="2:10">
      <c r="B104" s="31"/>
      <c r="C104" s="14"/>
      <c r="D104" s="42"/>
      <c r="E104" s="11">
        <f>_xlfn.STDEV.S(E89:E100)</f>
        <v>0.18535622965462711</v>
      </c>
      <c r="F104" s="468" t="s">
        <v>39</v>
      </c>
      <c r="G104" s="454"/>
      <c r="H104" s="35">
        <f>_xlfn.STDEV.S(H89:H100)</f>
        <v>0.40084567243196056</v>
      </c>
      <c r="J104" s="263">
        <f>_xlfn.STDEV.S(J89:J100)</f>
        <v>7.9547799081912743E-2</v>
      </c>
    </row>
    <row r="105" spans="2:10">
      <c r="B105" s="31"/>
      <c r="C105" s="453" t="s">
        <v>43</v>
      </c>
      <c r="D105" s="454"/>
      <c r="E105" s="35">
        <f>_xlfn.STDEV.S(E89,E91,E93,E95,E97,E99)</f>
        <v>5.3173744728018224E-2</v>
      </c>
      <c r="F105" s="468" t="s">
        <v>41</v>
      </c>
      <c r="G105" s="454"/>
      <c r="H105" s="35">
        <f>_xlfn.STDEV.S(H89,H91,H93,H95,H97,H99)</f>
        <v>0.31814065823659354</v>
      </c>
      <c r="J105" s="263">
        <f>_xlfn.STDEV.S(J89,J91,J93,J95,J97,J99)</f>
        <v>5.9161895271427727E-2</v>
      </c>
    </row>
    <row r="106" spans="2:10" ht="13.5" thickBot="1">
      <c r="B106" s="59"/>
      <c r="C106" s="60"/>
      <c r="D106" s="61"/>
      <c r="E106" s="37">
        <f>_xlfn.STDEV.S(E90,E92,E94,E96,E98,E100)</f>
        <v>2.6082379917011938E-2</v>
      </c>
      <c r="F106" s="469" t="s">
        <v>42</v>
      </c>
      <c r="G106" s="470"/>
      <c r="H106" s="140">
        <f>_xlfn.STDEV.S(H90,H92,H94,H96,H98,H100)</f>
        <v>0.18821663731852056</v>
      </c>
      <c r="J106" s="265">
        <f>_xlfn.STDEV.S(J90,J92,J94,J96,J98,J100)</f>
        <v>4.4258189302409524E-2</v>
      </c>
    </row>
    <row r="107" spans="2:10" ht="13.5" thickTop="1">
      <c r="E107" s="287" t="s">
        <v>131</v>
      </c>
      <c r="F107" s="287"/>
      <c r="G107" s="287"/>
      <c r="H107" s="287" t="s">
        <v>132</v>
      </c>
    </row>
    <row r="108" spans="2:10">
      <c r="C108" s="7"/>
      <c r="D108" s="7"/>
      <c r="E108" s="11"/>
      <c r="F108" s="11"/>
      <c r="G108" s="11"/>
      <c r="H108" s="11"/>
    </row>
    <row r="109" spans="2:10">
      <c r="C109" s="7"/>
      <c r="D109" s="7"/>
      <c r="E109" s="11"/>
      <c r="F109" s="212"/>
      <c r="G109" s="11"/>
      <c r="H109" s="11"/>
    </row>
    <row r="110" spans="2:10">
      <c r="C110" s="7"/>
      <c r="D110" s="7"/>
      <c r="E110" s="11"/>
      <c r="F110" s="212"/>
      <c r="G110" s="11"/>
      <c r="H110" s="11"/>
    </row>
    <row r="111" spans="2:10">
      <c r="C111" s="7"/>
      <c r="D111" s="7"/>
      <c r="E111" s="14"/>
      <c r="F111" s="7"/>
      <c r="G111" s="14"/>
      <c r="H111" s="14"/>
    </row>
    <row r="112" spans="2:10">
      <c r="C112" s="7"/>
      <c r="D112" s="7"/>
      <c r="E112" s="14"/>
      <c r="F112" s="14"/>
      <c r="G112" s="14"/>
      <c r="H112" s="14"/>
    </row>
    <row r="113" spans="3:8">
      <c r="C113" s="7"/>
      <c r="D113" s="7"/>
      <c r="E113" s="14"/>
      <c r="F113" s="14"/>
      <c r="G113" s="14"/>
      <c r="H113" s="14"/>
    </row>
    <row r="114" spans="3:8">
      <c r="E114" s="3"/>
      <c r="F114" s="3"/>
      <c r="G114" s="3"/>
      <c r="H114" s="3"/>
    </row>
  </sheetData>
  <mergeCells count="34">
    <mergeCell ref="F103:G103"/>
    <mergeCell ref="F104:G104"/>
    <mergeCell ref="C105:D105"/>
    <mergeCell ref="F105:G105"/>
    <mergeCell ref="F106:G106"/>
    <mergeCell ref="C86:E86"/>
    <mergeCell ref="F86:H86"/>
    <mergeCell ref="F101:G101"/>
    <mergeCell ref="C102:D102"/>
    <mergeCell ref="F102:G102"/>
    <mergeCell ref="J83:K83"/>
    <mergeCell ref="J78:K78"/>
    <mergeCell ref="J79:K79"/>
    <mergeCell ref="J80:K80"/>
    <mergeCell ref="J81:K81"/>
    <mergeCell ref="J82:K82"/>
    <mergeCell ref="C2:E2"/>
    <mergeCell ref="F2:H2"/>
    <mergeCell ref="C63:E63"/>
    <mergeCell ref="F63:H63"/>
    <mergeCell ref="I2:K2"/>
    <mergeCell ref="C34:D34"/>
    <mergeCell ref="C37:D37"/>
    <mergeCell ref="C56:D56"/>
    <mergeCell ref="C59:D59"/>
    <mergeCell ref="J63:L63"/>
    <mergeCell ref="C82:D82"/>
    <mergeCell ref="F82:G82"/>
    <mergeCell ref="F83:G83"/>
    <mergeCell ref="F78:G78"/>
    <mergeCell ref="C79:D79"/>
    <mergeCell ref="F79:G79"/>
    <mergeCell ref="F80:G80"/>
    <mergeCell ref="F81:G81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U129"/>
  <sheetViews>
    <sheetView topLeftCell="A103" zoomScale="170" zoomScaleNormal="170" zoomScalePageLayoutView="150" workbookViewId="0">
      <selection activeCell="M19" sqref="M19"/>
    </sheetView>
  </sheetViews>
  <sheetFormatPr defaultColWidth="8.85546875" defaultRowHeight="12.75"/>
  <cols>
    <col min="2" max="2" width="22.7109375" customWidth="1"/>
    <col min="3" max="8" width="10.7109375" customWidth="1"/>
    <col min="9" max="11" width="11.7109375" customWidth="1"/>
    <col min="13" max="13" width="9.42578125" customWidth="1"/>
    <col min="14" max="17" width="9.7109375" customWidth="1"/>
  </cols>
  <sheetData>
    <row r="1" spans="2:17" ht="13.5" thickBot="1"/>
    <row r="2" spans="2:17" ht="13.5" thickTop="1">
      <c r="B2" s="27" t="s">
        <v>2</v>
      </c>
      <c r="C2" s="482" t="s">
        <v>4</v>
      </c>
      <c r="D2" s="483"/>
      <c r="E2" s="498"/>
      <c r="F2" s="457" t="s">
        <v>3</v>
      </c>
      <c r="G2" s="451"/>
      <c r="H2" s="458"/>
      <c r="I2" s="499" t="s">
        <v>1</v>
      </c>
      <c r="J2" s="483"/>
      <c r="K2" s="484"/>
      <c r="M2" s="286"/>
      <c r="N2" s="271"/>
      <c r="O2" s="270" t="s">
        <v>126</v>
      </c>
      <c r="P2" s="271"/>
      <c r="Q2" s="272"/>
    </row>
    <row r="3" spans="2:17">
      <c r="B3" s="4" t="s">
        <v>46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</row>
    <row r="4" spans="2:17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</row>
    <row r="5" spans="2:17" ht="13.5" thickTop="1">
      <c r="B5" s="1" t="s">
        <v>6</v>
      </c>
      <c r="C5" s="104">
        <v>-172.411</v>
      </c>
      <c r="D5" s="105">
        <v>-277.57299999999998</v>
      </c>
      <c r="E5" s="107">
        <v>-378.40699999999998</v>
      </c>
      <c r="F5" s="104">
        <v>-137.14500000000001</v>
      </c>
      <c r="G5" s="105">
        <v>-151.04900000000001</v>
      </c>
      <c r="H5" s="107">
        <v>-164.03100000000001</v>
      </c>
      <c r="I5" s="104">
        <v>-101.879</v>
      </c>
      <c r="J5" s="105">
        <v>-24.526</v>
      </c>
      <c r="K5" s="106">
        <v>50.344000000000001</v>
      </c>
      <c r="M5" s="276">
        <f>(F5-H5)/2</f>
        <v>13.442999999999998</v>
      </c>
      <c r="N5" s="278">
        <f>(C5-I5)/2</f>
        <v>-35.265999999999998</v>
      </c>
      <c r="O5" s="278">
        <f>(D5-J5)/2</f>
        <v>-126.52349999999998</v>
      </c>
      <c r="P5" s="278">
        <f>(E5-K5)/2</f>
        <v>-214.37549999999999</v>
      </c>
      <c r="Q5" s="282">
        <f>(N5-P5)/2</f>
        <v>89.554749999999999</v>
      </c>
    </row>
    <row r="6" spans="2:17">
      <c r="B6" s="1" t="s">
        <v>7</v>
      </c>
      <c r="C6" s="104">
        <v>-554.12900000000002</v>
      </c>
      <c r="D6" s="105">
        <v>-558.98299999999995</v>
      </c>
      <c r="E6" s="107">
        <v>-585.04</v>
      </c>
      <c r="F6" s="104">
        <v>-231.25299999999999</v>
      </c>
      <c r="G6" s="105">
        <v>-260.49799999999999</v>
      </c>
      <c r="H6" s="107">
        <v>-285.92599999999999</v>
      </c>
      <c r="I6" s="104">
        <v>91.623000000000005</v>
      </c>
      <c r="J6" s="105">
        <v>37.988</v>
      </c>
      <c r="K6" s="106">
        <v>13.189</v>
      </c>
      <c r="M6" s="274">
        <f>(F6-H6)/2</f>
        <v>27.336500000000001</v>
      </c>
      <c r="N6" s="279">
        <f t="shared" ref="N6:P16" si="0">(C6-I6)/2</f>
        <v>-322.87600000000003</v>
      </c>
      <c r="O6" s="279">
        <f t="shared" si="0"/>
        <v>-298.4855</v>
      </c>
      <c r="P6" s="279">
        <f t="shared" si="0"/>
        <v>-299.11449999999996</v>
      </c>
      <c r="Q6" s="283">
        <f>(N6-P6)/2</f>
        <v>-11.880750000000035</v>
      </c>
    </row>
    <row r="7" spans="2:17">
      <c r="B7" s="1" t="s">
        <v>13</v>
      </c>
      <c r="C7" s="104">
        <v>-275.75700000000001</v>
      </c>
      <c r="D7" s="105">
        <v>-455.32600000000002</v>
      </c>
      <c r="E7" s="107">
        <v>-624.14800000000002</v>
      </c>
      <c r="F7" s="104">
        <v>-209.40799999999999</v>
      </c>
      <c r="G7" s="105">
        <v>-229.34200000000001</v>
      </c>
      <c r="H7" s="107">
        <v>-245.04499999999999</v>
      </c>
      <c r="I7" s="104">
        <v>-143.059</v>
      </c>
      <c r="J7" s="105">
        <v>-3.359</v>
      </c>
      <c r="K7" s="106">
        <v>134.05799999999999</v>
      </c>
      <c r="M7" s="274">
        <f>(F7-H7)/2</f>
        <v>17.8185</v>
      </c>
      <c r="N7" s="279">
        <f t="shared" ref="N7:N8" si="1">(C7-I7)/2</f>
        <v>-66.349000000000004</v>
      </c>
      <c r="O7" s="279">
        <f t="shared" ref="O7:O8" si="2">(D7-J7)/2</f>
        <v>-225.98350000000002</v>
      </c>
      <c r="P7" s="279">
        <f t="shared" ref="P7:P8" si="3">(E7-K7)/2</f>
        <v>-379.10300000000001</v>
      </c>
      <c r="Q7" s="283">
        <f>(N7-P7)/2</f>
        <v>156.37700000000001</v>
      </c>
    </row>
    <row r="8" spans="2:17">
      <c r="B8" s="1" t="s">
        <v>8</v>
      </c>
      <c r="C8" s="104">
        <v>-560.73599999999999</v>
      </c>
      <c r="D8" s="105">
        <v>-573.38599999999997</v>
      </c>
      <c r="E8" s="107">
        <v>-597.71299999999997</v>
      </c>
      <c r="F8" s="104">
        <v>-246.06399999999999</v>
      </c>
      <c r="G8" s="105">
        <v>-262.93799999999999</v>
      </c>
      <c r="H8" s="107">
        <v>-277.94600000000003</v>
      </c>
      <c r="I8" s="104">
        <v>68.606999999999999</v>
      </c>
      <c r="J8" s="105">
        <v>47.51</v>
      </c>
      <c r="K8" s="106">
        <v>41.820999999999998</v>
      </c>
      <c r="M8" s="274">
        <f>(F8-H8)/2</f>
        <v>15.941000000000017</v>
      </c>
      <c r="N8" s="279">
        <f t="shared" si="1"/>
        <v>-314.67149999999998</v>
      </c>
      <c r="O8" s="279">
        <f t="shared" si="2"/>
        <v>-310.44799999999998</v>
      </c>
      <c r="P8" s="279">
        <f t="shared" si="3"/>
        <v>-319.767</v>
      </c>
      <c r="Q8" s="283">
        <f>(N8-P8)/2</f>
        <v>2.5477500000000077</v>
      </c>
    </row>
    <row r="9" spans="2:17">
      <c r="B9" s="1" t="s">
        <v>14</v>
      </c>
      <c r="C9" s="104">
        <v>-425.43299999999999</v>
      </c>
      <c r="D9" s="105">
        <v>-524.19799999999998</v>
      </c>
      <c r="E9" s="107">
        <v>-616.78800000000001</v>
      </c>
      <c r="F9" s="104">
        <v>-282.334</v>
      </c>
      <c r="G9" s="105">
        <v>-308.726</v>
      </c>
      <c r="H9" s="107">
        <v>-332.13900000000001</v>
      </c>
      <c r="I9" s="104">
        <v>-139.23500000000001</v>
      </c>
      <c r="J9" s="105">
        <v>-93.253</v>
      </c>
      <c r="K9" s="106">
        <v>-47.488999999999997</v>
      </c>
      <c r="M9" s="274">
        <f t="shared" ref="M9:M16" si="4">(F9-H9)/2</f>
        <v>24.902500000000003</v>
      </c>
      <c r="N9" s="279">
        <f t="shared" si="0"/>
        <v>-143.09899999999999</v>
      </c>
      <c r="O9" s="279">
        <f t="shared" si="0"/>
        <v>-215.4725</v>
      </c>
      <c r="P9" s="279">
        <f t="shared" si="0"/>
        <v>-284.64949999999999</v>
      </c>
      <c r="Q9" s="283">
        <f t="shared" ref="Q9:Q16" si="5">(N9-P9)/2</f>
        <v>70.77525</v>
      </c>
    </row>
    <row r="10" spans="2:17">
      <c r="B10" s="1" t="s">
        <v>9</v>
      </c>
      <c r="C10" s="104">
        <v>-593.86099999999999</v>
      </c>
      <c r="D10" s="105">
        <v>-588.23500000000001</v>
      </c>
      <c r="E10" s="107">
        <v>-585.90899999999999</v>
      </c>
      <c r="F10" s="104">
        <v>-289.96699999999998</v>
      </c>
      <c r="G10" s="105">
        <v>-319.83100000000002</v>
      </c>
      <c r="H10" s="107">
        <v>-347.97399999999999</v>
      </c>
      <c r="I10" s="104">
        <v>13.928000000000001</v>
      </c>
      <c r="J10" s="105">
        <v>-51.427999999999997</v>
      </c>
      <c r="K10" s="106">
        <v>-110.039</v>
      </c>
      <c r="M10" s="274">
        <f t="shared" si="4"/>
        <v>29.003500000000003</v>
      </c>
      <c r="N10" s="279">
        <f t="shared" si="0"/>
        <v>-303.89449999999999</v>
      </c>
      <c r="O10" s="279">
        <f t="shared" si="0"/>
        <v>-268.40350000000001</v>
      </c>
      <c r="P10" s="279">
        <f t="shared" si="0"/>
        <v>-237.935</v>
      </c>
      <c r="Q10" s="283">
        <f t="shared" si="5"/>
        <v>-32.979749999999996</v>
      </c>
    </row>
    <row r="11" spans="2:17">
      <c r="B11" s="1" t="s">
        <v>15</v>
      </c>
      <c r="C11" s="104">
        <v>-361.20699999999999</v>
      </c>
      <c r="D11" s="105">
        <v>-597.71100000000001</v>
      </c>
      <c r="E11" s="107">
        <v>-835.30799999999999</v>
      </c>
      <c r="F11" s="104">
        <v>-251.874</v>
      </c>
      <c r="G11" s="105">
        <v>-308.09100000000001</v>
      </c>
      <c r="H11" s="107">
        <v>-356.42899999999997</v>
      </c>
      <c r="I11" s="104">
        <v>-142.541</v>
      </c>
      <c r="J11" s="105">
        <v>-18.471</v>
      </c>
      <c r="K11" s="106">
        <v>122.45</v>
      </c>
      <c r="M11" s="274">
        <f t="shared" si="4"/>
        <v>52.277499999999989</v>
      </c>
      <c r="N11" s="279">
        <f t="shared" si="0"/>
        <v>-109.333</v>
      </c>
      <c r="O11" s="279">
        <f t="shared" si="0"/>
        <v>-289.62</v>
      </c>
      <c r="P11" s="279">
        <f t="shared" si="0"/>
        <v>-478.87900000000002</v>
      </c>
      <c r="Q11" s="283">
        <f t="shared" si="5"/>
        <v>184.77300000000002</v>
      </c>
    </row>
    <row r="12" spans="2:17">
      <c r="B12" s="1" t="s">
        <v>10</v>
      </c>
      <c r="C12" s="104">
        <v>-736.072</v>
      </c>
      <c r="D12" s="105">
        <v>-707.12199999999996</v>
      </c>
      <c r="E12" s="107">
        <v>-690.096</v>
      </c>
      <c r="F12" s="104">
        <v>-273.959</v>
      </c>
      <c r="G12" s="105">
        <v>-333.084</v>
      </c>
      <c r="H12" s="107">
        <v>-387.68</v>
      </c>
      <c r="I12" s="104">
        <v>188.154</v>
      </c>
      <c r="J12" s="105">
        <v>40.953000000000003</v>
      </c>
      <c r="K12" s="106">
        <v>-85.263999999999996</v>
      </c>
      <c r="M12" s="274">
        <f t="shared" si="4"/>
        <v>56.860500000000002</v>
      </c>
      <c r="N12" s="279">
        <f t="shared" si="0"/>
        <v>-462.113</v>
      </c>
      <c r="O12" s="279">
        <f t="shared" si="0"/>
        <v>-374.03749999999997</v>
      </c>
      <c r="P12" s="279">
        <f t="shared" si="0"/>
        <v>-302.416</v>
      </c>
      <c r="Q12" s="283">
        <f t="shared" si="5"/>
        <v>-79.848500000000001</v>
      </c>
    </row>
    <row r="13" spans="2:17">
      <c r="B13" s="1" t="s">
        <v>17</v>
      </c>
      <c r="C13" s="104">
        <v>-110.57299999999999</v>
      </c>
      <c r="D13" s="105">
        <v>-366.58100000000002</v>
      </c>
      <c r="E13" s="107">
        <v>-632.55200000000002</v>
      </c>
      <c r="F13" s="104">
        <v>-169.92099999999999</v>
      </c>
      <c r="G13" s="105">
        <v>-209.82900000000001</v>
      </c>
      <c r="H13" s="107">
        <v>-240.64</v>
      </c>
      <c r="I13" s="104">
        <v>-229.27</v>
      </c>
      <c r="J13" s="105">
        <v>-53.078000000000003</v>
      </c>
      <c r="K13" s="106">
        <v>151.27099999999999</v>
      </c>
      <c r="M13" s="274">
        <f t="shared" si="4"/>
        <v>35.359499999999997</v>
      </c>
      <c r="N13" s="279">
        <f t="shared" si="0"/>
        <v>59.348500000000008</v>
      </c>
      <c r="O13" s="279">
        <f t="shared" si="0"/>
        <v>-156.75150000000002</v>
      </c>
      <c r="P13" s="279">
        <f t="shared" si="0"/>
        <v>-391.91149999999999</v>
      </c>
      <c r="Q13" s="283">
        <f t="shared" si="5"/>
        <v>225.63</v>
      </c>
    </row>
    <row r="14" spans="2:17">
      <c r="B14" s="1" t="s">
        <v>12</v>
      </c>
      <c r="C14" s="104">
        <v>-337.70699999999999</v>
      </c>
      <c r="D14" s="105">
        <v>-360.48399999999998</v>
      </c>
      <c r="E14" s="107">
        <v>-405.88299999999998</v>
      </c>
      <c r="F14" s="104">
        <v>-167.875</v>
      </c>
      <c r="G14" s="105">
        <v>-191.61199999999999</v>
      </c>
      <c r="H14" s="107">
        <v>-211.97399999999999</v>
      </c>
      <c r="I14" s="104">
        <v>1.9570000000000001</v>
      </c>
      <c r="J14" s="105">
        <v>-22.741</v>
      </c>
      <c r="K14" s="106">
        <v>-18.064</v>
      </c>
      <c r="M14" s="274">
        <f t="shared" si="4"/>
        <v>22.049499999999995</v>
      </c>
      <c r="N14" s="279">
        <f t="shared" si="0"/>
        <v>-169.83199999999999</v>
      </c>
      <c r="O14" s="279">
        <f t="shared" si="0"/>
        <v>-168.8715</v>
      </c>
      <c r="P14" s="279">
        <f t="shared" si="0"/>
        <v>-193.90949999999998</v>
      </c>
      <c r="Q14" s="283">
        <f t="shared" si="5"/>
        <v>12.038749999999993</v>
      </c>
    </row>
    <row r="15" spans="2:17">
      <c r="B15" s="1" t="s">
        <v>16</v>
      </c>
      <c r="C15" s="104">
        <v>-149.50700000000001</v>
      </c>
      <c r="D15" s="105">
        <v>-231.23099999999999</v>
      </c>
      <c r="E15" s="107">
        <v>-307.95999999999998</v>
      </c>
      <c r="F15" s="104">
        <v>-90.792000000000002</v>
      </c>
      <c r="G15" s="105">
        <v>-107.432</v>
      </c>
      <c r="H15" s="107">
        <v>-122.199</v>
      </c>
      <c r="I15" s="104">
        <v>-32.076999999999998</v>
      </c>
      <c r="J15" s="105">
        <v>16.366</v>
      </c>
      <c r="K15" s="106">
        <v>63.563000000000002</v>
      </c>
      <c r="M15" s="274">
        <f t="shared" si="4"/>
        <v>15.703499999999998</v>
      </c>
      <c r="N15" s="279">
        <f t="shared" si="0"/>
        <v>-58.715000000000003</v>
      </c>
      <c r="O15" s="279">
        <f t="shared" si="0"/>
        <v>-123.79849999999999</v>
      </c>
      <c r="P15" s="279">
        <f t="shared" si="0"/>
        <v>-185.76149999999998</v>
      </c>
      <c r="Q15" s="283">
        <f t="shared" si="5"/>
        <v>63.52324999999999</v>
      </c>
    </row>
    <row r="16" spans="2:17" ht="13.5" thickBot="1">
      <c r="B16" s="9" t="s">
        <v>11</v>
      </c>
      <c r="C16" s="537">
        <v>-224.68199999999999</v>
      </c>
      <c r="D16" s="538">
        <v>-215.185</v>
      </c>
      <c r="E16" s="539">
        <v>-209.316</v>
      </c>
      <c r="F16" s="537">
        <v>-94.228999999999999</v>
      </c>
      <c r="G16" s="538">
        <v>-109.11199999999999</v>
      </c>
      <c r="H16" s="539">
        <v>-122.729</v>
      </c>
      <c r="I16" s="537">
        <v>36.225000000000001</v>
      </c>
      <c r="J16" s="538">
        <v>-3.0390000000000001</v>
      </c>
      <c r="K16" s="540">
        <v>-36.142000000000003</v>
      </c>
      <c r="M16" s="275">
        <f t="shared" si="4"/>
        <v>14.25</v>
      </c>
      <c r="N16" s="280">
        <f t="shared" si="0"/>
        <v>-130.45349999999999</v>
      </c>
      <c r="O16" s="280">
        <f t="shared" si="0"/>
        <v>-106.07300000000001</v>
      </c>
      <c r="P16" s="280">
        <f t="shared" si="0"/>
        <v>-86.587000000000003</v>
      </c>
      <c r="Q16" s="284">
        <f t="shared" si="5"/>
        <v>-21.933249999999994</v>
      </c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7"/>
      <c r="N19" s="7"/>
      <c r="O19" s="7"/>
      <c r="P19" s="7"/>
    </row>
    <row r="20" spans="2:2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  <c r="L20" s="7"/>
      <c r="M20" s="7"/>
      <c r="N20" s="7"/>
      <c r="O20" s="7"/>
      <c r="P20" s="7"/>
    </row>
    <row r="21" spans="2:21" ht="13.5" thickTop="1">
      <c r="B21" s="1" t="s">
        <v>6</v>
      </c>
      <c r="C21" s="112">
        <f>(C5+E5)/2</f>
        <v>-275.40899999999999</v>
      </c>
      <c r="D21" s="88">
        <f>D5</f>
        <v>-277.57299999999998</v>
      </c>
      <c r="E21" s="226">
        <f>(C21/D21-1)</f>
        <v>-7.7961473198041586E-3</v>
      </c>
      <c r="F21" s="112">
        <f>(F5+H5)/2</f>
        <v>-150.58800000000002</v>
      </c>
      <c r="G21" s="88">
        <f>G5</f>
        <v>-151.04900000000001</v>
      </c>
      <c r="H21" s="226">
        <f>(F21/G21-1)</f>
        <v>-3.0519897516698702E-3</v>
      </c>
      <c r="I21" s="24">
        <f>(I5+K5)/2</f>
        <v>-25.767500000000002</v>
      </c>
      <c r="J21" s="20">
        <f>J5</f>
        <v>-24.526</v>
      </c>
      <c r="K21" s="230">
        <f>(I21/J21-1)</f>
        <v>5.0619750468890334E-2</v>
      </c>
      <c r="L21" s="7"/>
      <c r="M21" s="7"/>
      <c r="N21" s="7"/>
      <c r="O21" s="7"/>
      <c r="P21" s="7"/>
    </row>
    <row r="22" spans="2:21">
      <c r="B22" s="1" t="s">
        <v>7</v>
      </c>
      <c r="C22" s="112">
        <f>(C6+E6)/2</f>
        <v>-569.58449999999993</v>
      </c>
      <c r="D22" s="88">
        <f>D6</f>
        <v>-558.98299999999995</v>
      </c>
      <c r="E22" s="226">
        <f t="shared" ref="E22:E32" si="6">(C22/D22-1)</f>
        <v>1.8965693053277111E-2</v>
      </c>
      <c r="F22" s="112">
        <f>(F6+H6)/2</f>
        <v>-258.58949999999999</v>
      </c>
      <c r="G22" s="88">
        <f>G6</f>
        <v>-260.49799999999999</v>
      </c>
      <c r="H22" s="226">
        <f t="shared" ref="H22:H32" si="7">(F22/G22-1)</f>
        <v>-7.3263518337952638E-3</v>
      </c>
      <c r="I22" s="24">
        <f>(I6+K6)/2</f>
        <v>52.406000000000006</v>
      </c>
      <c r="J22" s="20">
        <f>J6</f>
        <v>37.988</v>
      </c>
      <c r="K22" s="230">
        <f t="shared" ref="K22:K32" si="8">(I22/J22-1)</f>
        <v>0.37954090765504911</v>
      </c>
      <c r="L22" s="7"/>
      <c r="M22" s="7"/>
      <c r="N22" s="7"/>
      <c r="O22" s="7"/>
      <c r="P22" s="7"/>
    </row>
    <row r="23" spans="2:21">
      <c r="B23" s="1" t="s">
        <v>13</v>
      </c>
      <c r="C23" s="112">
        <f>(C7+E7)/2</f>
        <v>-449.95249999999999</v>
      </c>
      <c r="D23" s="88">
        <f>D7</f>
        <v>-455.32600000000002</v>
      </c>
      <c r="E23" s="226">
        <f t="shared" si="6"/>
        <v>-1.1801434576545256E-2</v>
      </c>
      <c r="F23" s="112">
        <f>(F7+H7)/2</f>
        <v>-227.22649999999999</v>
      </c>
      <c r="G23" s="88">
        <f>G7</f>
        <v>-229.34200000000001</v>
      </c>
      <c r="H23" s="226">
        <f t="shared" si="7"/>
        <v>-9.2242153639543467E-3</v>
      </c>
      <c r="I23" s="24">
        <f>(I7+K7)/2</f>
        <v>-4.5005000000000024</v>
      </c>
      <c r="J23" s="20">
        <f>J7</f>
        <v>-3.359</v>
      </c>
      <c r="K23" s="230">
        <f t="shared" si="8"/>
        <v>0.33983328371539212</v>
      </c>
      <c r="L23" s="7"/>
      <c r="M23" s="7"/>
      <c r="N23" s="7"/>
      <c r="O23" s="7"/>
      <c r="P23" s="7"/>
    </row>
    <row r="24" spans="2:21">
      <c r="B24" s="1" t="s">
        <v>8</v>
      </c>
      <c r="C24" s="112">
        <f t="shared" ref="C24" si="9">(C8+E8)/2</f>
        <v>-579.22450000000003</v>
      </c>
      <c r="D24" s="88">
        <f t="shared" ref="D24:D27" si="10">D8</f>
        <v>-573.38599999999997</v>
      </c>
      <c r="E24" s="226">
        <f t="shared" si="6"/>
        <v>1.0182494863844038E-2</v>
      </c>
      <c r="F24" s="112">
        <f t="shared" ref="F24" si="11">(F8+H8)/2</f>
        <v>-262.005</v>
      </c>
      <c r="G24" s="88">
        <f t="shared" ref="G24:G27" si="12">G8</f>
        <v>-262.93799999999999</v>
      </c>
      <c r="H24" s="226">
        <f t="shared" si="7"/>
        <v>-3.5483650138055101E-3</v>
      </c>
      <c r="I24" s="24">
        <f t="shared" ref="I24" si="13">(I8+K8)/2</f>
        <v>55.213999999999999</v>
      </c>
      <c r="J24" s="20">
        <f t="shared" ref="J24:J27" si="14">J8</f>
        <v>47.51</v>
      </c>
      <c r="K24" s="230">
        <f t="shared" si="8"/>
        <v>0.16215533571879615</v>
      </c>
      <c r="L24" s="7"/>
      <c r="M24" s="7"/>
      <c r="N24" s="7"/>
      <c r="O24" s="7"/>
      <c r="P24" s="7"/>
    </row>
    <row r="25" spans="2:21">
      <c r="B25" s="1" t="s">
        <v>14</v>
      </c>
      <c r="C25" s="112">
        <f t="shared" ref="C25" si="15">(C9+E9)/2</f>
        <v>-521.1105</v>
      </c>
      <c r="D25" s="88">
        <f t="shared" si="10"/>
        <v>-524.19799999999998</v>
      </c>
      <c r="E25" s="226">
        <f t="shared" si="6"/>
        <v>-5.8899499807324451E-3</v>
      </c>
      <c r="F25" s="112">
        <f t="shared" ref="F25" si="16">(F9+H9)/2</f>
        <v>-307.23649999999998</v>
      </c>
      <c r="G25" s="88">
        <f t="shared" si="12"/>
        <v>-308.726</v>
      </c>
      <c r="H25" s="226">
        <f t="shared" si="7"/>
        <v>-4.8246665327831284E-3</v>
      </c>
      <c r="I25" s="24">
        <f t="shared" ref="I25" si="17">(I9+K9)/2</f>
        <v>-93.362000000000009</v>
      </c>
      <c r="J25" s="20">
        <f t="shared" si="14"/>
        <v>-93.253</v>
      </c>
      <c r="K25" s="230">
        <f t="shared" si="8"/>
        <v>1.1688632001116694E-3</v>
      </c>
      <c r="L25" s="7"/>
      <c r="M25" s="7"/>
      <c r="N25" s="7"/>
      <c r="O25" s="7"/>
      <c r="P25" s="7"/>
    </row>
    <row r="26" spans="2:21">
      <c r="B26" s="1" t="s">
        <v>9</v>
      </c>
      <c r="C26" s="112">
        <f t="shared" ref="C26" si="18">(C10+E10)/2</f>
        <v>-589.88499999999999</v>
      </c>
      <c r="D26" s="88">
        <f t="shared" si="10"/>
        <v>-588.23500000000001</v>
      </c>
      <c r="E26" s="226">
        <f t="shared" si="6"/>
        <v>2.8050014025007286E-3</v>
      </c>
      <c r="F26" s="112">
        <f t="shared" ref="F26" si="19">(F10+H10)/2</f>
        <v>-318.97050000000002</v>
      </c>
      <c r="G26" s="88">
        <f t="shared" si="12"/>
        <v>-319.83100000000002</v>
      </c>
      <c r="H26" s="226">
        <f t="shared" si="7"/>
        <v>-2.6904834115517584E-3</v>
      </c>
      <c r="I26" s="24">
        <f t="shared" ref="I26" si="20">(I10+K10)/2</f>
        <v>-48.055500000000002</v>
      </c>
      <c r="J26" s="20">
        <f t="shared" si="14"/>
        <v>-51.427999999999997</v>
      </c>
      <c r="K26" s="230">
        <f t="shared" si="8"/>
        <v>-6.5577117523527906E-2</v>
      </c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15</v>
      </c>
      <c r="C27" s="112">
        <f t="shared" ref="C27" si="21">(C11+E11)/2</f>
        <v>-598.25749999999994</v>
      </c>
      <c r="D27" s="88">
        <f t="shared" si="10"/>
        <v>-597.71100000000001</v>
      </c>
      <c r="E27" s="226">
        <f t="shared" si="6"/>
        <v>9.1432146974024242E-4</v>
      </c>
      <c r="F27" s="112">
        <f t="shared" ref="F27" si="22">(F11+H11)/2</f>
        <v>-304.1515</v>
      </c>
      <c r="G27" s="88">
        <f t="shared" si="12"/>
        <v>-308.09100000000001</v>
      </c>
      <c r="H27" s="226">
        <f t="shared" si="7"/>
        <v>-1.2786806495483471E-2</v>
      </c>
      <c r="I27" s="24">
        <f t="shared" ref="I27" si="23">(I11+K11)/2</f>
        <v>-10.045499999999997</v>
      </c>
      <c r="J27" s="20">
        <f t="shared" si="14"/>
        <v>-18.471</v>
      </c>
      <c r="K27" s="230">
        <f t="shared" si="8"/>
        <v>-0.45614747441936021</v>
      </c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10</v>
      </c>
      <c r="C28" s="112">
        <f>(C12+E12)/2</f>
        <v>-713.08400000000006</v>
      </c>
      <c r="D28" s="88">
        <f>D12</f>
        <v>-707.12199999999996</v>
      </c>
      <c r="E28" s="226">
        <f t="shared" si="6"/>
        <v>8.4313597936425122E-3</v>
      </c>
      <c r="F28" s="112">
        <f>(F12+H12)/2</f>
        <v>-330.81950000000001</v>
      </c>
      <c r="G28" s="88">
        <f>G12</f>
        <v>-333.084</v>
      </c>
      <c r="H28" s="226">
        <f t="shared" si="7"/>
        <v>-6.798585341835639E-3</v>
      </c>
      <c r="I28" s="24">
        <f>(I12+K12)/2</f>
        <v>51.445</v>
      </c>
      <c r="J28" s="20">
        <f>J12</f>
        <v>40.953000000000003</v>
      </c>
      <c r="K28" s="230">
        <f t="shared" si="8"/>
        <v>0.25619612726784347</v>
      </c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17</v>
      </c>
      <c r="C29" s="112">
        <f>(C13+E13)/2</f>
        <v>-371.5625</v>
      </c>
      <c r="D29" s="88">
        <f>D13</f>
        <v>-366.58100000000002</v>
      </c>
      <c r="E29" s="226">
        <f t="shared" si="6"/>
        <v>1.3589083995078743E-2</v>
      </c>
      <c r="F29" s="112">
        <f>(F13+H13)/2</f>
        <v>-205.28049999999999</v>
      </c>
      <c r="G29" s="88">
        <f>G13</f>
        <v>-209.82900000000001</v>
      </c>
      <c r="H29" s="226">
        <f t="shared" si="7"/>
        <v>-2.1677175223634548E-2</v>
      </c>
      <c r="I29" s="24">
        <f>(I13+K13)/2</f>
        <v>-38.999500000000012</v>
      </c>
      <c r="J29" s="20">
        <f>J13</f>
        <v>-53.078000000000003</v>
      </c>
      <c r="K29" s="230">
        <f t="shared" si="8"/>
        <v>-0.26524171973322264</v>
      </c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12</v>
      </c>
      <c r="C30" s="112">
        <f>(C14+E14)/2</f>
        <v>-371.79499999999996</v>
      </c>
      <c r="D30" s="88">
        <f>D14</f>
        <v>-360.48399999999998</v>
      </c>
      <c r="E30" s="226">
        <f t="shared" si="6"/>
        <v>3.1377259462278539E-2</v>
      </c>
      <c r="F30" s="112">
        <f>(F14+H14)/2</f>
        <v>-189.92449999999999</v>
      </c>
      <c r="G30" s="88">
        <f>G14</f>
        <v>-191.61199999999999</v>
      </c>
      <c r="H30" s="226">
        <f t="shared" si="7"/>
        <v>-8.8068596956348832E-3</v>
      </c>
      <c r="I30" s="24">
        <f>(I14+K14)/2</f>
        <v>-8.0534999999999997</v>
      </c>
      <c r="J30" s="20">
        <f>J14</f>
        <v>-22.741</v>
      </c>
      <c r="K30" s="230">
        <f t="shared" si="8"/>
        <v>-0.64585990062002552</v>
      </c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16</v>
      </c>
      <c r="C31" s="112">
        <f>(C15+E15)/2</f>
        <v>-228.73349999999999</v>
      </c>
      <c r="D31" s="88">
        <f>D15</f>
        <v>-231.23099999999999</v>
      </c>
      <c r="E31" s="226">
        <f t="shared" si="6"/>
        <v>-1.0800887424264105E-2</v>
      </c>
      <c r="F31" s="112">
        <f>(F15+H15)/2</f>
        <v>-106.49549999999999</v>
      </c>
      <c r="G31" s="88">
        <f>G15</f>
        <v>-107.432</v>
      </c>
      <c r="H31" s="226">
        <f t="shared" si="7"/>
        <v>-8.7171420061062932E-3</v>
      </c>
      <c r="I31" s="24">
        <f>(I15+K15)/2</f>
        <v>15.743000000000002</v>
      </c>
      <c r="J31" s="20">
        <f>J15</f>
        <v>16.366</v>
      </c>
      <c r="K31" s="230">
        <f t="shared" si="8"/>
        <v>-3.8066723695466043E-2</v>
      </c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 ht="13.5" thickBot="1">
      <c r="B32" s="9" t="s">
        <v>11</v>
      </c>
      <c r="C32" s="131">
        <f>(C16+E16)/2</f>
        <v>-216.999</v>
      </c>
      <c r="D32" s="89">
        <f>D16</f>
        <v>-215.185</v>
      </c>
      <c r="E32" s="231">
        <f t="shared" si="6"/>
        <v>8.4299556195830405E-3</v>
      </c>
      <c r="F32" s="113">
        <f>(F16+H16)/2</f>
        <v>-108.479</v>
      </c>
      <c r="G32" s="89">
        <f>G16</f>
        <v>-109.11199999999999</v>
      </c>
      <c r="H32" s="231">
        <f t="shared" si="7"/>
        <v>-5.8013784001759161E-3</v>
      </c>
      <c r="I32" s="49">
        <f>(I16+K16)/2</f>
        <v>4.1499999999999204E-2</v>
      </c>
      <c r="J32" s="36">
        <f>J16</f>
        <v>-3.0390000000000001</v>
      </c>
      <c r="K32" s="232">
        <f t="shared" si="8"/>
        <v>-1.0136558078315232</v>
      </c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Top="1">
      <c r="B33" s="31" t="s">
        <v>38</v>
      </c>
      <c r="C33" s="6"/>
      <c r="D33" s="43"/>
      <c r="E33" s="233">
        <f>AVERAGE(E21:E32)</f>
        <v>4.8672291965499159E-3</v>
      </c>
      <c r="F33" s="55" t="s">
        <v>39</v>
      </c>
      <c r="G33" s="6"/>
      <c r="H33" s="233">
        <f>AVERAGE(H21:H32)</f>
        <v>-7.9378349225358857E-3</v>
      </c>
      <c r="I33" s="7"/>
      <c r="K33" s="233">
        <f>AVERAGE(K21:K32)</f>
        <v>-0.10791953964975355</v>
      </c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33">
        <f>AVERAGE(E21,E23,E25,E27,E29,E31)</f>
        <v>-3.6308356394211629E-3</v>
      </c>
      <c r="F34" s="55" t="s">
        <v>41</v>
      </c>
      <c r="G34" s="6"/>
      <c r="H34" s="233">
        <f>AVERAGE(H21,H23,H25,H27,H29,H31)</f>
        <v>-1.004699922893861E-2</v>
      </c>
      <c r="I34" s="7"/>
      <c r="K34" s="233">
        <f>AVERAGE(K21,K23,K25,K27,K29,K31)</f>
        <v>-6.1305670077275796E-2</v>
      </c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>
      <c r="B35" s="31"/>
      <c r="C35" s="14"/>
      <c r="D35" s="56"/>
      <c r="E35" s="234">
        <f>AVERAGE(E22,K24,E26,E28,E30,E32)</f>
        <v>3.8694100841679679E-2</v>
      </c>
      <c r="F35" s="58" t="s">
        <v>42</v>
      </c>
      <c r="G35" s="65"/>
      <c r="H35" s="234">
        <f>AVERAGE(H22,H24,H26,H28,H30,H32)</f>
        <v>-5.8286706161331621E-3</v>
      </c>
      <c r="I35" s="66"/>
      <c r="J35" s="67"/>
      <c r="K35" s="234">
        <f>AVERAGE(K22,E24,K26,K28,K30,K32)</f>
        <v>-0.17986221603138999</v>
      </c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>
      <c r="B36" s="31"/>
      <c r="C36" s="14"/>
      <c r="D36" s="42"/>
      <c r="E36" s="233">
        <f>_xlfn.STDEV.S(E21:E32)</f>
        <v>1.297044800715908E-2</v>
      </c>
      <c r="F36" s="55" t="s">
        <v>39</v>
      </c>
      <c r="G36" s="6"/>
      <c r="H36" s="233">
        <f>_xlfn.STDEV.S(H21:H32)</f>
        <v>5.2388495225093217E-3</v>
      </c>
      <c r="I36" s="7"/>
      <c r="K36" s="233">
        <f>_xlfn.STDEV.S(K21:K32)</f>
        <v>0.42028985678013653</v>
      </c>
      <c r="L36" s="2"/>
      <c r="M36" s="2"/>
      <c r="N36" s="2"/>
      <c r="O36" s="2"/>
      <c r="P36" s="14"/>
      <c r="Q36" s="8"/>
      <c r="R36" s="7"/>
      <c r="S36" s="7"/>
      <c r="T36" s="7"/>
      <c r="U36" s="7"/>
    </row>
    <row r="37" spans="2:21">
      <c r="B37" s="31"/>
      <c r="C37" s="453" t="s">
        <v>43</v>
      </c>
      <c r="D37" s="454"/>
      <c r="E37" s="233">
        <f>_xlfn.STDEV.S(E21,E23,E25,E27,E29,E31)</f>
        <v>9.5687599400979019E-3</v>
      </c>
      <c r="F37" s="55" t="s">
        <v>41</v>
      </c>
      <c r="G37" s="6"/>
      <c r="H37" s="233">
        <f>_xlfn.STDEV.S(H21,H23,H25,H27,H29,H31)</f>
        <v>6.6545615546544541E-3</v>
      </c>
      <c r="I37" s="7"/>
      <c r="K37" s="233">
        <f>_xlfn.STDEV.S(K21,K23,K25,K27,K29,K31)</f>
        <v>0.2739973863951487</v>
      </c>
      <c r="L37" s="2"/>
      <c r="M37" s="2"/>
      <c r="N37" s="2"/>
      <c r="O37" s="2"/>
      <c r="P37" s="14"/>
      <c r="Q37" s="8"/>
      <c r="R37" s="7"/>
      <c r="S37" s="7"/>
      <c r="T37" s="7"/>
      <c r="U37" s="7"/>
    </row>
    <row r="38" spans="2:21" ht="13.5" thickBot="1">
      <c r="B38" s="59"/>
      <c r="C38" s="60"/>
      <c r="D38" s="61"/>
      <c r="E38" s="235">
        <f>_xlfn.STDEV.S(E22,K24,E26,E28,E30,E32)</f>
        <v>6.1327322131883966E-2</v>
      </c>
      <c r="F38" s="63" t="s">
        <v>42</v>
      </c>
      <c r="G38" s="30"/>
      <c r="H38" s="235">
        <f>_xlfn.STDEV.S(H22,H24,H26,H28,H30,H32)</f>
        <v>2.3281817469515921E-3</v>
      </c>
      <c r="I38" s="64"/>
      <c r="J38" s="64"/>
      <c r="K38" s="235">
        <f>_xlfn.STDEV.S(K22,E24,K26,K28,K30,K32)</f>
        <v>0.54122498190681467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24">
        <f t="shared" ref="C43:C48" si="24">(C5+I5)/2</f>
        <v>-137.14500000000001</v>
      </c>
      <c r="D43" s="20">
        <f t="shared" ref="D43:D48" si="25">F5</f>
        <v>-137.14500000000001</v>
      </c>
      <c r="E43" s="226">
        <f>(C43/D43-1)</f>
        <v>0</v>
      </c>
      <c r="F43" s="24">
        <f t="shared" ref="F43:F48" si="26">(D5+J5)/2</f>
        <v>-151.04949999999999</v>
      </c>
      <c r="G43" s="20">
        <f t="shared" ref="G43:G54" si="27">G5</f>
        <v>-151.04900000000001</v>
      </c>
      <c r="H43" s="226">
        <f>(F43/G43-1)</f>
        <v>3.3101841123706066E-6</v>
      </c>
      <c r="I43" s="24">
        <f t="shared" ref="I43:I48" si="28">(E5+K5)/2</f>
        <v>-164.03149999999999</v>
      </c>
      <c r="J43" s="20">
        <f t="shared" ref="J43:J48" si="29">H5</f>
        <v>-164.03100000000001</v>
      </c>
      <c r="K43" s="230">
        <f>(I43/J43-1)</f>
        <v>3.0482043027468819E-6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24">
        <f t="shared" si="24"/>
        <v>-231.25300000000001</v>
      </c>
      <c r="D44" s="20">
        <f t="shared" si="25"/>
        <v>-231.25299999999999</v>
      </c>
      <c r="E44" s="226">
        <f t="shared" ref="E44:E54" si="30">(C44/D44-1)</f>
        <v>2.2204460492503131E-16</v>
      </c>
      <c r="F44" s="24">
        <f t="shared" si="26"/>
        <v>-260.49749999999995</v>
      </c>
      <c r="G44" s="20">
        <f t="shared" si="27"/>
        <v>-260.49799999999999</v>
      </c>
      <c r="H44" s="226">
        <f t="shared" ref="H44:H54" si="31">(F44/G44-1)</f>
        <v>-1.9194005329570274E-6</v>
      </c>
      <c r="I44" s="24">
        <f t="shared" si="28"/>
        <v>-285.9255</v>
      </c>
      <c r="J44" s="20">
        <f t="shared" si="29"/>
        <v>-285.92599999999999</v>
      </c>
      <c r="K44" s="230">
        <f t="shared" ref="K44:K54" si="32">(I44/J44-1)</f>
        <v>-1.7487042101027583E-6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24">
        <f t="shared" si="24"/>
        <v>-209.40800000000002</v>
      </c>
      <c r="D45" s="20">
        <f t="shared" si="25"/>
        <v>-209.40799999999999</v>
      </c>
      <c r="E45" s="226">
        <f t="shared" si="30"/>
        <v>2.2204460492503131E-16</v>
      </c>
      <c r="F45" s="24">
        <f t="shared" si="26"/>
        <v>-229.3425</v>
      </c>
      <c r="G45" s="20">
        <f t="shared" si="27"/>
        <v>-229.34200000000001</v>
      </c>
      <c r="H45" s="226">
        <f t="shared" si="31"/>
        <v>2.1801501686180558E-6</v>
      </c>
      <c r="I45" s="24">
        <f t="shared" si="28"/>
        <v>-245.04500000000002</v>
      </c>
      <c r="J45" s="20">
        <f t="shared" si="29"/>
        <v>-245.04499999999999</v>
      </c>
      <c r="K45" s="230">
        <f t="shared" si="32"/>
        <v>2.2204460492503131E-16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24">
        <f t="shared" si="24"/>
        <v>-246.06450000000001</v>
      </c>
      <c r="D46" s="20">
        <f t="shared" si="25"/>
        <v>-246.06399999999999</v>
      </c>
      <c r="E46" s="226">
        <f t="shared" si="30"/>
        <v>2.0319916769206969E-6</v>
      </c>
      <c r="F46" s="24">
        <f t="shared" si="26"/>
        <v>-262.93799999999999</v>
      </c>
      <c r="G46" s="20">
        <f t="shared" si="27"/>
        <v>-262.93799999999999</v>
      </c>
      <c r="H46" s="226">
        <f t="shared" si="31"/>
        <v>0</v>
      </c>
      <c r="I46" s="24">
        <f t="shared" si="28"/>
        <v>-277.94599999999997</v>
      </c>
      <c r="J46" s="20">
        <f t="shared" si="29"/>
        <v>-277.94600000000003</v>
      </c>
      <c r="K46" s="230">
        <f t="shared" si="32"/>
        <v>-2.2204460492503131E-16</v>
      </c>
      <c r="L46" s="7"/>
      <c r="M46" s="7"/>
      <c r="N46" s="7"/>
      <c r="O46" s="7"/>
      <c r="P46" s="7"/>
    </row>
    <row r="47" spans="2:21">
      <c r="B47" s="1" t="s">
        <v>14</v>
      </c>
      <c r="C47" s="24">
        <f t="shared" si="24"/>
        <v>-282.334</v>
      </c>
      <c r="D47" s="20">
        <f t="shared" si="25"/>
        <v>-282.334</v>
      </c>
      <c r="E47" s="226">
        <f t="shared" si="30"/>
        <v>0</v>
      </c>
      <c r="F47" s="24">
        <f t="shared" si="26"/>
        <v>-308.72550000000001</v>
      </c>
      <c r="G47" s="20">
        <f t="shared" si="27"/>
        <v>-308.726</v>
      </c>
      <c r="H47" s="226">
        <f t="shared" si="31"/>
        <v>-1.6195590911705082E-6</v>
      </c>
      <c r="I47" s="24">
        <f t="shared" si="28"/>
        <v>-332.13850000000002</v>
      </c>
      <c r="J47" s="20">
        <f t="shared" si="29"/>
        <v>-332.13900000000001</v>
      </c>
      <c r="K47" s="230">
        <f t="shared" si="32"/>
        <v>-1.5053938260400912E-6</v>
      </c>
      <c r="L47" s="7"/>
      <c r="M47" s="7"/>
      <c r="N47" s="7"/>
      <c r="O47" s="7"/>
      <c r="P47" s="7"/>
    </row>
    <row r="48" spans="2:21">
      <c r="B48" s="1" t="s">
        <v>9</v>
      </c>
      <c r="C48" s="24">
        <f t="shared" si="24"/>
        <v>-289.9665</v>
      </c>
      <c r="D48" s="20">
        <f t="shared" si="25"/>
        <v>-289.96699999999998</v>
      </c>
      <c r="E48" s="226">
        <f t="shared" si="30"/>
        <v>-1.7243341483563768E-6</v>
      </c>
      <c r="F48" s="24">
        <f t="shared" si="26"/>
        <v>-319.83150000000001</v>
      </c>
      <c r="G48" s="20">
        <f t="shared" si="27"/>
        <v>-319.83100000000002</v>
      </c>
      <c r="H48" s="226">
        <f t="shared" si="31"/>
        <v>1.5633256313929422E-6</v>
      </c>
      <c r="I48" s="24">
        <f t="shared" si="28"/>
        <v>-347.97399999999999</v>
      </c>
      <c r="J48" s="20">
        <f t="shared" si="29"/>
        <v>-347.97399999999999</v>
      </c>
      <c r="K48" s="230">
        <f t="shared" si="32"/>
        <v>0</v>
      </c>
    </row>
    <row r="49" spans="2:12">
      <c r="B49" s="1" t="s">
        <v>15</v>
      </c>
      <c r="C49" s="24">
        <f t="shared" ref="C49" si="33">(C11+I11)/2</f>
        <v>-251.874</v>
      </c>
      <c r="D49" s="20">
        <f t="shared" ref="D49" si="34">F11</f>
        <v>-251.874</v>
      </c>
      <c r="E49" s="226">
        <f t="shared" si="30"/>
        <v>0</v>
      </c>
      <c r="F49" s="24">
        <f t="shared" ref="F49" si="35">(D11+J11)/2</f>
        <v>-308.09100000000001</v>
      </c>
      <c r="G49" s="20">
        <f t="shared" si="27"/>
        <v>-308.09100000000001</v>
      </c>
      <c r="H49" s="226">
        <f t="shared" si="31"/>
        <v>0</v>
      </c>
      <c r="I49" s="24">
        <f t="shared" ref="I49" si="36">(E11+K11)/2</f>
        <v>-356.42899999999997</v>
      </c>
      <c r="J49" s="20">
        <f t="shared" ref="J49" si="37">H11</f>
        <v>-356.42899999999997</v>
      </c>
      <c r="K49" s="230">
        <f t="shared" si="32"/>
        <v>0</v>
      </c>
    </row>
    <row r="50" spans="2:12">
      <c r="B50" s="1" t="s">
        <v>10</v>
      </c>
      <c r="C50" s="24">
        <f t="shared" ref="C50" si="38">(C12+I12)/2</f>
        <v>-273.959</v>
      </c>
      <c r="D50" s="20">
        <f t="shared" ref="D50" si="39">F12</f>
        <v>-273.959</v>
      </c>
      <c r="E50" s="226">
        <f t="shared" si="30"/>
        <v>0</v>
      </c>
      <c r="F50" s="24">
        <f t="shared" ref="F50" si="40">(D12+J12)/2</f>
        <v>-333.08449999999999</v>
      </c>
      <c r="G50" s="20">
        <f t="shared" si="27"/>
        <v>-333.084</v>
      </c>
      <c r="H50" s="226">
        <f t="shared" si="31"/>
        <v>1.5011228398087439E-6</v>
      </c>
      <c r="I50" s="24">
        <f t="shared" ref="I50" si="41">(E12+K12)/2</f>
        <v>-387.68</v>
      </c>
      <c r="J50" s="20">
        <f t="shared" ref="J50" si="42">H12</f>
        <v>-387.68</v>
      </c>
      <c r="K50" s="230">
        <f t="shared" si="32"/>
        <v>0</v>
      </c>
    </row>
    <row r="51" spans="2:12">
      <c r="B51" s="1" t="s">
        <v>17</v>
      </c>
      <c r="C51" s="24">
        <f t="shared" ref="C51" si="43">(C13+I13)/2</f>
        <v>-169.92150000000001</v>
      </c>
      <c r="D51" s="20">
        <f t="shared" ref="D51" si="44">F13</f>
        <v>-169.92099999999999</v>
      </c>
      <c r="E51" s="226">
        <f t="shared" si="30"/>
        <v>2.9425438881069965E-6</v>
      </c>
      <c r="F51" s="24">
        <f t="shared" ref="F51" si="45">(D13+J13)/2</f>
        <v>-209.8295</v>
      </c>
      <c r="G51" s="20">
        <f t="shared" si="27"/>
        <v>-209.82900000000001</v>
      </c>
      <c r="H51" s="226">
        <f t="shared" si="31"/>
        <v>2.3828927364633046E-6</v>
      </c>
      <c r="I51" s="24">
        <f t="shared" ref="I51" si="46">(E13+K13)/2</f>
        <v>-240.64050000000003</v>
      </c>
      <c r="J51" s="20">
        <f t="shared" ref="J51" si="47">H13</f>
        <v>-240.64</v>
      </c>
      <c r="K51" s="230">
        <f t="shared" si="32"/>
        <v>2.0777925533455033E-6</v>
      </c>
    </row>
    <row r="52" spans="2:12">
      <c r="B52" s="1" t="s">
        <v>12</v>
      </c>
      <c r="C52" s="24">
        <f t="shared" ref="C52" si="48">(C14+I14)/2</f>
        <v>-167.875</v>
      </c>
      <c r="D52" s="20">
        <f t="shared" ref="D52" si="49">F14</f>
        <v>-167.875</v>
      </c>
      <c r="E52" s="226">
        <f t="shared" si="30"/>
        <v>0</v>
      </c>
      <c r="F52" s="24">
        <f t="shared" ref="F52" si="50">(D14+J14)/2</f>
        <v>-191.61249999999998</v>
      </c>
      <c r="G52" s="20">
        <f t="shared" si="27"/>
        <v>-191.61199999999999</v>
      </c>
      <c r="H52" s="226">
        <f t="shared" si="31"/>
        <v>2.6094399097065235E-6</v>
      </c>
      <c r="I52" s="24">
        <f t="shared" ref="I52" si="51">(E14+K14)/2</f>
        <v>-211.9735</v>
      </c>
      <c r="J52" s="20">
        <f t="shared" ref="J52" si="52">H14</f>
        <v>-211.97399999999999</v>
      </c>
      <c r="K52" s="230">
        <f t="shared" si="32"/>
        <v>-2.3587798503310609E-6</v>
      </c>
    </row>
    <row r="53" spans="2:12">
      <c r="B53" s="1" t="s">
        <v>16</v>
      </c>
      <c r="C53" s="24">
        <f t="shared" ref="C53" si="53">(C15+I15)/2</f>
        <v>-90.792000000000002</v>
      </c>
      <c r="D53" s="20">
        <f t="shared" ref="D53" si="54">F15</f>
        <v>-90.792000000000002</v>
      </c>
      <c r="E53" s="226">
        <f t="shared" si="30"/>
        <v>0</v>
      </c>
      <c r="F53" s="24">
        <f t="shared" ref="F53" si="55">(D15+J15)/2</f>
        <v>-107.4325</v>
      </c>
      <c r="G53" s="20">
        <f t="shared" si="27"/>
        <v>-107.432</v>
      </c>
      <c r="H53" s="226">
        <f t="shared" si="31"/>
        <v>4.6541067837413408E-6</v>
      </c>
      <c r="I53" s="24">
        <f t="shared" ref="I53" si="56">(E15+K15)/2</f>
        <v>-122.1985</v>
      </c>
      <c r="J53" s="20">
        <f t="shared" ref="J53" si="57">H15</f>
        <v>-122.199</v>
      </c>
      <c r="K53" s="230">
        <f t="shared" si="32"/>
        <v>-4.0916865113871381E-6</v>
      </c>
    </row>
    <row r="54" spans="2:12" ht="13.5" thickBot="1">
      <c r="B54" s="9" t="s">
        <v>11</v>
      </c>
      <c r="C54" s="69">
        <f t="shared" ref="C54" si="58">(C16+I16)/2</f>
        <v>-94.228499999999997</v>
      </c>
      <c r="D54" s="36">
        <f t="shared" ref="D54" si="59">F16</f>
        <v>-94.228999999999999</v>
      </c>
      <c r="E54" s="231">
        <f t="shared" si="30"/>
        <v>-5.3062220760624612E-6</v>
      </c>
      <c r="F54" s="49">
        <f t="shared" ref="F54" si="60">(D16+J16)/2</f>
        <v>-109.11199999999999</v>
      </c>
      <c r="G54" s="36">
        <f t="shared" si="27"/>
        <v>-109.11199999999999</v>
      </c>
      <c r="H54" s="231">
        <f t="shared" si="31"/>
        <v>0</v>
      </c>
      <c r="I54" s="49">
        <f t="shared" ref="I54" si="61">(E16+K16)/2</f>
        <v>-122.729</v>
      </c>
      <c r="J54" s="36">
        <f t="shared" ref="J54" si="62">H16</f>
        <v>-122.729</v>
      </c>
      <c r="K54" s="232">
        <f t="shared" si="32"/>
        <v>0</v>
      </c>
    </row>
    <row r="55" spans="2:12" ht="13.5" thickTop="1">
      <c r="B55" s="31" t="s">
        <v>38</v>
      </c>
      <c r="C55" s="6"/>
      <c r="D55" s="43"/>
      <c r="E55" s="233">
        <f>AVERAGE(E43:E54)</f>
        <v>-1.7133505491225462E-7</v>
      </c>
      <c r="F55" s="55" t="s">
        <v>39</v>
      </c>
      <c r="G55" s="6"/>
      <c r="H55" s="233">
        <f>AVERAGE(H43:H54)</f>
        <v>1.2218552131644984E-6</v>
      </c>
      <c r="I55" s="7"/>
      <c r="K55" s="233">
        <f>AVERAGE(K43:K54)</f>
        <v>-3.8154729514738861E-7</v>
      </c>
    </row>
    <row r="56" spans="2:12">
      <c r="B56" s="31" t="s">
        <v>40</v>
      </c>
      <c r="C56" s="453" t="s">
        <v>120</v>
      </c>
      <c r="D56" s="454"/>
      <c r="E56" s="233">
        <f>AVERAGE(E43,E45,E47,E49,E51,E53)</f>
        <v>4.9042398138817356E-7</v>
      </c>
      <c r="F56" s="55" t="s">
        <v>41</v>
      </c>
      <c r="G56" s="6"/>
      <c r="H56" s="233">
        <f>AVERAGE(H43,H45,H47,H49,H51,H53)</f>
        <v>1.8179624516704667E-6</v>
      </c>
      <c r="I56" s="7"/>
      <c r="K56" s="233">
        <f>AVERAGE(K43,K45,K47,K49,K51,K53)</f>
        <v>-7.8513913518799924E-8</v>
      </c>
    </row>
    <row r="57" spans="2:12">
      <c r="B57" s="31"/>
      <c r="C57" s="14"/>
      <c r="D57" s="56"/>
      <c r="E57" s="234">
        <f>AVERAGE(E44,E46,E48,E50,E52,E54)</f>
        <v>-8.3309409121268274E-7</v>
      </c>
      <c r="F57" s="58" t="s">
        <v>42</v>
      </c>
      <c r="G57" s="65"/>
      <c r="H57" s="234">
        <f>AVERAGE(H44,H46,H48,H50,H52,H54)</f>
        <v>6.2574797465853038E-7</v>
      </c>
      <c r="I57" s="66"/>
      <c r="J57" s="67"/>
      <c r="K57" s="234">
        <f>AVERAGE(K44,K46,K48,K50,K52,K54)</f>
        <v>-6.8458067677597734E-7</v>
      </c>
    </row>
    <row r="58" spans="2:12">
      <c r="B58" s="31"/>
      <c r="C58" s="14"/>
      <c r="D58" s="42"/>
      <c r="E58" s="233">
        <f>_xlfn.STDEV.S(E43:E54)</f>
        <v>1.9900801096641568E-6</v>
      </c>
      <c r="F58" s="55" t="s">
        <v>39</v>
      </c>
      <c r="G58" s="6"/>
      <c r="H58" s="233">
        <f>_xlfn.STDEV.S(H43:H54)</f>
        <v>1.9759394296998739E-6</v>
      </c>
      <c r="I58" s="7"/>
      <c r="K58" s="233">
        <f>_xlfn.STDEV.S(K43:K54)</f>
        <v>1.8947714945107899E-6</v>
      </c>
    </row>
    <row r="59" spans="2:12">
      <c r="B59" s="31"/>
      <c r="C59" s="453" t="s">
        <v>43</v>
      </c>
      <c r="D59" s="454"/>
      <c r="E59" s="233">
        <f>_xlfn.STDEV.S(E43,E45,E47,E49,E51,E53)</f>
        <v>1.2012885119164401E-6</v>
      </c>
      <c r="F59" s="55" t="s">
        <v>41</v>
      </c>
      <c r="G59" s="6"/>
      <c r="H59" s="233">
        <f>_xlfn.STDEV.S(H43,H45,H47,H49,H51,H53)</f>
        <v>2.2734250882386135E-6</v>
      </c>
      <c r="I59" s="7"/>
      <c r="K59" s="233">
        <f>_xlfn.STDEV.S(K43,K45,K47,K49,K51,K53)</f>
        <v>2.5526415274093413E-6</v>
      </c>
    </row>
    <row r="60" spans="2:12" ht="13.5" thickBot="1">
      <c r="B60" s="59"/>
      <c r="C60" s="60"/>
      <c r="D60" s="61"/>
      <c r="E60" s="235">
        <f>_xlfn.STDEV.S(E44,E46,E48,E50,E52,E54)</f>
        <v>2.4937536591201062E-6</v>
      </c>
      <c r="F60" s="63" t="s">
        <v>42</v>
      </c>
      <c r="G60" s="30"/>
      <c r="H60" s="235">
        <f>_xlfn.STDEV.S(H44,H46,H48,H50,H52,H54)</f>
        <v>1.6025772175789224E-6</v>
      </c>
      <c r="I60" s="64"/>
      <c r="J60" s="64"/>
      <c r="K60" s="235">
        <f>_xlfn.STDEV.S(K44,K46,K48,K50,K52,K54)</f>
        <v>1.0779521862001675E-6</v>
      </c>
    </row>
    <row r="61" spans="2:12" ht="13.5" thickTop="1">
      <c r="B61" s="3"/>
      <c r="C61" s="11"/>
      <c r="D61" s="11"/>
      <c r="E61" s="6"/>
      <c r="F61" s="11"/>
    </row>
    <row r="62" spans="2:12" ht="13.5" thickBot="1">
      <c r="B62" s="3"/>
      <c r="C62" s="11"/>
      <c r="D62" s="125"/>
      <c r="E62" s="218"/>
      <c r="F62" s="216"/>
      <c r="H62" s="214"/>
    </row>
    <row r="63" spans="2:12" ht="13.5" thickTop="1">
      <c r="B63" s="70"/>
      <c r="C63" s="455" t="s">
        <v>60</v>
      </c>
      <c r="D63" s="450"/>
      <c r="E63" s="459"/>
      <c r="F63" s="455" t="s">
        <v>61</v>
      </c>
      <c r="G63" s="450"/>
      <c r="H63" s="459"/>
      <c r="J63" s="455" t="s">
        <v>78</v>
      </c>
      <c r="K63" s="471"/>
      <c r="L63" s="472"/>
    </row>
    <row r="64" spans="2:12">
      <c r="B64" s="71" t="s">
        <v>62</v>
      </c>
      <c r="C64" s="72" t="s">
        <v>51</v>
      </c>
      <c r="D64" s="34" t="s">
        <v>63</v>
      </c>
      <c r="E64" s="73" t="s">
        <v>122</v>
      </c>
      <c r="F64" s="72" t="s">
        <v>51</v>
      </c>
      <c r="G64" s="34" t="s">
        <v>63</v>
      </c>
      <c r="H64" s="73" t="s">
        <v>122</v>
      </c>
      <c r="J64" s="72" t="s">
        <v>51</v>
      </c>
      <c r="K64" s="34" t="s">
        <v>63</v>
      </c>
      <c r="L64" s="73" t="s">
        <v>122</v>
      </c>
    </row>
    <row r="65" spans="2:12" ht="13.5" thickBot="1">
      <c r="B65" s="74" t="s">
        <v>64</v>
      </c>
      <c r="C65" s="86" t="s">
        <v>18</v>
      </c>
      <c r="D65" s="76" t="s">
        <v>65</v>
      </c>
      <c r="E65" s="77"/>
      <c r="F65" s="78" t="s">
        <v>66</v>
      </c>
      <c r="G65" s="76" t="s">
        <v>65</v>
      </c>
      <c r="H65" s="77"/>
      <c r="J65" s="143" t="s">
        <v>22</v>
      </c>
      <c r="K65" s="76" t="s">
        <v>65</v>
      </c>
      <c r="L65" s="77"/>
    </row>
    <row r="66" spans="2:12" ht="13.5" thickTop="1">
      <c r="B66" s="79" t="s">
        <v>6</v>
      </c>
      <c r="C66" s="80">
        <f>G5</f>
        <v>-151.04900000000001</v>
      </c>
      <c r="D66" s="149">
        <v>-150.83000000000001</v>
      </c>
      <c r="E66" s="182">
        <f>(D66/C66-1)</f>
        <v>-1.4498606412488568E-3</v>
      </c>
      <c r="F66" s="204">
        <f>O5</f>
        <v>-126.52349999999998</v>
      </c>
      <c r="G66" s="93">
        <v>-117.093</v>
      </c>
      <c r="H66" s="205">
        <f>(G66/F66-1)</f>
        <v>-7.4535560587558725E-2</v>
      </c>
      <c r="J66" s="137">
        <f>D5</f>
        <v>-277.57299999999998</v>
      </c>
      <c r="K66" s="188">
        <v>-267.91800000000001</v>
      </c>
      <c r="L66" s="182">
        <f>(K66/J66-1)</f>
        <v>-3.4783642501251877E-2</v>
      </c>
    </row>
    <row r="67" spans="2:12">
      <c r="B67" s="79" t="s">
        <v>7</v>
      </c>
      <c r="C67" s="80">
        <f t="shared" ref="C67:C77" si="63">G6</f>
        <v>-260.49799999999999</v>
      </c>
      <c r="D67" s="93">
        <v>-259.74400000000003</v>
      </c>
      <c r="E67" s="182">
        <f t="shared" ref="E67:E76" si="64">(D67/C67-1)</f>
        <v>-2.8944560035008005E-3</v>
      </c>
      <c r="F67" s="204">
        <f t="shared" ref="F67:F77" si="65">O6</f>
        <v>-298.4855</v>
      </c>
      <c r="G67" s="93">
        <v>-281.66399999999999</v>
      </c>
      <c r="H67" s="205">
        <f t="shared" ref="H67:H77" si="66">(G67/F67-1)</f>
        <v>-5.6356171405311239E-2</v>
      </c>
      <c r="J67" s="137">
        <f t="shared" ref="J67:J77" si="67">D6</f>
        <v>-558.98299999999995</v>
      </c>
      <c r="K67" s="189">
        <v>-541.40700000000004</v>
      </c>
      <c r="L67" s="182">
        <f t="shared" ref="L67:L76" si="68">(K67/J67-1)</f>
        <v>-3.1442816686732655E-2</v>
      </c>
    </row>
    <row r="68" spans="2:12">
      <c r="B68" s="79" t="s">
        <v>13</v>
      </c>
      <c r="C68" s="80">
        <f t="shared" si="63"/>
        <v>-229.34200000000001</v>
      </c>
      <c r="D68" s="93">
        <v>-228.48500000000001</v>
      </c>
      <c r="E68" s="182">
        <f t="shared" si="64"/>
        <v>-3.7367773892266198E-3</v>
      </c>
      <c r="F68" s="204">
        <f t="shared" si="65"/>
        <v>-225.98350000000002</v>
      </c>
      <c r="G68" s="93">
        <v>-220.84299999999999</v>
      </c>
      <c r="H68" s="205">
        <f t="shared" si="66"/>
        <v>-2.2747235970767887E-2</v>
      </c>
      <c r="J68" s="137">
        <f t="shared" si="67"/>
        <v>-455.32600000000002</v>
      </c>
      <c r="K68" s="189">
        <v>-449.32799999999997</v>
      </c>
      <c r="L68" s="182">
        <f t="shared" si="68"/>
        <v>-1.3172979359843406E-2</v>
      </c>
    </row>
    <row r="69" spans="2:12">
      <c r="B69" s="79" t="s">
        <v>8</v>
      </c>
      <c r="C69" s="80">
        <f t="shared" si="63"/>
        <v>-262.93799999999999</v>
      </c>
      <c r="D69" s="93">
        <v>-262.61700000000002</v>
      </c>
      <c r="E69" s="182">
        <f t="shared" si="64"/>
        <v>-1.2208201172898558E-3</v>
      </c>
      <c r="F69" s="204">
        <f t="shared" si="65"/>
        <v>-310.44799999999998</v>
      </c>
      <c r="G69" s="93">
        <v>-289.63799999999998</v>
      </c>
      <c r="H69" s="205">
        <f t="shared" si="66"/>
        <v>-6.7032159975261574E-2</v>
      </c>
      <c r="J69" s="137">
        <f t="shared" si="67"/>
        <v>-573.38599999999997</v>
      </c>
      <c r="K69" s="189">
        <v>-552.255</v>
      </c>
      <c r="L69" s="182">
        <f t="shared" si="68"/>
        <v>-3.6853010014196275E-2</v>
      </c>
    </row>
    <row r="70" spans="2:12">
      <c r="B70" s="79" t="s">
        <v>14</v>
      </c>
      <c r="C70" s="80">
        <f t="shared" si="63"/>
        <v>-308.726</v>
      </c>
      <c r="D70" s="93">
        <v>-308.53899999999999</v>
      </c>
      <c r="E70" s="182">
        <f t="shared" si="64"/>
        <v>-6.0571510012119578E-4</v>
      </c>
      <c r="F70" s="204">
        <f t="shared" si="65"/>
        <v>-215.4725</v>
      </c>
      <c r="G70" s="93">
        <v>-194.381</v>
      </c>
      <c r="H70" s="205">
        <f t="shared" si="66"/>
        <v>-9.7884880901275118E-2</v>
      </c>
      <c r="J70" s="137">
        <f t="shared" si="67"/>
        <v>-524.19799999999998</v>
      </c>
      <c r="K70" s="189">
        <v>-502.92099999999999</v>
      </c>
      <c r="L70" s="182">
        <f t="shared" si="68"/>
        <v>-4.0589624531188528E-2</v>
      </c>
    </row>
    <row r="71" spans="2:12">
      <c r="B71" s="79" t="s">
        <v>9</v>
      </c>
      <c r="C71" s="80">
        <f t="shared" si="63"/>
        <v>-319.83100000000002</v>
      </c>
      <c r="D71" s="93">
        <v>-319.87200000000001</v>
      </c>
      <c r="E71" s="182">
        <f t="shared" si="64"/>
        <v>1.2819270177066855E-4</v>
      </c>
      <c r="F71" s="204">
        <f t="shared" si="65"/>
        <v>-268.40350000000001</v>
      </c>
      <c r="G71" s="93">
        <v>-234.46899999999999</v>
      </c>
      <c r="H71" s="205">
        <f t="shared" si="66"/>
        <v>-0.12643091464902656</v>
      </c>
      <c r="J71" s="137">
        <f t="shared" si="67"/>
        <v>-588.23500000000001</v>
      </c>
      <c r="K71" s="189">
        <v>-554.34</v>
      </c>
      <c r="L71" s="182">
        <f t="shared" si="68"/>
        <v>-5.7621528810764322E-2</v>
      </c>
    </row>
    <row r="72" spans="2:12">
      <c r="B72" s="79" t="s">
        <v>15</v>
      </c>
      <c r="C72" s="80">
        <f t="shared" si="63"/>
        <v>-308.09100000000001</v>
      </c>
      <c r="D72" s="93">
        <v>-306.601</v>
      </c>
      <c r="E72" s="182">
        <f t="shared" si="64"/>
        <v>-4.8362334505065441E-3</v>
      </c>
      <c r="F72" s="204">
        <f t="shared" si="65"/>
        <v>-289.62</v>
      </c>
      <c r="G72" s="93">
        <v>-277.05</v>
      </c>
      <c r="H72" s="205">
        <f t="shared" si="66"/>
        <v>-4.3401698777708719E-2</v>
      </c>
      <c r="J72" s="137">
        <f t="shared" si="67"/>
        <v>-597.71100000000001</v>
      </c>
      <c r="K72" s="189">
        <v>-583.65099999999995</v>
      </c>
      <c r="L72" s="182">
        <f t="shared" si="68"/>
        <v>-2.3523073860109767E-2</v>
      </c>
    </row>
    <row r="73" spans="2:12">
      <c r="B73" s="79" t="s">
        <v>10</v>
      </c>
      <c r="C73" s="80">
        <f t="shared" si="63"/>
        <v>-333.084</v>
      </c>
      <c r="D73" s="93">
        <v>-332.40899999999999</v>
      </c>
      <c r="E73" s="182">
        <f t="shared" si="64"/>
        <v>-2.0265158338437228E-3</v>
      </c>
      <c r="F73" s="204">
        <f t="shared" si="65"/>
        <v>-374.03749999999997</v>
      </c>
      <c r="G73" s="93">
        <v>-347.01</v>
      </c>
      <c r="H73" s="205">
        <f t="shared" si="66"/>
        <v>-7.2258797580456391E-2</v>
      </c>
      <c r="J73" s="137">
        <f t="shared" si="67"/>
        <v>-707.12199999999996</v>
      </c>
      <c r="K73" s="189">
        <v>-679.41800000000001</v>
      </c>
      <c r="L73" s="182">
        <f t="shared" si="68"/>
        <v>-3.9178529306116872E-2</v>
      </c>
    </row>
    <row r="74" spans="2:12">
      <c r="B74" s="79" t="s">
        <v>17</v>
      </c>
      <c r="C74" s="80">
        <f t="shared" si="63"/>
        <v>-209.82900000000001</v>
      </c>
      <c r="D74" s="93">
        <v>-207.80799999999999</v>
      </c>
      <c r="E74" s="182">
        <f t="shared" si="64"/>
        <v>-9.6316524407971116E-3</v>
      </c>
      <c r="F74" s="204">
        <f t="shared" si="65"/>
        <v>-156.75150000000002</v>
      </c>
      <c r="G74" s="93">
        <v>-155.09800000000001</v>
      </c>
      <c r="H74" s="205">
        <f t="shared" si="66"/>
        <v>-1.0548543395119125E-2</v>
      </c>
      <c r="J74" s="137">
        <f t="shared" si="67"/>
        <v>-366.58100000000002</v>
      </c>
      <c r="K74" s="189">
        <v>-362.90600000000001</v>
      </c>
      <c r="L74" s="182">
        <f t="shared" si="68"/>
        <v>-1.0025069493509009E-2</v>
      </c>
    </row>
    <row r="75" spans="2:12">
      <c r="B75" s="79" t="s">
        <v>12</v>
      </c>
      <c r="C75" s="80">
        <f t="shared" si="63"/>
        <v>-191.61199999999999</v>
      </c>
      <c r="D75" s="93">
        <v>-190.9</v>
      </c>
      <c r="E75" s="182">
        <f t="shared" si="64"/>
        <v>-3.7158424315804073E-3</v>
      </c>
      <c r="F75" s="204">
        <f t="shared" si="65"/>
        <v>-168.8715</v>
      </c>
      <c r="G75" s="93">
        <v>-159.59899999999999</v>
      </c>
      <c r="H75" s="205">
        <f t="shared" si="66"/>
        <v>-5.4908613946107021E-2</v>
      </c>
      <c r="J75" s="137">
        <f t="shared" si="67"/>
        <v>-360.48399999999998</v>
      </c>
      <c r="K75" s="189">
        <v>-350.49900000000002</v>
      </c>
      <c r="L75" s="182">
        <f t="shared" si="68"/>
        <v>-2.7698871517182311E-2</v>
      </c>
    </row>
    <row r="76" spans="2:12">
      <c r="B76" s="79" t="s">
        <v>67</v>
      </c>
      <c r="C76" s="80">
        <f t="shared" si="63"/>
        <v>-107.432</v>
      </c>
      <c r="D76" s="93">
        <v>-106.85899999999999</v>
      </c>
      <c r="E76" s="182">
        <f t="shared" si="64"/>
        <v>-5.3336063742647211E-3</v>
      </c>
      <c r="F76" s="204">
        <f t="shared" si="65"/>
        <v>-123.79849999999999</v>
      </c>
      <c r="G76" s="93">
        <v>-89.668999999999997</v>
      </c>
      <c r="H76" s="205">
        <f t="shared" si="66"/>
        <v>-0.27568589280160904</v>
      </c>
      <c r="J76" s="137">
        <f t="shared" si="67"/>
        <v>-231.23099999999999</v>
      </c>
      <c r="K76" s="189">
        <v>-196.52799999999999</v>
      </c>
      <c r="L76" s="182">
        <f t="shared" si="68"/>
        <v>-0.15007935787156568</v>
      </c>
    </row>
    <row r="77" spans="2:12" ht="13.5" thickBot="1">
      <c r="B77" s="82" t="s">
        <v>11</v>
      </c>
      <c r="C77" s="90">
        <f t="shared" si="63"/>
        <v>-109.11199999999999</v>
      </c>
      <c r="D77" s="94">
        <v>-108.79300000000001</v>
      </c>
      <c r="E77" s="184">
        <f>(D77/C77-1)</f>
        <v>-2.9236014370553898E-3</v>
      </c>
      <c r="F77" s="204">
        <f t="shared" si="65"/>
        <v>-106.07300000000001</v>
      </c>
      <c r="G77" s="93">
        <v>-88.171000000000006</v>
      </c>
      <c r="H77" s="205">
        <f t="shared" si="66"/>
        <v>-0.16877056366841703</v>
      </c>
      <c r="J77" s="138">
        <f t="shared" si="67"/>
        <v>-215.185</v>
      </c>
      <c r="K77" s="190">
        <v>-196.964</v>
      </c>
      <c r="L77" s="184">
        <f>(K77/J77-1)</f>
        <v>-8.4675976485349858E-2</v>
      </c>
    </row>
    <row r="78" spans="2:12" ht="13.5" thickTop="1">
      <c r="B78" s="84" t="s">
        <v>38</v>
      </c>
      <c r="C78" s="6"/>
      <c r="D78" s="6"/>
      <c r="E78" s="236">
        <f>AVERAGE(E66:E77)</f>
        <v>-3.1872407098053799E-3</v>
      </c>
      <c r="F78" s="464" t="s">
        <v>39</v>
      </c>
      <c r="G78" s="465"/>
      <c r="H78" s="251">
        <f>AVERAGE(H66:H77)</f>
        <v>-8.9213419471551536E-2</v>
      </c>
      <c r="J78" s="473" t="s">
        <v>39</v>
      </c>
      <c r="K78" s="474"/>
      <c r="L78" s="255">
        <f>AVERAGE(L66:L77)</f>
        <v>-4.5803706703150877E-2</v>
      </c>
    </row>
    <row r="79" spans="2:12">
      <c r="B79" s="31" t="s">
        <v>40</v>
      </c>
      <c r="C79" s="500" t="s">
        <v>120</v>
      </c>
      <c r="D79" s="501"/>
      <c r="E79" s="236">
        <f>AVERAGE(E66,E68,E70,E72,E74,E76)</f>
        <v>-4.2656408993608412E-3</v>
      </c>
      <c r="F79" s="461" t="s">
        <v>41</v>
      </c>
      <c r="G79" s="460"/>
      <c r="H79" s="252">
        <f>AVERAGE(H66,H68,H70,H72,H74,H76)</f>
        <v>-8.746730207233977E-2</v>
      </c>
      <c r="J79" s="468" t="s">
        <v>41</v>
      </c>
      <c r="K79" s="454"/>
      <c r="L79" s="255">
        <f>AVERAGE(L66,L68,L70,L72,L74,L76)</f>
        <v>-4.5362291269578046E-2</v>
      </c>
    </row>
    <row r="80" spans="2:12">
      <c r="B80" s="31"/>
      <c r="C80" s="14"/>
      <c r="D80" s="85"/>
      <c r="E80" s="237">
        <f>AVERAGE(E67,E69,E71,E73,E75,E77)</f>
        <v>-2.1088405202499181E-3</v>
      </c>
      <c r="F80" s="466" t="s">
        <v>42</v>
      </c>
      <c r="G80" s="467"/>
      <c r="H80" s="253">
        <f>AVERAGE(H67,H69,H71,H73,H75,H77)</f>
        <v>-9.0959536870763302E-2</v>
      </c>
      <c r="J80" s="475" t="s">
        <v>42</v>
      </c>
      <c r="K80" s="476"/>
      <c r="L80" s="256">
        <f>AVERAGE(L67,L69,L71,L73,L75,L77)</f>
        <v>-4.6245122136723715E-2</v>
      </c>
    </row>
    <row r="81" spans="2:12">
      <c r="B81" s="31"/>
      <c r="C81" s="14"/>
      <c r="D81" s="14"/>
      <c r="E81" s="236">
        <f>_xlfn.STDEV.S(E66:E77)</f>
        <v>2.6195436615543744E-3</v>
      </c>
      <c r="F81" s="461" t="s">
        <v>39</v>
      </c>
      <c r="G81" s="460"/>
      <c r="H81" s="252">
        <f>_xlfn.STDEV.S(H66:H77)</f>
        <v>7.2936843273521457E-2</v>
      </c>
      <c r="J81" s="468" t="s">
        <v>39</v>
      </c>
      <c r="K81" s="454"/>
      <c r="L81" s="255">
        <f>_xlfn.STDEV.S(L66:L77)</f>
        <v>3.8343049844608623E-2</v>
      </c>
    </row>
    <row r="82" spans="2:12">
      <c r="B82" s="31"/>
      <c r="C82" s="453" t="s">
        <v>43</v>
      </c>
      <c r="D82" s="460"/>
      <c r="E82" s="236">
        <f>_xlfn.STDEV.S(E66,E68,E70,E72,E74,E76)</f>
        <v>3.2206700516538961E-3</v>
      </c>
      <c r="F82" s="461" t="s">
        <v>41</v>
      </c>
      <c r="G82" s="460"/>
      <c r="H82" s="252">
        <f>_xlfn.STDEV.S(H66,H68,H70,H72,H74,H76)</f>
        <v>9.7723030621194487E-2</v>
      </c>
      <c r="J82" s="468" t="s">
        <v>41</v>
      </c>
      <c r="K82" s="454"/>
      <c r="L82" s="255">
        <f>_xlfn.STDEV.S(L66,L68,L70,L72,L74,L76)</f>
        <v>5.2653912782272397E-2</v>
      </c>
    </row>
    <row r="83" spans="2:12" ht="13.5" thickBot="1">
      <c r="B83" s="59"/>
      <c r="C83" s="60"/>
      <c r="D83" s="60"/>
      <c r="E83" s="238">
        <f>_xlfn.STDEV.S(E67,E69,E71,E73,E75,E77)</f>
        <v>1.3901911673281551E-3</v>
      </c>
      <c r="F83" s="462" t="s">
        <v>42</v>
      </c>
      <c r="G83" s="463"/>
      <c r="H83" s="254">
        <f>_xlfn.STDEV.S(H67,H69,H71,H73,H75,H77)</f>
        <v>4.6329415047358456E-2</v>
      </c>
      <c r="J83" s="469" t="s">
        <v>42</v>
      </c>
      <c r="K83" s="470"/>
      <c r="L83" s="257">
        <f>_xlfn.STDEV.S(L67,L69,L71,L73,L75,L77)</f>
        <v>2.1482892532486673E-2</v>
      </c>
    </row>
    <row r="84" spans="2:12" ht="13.5" thickTop="1">
      <c r="E84" s="258" t="s">
        <v>128</v>
      </c>
      <c r="F84" s="258"/>
      <c r="G84" s="258"/>
      <c r="H84" s="258" t="s">
        <v>127</v>
      </c>
    </row>
    <row r="85" spans="2:12" ht="13.5" thickBot="1">
      <c r="C85" s="125"/>
      <c r="D85" s="214"/>
      <c r="G85" s="214"/>
      <c r="J85" s="203" t="s">
        <v>118</v>
      </c>
    </row>
    <row r="86" spans="2:12" ht="13.5" thickTop="1">
      <c r="B86" s="70"/>
      <c r="C86" s="455" t="s">
        <v>60</v>
      </c>
      <c r="D86" s="450"/>
      <c r="E86" s="459"/>
      <c r="F86" s="455" t="s">
        <v>61</v>
      </c>
      <c r="G86" s="450"/>
      <c r="H86" s="459"/>
      <c r="J86" s="176"/>
    </row>
    <row r="87" spans="2:12">
      <c r="B87" s="71" t="s">
        <v>62</v>
      </c>
      <c r="C87" s="72" t="s">
        <v>51</v>
      </c>
      <c r="D87" s="34" t="s">
        <v>51</v>
      </c>
      <c r="E87" s="73" t="s">
        <v>81</v>
      </c>
      <c r="F87" s="72" t="s">
        <v>51</v>
      </c>
      <c r="G87" s="34" t="s">
        <v>51</v>
      </c>
      <c r="H87" s="73" t="s">
        <v>81</v>
      </c>
      <c r="J87" s="193" t="s">
        <v>81</v>
      </c>
    </row>
    <row r="88" spans="2:12" ht="13.5" thickBot="1">
      <c r="B88" s="74" t="s">
        <v>64</v>
      </c>
      <c r="C88" s="86" t="s">
        <v>18</v>
      </c>
      <c r="D88" s="150" t="s">
        <v>56</v>
      </c>
      <c r="E88" s="145" t="s">
        <v>87</v>
      </c>
      <c r="F88" s="78" t="s">
        <v>66</v>
      </c>
      <c r="G88" s="150" t="s">
        <v>79</v>
      </c>
      <c r="H88" s="145" t="s">
        <v>82</v>
      </c>
      <c r="J88" s="201" t="s">
        <v>117</v>
      </c>
    </row>
    <row r="89" spans="2:12" ht="13.5" thickTop="1">
      <c r="B89" s="79" t="s">
        <v>6</v>
      </c>
      <c r="C89" s="80">
        <f>G5</f>
        <v>-151.04900000000001</v>
      </c>
      <c r="D89" s="153">
        <f>M5</f>
        <v>13.442999999999998</v>
      </c>
      <c r="E89" s="139">
        <f>D89/C89</f>
        <v>-8.8997610047070796E-2</v>
      </c>
      <c r="F89" s="80">
        <f>O5</f>
        <v>-126.52349999999998</v>
      </c>
      <c r="G89" s="144">
        <f>Q5</f>
        <v>89.554749999999999</v>
      </c>
      <c r="H89" s="139">
        <f>G89/F89</f>
        <v>-0.70781119712938712</v>
      </c>
      <c r="J89" s="35">
        <f t="shared" ref="J89" si="69">G89/C89</f>
        <v>-0.59288542128713195</v>
      </c>
    </row>
    <row r="90" spans="2:12">
      <c r="B90" s="79" t="s">
        <v>7</v>
      </c>
      <c r="C90" s="80">
        <f t="shared" ref="C90:C100" si="70">G6</f>
        <v>-260.49799999999999</v>
      </c>
      <c r="D90" s="144">
        <f t="shared" ref="D90:D100" si="71">M6</f>
        <v>27.336500000000001</v>
      </c>
      <c r="E90" s="139">
        <f t="shared" ref="E90:E100" si="72">D90/C90</f>
        <v>-0.10493938533117338</v>
      </c>
      <c r="F90" s="80">
        <f t="shared" ref="F90:F100" si="73">O6</f>
        <v>-298.4855</v>
      </c>
      <c r="G90" s="144">
        <f t="shared" ref="G90:G100" si="74">Q6</f>
        <v>-11.880750000000035</v>
      </c>
      <c r="H90" s="139">
        <f t="shared" ref="H90:H100" si="75">G90/F90</f>
        <v>3.98034410381745E-2</v>
      </c>
      <c r="J90" s="35">
        <f>G90/C90</f>
        <v>4.5607835760735342E-2</v>
      </c>
    </row>
    <row r="91" spans="2:12">
      <c r="B91" s="79" t="s">
        <v>13</v>
      </c>
      <c r="C91" s="80">
        <f t="shared" si="70"/>
        <v>-229.34200000000001</v>
      </c>
      <c r="D91" s="144">
        <f t="shared" si="71"/>
        <v>17.8185</v>
      </c>
      <c r="E91" s="139">
        <f t="shared" si="72"/>
        <v>-7.7694011563516491E-2</v>
      </c>
      <c r="F91" s="80">
        <f t="shared" si="73"/>
        <v>-225.98350000000002</v>
      </c>
      <c r="G91" s="144">
        <f t="shared" si="74"/>
        <v>156.37700000000001</v>
      </c>
      <c r="H91" s="139">
        <f t="shared" si="75"/>
        <v>-0.69198414928523544</v>
      </c>
      <c r="J91" s="35">
        <f t="shared" ref="J91:J100" si="76">G91/C91</f>
        <v>-0.68185068587524311</v>
      </c>
    </row>
    <row r="92" spans="2:12">
      <c r="B92" s="79" t="s">
        <v>8</v>
      </c>
      <c r="C92" s="80">
        <f t="shared" si="70"/>
        <v>-262.93799999999999</v>
      </c>
      <c r="D92" s="144">
        <f t="shared" si="71"/>
        <v>15.941000000000017</v>
      </c>
      <c r="E92" s="139">
        <f t="shared" si="72"/>
        <v>-6.0626459469532809E-2</v>
      </c>
      <c r="F92" s="80">
        <f t="shared" si="73"/>
        <v>-310.44799999999998</v>
      </c>
      <c r="G92" s="144">
        <f t="shared" si="74"/>
        <v>2.5477500000000077</v>
      </c>
      <c r="H92" s="139">
        <f t="shared" si="75"/>
        <v>-8.2066883987012579E-3</v>
      </c>
      <c r="J92" s="35">
        <f t="shared" si="76"/>
        <v>-9.6895465851265621E-3</v>
      </c>
    </row>
    <row r="93" spans="2:12">
      <c r="B93" s="79" t="s">
        <v>14</v>
      </c>
      <c r="C93" s="80">
        <f t="shared" si="70"/>
        <v>-308.726</v>
      </c>
      <c r="D93" s="144">
        <f t="shared" si="71"/>
        <v>24.902500000000003</v>
      </c>
      <c r="E93" s="139">
        <f t="shared" si="72"/>
        <v>-8.0662140538859714E-2</v>
      </c>
      <c r="F93" s="80">
        <f t="shared" si="73"/>
        <v>-215.4725</v>
      </c>
      <c r="G93" s="144">
        <f t="shared" si="74"/>
        <v>70.77525</v>
      </c>
      <c r="H93" s="139">
        <f t="shared" si="75"/>
        <v>-0.32846534940653682</v>
      </c>
      <c r="J93" s="35">
        <f t="shared" si="76"/>
        <v>-0.22924939914357714</v>
      </c>
    </row>
    <row r="94" spans="2:12">
      <c r="B94" s="79" t="s">
        <v>9</v>
      </c>
      <c r="C94" s="80">
        <f t="shared" si="70"/>
        <v>-319.83100000000002</v>
      </c>
      <c r="D94" s="144">
        <f t="shared" si="71"/>
        <v>29.003500000000003</v>
      </c>
      <c r="E94" s="139">
        <f t="shared" si="72"/>
        <v>-9.0683829897664714E-2</v>
      </c>
      <c r="F94" s="80">
        <f t="shared" si="73"/>
        <v>-268.40350000000001</v>
      </c>
      <c r="G94" s="144">
        <f t="shared" si="74"/>
        <v>-32.979749999999996</v>
      </c>
      <c r="H94" s="139">
        <f t="shared" si="75"/>
        <v>0.12287377027497777</v>
      </c>
      <c r="J94" s="35">
        <f t="shared" si="76"/>
        <v>0.10311617698096806</v>
      </c>
    </row>
    <row r="95" spans="2:12">
      <c r="B95" s="79" t="s">
        <v>15</v>
      </c>
      <c r="C95" s="80">
        <f t="shared" si="70"/>
        <v>-308.09100000000001</v>
      </c>
      <c r="D95" s="144">
        <f t="shared" si="71"/>
        <v>52.277499999999989</v>
      </c>
      <c r="E95" s="139">
        <f t="shared" si="72"/>
        <v>-0.16968200953614351</v>
      </c>
      <c r="F95" s="80">
        <f t="shared" si="73"/>
        <v>-289.62</v>
      </c>
      <c r="G95" s="144">
        <f t="shared" si="74"/>
        <v>184.77300000000002</v>
      </c>
      <c r="H95" s="139">
        <f t="shared" si="75"/>
        <v>-0.63798425523099245</v>
      </c>
      <c r="J95" s="35">
        <f t="shared" si="76"/>
        <v>-0.59973514318821397</v>
      </c>
    </row>
    <row r="96" spans="2:12">
      <c r="B96" s="79" t="s">
        <v>10</v>
      </c>
      <c r="C96" s="80">
        <f t="shared" si="70"/>
        <v>-333.084</v>
      </c>
      <c r="D96" s="144">
        <f t="shared" si="71"/>
        <v>56.860500000000002</v>
      </c>
      <c r="E96" s="139">
        <f t="shared" si="72"/>
        <v>-0.17070919047447491</v>
      </c>
      <c r="F96" s="80">
        <f t="shared" si="73"/>
        <v>-374.03749999999997</v>
      </c>
      <c r="G96" s="144">
        <f t="shared" si="74"/>
        <v>-79.848500000000001</v>
      </c>
      <c r="H96" s="139">
        <f t="shared" si="75"/>
        <v>0.21347725829629385</v>
      </c>
      <c r="J96" s="35">
        <f t="shared" si="76"/>
        <v>0.23972481416099242</v>
      </c>
    </row>
    <row r="97" spans="2:10">
      <c r="B97" s="79" t="s">
        <v>17</v>
      </c>
      <c r="C97" s="80">
        <f t="shared" si="70"/>
        <v>-209.82900000000001</v>
      </c>
      <c r="D97" s="144">
        <f t="shared" si="71"/>
        <v>35.359499999999997</v>
      </c>
      <c r="E97" s="139">
        <f t="shared" si="72"/>
        <v>-0.16851579143016454</v>
      </c>
      <c r="F97" s="80">
        <f t="shared" si="73"/>
        <v>-156.75150000000002</v>
      </c>
      <c r="G97" s="144">
        <f t="shared" si="74"/>
        <v>225.63</v>
      </c>
      <c r="H97" s="139">
        <f t="shared" si="75"/>
        <v>-1.4394120630424587</v>
      </c>
      <c r="J97" s="35">
        <f t="shared" si="76"/>
        <v>-1.0753041762578099</v>
      </c>
    </row>
    <row r="98" spans="2:10">
      <c r="B98" s="79" t="s">
        <v>12</v>
      </c>
      <c r="C98" s="80">
        <f t="shared" si="70"/>
        <v>-191.61199999999999</v>
      </c>
      <c r="D98" s="144">
        <f t="shared" si="71"/>
        <v>22.049499999999995</v>
      </c>
      <c r="E98" s="139">
        <f t="shared" si="72"/>
        <v>-0.11507369058305322</v>
      </c>
      <c r="F98" s="80">
        <f t="shared" si="73"/>
        <v>-168.8715</v>
      </c>
      <c r="G98" s="144">
        <f t="shared" si="74"/>
        <v>12.038749999999993</v>
      </c>
      <c r="H98" s="139">
        <f t="shared" si="75"/>
        <v>-7.1289412363838733E-2</v>
      </c>
      <c r="J98" s="35">
        <f t="shared" si="76"/>
        <v>-6.2828789428636997E-2</v>
      </c>
    </row>
    <row r="99" spans="2:10">
      <c r="B99" s="79" t="s">
        <v>67</v>
      </c>
      <c r="C99" s="80">
        <f t="shared" si="70"/>
        <v>-107.432</v>
      </c>
      <c r="D99" s="144">
        <f t="shared" si="71"/>
        <v>15.703499999999998</v>
      </c>
      <c r="E99" s="139">
        <f t="shared" si="72"/>
        <v>-0.14617153175962466</v>
      </c>
      <c r="F99" s="80">
        <f t="shared" si="73"/>
        <v>-123.79849999999999</v>
      </c>
      <c r="G99" s="144">
        <f t="shared" si="74"/>
        <v>63.52324999999999</v>
      </c>
      <c r="H99" s="139">
        <f t="shared" si="75"/>
        <v>-0.51311809109157214</v>
      </c>
      <c r="J99" s="35">
        <f t="shared" si="76"/>
        <v>-0.59128797751135587</v>
      </c>
    </row>
    <row r="100" spans="2:10" ht="13.5" thickBot="1">
      <c r="B100" s="82" t="s">
        <v>11</v>
      </c>
      <c r="C100" s="80">
        <f t="shared" si="70"/>
        <v>-109.11199999999999</v>
      </c>
      <c r="D100" s="147">
        <f t="shared" si="71"/>
        <v>14.25</v>
      </c>
      <c r="E100" s="139">
        <f t="shared" si="72"/>
        <v>-0.1305997507148618</v>
      </c>
      <c r="F100" s="80">
        <f t="shared" si="73"/>
        <v>-106.07300000000001</v>
      </c>
      <c r="G100" s="144">
        <f t="shared" si="74"/>
        <v>-21.933249999999994</v>
      </c>
      <c r="H100" s="37">
        <f t="shared" si="75"/>
        <v>0.20677505114402339</v>
      </c>
      <c r="J100" s="35">
        <f t="shared" si="76"/>
        <v>0.20101592858713976</v>
      </c>
    </row>
    <row r="101" spans="2:10" ht="13.5" thickTop="1">
      <c r="B101" s="84" t="s">
        <v>38</v>
      </c>
      <c r="C101" s="141"/>
      <c r="D101" s="142"/>
      <c r="E101" s="151">
        <f>AVERAGE(E89:E100)</f>
        <v>-0.11702961677884503</v>
      </c>
      <c r="F101" s="473" t="s">
        <v>39</v>
      </c>
      <c r="G101" s="474"/>
      <c r="H101" s="151">
        <f>AVERAGE(H89:H100)</f>
        <v>-0.3179451404329377</v>
      </c>
      <c r="J101" s="262">
        <f>AVERAGE(J89:J100)</f>
        <v>-0.27111386531560494</v>
      </c>
    </row>
    <row r="102" spans="2:10">
      <c r="B102" s="31" t="s">
        <v>40</v>
      </c>
      <c r="C102" s="453" t="s">
        <v>120</v>
      </c>
      <c r="D102" s="454"/>
      <c r="E102" s="35">
        <f>AVERAGE(E89,E91,E93,E95,E97,E99)</f>
        <v>-0.12195384914589662</v>
      </c>
      <c r="F102" s="468" t="s">
        <v>41</v>
      </c>
      <c r="G102" s="454"/>
      <c r="H102" s="35">
        <f>AVERAGE(H89,H91,H93,H95,H97,H99)</f>
        <v>-0.71979585086436382</v>
      </c>
      <c r="J102" s="263">
        <f>AVERAGE(J89,J91,J93,J95,J97,J99)</f>
        <v>-0.62838546721055533</v>
      </c>
    </row>
    <row r="103" spans="2:10">
      <c r="B103" s="31"/>
      <c r="C103" s="14"/>
      <c r="D103" s="56"/>
      <c r="E103" s="152">
        <f>AVERAGE(E90,E92,E94,E96,E98,E100)</f>
        <v>-0.11210538441179348</v>
      </c>
      <c r="F103" s="475" t="s">
        <v>42</v>
      </c>
      <c r="G103" s="476"/>
      <c r="H103" s="152">
        <f>AVERAGE(H90,H92,H94,H96,H98,H100)</f>
        <v>8.3905569998488264E-2</v>
      </c>
      <c r="J103" s="264">
        <f>AVERAGE(J90,J92,J94,J96,J98,J100)</f>
        <v>8.6157736579345334E-2</v>
      </c>
    </row>
    <row r="104" spans="2:10">
      <c r="B104" s="31"/>
      <c r="C104" s="14"/>
      <c r="D104" s="42"/>
      <c r="E104" s="35">
        <f>_xlfn.STDEV.S(E89:E100)</f>
        <v>3.9334335649600288E-2</v>
      </c>
      <c r="F104" s="468" t="s">
        <v>39</v>
      </c>
      <c r="G104" s="454"/>
      <c r="H104" s="35">
        <f>_xlfn.STDEV.S(H89:H100)</f>
        <v>0.49790838268617144</v>
      </c>
      <c r="J104" s="263">
        <f>_xlfn.STDEV.S(J89:J100)/(J101+1)</f>
        <v>0.58018267662810141</v>
      </c>
    </row>
    <row r="105" spans="2:10">
      <c r="B105" s="31"/>
      <c r="C105" s="453" t="s">
        <v>43</v>
      </c>
      <c r="D105" s="454"/>
      <c r="E105" s="35">
        <f>_xlfn.STDEV.S(E89,E91,E93,E95,E97,E99)</f>
        <v>4.4232431614700946E-2</v>
      </c>
      <c r="F105" s="468" t="s">
        <v>41</v>
      </c>
      <c r="G105" s="454"/>
      <c r="H105" s="35">
        <f>_xlfn.STDEV.S(H89,H91,H93,H95,H97,H99)</f>
        <v>0.37981917024695727</v>
      </c>
      <c r="J105" s="263">
        <f>_xlfn.STDEV.S(J89,J91,J93,J95,J97,J99)</f>
        <v>0.27031898971564222</v>
      </c>
    </row>
    <row r="106" spans="2:10" ht="13.5" thickBot="1">
      <c r="B106" s="59"/>
      <c r="C106" s="60"/>
      <c r="D106" s="61"/>
      <c r="E106" s="37">
        <f>_xlfn.STDEV.S(E90,E92,E94,E96,E98,E100)</f>
        <v>3.7270827104712669E-2</v>
      </c>
      <c r="F106" s="469" t="s">
        <v>42</v>
      </c>
      <c r="G106" s="470"/>
      <c r="H106" s="140">
        <f>_xlfn.STDEV.S(H90,H92,H94,H96,H98,H100)</f>
        <v>0.1165499042594296</v>
      </c>
      <c r="J106" s="265">
        <f>_xlfn.STDEV.S(J90,J92,J94,J96,J98,J100)</f>
        <v>0.11839832884585758</v>
      </c>
    </row>
    <row r="107" spans="2:10" ht="13.5" thickTop="1">
      <c r="E107" s="258" t="s">
        <v>131</v>
      </c>
      <c r="F107" s="287"/>
      <c r="G107" s="287"/>
      <c r="H107" s="258" t="s">
        <v>132</v>
      </c>
    </row>
    <row r="108" spans="2:10">
      <c r="B108" s="3"/>
      <c r="C108" s="11"/>
      <c r="D108" s="125"/>
      <c r="E108" s="6"/>
      <c r="F108" s="11"/>
      <c r="G108" s="14"/>
      <c r="H108" s="11"/>
    </row>
    <row r="109" spans="2:10">
      <c r="B109" s="3"/>
      <c r="C109" s="479"/>
      <c r="D109" s="479"/>
      <c r="E109" s="479"/>
      <c r="F109" s="479"/>
      <c r="G109" s="479"/>
      <c r="H109" s="479"/>
    </row>
    <row r="110" spans="2:10">
      <c r="B110" s="16"/>
      <c r="C110" s="14"/>
      <c r="D110" s="14"/>
      <c r="E110" s="14"/>
      <c r="F110" s="14"/>
      <c r="G110" s="14"/>
      <c r="H110" s="11"/>
    </row>
    <row r="111" spans="2:10">
      <c r="B111" s="114"/>
      <c r="C111" s="15"/>
      <c r="D111" s="14"/>
      <c r="E111" s="14"/>
      <c r="F111" s="15"/>
      <c r="G111" s="14"/>
      <c r="H111" s="11"/>
    </row>
    <row r="112" spans="2:10">
      <c r="B112" s="3"/>
      <c r="C112" s="6"/>
      <c r="D112" s="11"/>
      <c r="E112" s="6"/>
      <c r="F112" s="6"/>
      <c r="G112" s="146"/>
      <c r="H112" s="11"/>
    </row>
    <row r="113" spans="2:8">
      <c r="B113" s="3"/>
      <c r="C113" s="6"/>
      <c r="D113" s="11"/>
      <c r="E113" s="6"/>
      <c r="F113" s="6"/>
      <c r="G113" s="146"/>
      <c r="H113" s="6"/>
    </row>
    <row r="114" spans="2:8">
      <c r="B114" s="3"/>
      <c r="C114" s="6"/>
      <c r="D114" s="11"/>
      <c r="E114" s="6"/>
      <c r="F114" s="6"/>
      <c r="G114" s="146"/>
      <c r="H114" s="6"/>
    </row>
    <row r="115" spans="2:8">
      <c r="B115" s="3"/>
      <c r="C115" s="6"/>
      <c r="D115" s="11"/>
      <c r="E115" s="6"/>
      <c r="F115" s="6"/>
      <c r="G115" s="146"/>
      <c r="H115" s="6"/>
    </row>
    <row r="116" spans="2:8">
      <c r="B116" s="3"/>
      <c r="C116" s="6"/>
      <c r="D116" s="11"/>
      <c r="E116" s="6"/>
      <c r="F116" s="6"/>
      <c r="G116" s="146"/>
      <c r="H116" s="6"/>
    </row>
    <row r="117" spans="2:8">
      <c r="B117" s="3"/>
      <c r="C117" s="6"/>
      <c r="D117" s="11"/>
      <c r="E117" s="6"/>
      <c r="F117" s="6"/>
      <c r="G117" s="146"/>
      <c r="H117" s="6"/>
    </row>
    <row r="118" spans="2:8">
      <c r="B118" s="3"/>
      <c r="C118" s="6"/>
      <c r="D118" s="11"/>
      <c r="E118" s="6"/>
      <c r="F118" s="6"/>
      <c r="G118" s="146"/>
      <c r="H118" s="6"/>
    </row>
    <row r="119" spans="2:8">
      <c r="B119" s="3"/>
      <c r="C119" s="6"/>
      <c r="D119" s="11"/>
      <c r="E119" s="6"/>
      <c r="F119" s="6"/>
      <c r="G119" s="146"/>
      <c r="H119" s="6"/>
    </row>
    <row r="120" spans="2:8">
      <c r="B120" s="3"/>
      <c r="C120" s="6"/>
      <c r="D120" s="11"/>
      <c r="E120" s="6"/>
      <c r="F120" s="6"/>
      <c r="G120" s="146"/>
      <c r="H120" s="6"/>
    </row>
    <row r="121" spans="2:8">
      <c r="B121" s="3"/>
      <c r="C121" s="6"/>
      <c r="D121" s="11"/>
      <c r="E121" s="6"/>
      <c r="F121" s="6"/>
      <c r="G121" s="146"/>
      <c r="H121" s="6"/>
    </row>
    <row r="122" spans="2:8">
      <c r="B122" s="3"/>
      <c r="C122" s="6"/>
      <c r="D122" s="11"/>
      <c r="E122" s="6"/>
      <c r="F122" s="6"/>
      <c r="G122" s="146"/>
      <c r="H122" s="6"/>
    </row>
    <row r="123" spans="2:8">
      <c r="B123" s="3"/>
      <c r="C123" s="6"/>
      <c r="D123" s="11"/>
      <c r="E123" s="6"/>
      <c r="F123" s="6"/>
      <c r="G123" s="146"/>
      <c r="H123" s="6"/>
    </row>
    <row r="124" spans="2:8">
      <c r="B124" s="3"/>
      <c r="C124" s="6"/>
      <c r="D124" s="6"/>
      <c r="E124" s="6"/>
      <c r="F124" s="453"/>
      <c r="G124" s="453"/>
      <c r="H124" s="6"/>
    </row>
    <row r="125" spans="2:8">
      <c r="B125" s="3"/>
      <c r="C125" s="453"/>
      <c r="D125" s="453"/>
      <c r="E125" s="6"/>
      <c r="F125" s="453"/>
      <c r="G125" s="453"/>
      <c r="H125" s="6"/>
    </row>
    <row r="126" spans="2:8">
      <c r="B126" s="3"/>
      <c r="C126" s="14"/>
      <c r="D126" s="14"/>
      <c r="E126" s="6"/>
      <c r="F126" s="453"/>
      <c r="G126" s="453"/>
      <c r="H126" s="6"/>
    </row>
    <row r="127" spans="2:8">
      <c r="B127" s="3"/>
      <c r="C127" s="14"/>
      <c r="D127" s="14"/>
      <c r="E127" s="6"/>
      <c r="F127" s="453"/>
      <c r="G127" s="453"/>
      <c r="H127" s="6"/>
    </row>
    <row r="128" spans="2:8">
      <c r="B128" s="3"/>
      <c r="C128" s="453"/>
      <c r="D128" s="453"/>
      <c r="E128" s="6"/>
      <c r="F128" s="453"/>
      <c r="G128" s="453"/>
      <c r="H128" s="6"/>
    </row>
    <row r="129" spans="2:8">
      <c r="B129" s="3"/>
      <c r="C129" s="14"/>
      <c r="D129" s="14"/>
      <c r="E129" s="6"/>
      <c r="F129" s="453"/>
      <c r="G129" s="453"/>
      <c r="H129" s="6"/>
    </row>
  </sheetData>
  <mergeCells count="44">
    <mergeCell ref="F103:G103"/>
    <mergeCell ref="F104:G104"/>
    <mergeCell ref="C105:D105"/>
    <mergeCell ref="F105:G105"/>
    <mergeCell ref="F106:G106"/>
    <mergeCell ref="C86:E86"/>
    <mergeCell ref="F86:H86"/>
    <mergeCell ref="F101:G101"/>
    <mergeCell ref="C102:D102"/>
    <mergeCell ref="F102:G102"/>
    <mergeCell ref="J83:K83"/>
    <mergeCell ref="J78:K78"/>
    <mergeCell ref="J79:K79"/>
    <mergeCell ref="J80:K80"/>
    <mergeCell ref="J81:K81"/>
    <mergeCell ref="J82:K82"/>
    <mergeCell ref="C2:E2"/>
    <mergeCell ref="F2:H2"/>
    <mergeCell ref="C63:E63"/>
    <mergeCell ref="F63:H63"/>
    <mergeCell ref="I2:K2"/>
    <mergeCell ref="C34:D34"/>
    <mergeCell ref="C37:D37"/>
    <mergeCell ref="C56:D56"/>
    <mergeCell ref="C59:D59"/>
    <mergeCell ref="J63:L63"/>
    <mergeCell ref="C82:D82"/>
    <mergeCell ref="F82:G82"/>
    <mergeCell ref="F83:G83"/>
    <mergeCell ref="F78:G78"/>
    <mergeCell ref="C79:D79"/>
    <mergeCell ref="F79:G79"/>
    <mergeCell ref="F80:G80"/>
    <mergeCell ref="F81:G81"/>
    <mergeCell ref="C109:E109"/>
    <mergeCell ref="F109:H109"/>
    <mergeCell ref="F124:G124"/>
    <mergeCell ref="C125:D125"/>
    <mergeCell ref="F125:G125"/>
    <mergeCell ref="F126:G126"/>
    <mergeCell ref="F127:G127"/>
    <mergeCell ref="C128:D128"/>
    <mergeCell ref="F128:G128"/>
    <mergeCell ref="F129:G129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U123"/>
  <sheetViews>
    <sheetView zoomScale="160" zoomScaleNormal="160" zoomScalePageLayoutView="150" workbookViewId="0">
      <selection activeCell="L66" sqref="K66:L66"/>
    </sheetView>
  </sheetViews>
  <sheetFormatPr defaultColWidth="8.85546875" defaultRowHeight="12.75"/>
  <cols>
    <col min="2" max="2" width="21.42578125" customWidth="1"/>
    <col min="3" max="5" width="10.7109375" customWidth="1"/>
    <col min="6" max="7" width="11.7109375" customWidth="1"/>
    <col min="8" max="8" width="10.7109375" customWidth="1"/>
    <col min="9" max="11" width="11.7109375" customWidth="1"/>
    <col min="13" max="13" width="15.7109375" customWidth="1"/>
    <col min="14" max="16" width="9.7109375" customWidth="1"/>
    <col min="17" max="17" width="15.7109375" customWidth="1"/>
  </cols>
  <sheetData>
    <row r="1" spans="2:17" ht="13.5" thickBot="1"/>
    <row r="2" spans="2:17" ht="13.5" thickTop="1">
      <c r="B2" s="27" t="s">
        <v>44</v>
      </c>
      <c r="C2" s="482" t="s">
        <v>4</v>
      </c>
      <c r="D2" s="483"/>
      <c r="E2" s="484"/>
      <c r="F2" s="479"/>
      <c r="G2" s="485"/>
      <c r="H2" s="485"/>
      <c r="I2" s="486"/>
      <c r="J2" s="487"/>
      <c r="K2" s="487"/>
      <c r="M2" s="14"/>
      <c r="N2" s="3"/>
      <c r="O2" s="148"/>
      <c r="P2" s="3"/>
      <c r="Q2" s="3"/>
    </row>
    <row r="3" spans="2:17">
      <c r="B3" s="4" t="s">
        <v>46</v>
      </c>
      <c r="C3" s="22" t="s">
        <v>24</v>
      </c>
      <c r="D3" s="18" t="s">
        <v>22</v>
      </c>
      <c r="E3" s="21" t="s">
        <v>25</v>
      </c>
      <c r="F3" s="15"/>
      <c r="G3" s="15"/>
      <c r="H3" s="15"/>
      <c r="I3" s="15"/>
      <c r="J3" s="15"/>
      <c r="K3" s="15"/>
      <c r="M3" s="14"/>
      <c r="N3" s="3"/>
      <c r="O3" s="3"/>
      <c r="P3" s="3"/>
      <c r="Q3" s="3"/>
    </row>
    <row r="4" spans="2:17" ht="13.5" thickBot="1">
      <c r="B4" s="5" t="s">
        <v>5</v>
      </c>
      <c r="C4" s="23" t="s">
        <v>0</v>
      </c>
      <c r="D4" s="19" t="s">
        <v>28</v>
      </c>
      <c r="E4" s="28" t="s">
        <v>19</v>
      </c>
      <c r="F4" s="159"/>
      <c r="G4" s="159"/>
      <c r="H4" s="159"/>
      <c r="I4" s="159"/>
      <c r="J4" s="159"/>
      <c r="K4" s="159"/>
      <c r="M4" s="12"/>
      <c r="N4" s="12"/>
      <c r="O4" s="12"/>
      <c r="P4" s="12"/>
      <c r="Q4" s="12"/>
    </row>
    <row r="5" spans="2:17" ht="13.5" thickTop="1">
      <c r="B5" s="1" t="s">
        <v>6</v>
      </c>
      <c r="C5" s="24">
        <f>'Location 2-Hoop'!C5</f>
        <v>-309.14800000000002</v>
      </c>
      <c r="D5" s="24">
        <f>'Location 2-Hoop'!D5</f>
        <v>-269.03399999999999</v>
      </c>
      <c r="E5" s="161">
        <f>'Location 2-Hoop'!E5</f>
        <v>-230.11199999999999</v>
      </c>
      <c r="F5" s="115"/>
      <c r="G5" s="115"/>
      <c r="H5" s="115"/>
      <c r="I5" s="115"/>
      <c r="J5" s="115"/>
      <c r="K5" s="115"/>
      <c r="M5" s="6"/>
      <c r="N5" s="6"/>
      <c r="O5" s="6"/>
      <c r="P5" s="6"/>
      <c r="Q5" s="6"/>
    </row>
    <row r="6" spans="2:17">
      <c r="B6" s="1" t="s">
        <v>7</v>
      </c>
      <c r="C6" s="24">
        <f>'Location 2-Hoop'!C6</f>
        <v>-413.10500000000002</v>
      </c>
      <c r="D6" s="24">
        <f>'Location 2-Hoop'!D6</f>
        <v>-450.03500000000003</v>
      </c>
      <c r="E6" s="161">
        <f>'Location 2-Hoop'!E6</f>
        <v>-491.94900000000001</v>
      </c>
      <c r="F6" s="115"/>
      <c r="G6" s="115"/>
      <c r="H6" s="115"/>
      <c r="I6" s="115"/>
      <c r="J6" s="115"/>
      <c r="K6" s="115"/>
      <c r="M6" s="6"/>
      <c r="N6" s="6"/>
      <c r="O6" s="6"/>
      <c r="P6" s="6"/>
      <c r="Q6" s="6"/>
    </row>
    <row r="7" spans="2:17">
      <c r="B7" s="1" t="s">
        <v>13</v>
      </c>
      <c r="C7" s="24">
        <f>'Location 2-Hoop'!C7</f>
        <v>-427.84199999999998</v>
      </c>
      <c r="D7" s="24">
        <f>'Location 2-Hoop'!D7</f>
        <v>-396.90600000000001</v>
      </c>
      <c r="E7" s="161">
        <f>'Location 2-Hoop'!E7</f>
        <v>-369.88900000000001</v>
      </c>
      <c r="F7" s="115"/>
      <c r="G7" s="115"/>
      <c r="H7" s="115"/>
      <c r="I7" s="115"/>
      <c r="J7" s="115"/>
      <c r="K7" s="115"/>
      <c r="M7" s="155"/>
      <c r="N7" s="155"/>
      <c r="O7" s="155"/>
      <c r="P7" s="155"/>
      <c r="Q7" s="155"/>
    </row>
    <row r="8" spans="2:17">
      <c r="B8" s="1" t="s">
        <v>8</v>
      </c>
      <c r="C8" s="24">
        <f>'Location 2-Hoop'!C8</f>
        <v>-402.52600000000001</v>
      </c>
      <c r="D8" s="24">
        <f>'Location 2-Hoop'!D8</f>
        <v>-435.46899999999999</v>
      </c>
      <c r="E8" s="161">
        <f>'Location 2-Hoop'!E8</f>
        <v>-471.75799999999998</v>
      </c>
      <c r="F8" s="160"/>
      <c r="G8" s="160"/>
      <c r="H8" s="160"/>
      <c r="I8" s="160"/>
      <c r="J8" s="160"/>
      <c r="K8" s="160"/>
      <c r="M8" s="155"/>
      <c r="N8" s="155"/>
      <c r="O8" s="155"/>
      <c r="P8" s="155"/>
      <c r="Q8" s="155"/>
    </row>
    <row r="9" spans="2:17">
      <c r="B9" s="1" t="s">
        <v>14</v>
      </c>
      <c r="C9" s="24">
        <f>'Location 2-Hoop'!C9</f>
        <v>-513.90099999999995</v>
      </c>
      <c r="D9" s="24">
        <f>'Location 2-Hoop'!D9</f>
        <v>-474.26299999999998</v>
      </c>
      <c r="E9" s="161">
        <f>'Location 2-Hoop'!E9</f>
        <v>-434.48200000000003</v>
      </c>
      <c r="F9" s="115"/>
      <c r="G9" s="115"/>
      <c r="H9" s="115"/>
      <c r="I9" s="115"/>
      <c r="J9" s="115"/>
      <c r="K9" s="115"/>
      <c r="M9" s="6"/>
      <c r="N9" s="6"/>
      <c r="O9" s="6"/>
      <c r="P9" s="6"/>
      <c r="Q9" s="6"/>
    </row>
    <row r="10" spans="2:17">
      <c r="B10" s="1" t="s">
        <v>9</v>
      </c>
      <c r="C10" s="24">
        <f>'Location 2-Hoop'!C10</f>
        <v>-429.40600000000001</v>
      </c>
      <c r="D10" s="24">
        <f>'Location 2-Hoop'!D10</f>
        <v>-466.32799999999997</v>
      </c>
      <c r="E10" s="161">
        <f>'Location 2-Hoop'!E10</f>
        <v>-504.892</v>
      </c>
      <c r="F10" s="115"/>
      <c r="G10" s="115"/>
      <c r="H10" s="115"/>
      <c r="I10" s="115"/>
      <c r="J10" s="115"/>
      <c r="K10" s="115"/>
      <c r="M10" s="6"/>
      <c r="N10" s="6"/>
      <c r="O10" s="6"/>
      <c r="P10" s="6"/>
      <c r="Q10" s="6"/>
    </row>
    <row r="11" spans="2:17">
      <c r="B11" s="1" t="s">
        <v>15</v>
      </c>
      <c r="C11" s="24">
        <f>'Location 2-Hoop'!C11</f>
        <v>-585.97</v>
      </c>
      <c r="D11" s="24">
        <f>'Location 2-Hoop'!D11</f>
        <v>-543.57000000000005</v>
      </c>
      <c r="E11" s="161">
        <f>'Location 2-Hoop'!E11</f>
        <v>-504.14299999999997</v>
      </c>
      <c r="F11" s="115"/>
      <c r="G11" s="115"/>
      <c r="H11" s="115"/>
      <c r="I11" s="115"/>
      <c r="J11" s="115"/>
      <c r="K11" s="115"/>
      <c r="M11" s="6"/>
      <c r="N11" s="6"/>
      <c r="O11" s="6"/>
      <c r="P11" s="6"/>
      <c r="Q11" s="6"/>
    </row>
    <row r="12" spans="2:17">
      <c r="B12" s="1" t="s">
        <v>10</v>
      </c>
      <c r="C12" s="24">
        <f>'Location 2-Hoop'!C12</f>
        <v>-534.89</v>
      </c>
      <c r="D12" s="24">
        <f>'Location 2-Hoop'!D12</f>
        <v>-576.53599999999994</v>
      </c>
      <c r="E12" s="161">
        <f>'Location 2-Hoop'!E12</f>
        <v>-621.44000000000005</v>
      </c>
      <c r="F12" s="115"/>
      <c r="G12" s="115"/>
      <c r="H12" s="115"/>
      <c r="I12" s="115"/>
      <c r="J12" s="115"/>
      <c r="K12" s="115"/>
      <c r="M12" s="6"/>
      <c r="N12" s="6"/>
      <c r="O12" s="6"/>
      <c r="P12" s="6"/>
      <c r="Q12" s="6"/>
    </row>
    <row r="13" spans="2:17">
      <c r="B13" s="1" t="s">
        <v>17</v>
      </c>
      <c r="C13" s="24">
        <f>'Location 2-Hoop'!C13</f>
        <v>-434.61700000000002</v>
      </c>
      <c r="D13" s="24">
        <f>'Location 2-Hoop'!D13</f>
        <v>-383.78699999999998</v>
      </c>
      <c r="E13" s="161">
        <f>'Location 2-Hoop'!E13</f>
        <v>-342.33600000000001</v>
      </c>
      <c r="F13" s="115"/>
      <c r="G13" s="115"/>
      <c r="H13" s="115"/>
      <c r="I13" s="115"/>
      <c r="J13" s="115"/>
      <c r="K13" s="115"/>
      <c r="M13" s="6"/>
      <c r="N13" s="6"/>
      <c r="O13" s="6"/>
      <c r="P13" s="6"/>
      <c r="Q13" s="6"/>
    </row>
    <row r="14" spans="2:17">
      <c r="B14" s="1" t="s">
        <v>12</v>
      </c>
      <c r="C14" s="24">
        <f>'Location 2-Hoop'!C14</f>
        <v>-327.827</v>
      </c>
      <c r="D14" s="24">
        <f>'Location 2-Hoop'!D14</f>
        <v>-345.726</v>
      </c>
      <c r="E14" s="161">
        <f>'Location 2-Hoop'!E14</f>
        <v>-367.74599999999998</v>
      </c>
      <c r="F14" s="115"/>
      <c r="G14" s="115"/>
      <c r="H14" s="115"/>
      <c r="I14" s="115"/>
      <c r="J14" s="115"/>
      <c r="K14" s="115"/>
      <c r="M14" s="6"/>
      <c r="N14" s="6"/>
      <c r="O14" s="6"/>
      <c r="P14" s="6"/>
      <c r="Q14" s="6"/>
    </row>
    <row r="15" spans="2:17">
      <c r="B15" s="1" t="s">
        <v>16</v>
      </c>
      <c r="C15" s="24">
        <f>'Location 2-Hoop'!C15</f>
        <v>-232.04499999999999</v>
      </c>
      <c r="D15" s="24">
        <f>'Location 2-Hoop'!D15</f>
        <v>-186.43100000000001</v>
      </c>
      <c r="E15" s="161">
        <f>'Location 2-Hoop'!E15</f>
        <v>-143.27000000000001</v>
      </c>
      <c r="F15" s="115"/>
      <c r="G15" s="115"/>
      <c r="H15" s="115"/>
      <c r="I15" s="115"/>
      <c r="J15" s="115"/>
      <c r="K15" s="115"/>
      <c r="M15" s="6"/>
      <c r="N15" s="6"/>
      <c r="O15" s="6"/>
      <c r="P15" s="6"/>
      <c r="Q15" s="6"/>
    </row>
    <row r="16" spans="2:17" ht="13.5" thickBot="1">
      <c r="B16" s="9" t="s">
        <v>11</v>
      </c>
      <c r="C16" s="49">
        <f>'Location 2-Hoop'!C16</f>
        <v>-200.102</v>
      </c>
      <c r="D16" s="49">
        <f>'Location 2-Hoop'!D16</f>
        <v>-200.10300000000001</v>
      </c>
      <c r="E16" s="162">
        <f>'Location 2-Hoop'!E16</f>
        <v>-200.881</v>
      </c>
      <c r="F16" s="115"/>
      <c r="G16" s="115"/>
      <c r="H16" s="115"/>
      <c r="I16" s="115"/>
      <c r="J16" s="115"/>
      <c r="K16" s="115"/>
      <c r="M16" s="6"/>
      <c r="N16" s="6"/>
      <c r="O16" s="6"/>
      <c r="P16" s="6"/>
      <c r="Q16" s="6"/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27" t="s">
        <v>2</v>
      </c>
      <c r="C19" s="482" t="s">
        <v>4</v>
      </c>
      <c r="D19" s="483"/>
      <c r="E19" s="484"/>
      <c r="F19" s="479"/>
      <c r="G19" s="485"/>
      <c r="H19" s="485"/>
      <c r="I19" s="486"/>
      <c r="J19" s="487"/>
      <c r="K19" s="487"/>
      <c r="L19" s="7"/>
      <c r="M19" s="7"/>
      <c r="N19" s="7"/>
      <c r="O19" s="7"/>
      <c r="P19" s="7"/>
    </row>
    <row r="20" spans="2:21">
      <c r="B20" s="4" t="s">
        <v>46</v>
      </c>
      <c r="C20" s="22" t="s">
        <v>24</v>
      </c>
      <c r="D20" s="18" t="s">
        <v>22</v>
      </c>
      <c r="E20" s="21" t="s">
        <v>25</v>
      </c>
      <c r="F20" s="15"/>
      <c r="G20" s="15"/>
      <c r="H20" s="15"/>
      <c r="I20" s="15"/>
      <c r="J20" s="15"/>
      <c r="K20" s="15"/>
      <c r="L20" s="7"/>
      <c r="M20" s="7"/>
      <c r="N20" s="7"/>
      <c r="O20" s="7"/>
      <c r="P20" s="7"/>
    </row>
    <row r="21" spans="2:21" ht="13.5" thickBot="1">
      <c r="B21" s="5" t="s">
        <v>5</v>
      </c>
      <c r="C21" s="23" t="s">
        <v>0</v>
      </c>
      <c r="D21" s="19" t="s">
        <v>28</v>
      </c>
      <c r="E21" s="28" t="s">
        <v>19</v>
      </c>
      <c r="F21" s="159"/>
      <c r="G21" s="159"/>
      <c r="H21" s="159"/>
      <c r="I21" s="159"/>
      <c r="J21" s="159"/>
      <c r="K21" s="159"/>
      <c r="L21" s="7"/>
      <c r="M21" s="7"/>
      <c r="N21" s="7"/>
      <c r="O21" s="7"/>
      <c r="P21" s="7"/>
    </row>
    <row r="22" spans="2:21" ht="13.5" thickTop="1">
      <c r="B22" s="1" t="s">
        <v>6</v>
      </c>
      <c r="C22" s="24">
        <f>'Location 2-Axial'!C5</f>
        <v>-172.411</v>
      </c>
      <c r="D22" s="24">
        <f>'Location 2-Axial'!D5</f>
        <v>-277.57299999999998</v>
      </c>
      <c r="E22" s="161">
        <f>'Location 2-Axial'!E5</f>
        <v>-378.40699999999998</v>
      </c>
      <c r="F22" s="115"/>
      <c r="G22" s="115"/>
      <c r="H22" s="115"/>
      <c r="I22" s="115"/>
      <c r="J22" s="115"/>
      <c r="K22" s="115"/>
      <c r="L22" s="7"/>
      <c r="M22" s="7"/>
      <c r="N22" s="7"/>
      <c r="O22" s="7"/>
      <c r="P22" s="7"/>
    </row>
    <row r="23" spans="2:21">
      <c r="B23" s="1" t="s">
        <v>7</v>
      </c>
      <c r="C23" s="24">
        <f>'Location 2-Axial'!C6</f>
        <v>-554.12900000000002</v>
      </c>
      <c r="D23" s="24">
        <f>'Location 2-Axial'!D6</f>
        <v>-558.98299999999995</v>
      </c>
      <c r="E23" s="161">
        <f>'Location 2-Axial'!E6</f>
        <v>-585.04</v>
      </c>
      <c r="F23" s="115"/>
      <c r="G23" s="115"/>
      <c r="H23" s="115"/>
      <c r="I23" s="115"/>
      <c r="J23" s="115"/>
      <c r="K23" s="115"/>
      <c r="L23" s="7"/>
      <c r="M23" s="7"/>
      <c r="N23" s="7"/>
      <c r="O23" s="7"/>
      <c r="P23" s="7"/>
    </row>
    <row r="24" spans="2:21">
      <c r="B24" s="1" t="s">
        <v>13</v>
      </c>
      <c r="C24" s="24">
        <f>'Location 2-Axial'!C7</f>
        <v>-275.75700000000001</v>
      </c>
      <c r="D24" s="24">
        <f>'Location 2-Axial'!D7</f>
        <v>-455.32600000000002</v>
      </c>
      <c r="E24" s="161">
        <f>'Location 2-Axial'!E7</f>
        <v>-624.14800000000002</v>
      </c>
      <c r="F24" s="115"/>
      <c r="G24" s="115"/>
      <c r="H24" s="115"/>
      <c r="I24" s="115"/>
      <c r="J24" s="115"/>
      <c r="K24" s="115"/>
      <c r="L24" s="7"/>
      <c r="M24" s="7"/>
      <c r="N24" s="7"/>
      <c r="O24" s="7"/>
      <c r="P24" s="7"/>
    </row>
    <row r="25" spans="2:21">
      <c r="B25" s="1" t="s">
        <v>8</v>
      </c>
      <c r="C25" s="24">
        <f>'Location 2-Axial'!C8</f>
        <v>-560.73599999999999</v>
      </c>
      <c r="D25" s="24">
        <f>'Location 2-Axial'!D8</f>
        <v>-573.38599999999997</v>
      </c>
      <c r="E25" s="161">
        <f>'Location 2-Axial'!E8</f>
        <v>-597.71299999999997</v>
      </c>
      <c r="F25" s="160"/>
      <c r="G25" s="160"/>
      <c r="H25" s="160"/>
      <c r="I25" s="160"/>
      <c r="J25" s="160"/>
      <c r="K25" s="160"/>
      <c r="L25" s="7"/>
      <c r="M25" s="7"/>
      <c r="N25" s="7"/>
      <c r="O25" s="7"/>
      <c r="P25" s="7"/>
    </row>
    <row r="26" spans="2:21">
      <c r="B26" s="1" t="s">
        <v>14</v>
      </c>
      <c r="C26" s="24">
        <f>'Location 2-Axial'!C9</f>
        <v>-425.43299999999999</v>
      </c>
      <c r="D26" s="24">
        <f>'Location 2-Axial'!D9</f>
        <v>-524.19799999999998</v>
      </c>
      <c r="E26" s="161">
        <f>'Location 2-Axial'!E9</f>
        <v>-616.78800000000001</v>
      </c>
      <c r="F26" s="115"/>
      <c r="G26" s="115"/>
      <c r="H26" s="115"/>
      <c r="I26" s="115"/>
      <c r="J26" s="115"/>
      <c r="K26" s="115"/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9</v>
      </c>
      <c r="C27" s="24">
        <f>'Location 2-Axial'!C10</f>
        <v>-593.86099999999999</v>
      </c>
      <c r="D27" s="24">
        <f>'Location 2-Axial'!D10</f>
        <v>-588.23500000000001</v>
      </c>
      <c r="E27" s="161">
        <f>'Location 2-Axial'!E10</f>
        <v>-585.90899999999999</v>
      </c>
      <c r="F27" s="115"/>
      <c r="G27" s="115"/>
      <c r="H27" s="115"/>
      <c r="I27" s="115"/>
      <c r="J27" s="115"/>
      <c r="K27" s="115"/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15</v>
      </c>
      <c r="C28" s="24">
        <f>'Location 2-Axial'!C11</f>
        <v>-361.20699999999999</v>
      </c>
      <c r="D28" s="24">
        <f>'Location 2-Axial'!D11</f>
        <v>-597.71100000000001</v>
      </c>
      <c r="E28" s="161">
        <f>'Location 2-Axial'!E11</f>
        <v>-835.30799999999999</v>
      </c>
      <c r="F28" s="115"/>
      <c r="G28" s="115"/>
      <c r="H28" s="115"/>
      <c r="I28" s="115"/>
      <c r="J28" s="115"/>
      <c r="K28" s="115"/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10</v>
      </c>
      <c r="C29" s="24">
        <f>'Location 2-Axial'!C12</f>
        <v>-736.072</v>
      </c>
      <c r="D29" s="24">
        <f>'Location 2-Axial'!D12</f>
        <v>-707.12199999999996</v>
      </c>
      <c r="E29" s="161">
        <f>'Location 2-Axial'!E12</f>
        <v>-690.096</v>
      </c>
      <c r="F29" s="115"/>
      <c r="G29" s="115"/>
      <c r="H29" s="115"/>
      <c r="I29" s="115"/>
      <c r="J29" s="115"/>
      <c r="K29" s="115"/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17</v>
      </c>
      <c r="C30" s="24">
        <f>'Location 2-Axial'!C13</f>
        <v>-110.57299999999999</v>
      </c>
      <c r="D30" s="24">
        <f>'Location 2-Axial'!D13</f>
        <v>-366.58100000000002</v>
      </c>
      <c r="E30" s="161">
        <f>'Location 2-Axial'!E13</f>
        <v>-632.55200000000002</v>
      </c>
      <c r="F30" s="115"/>
      <c r="G30" s="115"/>
      <c r="H30" s="115"/>
      <c r="I30" s="115"/>
      <c r="J30" s="115"/>
      <c r="K30" s="115"/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12</v>
      </c>
      <c r="C31" s="24">
        <f>'Location 2-Axial'!C14</f>
        <v>-337.70699999999999</v>
      </c>
      <c r="D31" s="24">
        <f>'Location 2-Axial'!D14</f>
        <v>-360.48399999999998</v>
      </c>
      <c r="E31" s="161">
        <f>'Location 2-Axial'!E14</f>
        <v>-405.88299999999998</v>
      </c>
      <c r="F31" s="115"/>
      <c r="G31" s="115"/>
      <c r="H31" s="115"/>
      <c r="I31" s="115"/>
      <c r="J31" s="160"/>
      <c r="K31" s="115"/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>
      <c r="B32" s="1" t="s">
        <v>16</v>
      </c>
      <c r="C32" s="24">
        <f>'Location 2-Axial'!C15</f>
        <v>-149.50700000000001</v>
      </c>
      <c r="D32" s="24">
        <f>'Location 2-Axial'!D15</f>
        <v>-231.23099999999999</v>
      </c>
      <c r="E32" s="161">
        <f>'Location 2-Axial'!E15</f>
        <v>-307.95999999999998</v>
      </c>
      <c r="F32" s="115"/>
      <c r="G32" s="115"/>
      <c r="H32" s="115"/>
      <c r="I32" s="115"/>
      <c r="J32" s="115"/>
      <c r="K32" s="115"/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Bot="1">
      <c r="B33" s="9" t="s">
        <v>11</v>
      </c>
      <c r="C33" s="49">
        <f>'Location 2-Axial'!C16</f>
        <v>-224.68199999999999</v>
      </c>
      <c r="D33" s="49">
        <f>'Location 2-Axial'!D16</f>
        <v>-215.185</v>
      </c>
      <c r="E33" s="162">
        <f>'Location 2-Axial'!E16</f>
        <v>-209.316</v>
      </c>
      <c r="F33" s="115"/>
      <c r="G33" s="115"/>
      <c r="H33" s="115"/>
      <c r="I33" s="115"/>
      <c r="J33" s="115"/>
      <c r="K33" s="115"/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 ht="13.5" thickTop="1">
      <c r="B34" s="3"/>
      <c r="C34" s="115"/>
      <c r="D34" s="115"/>
      <c r="E34" s="115"/>
      <c r="F34" s="115"/>
      <c r="G34" s="115"/>
      <c r="H34" s="115"/>
      <c r="I34" s="115"/>
      <c r="J34" s="115"/>
      <c r="K34" s="115"/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 ht="13.5" thickBot="1">
      <c r="B35" s="3"/>
      <c r="C35" s="115"/>
      <c r="D35" s="115"/>
      <c r="E35" s="115"/>
      <c r="F35" s="115"/>
      <c r="G35" s="115"/>
      <c r="H35" s="115"/>
      <c r="I35" s="115"/>
      <c r="J35" s="115"/>
      <c r="K35" s="115"/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 ht="13.5" thickTop="1">
      <c r="B36" s="27" t="s">
        <v>123</v>
      </c>
      <c r="C36" s="482" t="s">
        <v>4</v>
      </c>
      <c r="D36" s="483"/>
      <c r="E36" s="484"/>
      <c r="F36" s="479"/>
      <c r="G36" s="485"/>
      <c r="H36" s="485"/>
      <c r="I36" s="486"/>
      <c r="J36" s="487"/>
      <c r="K36" s="487"/>
      <c r="L36" s="7"/>
      <c r="M36" s="7"/>
      <c r="N36" s="7"/>
      <c r="O36" s="7"/>
      <c r="P36" s="7"/>
    </row>
    <row r="37" spans="2:21">
      <c r="B37" s="4" t="s">
        <v>46</v>
      </c>
      <c r="C37" s="22" t="s">
        <v>24</v>
      </c>
      <c r="D37" s="18" t="s">
        <v>22</v>
      </c>
      <c r="E37" s="21" t="s">
        <v>25</v>
      </c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</row>
    <row r="38" spans="2:21" ht="13.5" thickBot="1">
      <c r="B38" s="5" t="s">
        <v>5</v>
      </c>
      <c r="C38" s="23" t="s">
        <v>0</v>
      </c>
      <c r="D38" s="19" t="s">
        <v>28</v>
      </c>
      <c r="E38" s="28" t="s">
        <v>19</v>
      </c>
      <c r="F38" s="159"/>
      <c r="G38" s="159"/>
      <c r="H38" s="159"/>
      <c r="I38" s="159"/>
      <c r="J38" s="159"/>
      <c r="K38" s="159"/>
      <c r="L38" s="7"/>
      <c r="M38" s="7"/>
      <c r="N38" s="7"/>
      <c r="O38" s="7"/>
      <c r="P38" s="7"/>
    </row>
    <row r="39" spans="2:21" ht="13.5" thickTop="1">
      <c r="B39" s="1" t="s">
        <v>6</v>
      </c>
      <c r="C39" s="24">
        <f>SQRT(C5^2+C22^2-C5*C22)</f>
        <v>268.32354163770276</v>
      </c>
      <c r="D39" s="24">
        <f>SQRT(D5^2+D22^2-D5*D22)</f>
        <v>273.40352778082433</v>
      </c>
      <c r="E39" s="161">
        <f>SQRT(E5^2+E22^2-E5*E22)</f>
        <v>330.25353686069735</v>
      </c>
      <c r="F39" s="115"/>
      <c r="G39" s="115"/>
      <c r="H39" s="115"/>
      <c r="I39" s="115"/>
      <c r="J39" s="115"/>
      <c r="K39" s="115"/>
      <c r="L39" s="7"/>
      <c r="M39" s="7"/>
      <c r="N39" s="7"/>
      <c r="O39" s="7"/>
      <c r="P39" s="7"/>
    </row>
    <row r="40" spans="2:21">
      <c r="B40" s="1" t="s">
        <v>7</v>
      </c>
      <c r="C40" s="24">
        <f t="shared" ref="C40:E40" si="0">SQRT(C6^2+C23^2-C6*C23)</f>
        <v>498.7997886136281</v>
      </c>
      <c r="D40" s="24">
        <f t="shared" si="0"/>
        <v>513.25586319982744</v>
      </c>
      <c r="E40" s="161">
        <f t="shared" si="0"/>
        <v>544.49589276779682</v>
      </c>
      <c r="F40" s="115"/>
      <c r="G40" s="115"/>
      <c r="H40" s="115"/>
      <c r="I40" s="115"/>
      <c r="J40" s="115"/>
      <c r="K40" s="115"/>
      <c r="L40" s="7"/>
      <c r="M40" s="7"/>
      <c r="N40" s="7"/>
      <c r="O40" s="7"/>
      <c r="P40" s="7"/>
    </row>
    <row r="41" spans="2:21">
      <c r="B41" s="1" t="s">
        <v>13</v>
      </c>
      <c r="C41" s="24">
        <f t="shared" ref="C41:E41" si="1">SQRT(C7^2+C24^2-C7*C24)</f>
        <v>375.64647425338626</v>
      </c>
      <c r="D41" s="24">
        <f t="shared" si="1"/>
        <v>429.10898121106715</v>
      </c>
      <c r="E41" s="161">
        <f t="shared" si="1"/>
        <v>543.61118334063008</v>
      </c>
      <c r="F41" s="115"/>
      <c r="G41" s="115"/>
      <c r="H41" s="115"/>
      <c r="I41" s="115"/>
      <c r="J41" s="115"/>
      <c r="K41" s="115"/>
      <c r="L41" s="7"/>
      <c r="M41" s="7"/>
      <c r="N41" s="7"/>
      <c r="O41" s="7"/>
      <c r="P41" s="7"/>
    </row>
    <row r="42" spans="2:21">
      <c r="B42" s="1" t="s">
        <v>8</v>
      </c>
      <c r="C42" s="24">
        <f t="shared" ref="C42:E42" si="2">SQRT(C8^2+C25^2-C8*C25)</f>
        <v>500.74067463708195</v>
      </c>
      <c r="D42" s="24">
        <f t="shared" si="2"/>
        <v>518.37527614943212</v>
      </c>
      <c r="E42" s="161">
        <f t="shared" si="2"/>
        <v>545.74769947201787</v>
      </c>
      <c r="F42" s="160"/>
      <c r="G42" s="160"/>
      <c r="H42" s="160"/>
      <c r="I42" s="160"/>
      <c r="J42" s="160"/>
      <c r="K42" s="160"/>
      <c r="L42" s="7"/>
      <c r="M42" s="7"/>
      <c r="N42" s="7"/>
      <c r="O42" s="7"/>
      <c r="P42" s="7"/>
    </row>
    <row r="43" spans="2:21">
      <c r="B43" s="1" t="s">
        <v>14</v>
      </c>
      <c r="C43" s="24">
        <f t="shared" ref="C43:E43" si="3">SQRT(C9^2+C26^2-C9*C26)</f>
        <v>475.87501631941132</v>
      </c>
      <c r="D43" s="24">
        <f t="shared" si="3"/>
        <v>501.10001027639186</v>
      </c>
      <c r="E43" s="161">
        <f t="shared" si="3"/>
        <v>548.8340017272983</v>
      </c>
      <c r="F43" s="115"/>
      <c r="G43" s="115"/>
      <c r="H43" s="115"/>
      <c r="I43" s="115"/>
      <c r="J43" s="115"/>
      <c r="K43" s="115"/>
      <c r="L43" s="15"/>
      <c r="M43" s="12"/>
      <c r="N43" s="12"/>
      <c r="O43" s="12"/>
      <c r="P43" s="7"/>
      <c r="Q43" s="7"/>
      <c r="R43" s="7"/>
      <c r="S43" s="7"/>
      <c r="T43" s="7"/>
      <c r="U43" s="7"/>
    </row>
    <row r="44" spans="2:21">
      <c r="B44" s="1" t="s">
        <v>9</v>
      </c>
      <c r="C44" s="24">
        <f t="shared" ref="C44:E44" si="4">SQRT(C10^2+C27^2-C10*C27)</f>
        <v>531.08655000009173</v>
      </c>
      <c r="D44" s="24">
        <f t="shared" si="4"/>
        <v>537.74693651289169</v>
      </c>
      <c r="E44" s="161">
        <f t="shared" si="4"/>
        <v>549.89500917629721</v>
      </c>
      <c r="F44" s="115"/>
      <c r="G44" s="115"/>
      <c r="H44" s="115"/>
      <c r="I44" s="115"/>
      <c r="J44" s="115"/>
      <c r="K44" s="115"/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15</v>
      </c>
      <c r="C45" s="24">
        <f t="shared" ref="C45:E45" si="5">SQRT(C11^2+C28^2-C11*C28)</f>
        <v>512.0301475098903</v>
      </c>
      <c r="D45" s="24">
        <f t="shared" si="5"/>
        <v>572.56354769667269</v>
      </c>
      <c r="E45" s="161">
        <f t="shared" si="5"/>
        <v>728.54988728912724</v>
      </c>
      <c r="F45" s="115"/>
      <c r="G45" s="115"/>
      <c r="H45" s="115"/>
      <c r="I45" s="115"/>
      <c r="J45" s="115"/>
      <c r="K45" s="115"/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10</v>
      </c>
      <c r="C46" s="24">
        <f t="shared" ref="C46:E46" si="6">SQRT(C12^2+C29^2-C12*C29)</f>
        <v>658.93227967978612</v>
      </c>
      <c r="D46" s="24">
        <f t="shared" si="6"/>
        <v>651.71619036816935</v>
      </c>
      <c r="E46" s="161">
        <f t="shared" si="6"/>
        <v>658.457974798696</v>
      </c>
      <c r="F46" s="115"/>
      <c r="G46" s="115"/>
      <c r="H46" s="115"/>
      <c r="I46" s="115"/>
      <c r="J46" s="115"/>
      <c r="K46" s="115"/>
      <c r="L46" s="2"/>
      <c r="M46" s="2"/>
      <c r="N46" s="2"/>
      <c r="O46" s="2"/>
      <c r="P46" s="14"/>
      <c r="Q46" s="8"/>
      <c r="R46" s="7"/>
      <c r="S46" s="7"/>
      <c r="T46" s="7"/>
      <c r="U46" s="7"/>
    </row>
    <row r="47" spans="2:21">
      <c r="B47" s="1" t="s">
        <v>17</v>
      </c>
      <c r="C47" s="24">
        <f t="shared" ref="C47:E47" si="7">SQRT(C13^2+C30^2-C13*C30)</f>
        <v>391.23064741530669</v>
      </c>
      <c r="D47" s="24">
        <f t="shared" si="7"/>
        <v>375.47978465291578</v>
      </c>
      <c r="E47" s="161">
        <f t="shared" si="7"/>
        <v>548.42560856327634</v>
      </c>
      <c r="F47" s="115"/>
      <c r="G47" s="115"/>
      <c r="H47" s="115"/>
      <c r="I47" s="115"/>
      <c r="J47" s="115"/>
      <c r="K47" s="115"/>
      <c r="L47" s="2"/>
      <c r="M47" s="2"/>
      <c r="N47" s="2"/>
      <c r="O47" s="2"/>
      <c r="P47" s="14"/>
      <c r="Q47" s="8"/>
      <c r="R47" s="7"/>
      <c r="S47" s="7"/>
      <c r="T47" s="7"/>
      <c r="U47" s="7"/>
    </row>
    <row r="48" spans="2:21">
      <c r="B48" s="1" t="s">
        <v>12</v>
      </c>
      <c r="C48" s="24">
        <f t="shared" ref="C48:E48" si="8">SQRT(C14^2+C31^2-C14*C31)</f>
        <v>332.87698491935424</v>
      </c>
      <c r="D48" s="24">
        <f t="shared" si="8"/>
        <v>353.33622790198007</v>
      </c>
      <c r="E48" s="161">
        <f t="shared" si="8"/>
        <v>388.22194745660636</v>
      </c>
      <c r="F48" s="115"/>
      <c r="G48" s="115"/>
      <c r="H48" s="115"/>
      <c r="I48" s="115"/>
      <c r="J48" s="160"/>
      <c r="K48" s="115"/>
      <c r="L48" s="2"/>
      <c r="M48" s="2"/>
      <c r="N48" s="2"/>
      <c r="O48" s="2"/>
      <c r="P48" s="14"/>
      <c r="Q48" s="8"/>
      <c r="R48" s="7"/>
      <c r="S48" s="7"/>
      <c r="T48" s="7"/>
      <c r="U48" s="7"/>
    </row>
    <row r="49" spans="2:21">
      <c r="B49" s="1" t="s">
        <v>16</v>
      </c>
      <c r="C49" s="24">
        <f t="shared" ref="C49:E49" si="9">SQRT(C15^2+C32^2-C15*C32)</f>
        <v>203.72744846730885</v>
      </c>
      <c r="D49" s="24">
        <f t="shared" si="9"/>
        <v>212.40448809052975</v>
      </c>
      <c r="E49" s="161">
        <f t="shared" si="9"/>
        <v>266.91613907742629</v>
      </c>
      <c r="F49" s="115"/>
      <c r="G49" s="115"/>
      <c r="H49" s="115"/>
      <c r="I49" s="115"/>
      <c r="J49" s="115"/>
      <c r="K49" s="115"/>
      <c r="L49" s="2"/>
      <c r="M49" s="2"/>
      <c r="N49" s="2"/>
      <c r="O49" s="2"/>
      <c r="P49" s="14"/>
      <c r="Q49" s="8"/>
      <c r="R49" s="7"/>
      <c r="S49" s="7"/>
      <c r="T49" s="7"/>
      <c r="U49" s="7"/>
    </row>
    <row r="50" spans="2:21" ht="13.5" thickBot="1">
      <c r="B50" s="9" t="s">
        <v>11</v>
      </c>
      <c r="C50" s="49">
        <f t="shared" ref="C50:E50" si="10">SQRT(C16^2+C33^2-C16*C33)</f>
        <v>213.45607033766922</v>
      </c>
      <c r="D50" s="49">
        <f t="shared" si="10"/>
        <v>208.05439379883327</v>
      </c>
      <c r="E50" s="162">
        <f t="shared" si="10"/>
        <v>205.22854728570294</v>
      </c>
      <c r="F50" s="115"/>
      <c r="G50" s="115"/>
      <c r="H50" s="115"/>
      <c r="I50" s="115"/>
      <c r="J50" s="115"/>
      <c r="K50" s="115"/>
      <c r="L50" s="2"/>
      <c r="M50" s="2"/>
      <c r="N50" s="2"/>
      <c r="O50" s="2"/>
      <c r="P50" s="14"/>
      <c r="Q50" s="8"/>
      <c r="R50" s="7"/>
      <c r="S50" s="7"/>
      <c r="T50" s="7"/>
      <c r="U50" s="7"/>
    </row>
    <row r="51" spans="2:21" ht="13.5" thickTop="1">
      <c r="B51" s="3"/>
      <c r="C51" s="115"/>
      <c r="D51" s="115"/>
      <c r="E51" s="115"/>
      <c r="F51" s="115"/>
      <c r="G51" s="115"/>
      <c r="H51" s="115"/>
      <c r="I51" s="115"/>
      <c r="J51" s="115"/>
      <c r="K51" s="115"/>
      <c r="L51" s="2"/>
      <c r="M51" s="2"/>
      <c r="N51" s="2"/>
      <c r="O51" s="2"/>
      <c r="P51" s="14"/>
      <c r="Q51" s="8"/>
      <c r="R51" s="7"/>
      <c r="S51" s="7"/>
      <c r="T51" s="7"/>
      <c r="U51" s="7"/>
    </row>
    <row r="52" spans="2:21" ht="13.5" thickBot="1">
      <c r="B52" s="3"/>
      <c r="C52" s="15"/>
      <c r="D52" s="214"/>
      <c r="E52" s="218"/>
      <c r="F52" s="14"/>
      <c r="G52" s="218"/>
      <c r="H52" s="6"/>
      <c r="I52" s="7"/>
      <c r="K52" s="6"/>
      <c r="L52" s="2"/>
      <c r="M52" s="2"/>
      <c r="N52" s="2"/>
      <c r="O52" s="2"/>
      <c r="P52" s="14"/>
      <c r="Q52" s="8"/>
      <c r="R52" s="7"/>
      <c r="S52" s="7"/>
      <c r="T52" s="7"/>
      <c r="U52" s="7"/>
    </row>
    <row r="53" spans="2:21" ht="13.5" thickTop="1">
      <c r="B53" s="70"/>
      <c r="C53" s="455" t="s">
        <v>88</v>
      </c>
      <c r="D53" s="450"/>
      <c r="E53" s="459"/>
      <c r="F53" s="455" t="s">
        <v>89</v>
      </c>
      <c r="G53" s="456"/>
      <c r="H53" s="6"/>
      <c r="I53" s="7"/>
      <c r="K53" s="6"/>
      <c r="L53" s="2"/>
      <c r="M53" s="2"/>
      <c r="N53" s="2"/>
      <c r="O53" s="2"/>
      <c r="P53" s="14"/>
      <c r="Q53" s="8"/>
      <c r="R53" s="7"/>
      <c r="S53" s="7"/>
      <c r="T53" s="7"/>
      <c r="U53" s="7"/>
    </row>
    <row r="54" spans="2:21" ht="22.5">
      <c r="B54" s="71" t="s">
        <v>125</v>
      </c>
      <c r="C54" s="72" t="s">
        <v>51</v>
      </c>
      <c r="D54" s="34" t="s">
        <v>63</v>
      </c>
      <c r="E54" s="73" t="s">
        <v>122</v>
      </c>
      <c r="F54" s="156" t="s">
        <v>51</v>
      </c>
      <c r="G54" s="73" t="s">
        <v>122</v>
      </c>
      <c r="H54" s="6"/>
      <c r="I54" s="7"/>
      <c r="K54" s="6"/>
      <c r="L54" s="2"/>
      <c r="M54" s="2"/>
      <c r="N54" s="2"/>
      <c r="O54" s="2"/>
      <c r="P54" s="14"/>
      <c r="Q54" s="8"/>
      <c r="R54" s="7"/>
      <c r="S54" s="7"/>
      <c r="T54" s="7"/>
      <c r="U54" s="7"/>
    </row>
    <row r="55" spans="2:21" ht="13.5" thickBot="1">
      <c r="B55" s="157" t="s">
        <v>90</v>
      </c>
      <c r="C55" s="86" t="s">
        <v>22</v>
      </c>
      <c r="D55" s="76" t="s">
        <v>65</v>
      </c>
      <c r="E55" s="77"/>
      <c r="F55" s="143" t="s">
        <v>91</v>
      </c>
      <c r="G55" s="77"/>
      <c r="H55" s="6"/>
      <c r="K55" s="6"/>
      <c r="L55" s="2"/>
      <c r="M55" s="2"/>
      <c r="N55" s="2"/>
      <c r="O55" s="2"/>
      <c r="P55" s="14"/>
      <c r="Q55" s="8"/>
      <c r="R55" s="7"/>
      <c r="S55" s="7"/>
      <c r="T55" s="7"/>
      <c r="U55" s="7"/>
    </row>
    <row r="56" spans="2:21" ht="13.5" thickTop="1">
      <c r="B56" s="79" t="s">
        <v>6</v>
      </c>
      <c r="C56" s="80">
        <f>D39</f>
        <v>273.40352778082433</v>
      </c>
      <c r="D56" s="149">
        <v>268.52999999999997</v>
      </c>
      <c r="E56" s="182">
        <f>(D56/C56-1)</f>
        <v>-1.782540196310578E-2</v>
      </c>
      <c r="F56" s="158">
        <f>MAX(C39,E39)</f>
        <v>330.25353686069735</v>
      </c>
      <c r="G56" s="182">
        <f>(D56/F56-1)</f>
        <v>-0.18689742870712289</v>
      </c>
      <c r="H56" s="11"/>
      <c r="I56" s="2"/>
      <c r="J56" s="2"/>
      <c r="K56" s="11"/>
      <c r="L56" s="2"/>
      <c r="M56" s="2"/>
      <c r="N56" s="2"/>
      <c r="O56" s="2"/>
      <c r="P56" s="14"/>
      <c r="Q56" s="8"/>
      <c r="R56" s="7"/>
      <c r="S56" s="7"/>
      <c r="T56" s="7"/>
      <c r="U56" s="7"/>
    </row>
    <row r="57" spans="2:21">
      <c r="B57" s="79" t="s">
        <v>7</v>
      </c>
      <c r="C57" s="80">
        <f t="shared" ref="C57:C67" si="11">D40</f>
        <v>513.25586319982744</v>
      </c>
      <c r="D57" s="93">
        <v>503.411</v>
      </c>
      <c r="E57" s="182">
        <f t="shared" ref="E57:E66" si="12">(D57/C57-1)</f>
        <v>-1.9181199681677086E-2</v>
      </c>
      <c r="F57" s="158">
        <f t="shared" ref="F57:F67" si="13">MAX(C40,E40)</f>
        <v>544.49589276779682</v>
      </c>
      <c r="G57" s="182">
        <f t="shared" ref="G57:G66" si="14">(D57/F57-1)</f>
        <v>-7.545491768349788E-2</v>
      </c>
      <c r="H57" s="2"/>
      <c r="I57" s="2"/>
      <c r="J57" s="2"/>
      <c r="K57" s="2"/>
      <c r="L57" s="2"/>
      <c r="M57" s="2"/>
      <c r="N57" s="2"/>
      <c r="O57" s="2"/>
      <c r="P57" s="14"/>
      <c r="Q57" s="8"/>
      <c r="R57" s="7"/>
      <c r="S57" s="7"/>
      <c r="T57" s="7"/>
      <c r="U57" s="7"/>
    </row>
    <row r="58" spans="2:21">
      <c r="B58" s="79" t="s">
        <v>13</v>
      </c>
      <c r="C58" s="80">
        <f t="shared" si="11"/>
        <v>429.10898121106715</v>
      </c>
      <c r="D58" s="93">
        <v>425.40499999999997</v>
      </c>
      <c r="E58" s="182">
        <f t="shared" si="12"/>
        <v>-8.6317960547306338E-3</v>
      </c>
      <c r="F58" s="158">
        <f t="shared" si="13"/>
        <v>543.61118334063008</v>
      </c>
      <c r="G58" s="182">
        <f t="shared" si="14"/>
        <v>-0.21744619493333972</v>
      </c>
      <c r="H58" s="15"/>
      <c r="I58" s="115"/>
      <c r="J58" s="115"/>
      <c r="K58" s="15"/>
      <c r="L58" s="2"/>
      <c r="M58" s="2"/>
      <c r="N58" s="2"/>
      <c r="O58" s="2"/>
      <c r="P58" s="14"/>
      <c r="Q58" s="8"/>
      <c r="R58" s="7"/>
      <c r="S58" s="7"/>
      <c r="T58" s="7"/>
      <c r="U58" s="7"/>
    </row>
    <row r="59" spans="2:21">
      <c r="B59" s="79" t="s">
        <v>8</v>
      </c>
      <c r="C59" s="80">
        <f t="shared" si="11"/>
        <v>518.37527614943212</v>
      </c>
      <c r="D59" s="93">
        <v>505.13299999999998</v>
      </c>
      <c r="E59" s="182">
        <f t="shared" si="12"/>
        <v>-2.5545732519879683E-2</v>
      </c>
      <c r="F59" s="158">
        <f t="shared" si="13"/>
        <v>545.74769947201787</v>
      </c>
      <c r="G59" s="182">
        <f t="shared" si="14"/>
        <v>-7.4420285255092145E-2</v>
      </c>
      <c r="H59" s="116"/>
      <c r="I59" s="115"/>
      <c r="J59" s="115"/>
      <c r="K59" s="116"/>
      <c r="L59" s="2"/>
      <c r="M59" s="2"/>
      <c r="N59" s="2"/>
      <c r="O59" s="2"/>
      <c r="P59" s="14"/>
      <c r="Q59" s="8"/>
      <c r="R59" s="7"/>
      <c r="S59" s="7"/>
      <c r="T59" s="7"/>
      <c r="U59" s="7"/>
    </row>
    <row r="60" spans="2:21">
      <c r="B60" s="79" t="s">
        <v>14</v>
      </c>
      <c r="C60" s="80">
        <f t="shared" si="11"/>
        <v>501.10001027639186</v>
      </c>
      <c r="D60" s="93">
        <v>488.339</v>
      </c>
      <c r="E60" s="182">
        <f t="shared" si="12"/>
        <v>-2.5465994840736972E-2</v>
      </c>
      <c r="F60" s="158">
        <f t="shared" si="13"/>
        <v>548.8340017272983</v>
      </c>
      <c r="G60" s="182">
        <f t="shared" si="14"/>
        <v>-0.11022458801187163</v>
      </c>
      <c r="H60" s="11"/>
      <c r="I60" s="2"/>
      <c r="J60" s="2"/>
      <c r="K60" s="11"/>
      <c r="L60" s="2"/>
      <c r="M60" s="2"/>
      <c r="N60" s="2"/>
      <c r="O60" s="2"/>
      <c r="P60" s="14"/>
      <c r="Q60" s="8"/>
      <c r="R60" s="7"/>
      <c r="S60" s="7"/>
      <c r="T60" s="7"/>
      <c r="U60" s="7"/>
    </row>
    <row r="61" spans="2:21">
      <c r="B61" s="79" t="s">
        <v>9</v>
      </c>
      <c r="C61" s="80">
        <f t="shared" si="11"/>
        <v>537.74693651289169</v>
      </c>
      <c r="D61" s="93">
        <v>516.93799999999999</v>
      </c>
      <c r="E61" s="182">
        <f t="shared" si="12"/>
        <v>-3.8696522657721943E-2</v>
      </c>
      <c r="F61" s="158">
        <f t="shared" si="13"/>
        <v>549.89500917629721</v>
      </c>
      <c r="G61" s="182">
        <f t="shared" si="14"/>
        <v>-5.993327567323159E-2</v>
      </c>
      <c r="H61" s="11"/>
      <c r="I61" s="2"/>
      <c r="J61" s="2"/>
      <c r="K61" s="11"/>
      <c r="L61" s="2"/>
      <c r="M61" s="2"/>
      <c r="N61" s="2"/>
      <c r="O61" s="2"/>
      <c r="P61" s="14"/>
      <c r="Q61" s="8"/>
      <c r="R61" s="7"/>
      <c r="S61" s="7"/>
      <c r="T61" s="7"/>
      <c r="U61" s="7"/>
    </row>
    <row r="62" spans="2:21">
      <c r="B62" s="79" t="s">
        <v>15</v>
      </c>
      <c r="C62" s="80">
        <f t="shared" si="11"/>
        <v>572.56354769667269</v>
      </c>
      <c r="D62" s="93">
        <v>564.80799999999999</v>
      </c>
      <c r="E62" s="182">
        <f t="shared" si="12"/>
        <v>-1.3545304670323444E-2</v>
      </c>
      <c r="F62" s="158">
        <f t="shared" si="13"/>
        <v>728.54988728912724</v>
      </c>
      <c r="G62" s="182">
        <f t="shared" si="14"/>
        <v>-0.22475041194282108</v>
      </c>
      <c r="H62" s="11"/>
      <c r="I62" s="2"/>
      <c r="J62" s="2"/>
      <c r="K62" s="11"/>
      <c r="L62" s="2"/>
      <c r="M62" s="2"/>
      <c r="N62" s="2"/>
      <c r="O62" s="2"/>
      <c r="P62" s="14"/>
      <c r="Q62" s="8"/>
      <c r="R62" s="7"/>
      <c r="S62" s="7"/>
      <c r="T62" s="7"/>
      <c r="U62" s="7"/>
    </row>
    <row r="63" spans="2:21">
      <c r="B63" s="79" t="s">
        <v>10</v>
      </c>
      <c r="C63" s="80">
        <f t="shared" si="11"/>
        <v>651.71619036816935</v>
      </c>
      <c r="D63" s="93">
        <v>636.04300000000001</v>
      </c>
      <c r="E63" s="182">
        <f t="shared" si="12"/>
        <v>-2.4049103888788115E-2</v>
      </c>
      <c r="F63" s="158">
        <f t="shared" si="13"/>
        <v>658.93227967978612</v>
      </c>
      <c r="G63" s="182">
        <f t="shared" si="14"/>
        <v>-3.4736922724303843E-2</v>
      </c>
      <c r="H63" s="11"/>
      <c r="I63" s="2"/>
      <c r="J63" s="2"/>
      <c r="K63" s="11"/>
      <c r="L63" s="7"/>
      <c r="M63" s="7"/>
      <c r="N63" s="7"/>
      <c r="O63" s="7"/>
      <c r="P63" s="7"/>
    </row>
    <row r="64" spans="2:21">
      <c r="B64" s="79" t="s">
        <v>17</v>
      </c>
      <c r="C64" s="80">
        <f t="shared" si="11"/>
        <v>375.47978465291578</v>
      </c>
      <c r="D64" s="93">
        <v>373.822</v>
      </c>
      <c r="E64" s="182">
        <f t="shared" si="12"/>
        <v>-4.4151102687144395E-3</v>
      </c>
      <c r="F64" s="158">
        <f t="shared" si="13"/>
        <v>548.42560856327634</v>
      </c>
      <c r="G64" s="182">
        <f t="shared" si="14"/>
        <v>-0.31837245715182694</v>
      </c>
      <c r="H64" s="11"/>
      <c r="I64" s="2"/>
      <c r="J64" s="2"/>
      <c r="K64" s="11"/>
      <c r="L64" s="7"/>
      <c r="M64" s="7"/>
      <c r="N64" s="7"/>
      <c r="O64" s="7"/>
      <c r="P64" s="7"/>
    </row>
    <row r="65" spans="2:12">
      <c r="B65" s="79" t="s">
        <v>12</v>
      </c>
      <c r="C65" s="80">
        <f t="shared" si="11"/>
        <v>353.33622790198007</v>
      </c>
      <c r="D65" s="93">
        <v>349.67200000000003</v>
      </c>
      <c r="E65" s="182">
        <f t="shared" si="12"/>
        <v>-1.0370371370457265E-2</v>
      </c>
      <c r="F65" s="158">
        <f t="shared" si="13"/>
        <v>388.22194745660636</v>
      </c>
      <c r="G65" s="182">
        <f t="shared" si="14"/>
        <v>-9.9298732874743667E-2</v>
      </c>
      <c r="H65" s="11"/>
      <c r="I65" s="2"/>
      <c r="J65" s="2"/>
      <c r="K65" s="11"/>
    </row>
    <row r="66" spans="2:12">
      <c r="B66" s="79" t="s">
        <v>67</v>
      </c>
      <c r="C66" s="80">
        <f t="shared" si="11"/>
        <v>212.40448809052975</v>
      </c>
      <c r="D66" s="93">
        <v>191.32400000000001</v>
      </c>
      <c r="E66" s="182">
        <f t="shared" si="12"/>
        <v>-9.9246905185661372E-2</v>
      </c>
      <c r="F66" s="158">
        <f t="shared" si="13"/>
        <v>266.91613907742629</v>
      </c>
      <c r="G66" s="182">
        <f t="shared" si="14"/>
        <v>-0.28320557662307078</v>
      </c>
      <c r="H66" s="11"/>
      <c r="I66" s="2"/>
      <c r="J66" s="2"/>
      <c r="K66" s="11"/>
    </row>
    <row r="67" spans="2:12" ht="13.5" thickBot="1">
      <c r="B67" s="82" t="s">
        <v>11</v>
      </c>
      <c r="C67" s="80">
        <f t="shared" si="11"/>
        <v>208.05439379883327</v>
      </c>
      <c r="D67" s="94">
        <v>198.81</v>
      </c>
      <c r="E67" s="184">
        <f>(D67/C67-1)</f>
        <v>-4.4432581451616104E-2</v>
      </c>
      <c r="F67" s="83">
        <f t="shared" si="13"/>
        <v>213.45607033766922</v>
      </c>
      <c r="G67" s="182">
        <f>(D67/F67-1)</f>
        <v>-6.8613979047306484E-2</v>
      </c>
      <c r="H67" s="11"/>
      <c r="I67" s="2"/>
      <c r="J67" s="2"/>
      <c r="K67" s="11"/>
    </row>
    <row r="68" spans="2:12" ht="13.5" thickTop="1">
      <c r="B68" s="31" t="s">
        <v>38</v>
      </c>
      <c r="C68" s="141"/>
      <c r="D68" s="142"/>
      <c r="E68" s="239">
        <f>AVERAGE(E56:E67)</f>
        <v>-2.7617168712784402E-2</v>
      </c>
      <c r="F68" s="55" t="s">
        <v>39</v>
      </c>
      <c r="G68" s="288">
        <f>AVERAGE(G56:G67)</f>
        <v>-0.14611289755235238</v>
      </c>
      <c r="H68" s="11"/>
      <c r="I68" s="2"/>
      <c r="J68" s="2"/>
      <c r="K68" s="11"/>
    </row>
    <row r="69" spans="2:12">
      <c r="B69" s="31" t="s">
        <v>40</v>
      </c>
      <c r="C69" s="453" t="s">
        <v>120</v>
      </c>
      <c r="D69" s="454"/>
      <c r="E69" s="239">
        <f>AVERAGE(E56,E58,E60,E62,E64,E66)</f>
        <v>-2.8188418830545441E-2</v>
      </c>
      <c r="F69" s="55" t="s">
        <v>41</v>
      </c>
      <c r="G69" s="289">
        <f>AVERAGE(G56,G58,G60,G62,G64,G66)</f>
        <v>-0.22348277622834214</v>
      </c>
      <c r="H69" s="11"/>
      <c r="I69" s="2"/>
      <c r="J69" s="2"/>
      <c r="K69" s="11"/>
    </row>
    <row r="70" spans="2:12">
      <c r="B70" s="31"/>
      <c r="C70" s="14"/>
      <c r="D70" s="56"/>
      <c r="E70" s="240">
        <f>AVERAGE(E57,E59,E61,E63,E65,E67)</f>
        <v>-2.7045918595023366E-2</v>
      </c>
      <c r="F70" s="58" t="s">
        <v>42</v>
      </c>
      <c r="G70" s="244">
        <f>AVERAGE(G57,G59,G61,G63,G65,G67)</f>
        <v>-6.8743018876362597E-2</v>
      </c>
      <c r="H70" s="11"/>
      <c r="I70" s="2"/>
      <c r="J70" s="2"/>
      <c r="K70" s="11"/>
    </row>
    <row r="71" spans="2:12">
      <c r="B71" s="31"/>
      <c r="C71" s="14"/>
      <c r="D71" s="42"/>
      <c r="E71" s="239">
        <f>_xlfn.STDEV.S(E56:E67)</f>
        <v>2.5440255067481141E-2</v>
      </c>
      <c r="F71" s="55" t="s">
        <v>39</v>
      </c>
      <c r="G71" s="243">
        <f>_xlfn.STDEV.S(G56:G67)</f>
        <v>9.5752032693034922E-2</v>
      </c>
      <c r="H71" s="11"/>
      <c r="I71" s="2"/>
      <c r="J71" s="2"/>
      <c r="K71" s="11"/>
    </row>
    <row r="72" spans="2:12">
      <c r="B72" s="31"/>
      <c r="C72" s="453" t="s">
        <v>43</v>
      </c>
      <c r="D72" s="454"/>
      <c r="E72" s="239">
        <f>_xlfn.STDEV.S(E56,E58,E60,E62,E64,E66)</f>
        <v>3.5570112962250086E-2</v>
      </c>
      <c r="F72" s="55" t="s">
        <v>41</v>
      </c>
      <c r="G72" s="243">
        <f>_xlfn.STDEV.S(G56,G58,G60,G62,G64,G66)</f>
        <v>7.3177614744006289E-2</v>
      </c>
      <c r="H72" s="6"/>
      <c r="I72" s="7"/>
      <c r="K72" s="6"/>
    </row>
    <row r="73" spans="2:12" ht="13.5" thickBot="1">
      <c r="B73" s="59"/>
      <c r="C73" s="60"/>
      <c r="D73" s="61"/>
      <c r="E73" s="241">
        <f>_xlfn.STDEV.S(E57,E59,E61,E63,E65,E67)</f>
        <v>1.2563373398755882E-2</v>
      </c>
      <c r="F73" s="63" t="s">
        <v>42</v>
      </c>
      <c r="G73" s="245">
        <f>_xlfn.STDEV.S(G57,G59,G61,G63,G65,G67)</f>
        <v>2.1189504001598521E-2</v>
      </c>
      <c r="H73" s="6"/>
      <c r="I73" s="7"/>
      <c r="K73" s="6"/>
    </row>
    <row r="74" spans="2:12" ht="13.5" thickTop="1">
      <c r="B74" s="3"/>
      <c r="C74" s="14"/>
      <c r="D74" s="14"/>
      <c r="E74" s="335" t="s">
        <v>127</v>
      </c>
      <c r="F74" s="15"/>
      <c r="G74" s="335" t="s">
        <v>127</v>
      </c>
      <c r="H74" s="6"/>
      <c r="I74" s="7"/>
      <c r="K74" s="6"/>
    </row>
    <row r="75" spans="2:12">
      <c r="B75" s="3"/>
      <c r="C75" s="14"/>
      <c r="D75" s="14"/>
      <c r="E75" s="6"/>
      <c r="F75" s="14"/>
      <c r="G75" s="6"/>
      <c r="H75" s="6"/>
      <c r="I75" s="7"/>
      <c r="K75" s="6"/>
    </row>
    <row r="76" spans="2:12">
      <c r="B76" s="3"/>
      <c r="C76" s="453"/>
      <c r="D76" s="453"/>
      <c r="E76" s="6"/>
      <c r="F76" s="14"/>
      <c r="G76" s="6"/>
      <c r="H76" s="6"/>
      <c r="I76" s="7"/>
      <c r="K76" s="6"/>
    </row>
    <row r="77" spans="2:12">
      <c r="B77" s="3"/>
      <c r="C77" s="14"/>
      <c r="D77" s="14"/>
      <c r="E77" s="6"/>
      <c r="F77" s="14"/>
      <c r="G77" s="6"/>
      <c r="H77" s="6"/>
      <c r="K77" s="6"/>
    </row>
    <row r="78" spans="2:12">
      <c r="B78" s="3"/>
      <c r="C78" s="11"/>
      <c r="D78" s="11"/>
      <c r="E78" s="6"/>
      <c r="F78" s="11"/>
    </row>
    <row r="79" spans="2:12">
      <c r="B79" s="3"/>
      <c r="C79" s="11"/>
      <c r="D79" s="125"/>
      <c r="E79" s="6"/>
      <c r="F79" s="11"/>
    </row>
    <row r="80" spans="2:12">
      <c r="B80" s="3"/>
      <c r="C80" s="479"/>
      <c r="D80" s="479"/>
      <c r="E80" s="479"/>
      <c r="F80" s="479"/>
      <c r="G80" s="479"/>
      <c r="H80" s="479"/>
      <c r="J80" s="479"/>
      <c r="K80" s="488"/>
      <c r="L80" s="488"/>
    </row>
    <row r="81" spans="2:12">
      <c r="B81" s="16"/>
      <c r="C81" s="14"/>
      <c r="D81" s="14"/>
      <c r="E81" s="14"/>
      <c r="F81" s="14"/>
      <c r="G81" s="14"/>
      <c r="H81" s="14"/>
      <c r="J81" s="14"/>
      <c r="K81" s="14"/>
      <c r="L81" s="14"/>
    </row>
    <row r="82" spans="2:12">
      <c r="B82" s="114"/>
      <c r="C82" s="15"/>
      <c r="D82" s="14"/>
      <c r="E82" s="14"/>
      <c r="F82" s="12"/>
      <c r="G82" s="14"/>
      <c r="H82" s="14"/>
      <c r="J82" s="15"/>
      <c r="K82" s="14"/>
      <c r="L82" s="14"/>
    </row>
    <row r="83" spans="2:12">
      <c r="B83" s="3"/>
      <c r="C83" s="6"/>
      <c r="D83" s="146"/>
      <c r="E83" s="6"/>
      <c r="F83" s="6"/>
      <c r="G83" s="146"/>
      <c r="H83" s="6"/>
      <c r="J83" s="11"/>
      <c r="K83" s="11"/>
      <c r="L83" s="11"/>
    </row>
    <row r="84" spans="2:12">
      <c r="B84" s="3"/>
      <c r="C84" s="6"/>
      <c r="D84" s="146"/>
      <c r="E84" s="6"/>
      <c r="F84" s="6"/>
      <c r="G84" s="146"/>
      <c r="H84" s="6"/>
      <c r="J84" s="11"/>
      <c r="K84" s="11"/>
      <c r="L84" s="11"/>
    </row>
    <row r="85" spans="2:12">
      <c r="B85" s="3"/>
      <c r="C85" s="6"/>
      <c r="D85" s="146"/>
      <c r="E85" s="6"/>
      <c r="F85" s="6"/>
      <c r="G85" s="146"/>
      <c r="H85" s="6"/>
      <c r="J85" s="11"/>
      <c r="K85" s="11"/>
      <c r="L85" s="11"/>
    </row>
    <row r="86" spans="2:12">
      <c r="B86" s="3"/>
      <c r="C86" s="6"/>
      <c r="D86" s="146"/>
      <c r="E86" s="6"/>
      <c r="F86" s="6"/>
      <c r="G86" s="146"/>
      <c r="H86" s="6"/>
      <c r="J86" s="11"/>
      <c r="K86" s="11"/>
      <c r="L86" s="11"/>
    </row>
    <row r="87" spans="2:12">
      <c r="B87" s="3"/>
      <c r="C87" s="6"/>
      <c r="D87" s="146"/>
      <c r="E87" s="6"/>
      <c r="F87" s="6"/>
      <c r="G87" s="146"/>
      <c r="H87" s="6"/>
      <c r="J87" s="11"/>
      <c r="K87" s="11"/>
      <c r="L87" s="11"/>
    </row>
    <row r="88" spans="2:12">
      <c r="B88" s="3"/>
      <c r="C88" s="6"/>
      <c r="D88" s="146"/>
      <c r="E88" s="6"/>
      <c r="F88" s="6"/>
      <c r="G88" s="146"/>
      <c r="H88" s="6"/>
      <c r="J88" s="11"/>
      <c r="K88" s="11"/>
      <c r="L88" s="11"/>
    </row>
    <row r="89" spans="2:12">
      <c r="B89" s="3"/>
      <c r="C89" s="6"/>
      <c r="D89" s="146"/>
      <c r="E89" s="6"/>
      <c r="F89" s="6"/>
      <c r="G89" s="146"/>
      <c r="H89" s="6"/>
      <c r="J89" s="11"/>
      <c r="K89" s="11"/>
      <c r="L89" s="11"/>
    </row>
    <row r="90" spans="2:12">
      <c r="B90" s="3"/>
      <c r="C90" s="6"/>
      <c r="D90" s="146"/>
      <c r="E90" s="6"/>
      <c r="F90" s="6"/>
      <c r="G90" s="146"/>
      <c r="H90" s="6"/>
      <c r="J90" s="11"/>
      <c r="K90" s="11"/>
      <c r="L90" s="11"/>
    </row>
    <row r="91" spans="2:12">
      <c r="B91" s="3"/>
      <c r="C91" s="6"/>
      <c r="D91" s="146"/>
      <c r="E91" s="6"/>
      <c r="F91" s="6"/>
      <c r="G91" s="146"/>
      <c r="H91" s="6"/>
      <c r="J91" s="11"/>
      <c r="K91" s="11"/>
      <c r="L91" s="11"/>
    </row>
    <row r="92" spans="2:12">
      <c r="B92" s="3"/>
      <c r="C92" s="6"/>
      <c r="D92" s="146"/>
      <c r="E92" s="6"/>
      <c r="F92" s="6"/>
      <c r="G92" s="146"/>
      <c r="H92" s="6"/>
      <c r="J92" s="11"/>
      <c r="K92" s="11"/>
      <c r="L92" s="11"/>
    </row>
    <row r="93" spans="2:12">
      <c r="B93" s="3"/>
      <c r="C93" s="6"/>
      <c r="D93" s="146"/>
      <c r="E93" s="6"/>
      <c r="F93" s="6"/>
      <c r="G93" s="146"/>
      <c r="H93" s="6"/>
      <c r="J93" s="11"/>
      <c r="K93" s="11"/>
      <c r="L93" s="11"/>
    </row>
    <row r="94" spans="2:12">
      <c r="B94" s="3"/>
      <c r="C94" s="6"/>
      <c r="D94" s="146"/>
      <c r="E94" s="6"/>
      <c r="F94" s="6"/>
      <c r="G94" s="146"/>
      <c r="H94" s="6"/>
      <c r="J94" s="11"/>
      <c r="K94" s="11"/>
      <c r="L94" s="11"/>
    </row>
    <row r="95" spans="2:12">
      <c r="B95" s="3"/>
      <c r="C95" s="6"/>
      <c r="D95" s="6"/>
      <c r="E95" s="6"/>
      <c r="F95" s="453"/>
      <c r="G95" s="453"/>
      <c r="H95" s="6"/>
      <c r="J95" s="453"/>
      <c r="K95" s="453"/>
      <c r="L95" s="6"/>
    </row>
    <row r="96" spans="2:12">
      <c r="B96" s="3"/>
      <c r="C96" s="453"/>
      <c r="D96" s="453"/>
      <c r="E96" s="6"/>
      <c r="F96" s="453"/>
      <c r="G96" s="453"/>
      <c r="H96" s="6"/>
      <c r="J96" s="453"/>
      <c r="K96" s="453"/>
      <c r="L96" s="6"/>
    </row>
    <row r="97" spans="2:12">
      <c r="B97" s="3"/>
      <c r="C97" s="14"/>
      <c r="D97" s="14"/>
      <c r="E97" s="6"/>
      <c r="F97" s="453"/>
      <c r="G97" s="453"/>
      <c r="H97" s="6"/>
      <c r="J97" s="453"/>
      <c r="K97" s="453"/>
      <c r="L97" s="6"/>
    </row>
    <row r="98" spans="2:12">
      <c r="B98" s="3"/>
      <c r="C98" s="14"/>
      <c r="D98" s="14"/>
      <c r="E98" s="6"/>
      <c r="F98" s="453"/>
      <c r="G98" s="453"/>
      <c r="H98" s="6"/>
      <c r="J98" s="453"/>
      <c r="K98" s="453"/>
      <c r="L98" s="6"/>
    </row>
    <row r="99" spans="2:12">
      <c r="B99" s="3"/>
      <c r="C99" s="453"/>
      <c r="D99" s="453"/>
      <c r="E99" s="6"/>
      <c r="F99" s="453"/>
      <c r="G99" s="453"/>
      <c r="H99" s="6"/>
      <c r="J99" s="453"/>
      <c r="K99" s="453"/>
      <c r="L99" s="6"/>
    </row>
    <row r="100" spans="2:12">
      <c r="B100" s="3"/>
      <c r="C100" s="14"/>
      <c r="D100" s="14"/>
      <c r="E100" s="6"/>
      <c r="F100" s="453"/>
      <c r="G100" s="453"/>
      <c r="H100" s="6"/>
      <c r="J100" s="453"/>
      <c r="K100" s="453"/>
      <c r="L100" s="6"/>
    </row>
    <row r="102" spans="2:12">
      <c r="D102" s="125"/>
    </row>
    <row r="103" spans="2:12">
      <c r="B103" s="3"/>
      <c r="C103" s="479"/>
      <c r="D103" s="479"/>
      <c r="E103" s="479"/>
      <c r="F103" s="479"/>
      <c r="G103" s="479"/>
      <c r="H103" s="479"/>
    </row>
    <row r="104" spans="2:12">
      <c r="B104" s="16"/>
      <c r="C104" s="14"/>
      <c r="D104" s="14"/>
      <c r="E104" s="14"/>
      <c r="F104" s="14"/>
      <c r="G104" s="14"/>
      <c r="H104" s="14"/>
    </row>
    <row r="105" spans="2:12">
      <c r="B105" s="114"/>
      <c r="C105" s="15"/>
      <c r="D105" s="12"/>
      <c r="E105" s="12"/>
      <c r="F105" s="12"/>
      <c r="G105" s="12"/>
      <c r="H105" s="12"/>
    </row>
    <row r="106" spans="2:12">
      <c r="B106" s="3"/>
      <c r="C106" s="6"/>
      <c r="D106" s="6"/>
      <c r="E106" s="11"/>
      <c r="F106" s="6"/>
      <c r="G106" s="6"/>
      <c r="H106" s="11"/>
    </row>
    <row r="107" spans="2:12">
      <c r="B107" s="3"/>
      <c r="C107" s="6"/>
      <c r="D107" s="6"/>
      <c r="E107" s="11"/>
      <c r="F107" s="6"/>
      <c r="G107" s="6"/>
      <c r="H107" s="11"/>
    </row>
    <row r="108" spans="2:12">
      <c r="B108" s="3"/>
      <c r="C108" s="6"/>
      <c r="D108" s="6"/>
      <c r="E108" s="11"/>
      <c r="F108" s="6"/>
      <c r="G108" s="6"/>
      <c r="H108" s="11"/>
    </row>
    <row r="109" spans="2:12">
      <c r="B109" s="3"/>
      <c r="C109" s="6"/>
      <c r="D109" s="6"/>
      <c r="E109" s="11"/>
      <c r="F109" s="6"/>
      <c r="G109" s="6"/>
      <c r="H109" s="11"/>
    </row>
    <row r="110" spans="2:12">
      <c r="B110" s="3"/>
      <c r="C110" s="6"/>
      <c r="D110" s="6"/>
      <c r="E110" s="11"/>
      <c r="F110" s="6"/>
      <c r="G110" s="6"/>
      <c r="H110" s="11"/>
    </row>
    <row r="111" spans="2:12">
      <c r="B111" s="3"/>
      <c r="C111" s="6"/>
      <c r="D111" s="6"/>
      <c r="E111" s="11"/>
      <c r="F111" s="6"/>
      <c r="G111" s="6"/>
      <c r="H111" s="11"/>
    </row>
    <row r="112" spans="2:12">
      <c r="B112" s="3"/>
      <c r="C112" s="6"/>
      <c r="D112" s="6"/>
      <c r="E112" s="11"/>
      <c r="F112" s="6"/>
      <c r="G112" s="6"/>
      <c r="H112" s="11"/>
    </row>
    <row r="113" spans="2:8">
      <c r="B113" s="3"/>
      <c r="C113" s="6"/>
      <c r="D113" s="6"/>
      <c r="E113" s="11"/>
      <c r="F113" s="6"/>
      <c r="G113" s="6"/>
      <c r="H113" s="11"/>
    </row>
    <row r="114" spans="2:8">
      <c r="B114" s="3"/>
      <c r="C114" s="6"/>
      <c r="D114" s="6"/>
      <c r="E114" s="11"/>
      <c r="F114" s="6"/>
      <c r="G114" s="6"/>
      <c r="H114" s="11"/>
    </row>
    <row r="115" spans="2:8">
      <c r="B115" s="3"/>
      <c r="C115" s="6"/>
      <c r="D115" s="6"/>
      <c r="E115" s="11"/>
      <c r="F115" s="6"/>
      <c r="G115" s="6"/>
      <c r="H115" s="11"/>
    </row>
    <row r="116" spans="2:8">
      <c r="B116" s="3"/>
      <c r="C116" s="6"/>
      <c r="D116" s="6"/>
      <c r="E116" s="11"/>
      <c r="F116" s="6"/>
      <c r="G116" s="6"/>
      <c r="H116" s="11"/>
    </row>
    <row r="117" spans="2:8">
      <c r="B117" s="3"/>
      <c r="C117" s="6"/>
      <c r="D117" s="6"/>
      <c r="E117" s="11"/>
      <c r="F117" s="6"/>
      <c r="G117" s="6"/>
      <c r="H117" s="11"/>
    </row>
    <row r="118" spans="2:8">
      <c r="B118" s="3"/>
      <c r="C118" s="6"/>
      <c r="D118" s="6"/>
      <c r="E118" s="11"/>
      <c r="F118" s="453"/>
      <c r="G118" s="453"/>
      <c r="H118" s="11"/>
    </row>
    <row r="119" spans="2:8">
      <c r="B119" s="3"/>
      <c r="C119" s="453"/>
      <c r="D119" s="453"/>
      <c r="E119" s="11"/>
      <c r="F119" s="453"/>
      <c r="G119" s="453"/>
      <c r="H119" s="11"/>
    </row>
    <row r="120" spans="2:8">
      <c r="B120" s="3"/>
      <c r="C120" s="14"/>
      <c r="D120" s="14"/>
      <c r="E120" s="11"/>
      <c r="F120" s="453"/>
      <c r="G120" s="453"/>
      <c r="H120" s="11"/>
    </row>
    <row r="121" spans="2:8">
      <c r="B121" s="3"/>
      <c r="C121" s="14"/>
      <c r="D121" s="14"/>
      <c r="E121" s="11"/>
      <c r="F121" s="453"/>
      <c r="G121" s="453"/>
      <c r="H121" s="11"/>
    </row>
    <row r="122" spans="2:8">
      <c r="B122" s="3"/>
      <c r="C122" s="453"/>
      <c r="D122" s="453"/>
      <c r="E122" s="11"/>
      <c r="F122" s="453"/>
      <c r="G122" s="453"/>
      <c r="H122" s="11"/>
    </row>
    <row r="123" spans="2:8">
      <c r="B123" s="3"/>
      <c r="C123" s="14"/>
      <c r="D123" s="14"/>
      <c r="E123" s="11"/>
      <c r="F123" s="453"/>
      <c r="G123" s="453"/>
      <c r="H123" s="11"/>
    </row>
  </sheetData>
  <mergeCells count="41">
    <mergeCell ref="F123:G123"/>
    <mergeCell ref="C19:E19"/>
    <mergeCell ref="F19:H19"/>
    <mergeCell ref="I19:K19"/>
    <mergeCell ref="C53:E53"/>
    <mergeCell ref="F53:G53"/>
    <mergeCell ref="C69:D69"/>
    <mergeCell ref="C72:D72"/>
    <mergeCell ref="C36:E36"/>
    <mergeCell ref="F36:H36"/>
    <mergeCell ref="F118:G118"/>
    <mergeCell ref="C119:D119"/>
    <mergeCell ref="F119:G119"/>
    <mergeCell ref="F120:G120"/>
    <mergeCell ref="F121:G121"/>
    <mergeCell ref="C122:D122"/>
    <mergeCell ref="J97:K97"/>
    <mergeCell ref="F122:G122"/>
    <mergeCell ref="C99:D99"/>
    <mergeCell ref="F99:G99"/>
    <mergeCell ref="J99:K99"/>
    <mergeCell ref="F100:G100"/>
    <mergeCell ref="J100:K100"/>
    <mergeCell ref="C103:E103"/>
    <mergeCell ref="F103:H103"/>
    <mergeCell ref="C2:E2"/>
    <mergeCell ref="F2:H2"/>
    <mergeCell ref="I2:K2"/>
    <mergeCell ref="I36:K36"/>
    <mergeCell ref="F98:G98"/>
    <mergeCell ref="J98:K98"/>
    <mergeCell ref="C76:D76"/>
    <mergeCell ref="C80:E80"/>
    <mergeCell ref="F80:H80"/>
    <mergeCell ref="J80:L80"/>
    <mergeCell ref="F95:G95"/>
    <mergeCell ref="J95:K95"/>
    <mergeCell ref="C96:D96"/>
    <mergeCell ref="F96:G96"/>
    <mergeCell ref="J96:K96"/>
    <mergeCell ref="F97:G97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U114"/>
  <sheetViews>
    <sheetView topLeftCell="B83" zoomScale="130" zoomScaleNormal="130" zoomScalePageLayoutView="150" workbookViewId="0">
      <selection activeCell="N22" sqref="N22"/>
    </sheetView>
  </sheetViews>
  <sheetFormatPr defaultColWidth="8.85546875" defaultRowHeight="12.75"/>
  <cols>
    <col min="2" max="2" width="20.85546875" customWidth="1"/>
    <col min="3" max="8" width="10.7109375" customWidth="1"/>
    <col min="9" max="11" width="11.7109375" customWidth="1"/>
    <col min="13" max="17" width="9.7109375" customWidth="1"/>
  </cols>
  <sheetData>
    <row r="1" spans="2:17" ht="13.5" thickBot="1"/>
    <row r="2" spans="2:17" ht="13.5" thickTop="1">
      <c r="B2" s="27" t="s">
        <v>44</v>
      </c>
      <c r="C2" s="457" t="s">
        <v>1</v>
      </c>
      <c r="D2" s="451"/>
      <c r="E2" s="458"/>
      <c r="F2" s="457" t="s">
        <v>3</v>
      </c>
      <c r="G2" s="451"/>
      <c r="H2" s="458"/>
      <c r="I2" s="450" t="s">
        <v>4</v>
      </c>
      <c r="J2" s="451"/>
      <c r="K2" s="452"/>
      <c r="M2" s="286"/>
      <c r="N2" s="271"/>
      <c r="O2" s="270" t="s">
        <v>126</v>
      </c>
      <c r="P2" s="271"/>
      <c r="Q2" s="272"/>
    </row>
    <row r="3" spans="2:17">
      <c r="B3" s="4" t="s">
        <v>45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</row>
    <row r="4" spans="2:17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</row>
    <row r="5" spans="2:17" ht="13.5" thickTop="1">
      <c r="B5" s="1" t="s">
        <v>6</v>
      </c>
      <c r="C5" s="104">
        <v>-269.12299999999999</v>
      </c>
      <c r="D5" s="105">
        <v>-283.029</v>
      </c>
      <c r="E5" s="107">
        <v>-295.637</v>
      </c>
      <c r="F5" s="104">
        <v>-286.553</v>
      </c>
      <c r="G5" s="105">
        <v>-266.80799999999999</v>
      </c>
      <c r="H5" s="107">
        <v>-246.50299999999999</v>
      </c>
      <c r="I5" s="104">
        <v>-303.98200000000003</v>
      </c>
      <c r="J5" s="105">
        <v>-250.58699999999999</v>
      </c>
      <c r="K5" s="106">
        <v>-197.37</v>
      </c>
      <c r="M5" s="276">
        <f>(F5-H5)/2</f>
        <v>-20.025000000000006</v>
      </c>
      <c r="N5" s="278">
        <f>(C5-I5)/2</f>
        <v>17.429500000000019</v>
      </c>
      <c r="O5" s="278">
        <f>(D5-J5)/2</f>
        <v>-16.221000000000004</v>
      </c>
      <c r="P5" s="278">
        <f>(E5-K5)/2</f>
        <v>-49.133499999999998</v>
      </c>
      <c r="Q5" s="282">
        <f>(N5-P5)/2</f>
        <v>33.281500000000008</v>
      </c>
    </row>
    <row r="6" spans="2:17">
      <c r="B6" s="1" t="s">
        <v>7</v>
      </c>
      <c r="C6" s="104">
        <v>-438.67500000000001</v>
      </c>
      <c r="D6" s="105">
        <v>-497.072</v>
      </c>
      <c r="E6" s="107">
        <v>-566.02700000000004</v>
      </c>
      <c r="F6" s="104">
        <v>-414.50400000000002</v>
      </c>
      <c r="G6" s="105">
        <v>-455.20499999999998</v>
      </c>
      <c r="H6" s="107">
        <v>-499.851</v>
      </c>
      <c r="I6" s="104">
        <v>-390.33199999999999</v>
      </c>
      <c r="J6" s="105">
        <v>-413.33699999999999</v>
      </c>
      <c r="K6" s="106">
        <v>-433.67500000000001</v>
      </c>
      <c r="M6" s="274">
        <f>(F6-H6)/2</f>
        <v>42.67349999999999</v>
      </c>
      <c r="N6" s="279">
        <f t="shared" ref="N6:P16" si="0">(C6-I6)/2</f>
        <v>-24.171500000000009</v>
      </c>
      <c r="O6" s="279">
        <f t="shared" si="0"/>
        <v>-41.867500000000007</v>
      </c>
      <c r="P6" s="279">
        <f t="shared" si="0"/>
        <v>-66.176000000000016</v>
      </c>
      <c r="Q6" s="283">
        <f>(N6-P6)/2</f>
        <v>21.002250000000004</v>
      </c>
    </row>
    <row r="7" spans="2:17">
      <c r="B7" s="1" t="s">
        <v>13</v>
      </c>
      <c r="C7" s="104">
        <v>-385.79199999999997</v>
      </c>
      <c r="D7" s="105">
        <v>-422.858</v>
      </c>
      <c r="E7" s="107">
        <v>-455.517</v>
      </c>
      <c r="F7" s="104">
        <v>-401.06299999999999</v>
      </c>
      <c r="G7" s="105">
        <v>-390.43200000000002</v>
      </c>
      <c r="H7" s="107">
        <v>-376.36399999999998</v>
      </c>
      <c r="I7" s="104">
        <v>-416.334</v>
      </c>
      <c r="J7" s="105">
        <v>-358.00599999999997</v>
      </c>
      <c r="K7" s="106">
        <v>-297.21199999999999</v>
      </c>
      <c r="M7" s="274">
        <f>(F7-H7)/2</f>
        <v>-12.349500000000006</v>
      </c>
      <c r="N7" s="279">
        <f t="shared" ref="N7:N8" si="1">(C7-I7)/2</f>
        <v>15.271000000000015</v>
      </c>
      <c r="O7" s="279">
        <f t="shared" ref="O7:O8" si="2">(D7-J7)/2</f>
        <v>-32.426000000000016</v>
      </c>
      <c r="P7" s="279">
        <f t="shared" ref="P7:P8" si="3">(E7-K7)/2</f>
        <v>-79.152500000000003</v>
      </c>
      <c r="Q7" s="283">
        <f>(N7-P7)/2</f>
        <v>47.211750000000009</v>
      </c>
    </row>
    <row r="8" spans="2:17">
      <c r="B8" s="1" t="s">
        <v>8</v>
      </c>
      <c r="C8" s="104">
        <v>-422.79399999999998</v>
      </c>
      <c r="D8" s="105">
        <v>-466.00099999999998</v>
      </c>
      <c r="E8" s="107">
        <v>-514.33600000000001</v>
      </c>
      <c r="F8" s="104">
        <v>-388.28699999999998</v>
      </c>
      <c r="G8" s="105">
        <v>-420.45800000000003</v>
      </c>
      <c r="H8" s="107">
        <v>-454.45499999999998</v>
      </c>
      <c r="I8" s="104">
        <v>-353.78</v>
      </c>
      <c r="J8" s="105">
        <v>-374.916</v>
      </c>
      <c r="K8" s="106">
        <v>-394.57400000000001</v>
      </c>
      <c r="M8" s="274">
        <f>(F8-H8)/2</f>
        <v>33.084000000000003</v>
      </c>
      <c r="N8" s="279">
        <f t="shared" si="1"/>
        <v>-34.507000000000005</v>
      </c>
      <c r="O8" s="279">
        <f t="shared" si="2"/>
        <v>-45.54249999999999</v>
      </c>
      <c r="P8" s="279">
        <f t="shared" si="3"/>
        <v>-59.881</v>
      </c>
      <c r="Q8" s="283">
        <f>(N8-P8)/2</f>
        <v>12.686999999999998</v>
      </c>
    </row>
    <row r="9" spans="2:17">
      <c r="B9" s="1" t="s">
        <v>14</v>
      </c>
      <c r="C9" s="104">
        <v>-478.935</v>
      </c>
      <c r="D9" s="105">
        <v>-468.072</v>
      </c>
      <c r="E9" s="107">
        <v>-455.89699999999999</v>
      </c>
      <c r="F9" s="104">
        <v>-473.702</v>
      </c>
      <c r="G9" s="105">
        <v>-436.04399999999998</v>
      </c>
      <c r="H9" s="107">
        <v>-397.637</v>
      </c>
      <c r="I9" s="104">
        <v>-468.46899999999999</v>
      </c>
      <c r="J9" s="105">
        <v>-404.017</v>
      </c>
      <c r="K9" s="106">
        <v>-339.37799999999999</v>
      </c>
      <c r="M9" s="274">
        <f t="shared" ref="M9:M16" si="4">(F9-H9)/2</f>
        <v>-38.032499999999999</v>
      </c>
      <c r="N9" s="279">
        <f t="shared" si="0"/>
        <v>-5.2330000000000041</v>
      </c>
      <c r="O9" s="279">
        <f t="shared" si="0"/>
        <v>-32.027500000000003</v>
      </c>
      <c r="P9" s="279">
        <f t="shared" si="0"/>
        <v>-58.259500000000003</v>
      </c>
      <c r="Q9" s="283">
        <f t="shared" ref="Q9:Q16" si="5">(N9-P9)/2</f>
        <v>26.513249999999999</v>
      </c>
    </row>
    <row r="10" spans="2:17">
      <c r="B10" s="1" t="s">
        <v>9</v>
      </c>
      <c r="C10" s="104">
        <v>-408.387</v>
      </c>
      <c r="D10" s="105">
        <v>-460.71600000000001</v>
      </c>
      <c r="E10" s="107">
        <v>-515.24199999999996</v>
      </c>
      <c r="F10" s="104">
        <v>-372.18700000000001</v>
      </c>
      <c r="G10" s="105">
        <v>-420.06900000000002</v>
      </c>
      <c r="H10" s="107">
        <v>-469.11700000000002</v>
      </c>
      <c r="I10" s="104">
        <v>-335.98700000000002</v>
      </c>
      <c r="J10" s="105">
        <v>-379.42200000000003</v>
      </c>
      <c r="K10" s="106">
        <v>-422.99200000000002</v>
      </c>
      <c r="M10" s="274">
        <f t="shared" si="4"/>
        <v>48.465000000000003</v>
      </c>
      <c r="N10" s="279">
        <f t="shared" si="0"/>
        <v>-36.199999999999989</v>
      </c>
      <c r="O10" s="279">
        <f t="shared" si="0"/>
        <v>-40.646999999999991</v>
      </c>
      <c r="P10" s="279">
        <f t="shared" si="0"/>
        <v>-46.124999999999972</v>
      </c>
      <c r="Q10" s="283">
        <f t="shared" si="5"/>
        <v>4.9624999999999915</v>
      </c>
    </row>
    <row r="11" spans="2:17">
      <c r="B11" s="1" t="s">
        <v>15</v>
      </c>
      <c r="C11" s="104">
        <v>-530.36199999999997</v>
      </c>
      <c r="D11" s="105">
        <v>-581.48599999999999</v>
      </c>
      <c r="E11" s="107">
        <v>-634.67700000000002</v>
      </c>
      <c r="F11" s="104">
        <v>-550.053</v>
      </c>
      <c r="G11" s="105">
        <v>-540.34100000000001</v>
      </c>
      <c r="H11" s="107">
        <v>-528.44200000000001</v>
      </c>
      <c r="I11" s="104">
        <v>-569.74400000000003</v>
      </c>
      <c r="J11" s="105">
        <v>-499.19600000000003</v>
      </c>
      <c r="K11" s="106">
        <v>-422.20699999999999</v>
      </c>
      <c r="M11" s="274">
        <f t="shared" si="4"/>
        <v>-10.805499999999995</v>
      </c>
      <c r="N11" s="279">
        <f t="shared" si="0"/>
        <v>19.691000000000031</v>
      </c>
      <c r="O11" s="279">
        <f t="shared" si="0"/>
        <v>-41.144999999999982</v>
      </c>
      <c r="P11" s="279">
        <f t="shared" si="0"/>
        <v>-106.23500000000001</v>
      </c>
      <c r="Q11" s="283">
        <f t="shared" si="5"/>
        <v>62.963000000000022</v>
      </c>
    </row>
    <row r="12" spans="2:17">
      <c r="B12" s="1" t="s">
        <v>10</v>
      </c>
      <c r="C12" s="104">
        <v>-562.27200000000005</v>
      </c>
      <c r="D12" s="105">
        <v>-630.33799999999997</v>
      </c>
      <c r="E12" s="107">
        <v>-706.3</v>
      </c>
      <c r="F12" s="104">
        <v>-521.77</v>
      </c>
      <c r="G12" s="105">
        <v>-575.94600000000003</v>
      </c>
      <c r="H12" s="107">
        <v>-634.505</v>
      </c>
      <c r="I12" s="104">
        <v>-481.26900000000001</v>
      </c>
      <c r="J12" s="105">
        <v>-521.55399999999997</v>
      </c>
      <c r="K12" s="106">
        <v>-562.71</v>
      </c>
      <c r="M12" s="274">
        <f t="shared" si="4"/>
        <v>56.367500000000007</v>
      </c>
      <c r="N12" s="279">
        <f t="shared" si="0"/>
        <v>-40.501500000000021</v>
      </c>
      <c r="O12" s="279">
        <f t="shared" si="0"/>
        <v>-54.391999999999996</v>
      </c>
      <c r="P12" s="279">
        <f t="shared" si="0"/>
        <v>-71.794999999999959</v>
      </c>
      <c r="Q12" s="283">
        <f t="shared" si="5"/>
        <v>15.646749999999969</v>
      </c>
    </row>
    <row r="13" spans="2:17">
      <c r="B13" s="1" t="s">
        <v>17</v>
      </c>
      <c r="C13" s="104">
        <v>-329.53899999999999</v>
      </c>
      <c r="D13" s="105">
        <v>-420.59300000000002</v>
      </c>
      <c r="E13" s="107">
        <v>-520.97299999999996</v>
      </c>
      <c r="F13" s="104">
        <v>-380.57100000000003</v>
      </c>
      <c r="G13" s="105">
        <v>-403.202</v>
      </c>
      <c r="H13" s="107">
        <v>-423.77100000000002</v>
      </c>
      <c r="I13" s="104">
        <v>-431.60199999999998</v>
      </c>
      <c r="J13" s="105">
        <v>-385.81099999999998</v>
      </c>
      <c r="K13" s="106">
        <v>-326.56900000000002</v>
      </c>
      <c r="M13" s="274">
        <f t="shared" si="4"/>
        <v>21.599999999999994</v>
      </c>
      <c r="N13" s="279">
        <f t="shared" si="0"/>
        <v>51.031499999999994</v>
      </c>
      <c r="O13" s="279">
        <f t="shared" si="0"/>
        <v>-17.39100000000002</v>
      </c>
      <c r="P13" s="279">
        <f t="shared" si="0"/>
        <v>-97.20199999999997</v>
      </c>
      <c r="Q13" s="283">
        <f t="shared" si="5"/>
        <v>74.116749999999982</v>
      </c>
    </row>
    <row r="14" spans="2:17">
      <c r="B14" s="1" t="s">
        <v>12</v>
      </c>
      <c r="C14" s="104">
        <v>-338.61799999999999</v>
      </c>
      <c r="D14" s="105">
        <v>-391.49599999999998</v>
      </c>
      <c r="E14" s="107">
        <v>-457.44799999999998</v>
      </c>
      <c r="F14" s="104">
        <v>-345.48700000000002</v>
      </c>
      <c r="G14" s="105">
        <v>-374.50299999999999</v>
      </c>
      <c r="H14" s="107">
        <v>-407.65199999999999</v>
      </c>
      <c r="I14" s="104">
        <v>-352.35599999999999</v>
      </c>
      <c r="J14" s="105">
        <v>-357.50900000000001</v>
      </c>
      <c r="K14" s="106">
        <v>-357.85500000000002</v>
      </c>
      <c r="M14" s="274">
        <f t="shared" si="4"/>
        <v>31.082499999999982</v>
      </c>
      <c r="N14" s="279">
        <f t="shared" si="0"/>
        <v>6.8689999999999998</v>
      </c>
      <c r="O14" s="279">
        <f t="shared" si="0"/>
        <v>-16.993499999999983</v>
      </c>
      <c r="P14" s="279">
        <f t="shared" si="0"/>
        <v>-49.79649999999998</v>
      </c>
      <c r="Q14" s="283">
        <f t="shared" si="5"/>
        <v>28.33274999999999</v>
      </c>
    </row>
    <row r="15" spans="2:17">
      <c r="B15" s="1" t="s">
        <v>16</v>
      </c>
      <c r="C15" s="104">
        <v>-161.42099999999999</v>
      </c>
      <c r="D15" s="105">
        <v>-199.333</v>
      </c>
      <c r="E15" s="107">
        <v>-234.78899999999999</v>
      </c>
      <c r="F15" s="104">
        <v>-191.55500000000001</v>
      </c>
      <c r="G15" s="105">
        <v>-183.35900000000001</v>
      </c>
      <c r="H15" s="107">
        <v>-173.90199999999999</v>
      </c>
      <c r="I15" s="104">
        <v>-221.68799999999999</v>
      </c>
      <c r="J15" s="105">
        <v>-167.38399999999999</v>
      </c>
      <c r="K15" s="106">
        <v>-113.015</v>
      </c>
      <c r="M15" s="274">
        <f t="shared" si="4"/>
        <v>-8.82650000000001</v>
      </c>
      <c r="N15" s="279">
        <f t="shared" si="0"/>
        <v>30.133499999999998</v>
      </c>
      <c r="O15" s="279">
        <f t="shared" si="0"/>
        <v>-15.974500000000006</v>
      </c>
      <c r="P15" s="279">
        <f t="shared" si="0"/>
        <v>-60.886999999999993</v>
      </c>
      <c r="Q15" s="283">
        <f t="shared" si="5"/>
        <v>45.510249999999999</v>
      </c>
    </row>
    <row r="16" spans="2:17" ht="13.5" thickBot="1">
      <c r="B16" s="9" t="s">
        <v>11</v>
      </c>
      <c r="C16" s="537">
        <v>-184.97200000000001</v>
      </c>
      <c r="D16" s="538">
        <v>-214.81899999999999</v>
      </c>
      <c r="E16" s="539">
        <v>-247.947</v>
      </c>
      <c r="F16" s="537">
        <v>-190.86799999999999</v>
      </c>
      <c r="G16" s="538">
        <v>-203.22</v>
      </c>
      <c r="H16" s="539">
        <v>-216.63800000000001</v>
      </c>
      <c r="I16" s="537">
        <v>-196.76400000000001</v>
      </c>
      <c r="J16" s="538">
        <v>-191.62100000000001</v>
      </c>
      <c r="K16" s="540">
        <v>-185.328</v>
      </c>
      <c r="M16" s="275">
        <f t="shared" si="4"/>
        <v>12.885000000000005</v>
      </c>
      <c r="N16" s="280">
        <f t="shared" si="0"/>
        <v>5.8960000000000008</v>
      </c>
      <c r="O16" s="280">
        <f t="shared" si="0"/>
        <v>-11.59899999999999</v>
      </c>
      <c r="P16" s="280">
        <f t="shared" si="0"/>
        <v>-31.3095</v>
      </c>
      <c r="Q16" s="284">
        <f t="shared" si="5"/>
        <v>18.60275</v>
      </c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7"/>
      <c r="N19" s="7"/>
      <c r="O19" s="7"/>
      <c r="P19" s="7"/>
    </row>
    <row r="20" spans="2:21" ht="13.5" thickBot="1">
      <c r="B20" s="29" t="s">
        <v>30</v>
      </c>
      <c r="C20" s="41"/>
      <c r="D20" s="38"/>
      <c r="E20" s="46"/>
      <c r="F20" s="41"/>
      <c r="G20" s="38"/>
      <c r="H20" s="46"/>
      <c r="I20" s="41"/>
      <c r="J20" s="38"/>
      <c r="K20" s="39"/>
      <c r="L20" s="7"/>
      <c r="M20" s="7"/>
      <c r="N20" s="7"/>
      <c r="O20" s="7"/>
      <c r="P20" s="7"/>
    </row>
    <row r="21" spans="2:21" ht="13.5" thickTop="1">
      <c r="B21" s="1" t="s">
        <v>6</v>
      </c>
      <c r="C21" s="24">
        <f t="shared" ref="C21:C26" si="6">(C5+E5)/2</f>
        <v>-282.38</v>
      </c>
      <c r="D21" s="20">
        <f t="shared" ref="D21:D32" si="7">D5</f>
        <v>-283.029</v>
      </c>
      <c r="E21" s="226">
        <f>(C21/D21-1)</f>
        <v>-2.2930512420988869E-3</v>
      </c>
      <c r="F21" s="42">
        <f t="shared" ref="F21:F26" si="8">(F5+H5)/2</f>
        <v>-266.52800000000002</v>
      </c>
      <c r="G21" s="20">
        <f t="shared" ref="G21:G32" si="9">G5</f>
        <v>-266.80799999999999</v>
      </c>
      <c r="H21" s="226">
        <f>(F21/G21-1)</f>
        <v>-1.0494437947886626E-3</v>
      </c>
      <c r="I21" s="24">
        <f t="shared" ref="I21:I26" si="10">(I5+K5)/2</f>
        <v>-250.67600000000002</v>
      </c>
      <c r="J21" s="20">
        <f t="shared" ref="J21:J32" si="11">J5</f>
        <v>-250.58699999999999</v>
      </c>
      <c r="K21" s="230">
        <f>(I21/J21-1)</f>
        <v>3.5516607006758072E-4</v>
      </c>
      <c r="L21" s="7"/>
      <c r="M21" s="7"/>
      <c r="N21" s="7"/>
      <c r="O21" s="7"/>
      <c r="P21" s="7"/>
    </row>
    <row r="22" spans="2:21">
      <c r="B22" s="1" t="s">
        <v>7</v>
      </c>
      <c r="C22" s="24">
        <f t="shared" si="6"/>
        <v>-502.351</v>
      </c>
      <c r="D22" s="20">
        <f t="shared" si="7"/>
        <v>-497.072</v>
      </c>
      <c r="E22" s="226">
        <f t="shared" ref="E22:E32" si="12">(C22/D22-1)</f>
        <v>1.0620191843435212E-2</v>
      </c>
      <c r="F22" s="42">
        <f t="shared" si="8"/>
        <v>-457.17750000000001</v>
      </c>
      <c r="G22" s="20">
        <f t="shared" si="9"/>
        <v>-455.20499999999998</v>
      </c>
      <c r="H22" s="226">
        <f t="shared" ref="H22:H32" si="13">(F22/G22-1)</f>
        <v>4.3332125086499307E-3</v>
      </c>
      <c r="I22" s="24">
        <f t="shared" si="10"/>
        <v>-412.00350000000003</v>
      </c>
      <c r="J22" s="20">
        <f t="shared" si="11"/>
        <v>-413.33699999999999</v>
      </c>
      <c r="K22" s="230">
        <f t="shared" ref="K22:K32" si="14">(I22/J22-1)</f>
        <v>-3.2261810580711536E-3</v>
      </c>
      <c r="L22" s="7"/>
      <c r="M22" s="7"/>
      <c r="N22" s="7"/>
      <c r="O22" s="7"/>
      <c r="P22" s="7"/>
    </row>
    <row r="23" spans="2:21">
      <c r="B23" s="1" t="s">
        <v>13</v>
      </c>
      <c r="C23" s="24">
        <f t="shared" si="6"/>
        <v>-420.65449999999998</v>
      </c>
      <c r="D23" s="20">
        <f t="shared" si="7"/>
        <v>-422.858</v>
      </c>
      <c r="E23" s="226">
        <f t="shared" si="12"/>
        <v>-5.2109691669544045E-3</v>
      </c>
      <c r="F23" s="42">
        <f t="shared" si="8"/>
        <v>-388.71349999999995</v>
      </c>
      <c r="G23" s="20">
        <f t="shared" si="9"/>
        <v>-390.43200000000002</v>
      </c>
      <c r="H23" s="226">
        <f t="shared" si="13"/>
        <v>-4.4015347102698277E-3</v>
      </c>
      <c r="I23" s="24">
        <f t="shared" si="10"/>
        <v>-356.77300000000002</v>
      </c>
      <c r="J23" s="20">
        <f t="shared" si="11"/>
        <v>-358.00599999999997</v>
      </c>
      <c r="K23" s="230">
        <f t="shared" si="14"/>
        <v>-3.4440763562620935E-3</v>
      </c>
      <c r="L23" s="7"/>
      <c r="M23" s="7"/>
      <c r="N23" s="7"/>
      <c r="O23" s="7"/>
      <c r="P23" s="7"/>
    </row>
    <row r="24" spans="2:21">
      <c r="B24" s="1" t="s">
        <v>8</v>
      </c>
      <c r="C24" s="24">
        <f t="shared" si="6"/>
        <v>-468.565</v>
      </c>
      <c r="D24" s="20">
        <f t="shared" si="7"/>
        <v>-466.00099999999998</v>
      </c>
      <c r="E24" s="226">
        <f t="shared" si="12"/>
        <v>5.5021341155920833E-3</v>
      </c>
      <c r="F24" s="42">
        <f t="shared" si="8"/>
        <v>-421.37099999999998</v>
      </c>
      <c r="G24" s="20">
        <f t="shared" si="9"/>
        <v>-420.45800000000003</v>
      </c>
      <c r="H24" s="226">
        <f t="shared" si="13"/>
        <v>2.1714416184255292E-3</v>
      </c>
      <c r="I24" s="24">
        <f t="shared" si="10"/>
        <v>-374.17700000000002</v>
      </c>
      <c r="J24" s="20">
        <f t="shared" si="11"/>
        <v>-374.916</v>
      </c>
      <c r="K24" s="230">
        <f t="shared" si="14"/>
        <v>-1.9711081949023157E-3</v>
      </c>
      <c r="L24" s="7"/>
      <c r="M24" s="7"/>
      <c r="N24" s="7"/>
      <c r="O24" s="7"/>
      <c r="P24" s="7"/>
    </row>
    <row r="25" spans="2:21">
      <c r="B25" s="1" t="s">
        <v>14</v>
      </c>
      <c r="C25" s="24">
        <f t="shared" si="6"/>
        <v>-467.416</v>
      </c>
      <c r="D25" s="20">
        <f t="shared" si="7"/>
        <v>-468.072</v>
      </c>
      <c r="E25" s="226">
        <f t="shared" si="12"/>
        <v>-1.4014937872806055E-3</v>
      </c>
      <c r="F25" s="42">
        <f t="shared" si="8"/>
        <v>-435.66949999999997</v>
      </c>
      <c r="G25" s="20">
        <f t="shared" si="9"/>
        <v>-436.04399999999998</v>
      </c>
      <c r="H25" s="226">
        <f t="shared" si="13"/>
        <v>-8.5885828035703327E-4</v>
      </c>
      <c r="I25" s="24">
        <f t="shared" si="10"/>
        <v>-403.92349999999999</v>
      </c>
      <c r="J25" s="20">
        <f t="shared" si="11"/>
        <v>-404.017</v>
      </c>
      <c r="K25" s="230">
        <f t="shared" si="14"/>
        <v>-2.3142590534552809E-4</v>
      </c>
      <c r="L25" s="7"/>
      <c r="M25" s="7"/>
      <c r="N25" s="7"/>
      <c r="O25" s="7"/>
      <c r="P25" s="7"/>
    </row>
    <row r="26" spans="2:21">
      <c r="B26" s="1" t="s">
        <v>9</v>
      </c>
      <c r="C26" s="24">
        <f t="shared" si="6"/>
        <v>-461.81449999999995</v>
      </c>
      <c r="D26" s="20">
        <f t="shared" si="7"/>
        <v>-460.71600000000001</v>
      </c>
      <c r="E26" s="226">
        <f t="shared" si="12"/>
        <v>2.3843322133374478E-3</v>
      </c>
      <c r="F26" s="42">
        <f t="shared" si="8"/>
        <v>-420.65200000000004</v>
      </c>
      <c r="G26" s="20">
        <f t="shared" si="9"/>
        <v>-420.06900000000002</v>
      </c>
      <c r="H26" s="226">
        <f t="shared" si="13"/>
        <v>1.387867231335882E-3</v>
      </c>
      <c r="I26" s="24">
        <f t="shared" si="10"/>
        <v>-379.48950000000002</v>
      </c>
      <c r="J26" s="20">
        <f t="shared" si="11"/>
        <v>-379.42200000000003</v>
      </c>
      <c r="K26" s="230">
        <f t="shared" si="14"/>
        <v>1.7790217752255977E-4</v>
      </c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15</v>
      </c>
      <c r="C27" s="24">
        <f t="shared" ref="C27" si="15">(C11+E11)/2</f>
        <v>-582.51949999999999</v>
      </c>
      <c r="D27" s="20">
        <f t="shared" si="7"/>
        <v>-581.48599999999999</v>
      </c>
      <c r="E27" s="226">
        <f t="shared" si="12"/>
        <v>1.7773428766987287E-3</v>
      </c>
      <c r="F27" s="42">
        <f t="shared" ref="F27" si="16">(F11+H11)/2</f>
        <v>-539.24749999999995</v>
      </c>
      <c r="G27" s="20">
        <f t="shared" si="9"/>
        <v>-540.34100000000001</v>
      </c>
      <c r="H27" s="226">
        <f t="shared" si="13"/>
        <v>-2.0237220569974124E-3</v>
      </c>
      <c r="I27" s="24">
        <f t="shared" ref="I27" si="17">(I11+K11)/2</f>
        <v>-495.97550000000001</v>
      </c>
      <c r="J27" s="20">
        <f t="shared" si="11"/>
        <v>-499.19600000000003</v>
      </c>
      <c r="K27" s="230">
        <f t="shared" si="14"/>
        <v>-6.4513738090850037E-3</v>
      </c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10</v>
      </c>
      <c r="C28" s="24">
        <f t="shared" ref="C28" si="18">(C12+E12)/2</f>
        <v>-634.28600000000006</v>
      </c>
      <c r="D28" s="20">
        <f t="shared" si="7"/>
        <v>-630.33799999999997</v>
      </c>
      <c r="E28" s="226">
        <f t="shared" si="12"/>
        <v>6.2633063530996846E-3</v>
      </c>
      <c r="F28" s="42">
        <f t="shared" ref="F28" si="19">(F12+H12)/2</f>
        <v>-578.13750000000005</v>
      </c>
      <c r="G28" s="20">
        <f t="shared" si="9"/>
        <v>-575.94600000000003</v>
      </c>
      <c r="H28" s="226">
        <f t="shared" si="13"/>
        <v>3.8050442228958481E-3</v>
      </c>
      <c r="I28" s="24">
        <f t="shared" ref="I28" si="20">(I12+K12)/2</f>
        <v>-521.98950000000002</v>
      </c>
      <c r="J28" s="20">
        <f t="shared" si="11"/>
        <v>-521.55399999999997</v>
      </c>
      <c r="K28" s="230">
        <f t="shared" si="14"/>
        <v>8.3500462080632332E-4</v>
      </c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17</v>
      </c>
      <c r="C29" s="24">
        <f t="shared" ref="C29" si="21">(C13+E13)/2</f>
        <v>-425.25599999999997</v>
      </c>
      <c r="D29" s="20">
        <f t="shared" si="7"/>
        <v>-420.59300000000002</v>
      </c>
      <c r="E29" s="226">
        <f t="shared" si="12"/>
        <v>1.1086727548960562E-2</v>
      </c>
      <c r="F29" s="42">
        <f t="shared" ref="F29" si="22">(F13+H13)/2</f>
        <v>-402.17100000000005</v>
      </c>
      <c r="G29" s="20">
        <f t="shared" si="9"/>
        <v>-403.202</v>
      </c>
      <c r="H29" s="226">
        <f t="shared" si="13"/>
        <v>-2.5570309671081315E-3</v>
      </c>
      <c r="I29" s="24">
        <f t="shared" ref="I29" si="23">(I13+K13)/2</f>
        <v>-379.08550000000002</v>
      </c>
      <c r="J29" s="20">
        <f t="shared" si="11"/>
        <v>-385.81099999999998</v>
      </c>
      <c r="K29" s="230">
        <f t="shared" si="14"/>
        <v>-1.7432110541171553E-2</v>
      </c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12</v>
      </c>
      <c r="C30" s="24">
        <f t="shared" ref="C30" si="24">(C14+E14)/2</f>
        <v>-398.03300000000002</v>
      </c>
      <c r="D30" s="20">
        <f t="shared" si="7"/>
        <v>-391.49599999999998</v>
      </c>
      <c r="E30" s="226">
        <f t="shared" si="12"/>
        <v>1.6697488607801958E-2</v>
      </c>
      <c r="F30" s="42">
        <f t="shared" ref="F30" si="25">(F14+H14)/2</f>
        <v>-376.56950000000001</v>
      </c>
      <c r="G30" s="20">
        <f t="shared" si="9"/>
        <v>-374.50299999999999</v>
      </c>
      <c r="H30" s="226">
        <f t="shared" si="13"/>
        <v>5.5179798292670501E-3</v>
      </c>
      <c r="I30" s="24">
        <f t="shared" ref="I30" si="26">(I14+K14)/2</f>
        <v>-355.10550000000001</v>
      </c>
      <c r="J30" s="20">
        <f t="shared" si="11"/>
        <v>-357.50900000000001</v>
      </c>
      <c r="K30" s="230">
        <f t="shared" si="14"/>
        <v>-6.7229076750515704E-3</v>
      </c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16</v>
      </c>
      <c r="C31" s="24">
        <f t="shared" ref="C31" si="27">(C15+E15)/2</f>
        <v>-198.10499999999999</v>
      </c>
      <c r="D31" s="20">
        <f t="shared" si="7"/>
        <v>-199.333</v>
      </c>
      <c r="E31" s="226">
        <f t="shared" si="12"/>
        <v>-6.160545418972263E-3</v>
      </c>
      <c r="F31" s="42">
        <f t="shared" ref="F31" si="28">(F15+H15)/2</f>
        <v>-182.7285</v>
      </c>
      <c r="G31" s="20">
        <f t="shared" si="9"/>
        <v>-183.35900000000001</v>
      </c>
      <c r="H31" s="226">
        <f t="shared" si="13"/>
        <v>-3.4386095037604036E-3</v>
      </c>
      <c r="I31" s="24">
        <f t="shared" ref="I31" si="29">(I15+K15)/2</f>
        <v>-167.35149999999999</v>
      </c>
      <c r="J31" s="20">
        <f t="shared" si="11"/>
        <v>-167.38399999999999</v>
      </c>
      <c r="K31" s="230">
        <f t="shared" si="14"/>
        <v>-1.9416431678054291E-4</v>
      </c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 ht="13.5" thickBot="1">
      <c r="B32" s="9" t="s">
        <v>11</v>
      </c>
      <c r="C32" s="69">
        <f t="shared" ref="C32" si="30">(C16+E16)/2</f>
        <v>-216.45949999999999</v>
      </c>
      <c r="D32" s="36">
        <f t="shared" si="7"/>
        <v>-214.81899999999999</v>
      </c>
      <c r="E32" s="231">
        <f t="shared" si="12"/>
        <v>7.636661561593705E-3</v>
      </c>
      <c r="F32" s="61">
        <f t="shared" ref="F32" si="31">(F16+H16)/2</f>
        <v>-203.75299999999999</v>
      </c>
      <c r="G32" s="36">
        <f t="shared" si="9"/>
        <v>-203.22</v>
      </c>
      <c r="H32" s="231">
        <f t="shared" si="13"/>
        <v>2.6227733490797878E-3</v>
      </c>
      <c r="I32" s="49">
        <f t="shared" ref="I32" si="32">(I16+K16)/2</f>
        <v>-191.04599999999999</v>
      </c>
      <c r="J32" s="36">
        <f t="shared" si="11"/>
        <v>-191.62100000000001</v>
      </c>
      <c r="K32" s="232">
        <f t="shared" si="14"/>
        <v>-3.0007149529540644E-3</v>
      </c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Top="1">
      <c r="B33" s="31" t="s">
        <v>38</v>
      </c>
      <c r="C33" s="6"/>
      <c r="D33" s="43"/>
      <c r="E33" s="233">
        <f>AVERAGE(E21:E32)</f>
        <v>3.9085104587677682E-3</v>
      </c>
      <c r="F33" s="55" t="s">
        <v>39</v>
      </c>
      <c r="G33" s="6"/>
      <c r="H33" s="233">
        <f>AVERAGE(H21:H32)</f>
        <v>4.5909328719771308E-4</v>
      </c>
      <c r="I33" s="7"/>
      <c r="K33" s="233">
        <f>AVERAGE(K21:K32)</f>
        <v>-3.4421658284356136E-3</v>
      </c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33">
        <f>AVERAGE(E21,E23,E25,E27,E29,E31)</f>
        <v>-3.6699819827447816E-4</v>
      </c>
      <c r="F34" s="55" t="s">
        <v>41</v>
      </c>
      <c r="G34" s="6"/>
      <c r="H34" s="233">
        <f>AVERAGE(H21,H23,H25,H27,H29,H31)</f>
        <v>-2.388199885546912E-3</v>
      </c>
      <c r="I34" s="7"/>
      <c r="K34" s="233">
        <f>AVERAGE(K21,K23,K25,K27,K29,K31)</f>
        <v>-4.566330809762857E-3</v>
      </c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>
      <c r="B35" s="31"/>
      <c r="C35" s="14"/>
      <c r="D35" s="56"/>
      <c r="E35" s="234">
        <f>AVERAGE(E22,E24,E26,E28,E30,E32)</f>
        <v>8.1840191158100151E-3</v>
      </c>
      <c r="F35" s="58" t="s">
        <v>42</v>
      </c>
      <c r="G35" s="65"/>
      <c r="H35" s="234">
        <f>AVERAGE(H22,H24,H26,H28,H30,H32)</f>
        <v>3.3063864599423378E-3</v>
      </c>
      <c r="I35" s="66"/>
      <c r="J35" s="67"/>
      <c r="K35" s="234">
        <f>AVERAGE(K22,K24,K26,K28,K30,K32)</f>
        <v>-2.3180008471083702E-3</v>
      </c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>
      <c r="B36" s="31"/>
      <c r="C36" s="14"/>
      <c r="D36" s="42"/>
      <c r="E36" s="233">
        <f>_xlfn.STDEV.S(E21:E32)</f>
        <v>7.007700585986442E-3</v>
      </c>
      <c r="F36" s="55" t="s">
        <v>39</v>
      </c>
      <c r="G36" s="6"/>
      <c r="H36" s="233">
        <f>_xlfn.STDEV.S(H21:H32)</f>
        <v>3.2803081797841719E-3</v>
      </c>
      <c r="I36" s="7"/>
      <c r="K36" s="233">
        <f>_xlfn.STDEV.S(K21:K32)</f>
        <v>5.0867016366975227E-3</v>
      </c>
      <c r="L36" s="2"/>
      <c r="M36" s="2"/>
      <c r="N36" s="2"/>
      <c r="O36" s="2"/>
      <c r="P36" s="14"/>
      <c r="Q36" s="8"/>
      <c r="R36" s="7"/>
      <c r="S36" s="7"/>
      <c r="T36" s="7"/>
      <c r="U36" s="7"/>
    </row>
    <row r="37" spans="2:21">
      <c r="B37" s="31"/>
      <c r="C37" s="453" t="s">
        <v>43</v>
      </c>
      <c r="D37" s="454"/>
      <c r="E37" s="233">
        <f>_xlfn.STDEV.S(E21,E23,E25,E27,E29,E31)</f>
        <v>6.2864161130784134E-3</v>
      </c>
      <c r="F37" s="55" t="s">
        <v>41</v>
      </c>
      <c r="G37" s="6"/>
      <c r="H37" s="233">
        <f>_xlfn.STDEV.S(H21,H23,H25,H27,H29,H31)</f>
        <v>1.3747275453696139E-3</v>
      </c>
      <c r="I37" s="7"/>
      <c r="K37" s="233">
        <f>_xlfn.STDEV.S(K21,K23,K25,K27,K29,K31)</f>
        <v>6.8186435920306312E-3</v>
      </c>
      <c r="L37" s="2"/>
      <c r="M37" s="2"/>
      <c r="N37" s="2"/>
      <c r="O37" s="2"/>
      <c r="P37" s="14"/>
      <c r="Q37" s="8"/>
      <c r="R37" s="7"/>
      <c r="S37" s="7"/>
      <c r="T37" s="7"/>
      <c r="U37" s="7"/>
    </row>
    <row r="38" spans="2:21" ht="13.5" thickBot="1">
      <c r="B38" s="59"/>
      <c r="C38" s="60"/>
      <c r="D38" s="61"/>
      <c r="E38" s="235">
        <f>_xlfn.STDEV.S(E22,E24,E26,E28,E30,E32)</f>
        <v>4.9645083035483803E-3</v>
      </c>
      <c r="F38" s="63" t="s">
        <v>42</v>
      </c>
      <c r="G38" s="30"/>
      <c r="H38" s="235">
        <f>_xlfn.STDEV.S(H22,H24,H26,H28,H30,H32)</f>
        <v>1.5251438777545401E-3</v>
      </c>
      <c r="I38" s="64"/>
      <c r="J38" s="64"/>
      <c r="K38" s="235">
        <f>_xlfn.STDEV.S(K22,K24,K26,K28,K30,K32)</f>
        <v>2.7197574858792849E-3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42">
        <f t="shared" ref="C43:C48" si="33">(C5+I5)/2</f>
        <v>-286.55250000000001</v>
      </c>
      <c r="D43" s="20">
        <f t="shared" ref="D43:D48" si="34">F5</f>
        <v>-286.553</v>
      </c>
      <c r="E43" s="226">
        <f>(C43/D43-1)</f>
        <v>-1.7448779108253376E-6</v>
      </c>
      <c r="F43" s="42">
        <f t="shared" ref="F43:F48" si="35">(D5+J5)/2</f>
        <v>-266.80799999999999</v>
      </c>
      <c r="G43" s="20">
        <f t="shared" ref="G43:G54" si="36">G5</f>
        <v>-266.80799999999999</v>
      </c>
      <c r="H43" s="226">
        <f>(F43/G43-1)</f>
        <v>0</v>
      </c>
      <c r="I43" s="24">
        <f t="shared" ref="I43:I48" si="37">(E5+K5)/2</f>
        <v>-246.5035</v>
      </c>
      <c r="J43" s="20">
        <f t="shared" ref="J43:J48" si="38">H5</f>
        <v>-246.50299999999999</v>
      </c>
      <c r="K43" s="230">
        <f>(I43/J43-1)</f>
        <v>2.0283728798808909E-6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42">
        <f t="shared" si="33"/>
        <v>-414.50350000000003</v>
      </c>
      <c r="D44" s="20">
        <f t="shared" si="34"/>
        <v>-414.50400000000002</v>
      </c>
      <c r="E44" s="226">
        <f t="shared" ref="E44:E54" si="39">(C44/D44-1)</f>
        <v>-1.2062609769936117E-6</v>
      </c>
      <c r="F44" s="42">
        <f t="shared" si="35"/>
        <v>-455.2045</v>
      </c>
      <c r="G44" s="20">
        <f t="shared" si="36"/>
        <v>-455.20499999999998</v>
      </c>
      <c r="H44" s="226">
        <f t="shared" ref="H44:H54" si="40">(F44/G44-1)</f>
        <v>-1.098406212540759E-6</v>
      </c>
      <c r="I44" s="24">
        <f t="shared" si="37"/>
        <v>-499.851</v>
      </c>
      <c r="J44" s="20">
        <f t="shared" si="38"/>
        <v>-499.851</v>
      </c>
      <c r="K44" s="230">
        <f t="shared" ref="K44:K54" si="41">(I44/J44-1)</f>
        <v>0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42">
        <f t="shared" si="33"/>
        <v>-401.06299999999999</v>
      </c>
      <c r="D45" s="20">
        <f t="shared" si="34"/>
        <v>-401.06299999999999</v>
      </c>
      <c r="E45" s="226">
        <f t="shared" si="39"/>
        <v>0</v>
      </c>
      <c r="F45" s="42">
        <f t="shared" si="35"/>
        <v>-390.43200000000002</v>
      </c>
      <c r="G45" s="20">
        <f t="shared" si="36"/>
        <v>-390.43200000000002</v>
      </c>
      <c r="H45" s="226">
        <f t="shared" si="40"/>
        <v>0</v>
      </c>
      <c r="I45" s="24">
        <f t="shared" si="37"/>
        <v>-376.36450000000002</v>
      </c>
      <c r="J45" s="20">
        <f t="shared" si="38"/>
        <v>-376.36399999999998</v>
      </c>
      <c r="K45" s="230">
        <f t="shared" si="41"/>
        <v>1.3285011319918993E-6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42">
        <f t="shared" si="33"/>
        <v>-388.28699999999998</v>
      </c>
      <c r="D46" s="20">
        <f t="shared" si="34"/>
        <v>-388.28699999999998</v>
      </c>
      <c r="E46" s="226">
        <f t="shared" si="39"/>
        <v>0</v>
      </c>
      <c r="F46" s="42">
        <f t="shared" si="35"/>
        <v>-420.45849999999996</v>
      </c>
      <c r="G46" s="20">
        <f t="shared" si="36"/>
        <v>-420.45800000000003</v>
      </c>
      <c r="H46" s="226">
        <f t="shared" si="40"/>
        <v>1.1891794184926141E-6</v>
      </c>
      <c r="I46" s="24">
        <f t="shared" si="37"/>
        <v>-454.45500000000004</v>
      </c>
      <c r="J46" s="20">
        <f t="shared" si="38"/>
        <v>-454.45499999999998</v>
      </c>
      <c r="K46" s="230">
        <f t="shared" si="41"/>
        <v>2.2204460492503131E-16</v>
      </c>
      <c r="L46" s="7"/>
      <c r="M46" s="7"/>
      <c r="N46" s="7"/>
      <c r="O46" s="7"/>
      <c r="P46" s="7"/>
    </row>
    <row r="47" spans="2:21">
      <c r="B47" s="1" t="s">
        <v>14</v>
      </c>
      <c r="C47" s="42">
        <f t="shared" si="33"/>
        <v>-473.702</v>
      </c>
      <c r="D47" s="20">
        <f t="shared" si="34"/>
        <v>-473.702</v>
      </c>
      <c r="E47" s="226">
        <f t="shared" si="39"/>
        <v>0</v>
      </c>
      <c r="F47" s="42">
        <f t="shared" si="35"/>
        <v>-436.04449999999997</v>
      </c>
      <c r="G47" s="20">
        <f t="shared" si="36"/>
        <v>-436.04399999999998</v>
      </c>
      <c r="H47" s="226">
        <f t="shared" si="40"/>
        <v>1.1466732714460193E-6</v>
      </c>
      <c r="I47" s="24">
        <f t="shared" si="37"/>
        <v>-397.63749999999999</v>
      </c>
      <c r="J47" s="20">
        <f t="shared" si="38"/>
        <v>-397.637</v>
      </c>
      <c r="K47" s="230">
        <f t="shared" si="41"/>
        <v>1.2574282572952455E-6</v>
      </c>
      <c r="L47" s="7"/>
      <c r="M47" s="7"/>
      <c r="N47" s="7"/>
      <c r="O47" s="7"/>
      <c r="P47" s="7"/>
    </row>
    <row r="48" spans="2:21">
      <c r="B48" s="1" t="s">
        <v>9</v>
      </c>
      <c r="C48" s="42">
        <f t="shared" si="33"/>
        <v>-372.18700000000001</v>
      </c>
      <c r="D48" s="20">
        <f t="shared" si="34"/>
        <v>-372.18700000000001</v>
      </c>
      <c r="E48" s="226">
        <f t="shared" si="39"/>
        <v>0</v>
      </c>
      <c r="F48" s="42">
        <f t="shared" si="35"/>
        <v>-420.06900000000002</v>
      </c>
      <c r="G48" s="20">
        <f t="shared" si="36"/>
        <v>-420.06900000000002</v>
      </c>
      <c r="H48" s="226">
        <f t="shared" si="40"/>
        <v>0</v>
      </c>
      <c r="I48" s="24">
        <f t="shared" si="37"/>
        <v>-469.11699999999996</v>
      </c>
      <c r="J48" s="20">
        <f t="shared" si="38"/>
        <v>-469.11700000000002</v>
      </c>
      <c r="K48" s="230">
        <f t="shared" si="41"/>
        <v>-1.1102230246251565E-16</v>
      </c>
    </row>
    <row r="49" spans="2:16">
      <c r="B49" s="1" t="s">
        <v>15</v>
      </c>
      <c r="C49" s="42">
        <f t="shared" ref="C49" si="42">(C11+I11)/2</f>
        <v>-550.053</v>
      </c>
      <c r="D49" s="20">
        <f t="shared" ref="D49" si="43">F11</f>
        <v>-550.053</v>
      </c>
      <c r="E49" s="226">
        <f t="shared" si="39"/>
        <v>0</v>
      </c>
      <c r="F49" s="42">
        <f t="shared" ref="F49" si="44">(D11+J11)/2</f>
        <v>-540.34100000000001</v>
      </c>
      <c r="G49" s="20">
        <f t="shared" si="36"/>
        <v>-540.34100000000001</v>
      </c>
      <c r="H49" s="226">
        <f t="shared" si="40"/>
        <v>0</v>
      </c>
      <c r="I49" s="24">
        <f t="shared" ref="I49" si="45">(E11+K11)/2</f>
        <v>-528.44200000000001</v>
      </c>
      <c r="J49" s="20">
        <f t="shared" ref="J49" si="46">H11</f>
        <v>-528.44200000000001</v>
      </c>
      <c r="K49" s="230">
        <f t="shared" si="41"/>
        <v>0</v>
      </c>
    </row>
    <row r="50" spans="2:16">
      <c r="B50" s="1" t="s">
        <v>10</v>
      </c>
      <c r="C50" s="42">
        <f t="shared" ref="C50" si="47">(C12+I12)/2</f>
        <v>-521.77050000000008</v>
      </c>
      <c r="D50" s="20">
        <f t="shared" ref="D50" si="48">F12</f>
        <v>-521.77</v>
      </c>
      <c r="E50" s="226">
        <f t="shared" si="39"/>
        <v>9.5827663559866494E-7</v>
      </c>
      <c r="F50" s="42">
        <f t="shared" ref="F50" si="49">(D12+J12)/2</f>
        <v>-575.94599999999991</v>
      </c>
      <c r="G50" s="20">
        <f t="shared" si="36"/>
        <v>-575.94600000000003</v>
      </c>
      <c r="H50" s="226">
        <f t="shared" si="40"/>
        <v>-2.2204460492503131E-16</v>
      </c>
      <c r="I50" s="24">
        <f t="shared" ref="I50" si="50">(E12+K12)/2</f>
        <v>-634.505</v>
      </c>
      <c r="J50" s="20">
        <f t="shared" ref="J50" si="51">H12</f>
        <v>-634.505</v>
      </c>
      <c r="K50" s="230">
        <f t="shared" si="41"/>
        <v>0</v>
      </c>
    </row>
    <row r="51" spans="2:16">
      <c r="B51" s="1" t="s">
        <v>17</v>
      </c>
      <c r="C51" s="42">
        <f t="shared" ref="C51" si="52">(C13+I13)/2</f>
        <v>-380.57049999999998</v>
      </c>
      <c r="D51" s="20">
        <f t="shared" ref="D51" si="53">F13</f>
        <v>-380.57100000000003</v>
      </c>
      <c r="E51" s="226">
        <f t="shared" si="39"/>
        <v>-1.3138152934466518E-6</v>
      </c>
      <c r="F51" s="42">
        <f t="shared" ref="F51" si="54">(D13+J13)/2</f>
        <v>-403.202</v>
      </c>
      <c r="G51" s="20">
        <f t="shared" si="36"/>
        <v>-403.202</v>
      </c>
      <c r="H51" s="226">
        <f t="shared" si="40"/>
        <v>0</v>
      </c>
      <c r="I51" s="24">
        <f t="shared" ref="I51" si="55">(E13+K13)/2</f>
        <v>-423.77099999999996</v>
      </c>
      <c r="J51" s="20">
        <f t="shared" ref="J51" si="56">H13</f>
        <v>-423.77100000000002</v>
      </c>
      <c r="K51" s="230">
        <f t="shared" si="41"/>
        <v>-1.1102230246251565E-16</v>
      </c>
    </row>
    <row r="52" spans="2:16">
      <c r="B52" s="1" t="s">
        <v>12</v>
      </c>
      <c r="C52" s="42">
        <f t="shared" ref="C52" si="57">(C14+I14)/2</f>
        <v>-345.48699999999997</v>
      </c>
      <c r="D52" s="20">
        <f t="shared" ref="D52" si="58">F14</f>
        <v>-345.48700000000002</v>
      </c>
      <c r="E52" s="226">
        <f t="shared" si="39"/>
        <v>-1.1102230246251565E-16</v>
      </c>
      <c r="F52" s="42">
        <f t="shared" ref="F52" si="59">(D14+J14)/2</f>
        <v>-374.5025</v>
      </c>
      <c r="G52" s="20">
        <f t="shared" si="36"/>
        <v>-374.50299999999999</v>
      </c>
      <c r="H52" s="226">
        <f t="shared" si="40"/>
        <v>-1.33510278954585E-6</v>
      </c>
      <c r="I52" s="24">
        <f t="shared" ref="I52" si="60">(E14+K14)/2</f>
        <v>-407.6515</v>
      </c>
      <c r="J52" s="20">
        <f t="shared" ref="J52" si="61">H14</f>
        <v>-407.65199999999999</v>
      </c>
      <c r="K52" s="230">
        <f t="shared" si="41"/>
        <v>-1.2265363593666478E-6</v>
      </c>
    </row>
    <row r="53" spans="2:16">
      <c r="B53" s="1" t="s">
        <v>16</v>
      </c>
      <c r="C53" s="42">
        <f t="shared" ref="C53" si="62">(C15+I15)/2</f>
        <v>-191.55449999999999</v>
      </c>
      <c r="D53" s="20">
        <f t="shared" ref="D53" si="63">F15</f>
        <v>-191.55500000000001</v>
      </c>
      <c r="E53" s="226">
        <f t="shared" si="39"/>
        <v>-2.6102163870334039E-6</v>
      </c>
      <c r="F53" s="42">
        <f t="shared" ref="F53" si="64">(D15+J15)/2</f>
        <v>-183.35849999999999</v>
      </c>
      <c r="G53" s="20">
        <f t="shared" si="36"/>
        <v>-183.35900000000001</v>
      </c>
      <c r="H53" s="226">
        <f t="shared" si="40"/>
        <v>-2.726890962589934E-6</v>
      </c>
      <c r="I53" s="24">
        <f t="shared" ref="I53" si="65">(E15+K15)/2</f>
        <v>-173.90199999999999</v>
      </c>
      <c r="J53" s="20">
        <f t="shared" ref="J53" si="66">H15</f>
        <v>-173.90199999999999</v>
      </c>
      <c r="K53" s="230">
        <f t="shared" si="41"/>
        <v>0</v>
      </c>
    </row>
    <row r="54" spans="2:16" ht="13.5" thickBot="1">
      <c r="B54" s="9" t="s">
        <v>11</v>
      </c>
      <c r="C54" s="130">
        <f t="shared" ref="C54" si="67">(C16+I16)/2</f>
        <v>-190.86799999999999</v>
      </c>
      <c r="D54" s="36">
        <f t="shared" ref="D54" si="68">F16</f>
        <v>-190.86799999999999</v>
      </c>
      <c r="E54" s="231">
        <f t="shared" si="39"/>
        <v>0</v>
      </c>
      <c r="F54" s="61">
        <f t="shared" ref="F54" si="69">(D16+J16)/2</f>
        <v>-203.22</v>
      </c>
      <c r="G54" s="36">
        <f t="shared" si="36"/>
        <v>-203.22</v>
      </c>
      <c r="H54" s="231">
        <f t="shared" si="40"/>
        <v>0</v>
      </c>
      <c r="I54" s="49">
        <f t="shared" ref="I54" si="70">(E16+K16)/2</f>
        <v>-216.63749999999999</v>
      </c>
      <c r="J54" s="36">
        <f t="shared" ref="J54" si="71">H16</f>
        <v>-216.63800000000001</v>
      </c>
      <c r="K54" s="232">
        <f t="shared" si="41"/>
        <v>-2.3079976736450902E-6</v>
      </c>
    </row>
    <row r="55" spans="2:16" ht="13.5" thickTop="1">
      <c r="B55" s="31" t="s">
        <v>38</v>
      </c>
      <c r="C55" s="6"/>
      <c r="D55" s="43"/>
      <c r="E55" s="233">
        <f>AVERAGE(E43:E54)</f>
        <v>-4.9307449440094686E-7</v>
      </c>
      <c r="F55" s="55" t="s">
        <v>39</v>
      </c>
      <c r="G55" s="6"/>
      <c r="H55" s="233">
        <f>AVERAGE(H43:H54)</f>
        <v>-2.353789395799962E-7</v>
      </c>
      <c r="I55" s="7"/>
      <c r="K55" s="233">
        <f>AVERAGE(K43:K54)</f>
        <v>8.9980686346358141E-8</v>
      </c>
    </row>
    <row r="56" spans="2:16">
      <c r="B56" s="31" t="s">
        <v>40</v>
      </c>
      <c r="C56" s="453" t="s">
        <v>120</v>
      </c>
      <c r="D56" s="454"/>
      <c r="E56" s="233">
        <f>AVERAGE(E43,E45,E47,E49,E51,E53)</f>
        <v>-9.4481826521756551E-7</v>
      </c>
      <c r="F56" s="55" t="s">
        <v>41</v>
      </c>
      <c r="G56" s="6"/>
      <c r="H56" s="233">
        <f>AVERAGE(H43,H45,H47,H49,H51,H53)</f>
        <v>-2.6336961519065244E-7</v>
      </c>
      <c r="I56" s="7"/>
      <c r="K56" s="233">
        <f>AVERAGE(K43,K45,K47,K49,K51,K53)</f>
        <v>7.6905037817616895E-7</v>
      </c>
    </row>
    <row r="57" spans="2:16">
      <c r="B57" s="31"/>
      <c r="C57" s="14"/>
      <c r="D57" s="56"/>
      <c r="E57" s="234">
        <f>AVERAGE(E44,E46,E48,E50,E52,E54)</f>
        <v>-4.1330723584328176E-8</v>
      </c>
      <c r="F57" s="58" t="s">
        <v>42</v>
      </c>
      <c r="G57" s="65"/>
      <c r="H57" s="234">
        <f>AVERAGE(H44,H46,H48,H50,H52,H54)</f>
        <v>-2.0738826396933993E-7</v>
      </c>
      <c r="I57" s="66"/>
      <c r="J57" s="67"/>
      <c r="K57" s="234">
        <f>AVERAGE(K44,K46,K48,K50,K52,K54)</f>
        <v>-5.8908900548345266E-7</v>
      </c>
    </row>
    <row r="58" spans="2:16">
      <c r="B58" s="31"/>
      <c r="C58" s="14"/>
      <c r="D58" s="42"/>
      <c r="E58" s="233">
        <f>_xlfn.STDEV.S(E43:E54)</f>
        <v>1.0018087871774327E-6</v>
      </c>
      <c r="F58" s="55" t="s">
        <v>39</v>
      </c>
      <c r="G58" s="6"/>
      <c r="H58" s="233">
        <f>_xlfn.STDEV.S(H43:H54)</f>
        <v>1.0655386314696944E-6</v>
      </c>
      <c r="I58" s="7"/>
      <c r="K58" s="233">
        <f>_xlfn.STDEV.S(K43:K54)</f>
        <v>1.1359587074441418E-6</v>
      </c>
    </row>
    <row r="59" spans="2:16">
      <c r="B59" s="31"/>
      <c r="C59" s="453" t="s">
        <v>43</v>
      </c>
      <c r="D59" s="454"/>
      <c r="E59" s="233">
        <f>_xlfn.STDEV.S(E43,E45,E47,E49,E51,E53)</f>
        <v>1.1160510571103673E-6</v>
      </c>
      <c r="F59" s="55" t="s">
        <v>41</v>
      </c>
      <c r="G59" s="6"/>
      <c r="H59" s="233">
        <f>_xlfn.STDEV.S(H43,H45,H47,H49,H51,H53)</f>
        <v>1.2910935355789942E-6</v>
      </c>
      <c r="I59" s="7"/>
      <c r="K59" s="233">
        <f>_xlfn.STDEV.S(K43,K45,K47,K49,K51,K53)</f>
        <v>8.8450061783439868E-7</v>
      </c>
    </row>
    <row r="60" spans="2:16" ht="13.5" thickBot="1">
      <c r="B60" s="59"/>
      <c r="C60" s="60"/>
      <c r="D60" s="61"/>
      <c r="E60" s="235">
        <f>_xlfn.STDEV.S(E44,E46,E48,E50,E52,E54)</f>
        <v>6.8747513157638716E-7</v>
      </c>
      <c r="F60" s="63" t="s">
        <v>42</v>
      </c>
      <c r="G60" s="30"/>
      <c r="H60" s="235">
        <f>_xlfn.STDEV.S(H44,H46,H48,H50,H52,H54)</f>
        <v>9.1050359731023326E-7</v>
      </c>
      <c r="I60" s="64"/>
      <c r="J60" s="64"/>
      <c r="K60" s="235">
        <f>_xlfn.STDEV.S(K44,K46,K48,K50,K52,K54)</f>
        <v>9.745860212531923E-7</v>
      </c>
    </row>
    <row r="61" spans="2:16" ht="13.5" thickTop="1">
      <c r="B61" s="3"/>
      <c r="C61" s="11"/>
      <c r="D61" s="11"/>
      <c r="E61" s="6"/>
      <c r="F61" s="11"/>
    </row>
    <row r="62" spans="2:16" ht="13.5" thickBot="1">
      <c r="B62" s="3"/>
      <c r="C62" s="11"/>
      <c r="D62" s="215"/>
      <c r="E62" s="218"/>
      <c r="F62" s="216"/>
      <c r="H62" s="217"/>
    </row>
    <row r="63" spans="2:16" ht="13.5" thickTop="1">
      <c r="B63" s="70"/>
      <c r="C63" s="455" t="s">
        <v>60</v>
      </c>
      <c r="D63" s="450"/>
      <c r="E63" s="459"/>
      <c r="F63" s="455" t="s">
        <v>61</v>
      </c>
      <c r="G63" s="450"/>
      <c r="H63" s="459"/>
      <c r="J63" s="455" t="s">
        <v>77</v>
      </c>
      <c r="K63" s="471"/>
      <c r="L63" s="472"/>
      <c r="M63" s="14"/>
      <c r="N63" s="14"/>
      <c r="O63" s="14"/>
      <c r="P63" s="3"/>
    </row>
    <row r="64" spans="2:16">
      <c r="B64" s="71" t="s">
        <v>68</v>
      </c>
      <c r="C64" s="72" t="s">
        <v>51</v>
      </c>
      <c r="D64" s="34" t="s">
        <v>63</v>
      </c>
      <c r="E64" s="73" t="s">
        <v>122</v>
      </c>
      <c r="F64" s="72" t="s">
        <v>51</v>
      </c>
      <c r="G64" s="34" t="s">
        <v>63</v>
      </c>
      <c r="H64" s="73" t="s">
        <v>122</v>
      </c>
      <c r="J64" s="72" t="s">
        <v>51</v>
      </c>
      <c r="K64" s="34" t="s">
        <v>63</v>
      </c>
      <c r="L64" s="73" t="s">
        <v>122</v>
      </c>
      <c r="M64" s="14"/>
      <c r="N64" s="14"/>
      <c r="O64" s="14"/>
      <c r="P64" s="3"/>
    </row>
    <row r="65" spans="2:16" ht="13.5" thickBot="1">
      <c r="B65" s="74" t="s">
        <v>69</v>
      </c>
      <c r="C65" s="86" t="s">
        <v>18</v>
      </c>
      <c r="D65" s="76" t="s">
        <v>65</v>
      </c>
      <c r="E65" s="77"/>
      <c r="F65" s="78" t="s">
        <v>66</v>
      </c>
      <c r="G65" s="76" t="s">
        <v>65</v>
      </c>
      <c r="H65" s="77"/>
      <c r="J65" s="143" t="s">
        <v>22</v>
      </c>
      <c r="K65" s="76" t="s">
        <v>65</v>
      </c>
      <c r="L65" s="77"/>
      <c r="M65" s="14"/>
      <c r="N65" s="14"/>
      <c r="O65" s="14"/>
      <c r="P65" s="3"/>
    </row>
    <row r="66" spans="2:16" ht="13.5" thickTop="1">
      <c r="B66" s="79" t="s">
        <v>6</v>
      </c>
      <c r="C66" s="80">
        <f>G5</f>
        <v>-266.80799999999999</v>
      </c>
      <c r="D66" s="149">
        <v>-264.86099999999999</v>
      </c>
      <c r="E66" s="182">
        <f>(D66/C66-1)</f>
        <v>-7.2973823873346833E-3</v>
      </c>
      <c r="F66" s="204">
        <f>O5</f>
        <v>-16.221000000000004</v>
      </c>
      <c r="G66" s="93">
        <v>16.678000000000001</v>
      </c>
      <c r="H66" s="205">
        <f>(G66/ABS(F66)-1)</f>
        <v>2.8173355526786015E-2</v>
      </c>
      <c r="J66" s="137">
        <f>D5</f>
        <v>-283.029</v>
      </c>
      <c r="K66" s="188">
        <v>-281.53899999999999</v>
      </c>
      <c r="L66" s="182">
        <f>(K66/J66-1)</f>
        <v>-5.2644781983471889E-3</v>
      </c>
      <c r="M66" s="14"/>
      <c r="N66" s="6"/>
      <c r="O66" s="14"/>
      <c r="P66" s="3"/>
    </row>
    <row r="67" spans="2:16">
      <c r="B67" s="79" t="s">
        <v>7</v>
      </c>
      <c r="C67" s="80">
        <f t="shared" ref="C67:C77" si="72">G6</f>
        <v>-455.20499999999998</v>
      </c>
      <c r="D67" s="93">
        <v>-453.38200000000001</v>
      </c>
      <c r="E67" s="182">
        <f t="shared" ref="E67:E76" si="73">(D67/C67-1)</f>
        <v>-4.00478905108681E-3</v>
      </c>
      <c r="F67" s="204">
        <f t="shared" ref="F67:F77" si="74">O6</f>
        <v>-41.867500000000007</v>
      </c>
      <c r="G67" s="93">
        <v>41.930999999999997</v>
      </c>
      <c r="H67" s="205">
        <f t="shared" ref="H67:H77" si="75">(G67/ABS(F67)-1)</f>
        <v>1.5166895563383243E-3</v>
      </c>
      <c r="J67" s="137">
        <f t="shared" ref="J67:J77" si="76">D6</f>
        <v>-497.072</v>
      </c>
      <c r="K67" s="189">
        <v>-495.31200000000001</v>
      </c>
      <c r="L67" s="182">
        <f t="shared" ref="L67:L76" si="77">(K67/J67-1)</f>
        <v>-3.5407345414748548E-3</v>
      </c>
      <c r="M67" s="14"/>
      <c r="N67" s="6"/>
      <c r="O67" s="14"/>
      <c r="P67" s="3"/>
    </row>
    <row r="68" spans="2:16">
      <c r="B68" s="79" t="s">
        <v>13</v>
      </c>
      <c r="C68" s="80">
        <f t="shared" si="72"/>
        <v>-390.43200000000002</v>
      </c>
      <c r="D68" s="93">
        <v>-386.83199999999999</v>
      </c>
      <c r="E68" s="182">
        <f t="shared" si="73"/>
        <v>-9.2205556921564069E-3</v>
      </c>
      <c r="F68" s="204">
        <f t="shared" si="74"/>
        <v>-32.426000000000016</v>
      </c>
      <c r="G68" s="93">
        <v>32.997999999999998</v>
      </c>
      <c r="H68" s="205">
        <f t="shared" si="75"/>
        <v>1.764016529945045E-2</v>
      </c>
      <c r="J68" s="137">
        <f t="shared" si="76"/>
        <v>-422.858</v>
      </c>
      <c r="K68" s="189">
        <v>-419.83</v>
      </c>
      <c r="L68" s="182">
        <f t="shared" si="77"/>
        <v>-7.160796295683225E-3</v>
      </c>
      <c r="M68" s="14"/>
      <c r="N68" s="6"/>
      <c r="O68" s="14"/>
      <c r="P68" s="3"/>
    </row>
    <row r="69" spans="2:16">
      <c r="B69" s="79" t="s">
        <v>8</v>
      </c>
      <c r="C69" s="80">
        <f t="shared" si="72"/>
        <v>-420.45800000000003</v>
      </c>
      <c r="D69" s="93">
        <v>-419.34</v>
      </c>
      <c r="E69" s="182">
        <f t="shared" si="73"/>
        <v>-2.6590051800656767E-3</v>
      </c>
      <c r="F69" s="204">
        <f t="shared" si="74"/>
        <v>-45.54249999999999</v>
      </c>
      <c r="G69" s="93">
        <v>44.161999999999999</v>
      </c>
      <c r="H69" s="205">
        <f t="shared" si="75"/>
        <v>-3.0312345611242075E-2</v>
      </c>
      <c r="J69" s="137">
        <f t="shared" si="76"/>
        <v>-466.00099999999998</v>
      </c>
      <c r="K69" s="189">
        <v>-463.50200000000001</v>
      </c>
      <c r="L69" s="182">
        <f t="shared" si="77"/>
        <v>-5.3626494363745447E-3</v>
      </c>
      <c r="M69" s="14"/>
      <c r="N69" s="6"/>
      <c r="O69" s="14"/>
      <c r="P69" s="3"/>
    </row>
    <row r="70" spans="2:16">
      <c r="B70" s="79" t="s">
        <v>14</v>
      </c>
      <c r="C70" s="80">
        <f t="shared" si="72"/>
        <v>-436.04399999999998</v>
      </c>
      <c r="D70" s="93">
        <v>-435.81200000000001</v>
      </c>
      <c r="E70" s="182">
        <f t="shared" si="73"/>
        <v>-5.3205639797815341E-4</v>
      </c>
      <c r="F70" s="204">
        <f t="shared" si="74"/>
        <v>-32.027500000000003</v>
      </c>
      <c r="G70" s="93">
        <v>30.228999999999999</v>
      </c>
      <c r="H70" s="205">
        <f t="shared" si="75"/>
        <v>-5.6154866911248269E-2</v>
      </c>
      <c r="J70" s="137">
        <f t="shared" si="76"/>
        <v>-468.072</v>
      </c>
      <c r="K70" s="189">
        <v>-466.04</v>
      </c>
      <c r="L70" s="182">
        <f t="shared" si="77"/>
        <v>-4.3412124630398674E-3</v>
      </c>
      <c r="M70" s="14"/>
      <c r="N70" s="6"/>
      <c r="O70" s="14"/>
      <c r="P70" s="3"/>
    </row>
    <row r="71" spans="2:16">
      <c r="B71" s="79" t="s">
        <v>9</v>
      </c>
      <c r="C71" s="80">
        <f t="shared" si="72"/>
        <v>-420.06900000000002</v>
      </c>
      <c r="D71" s="93">
        <v>-425.24099999999999</v>
      </c>
      <c r="E71" s="182">
        <f t="shared" si="73"/>
        <v>1.2312262985366695E-2</v>
      </c>
      <c r="F71" s="204">
        <f t="shared" si="74"/>
        <v>-40.646999999999991</v>
      </c>
      <c r="G71" s="93">
        <v>36.581000000000003</v>
      </c>
      <c r="H71" s="205">
        <f t="shared" si="75"/>
        <v>-0.10003198268014835</v>
      </c>
      <c r="J71" s="137">
        <f t="shared" si="76"/>
        <v>-460.71600000000001</v>
      </c>
      <c r="K71" s="189">
        <v>-461.82299999999998</v>
      </c>
      <c r="L71" s="182">
        <f t="shared" si="77"/>
        <v>2.402781757091077E-3</v>
      </c>
      <c r="M71" s="14"/>
      <c r="N71" s="6"/>
      <c r="O71" s="14"/>
      <c r="P71" s="3"/>
    </row>
    <row r="72" spans="2:16">
      <c r="B72" s="79" t="s">
        <v>15</v>
      </c>
      <c r="C72" s="80">
        <f t="shared" si="72"/>
        <v>-540.34100000000001</v>
      </c>
      <c r="D72" s="93">
        <v>-536.13400000000001</v>
      </c>
      <c r="E72" s="182">
        <f t="shared" si="73"/>
        <v>-7.7858241369801462E-3</v>
      </c>
      <c r="F72" s="204">
        <f t="shared" si="74"/>
        <v>-41.144999999999982</v>
      </c>
      <c r="G72" s="93">
        <v>42.12</v>
      </c>
      <c r="H72" s="205">
        <f t="shared" si="75"/>
        <v>2.3696682464455332E-2</v>
      </c>
      <c r="J72" s="137">
        <f t="shared" si="76"/>
        <v>-581.48599999999999</v>
      </c>
      <c r="K72" s="189">
        <v>-578.25400000000002</v>
      </c>
      <c r="L72" s="182">
        <f t="shared" si="77"/>
        <v>-5.558173369608177E-3</v>
      </c>
      <c r="M72" s="14"/>
      <c r="N72" s="6"/>
      <c r="O72" s="14"/>
      <c r="P72" s="3"/>
    </row>
    <row r="73" spans="2:16">
      <c r="B73" s="79" t="s">
        <v>10</v>
      </c>
      <c r="C73" s="80">
        <f t="shared" si="72"/>
        <v>-575.94600000000003</v>
      </c>
      <c r="D73" s="93">
        <v>-573.95100000000002</v>
      </c>
      <c r="E73" s="182">
        <f t="shared" si="73"/>
        <v>-3.4638664041420908E-3</v>
      </c>
      <c r="F73" s="204">
        <f t="shared" si="74"/>
        <v>-54.391999999999996</v>
      </c>
      <c r="G73" s="93">
        <v>53.27</v>
      </c>
      <c r="H73" s="205">
        <f t="shared" si="75"/>
        <v>-2.0628033534343171E-2</v>
      </c>
      <c r="J73" s="137">
        <f t="shared" si="76"/>
        <v>-630.33799999999997</v>
      </c>
      <c r="K73" s="189">
        <v>-627.221</v>
      </c>
      <c r="L73" s="182">
        <f t="shared" si="77"/>
        <v>-4.9449660340958879E-3</v>
      </c>
      <c r="M73" s="14"/>
      <c r="N73" s="6"/>
      <c r="O73" s="14"/>
      <c r="P73" s="3"/>
    </row>
    <row r="74" spans="2:16">
      <c r="B74" s="79" t="s">
        <v>17</v>
      </c>
      <c r="C74" s="80">
        <f t="shared" si="72"/>
        <v>-403.202</v>
      </c>
      <c r="D74" s="93">
        <v>-400.62200000000001</v>
      </c>
      <c r="E74" s="182">
        <f t="shared" si="73"/>
        <v>-6.3987777838403481E-3</v>
      </c>
      <c r="F74" s="204">
        <f t="shared" si="74"/>
        <v>-17.39100000000002</v>
      </c>
      <c r="G74" s="93">
        <v>20.452000000000002</v>
      </c>
      <c r="H74" s="205">
        <f t="shared" si="75"/>
        <v>0.17601058018515192</v>
      </c>
      <c r="J74" s="137">
        <f t="shared" si="76"/>
        <v>-420.59300000000002</v>
      </c>
      <c r="K74" s="189">
        <v>-421.07400000000001</v>
      </c>
      <c r="L74" s="182">
        <f t="shared" si="77"/>
        <v>1.1436234079027496E-3</v>
      </c>
      <c r="M74" s="14"/>
      <c r="N74" s="6"/>
      <c r="O74" s="14"/>
      <c r="P74" s="3"/>
    </row>
    <row r="75" spans="2:16">
      <c r="B75" s="79" t="s">
        <v>12</v>
      </c>
      <c r="C75" s="80">
        <f t="shared" si="72"/>
        <v>-374.50299999999999</v>
      </c>
      <c r="D75" s="93">
        <v>-371.93599999999998</v>
      </c>
      <c r="E75" s="182">
        <f t="shared" si="73"/>
        <v>-6.8544177216204316E-3</v>
      </c>
      <c r="F75" s="204">
        <f t="shared" si="74"/>
        <v>-16.993499999999983</v>
      </c>
      <c r="G75" s="93">
        <v>19.553000000000001</v>
      </c>
      <c r="H75" s="205">
        <f t="shared" si="75"/>
        <v>0.15061641215759081</v>
      </c>
      <c r="J75" s="137">
        <f t="shared" si="76"/>
        <v>-391.49599999999998</v>
      </c>
      <c r="K75" s="189">
        <v>-391.48899999999998</v>
      </c>
      <c r="L75" s="182">
        <f t="shared" si="77"/>
        <v>-1.7880131597758364E-5</v>
      </c>
      <c r="M75" s="14"/>
      <c r="N75" s="6"/>
      <c r="O75" s="14"/>
      <c r="P75" s="3"/>
    </row>
    <row r="76" spans="2:16">
      <c r="B76" s="79" t="s">
        <v>67</v>
      </c>
      <c r="C76" s="80">
        <f t="shared" si="72"/>
        <v>-183.35900000000001</v>
      </c>
      <c r="D76" s="93">
        <v>-176.535</v>
      </c>
      <c r="E76" s="182">
        <f t="shared" si="73"/>
        <v>-3.721660785671832E-2</v>
      </c>
      <c r="F76" s="204">
        <f t="shared" si="74"/>
        <v>-15.974500000000006</v>
      </c>
      <c r="G76" s="93">
        <v>13.930999999999999</v>
      </c>
      <c r="H76" s="205">
        <f t="shared" si="75"/>
        <v>-0.12792262668628163</v>
      </c>
      <c r="J76" s="137">
        <f t="shared" si="76"/>
        <v>-199.333</v>
      </c>
      <c r="K76" s="189">
        <v>-190.46700000000001</v>
      </c>
      <c r="L76" s="182">
        <f t="shared" si="77"/>
        <v>-4.4478335248052225E-2</v>
      </c>
      <c r="M76" s="14"/>
      <c r="N76" s="6"/>
      <c r="O76" s="14"/>
      <c r="P76" s="3"/>
    </row>
    <row r="77" spans="2:16" ht="13.5" thickBot="1">
      <c r="B77" s="82" t="s">
        <v>11</v>
      </c>
      <c r="C77" s="90">
        <f t="shared" si="72"/>
        <v>-203.22</v>
      </c>
      <c r="D77" s="94">
        <v>-200.708</v>
      </c>
      <c r="E77" s="184">
        <f>(D77/C77-1)</f>
        <v>-1.2360988091723257E-2</v>
      </c>
      <c r="F77" s="204">
        <f t="shared" si="74"/>
        <v>-11.59899999999999</v>
      </c>
      <c r="G77" s="94">
        <v>13.141</v>
      </c>
      <c r="H77" s="205">
        <f t="shared" si="75"/>
        <v>0.13294249504267719</v>
      </c>
      <c r="J77" s="138">
        <f t="shared" si="76"/>
        <v>-214.81899999999999</v>
      </c>
      <c r="K77" s="190">
        <v>-213.84899999999999</v>
      </c>
      <c r="L77" s="184">
        <f>(K77/J77-1)</f>
        <v>-4.5154292683607933E-3</v>
      </c>
      <c r="M77" s="14"/>
      <c r="N77" s="6"/>
      <c r="O77" s="14"/>
      <c r="P77" s="3"/>
    </row>
    <row r="78" spans="2:16" ht="13.5" thickTop="1">
      <c r="B78" s="84" t="s">
        <v>38</v>
      </c>
      <c r="C78" s="141"/>
      <c r="D78" s="142"/>
      <c r="E78" s="242">
        <f>AVERAGE(E66:E77)</f>
        <v>-7.1235006431899688E-3</v>
      </c>
      <c r="F78" s="473" t="s">
        <v>39</v>
      </c>
      <c r="G78" s="474"/>
      <c r="H78" s="242">
        <f>AVERAGE(H66:H77)</f>
        <v>1.6295543734098878E-2</v>
      </c>
      <c r="J78" s="473" t="s">
        <v>39</v>
      </c>
      <c r="K78" s="474"/>
      <c r="L78" s="255">
        <f>AVERAGE(L66:L77)</f>
        <v>-6.8031874851367247E-3</v>
      </c>
      <c r="M78" s="14"/>
      <c r="N78" s="14"/>
      <c r="O78" s="14"/>
      <c r="P78" s="3"/>
    </row>
    <row r="79" spans="2:16">
      <c r="B79" s="31" t="s">
        <v>40</v>
      </c>
      <c r="C79" s="453" t="s">
        <v>120</v>
      </c>
      <c r="D79" s="454"/>
      <c r="E79" s="243">
        <f>AVERAGE(E66,E68,E70,E72,E74,E76)</f>
        <v>-1.1408534042501342E-2</v>
      </c>
      <c r="F79" s="468" t="s">
        <v>41</v>
      </c>
      <c r="G79" s="454"/>
      <c r="H79" s="255">
        <f>AVERAGE(H66,H68,H70,H72,H74,H76)</f>
        <v>1.0240548313052303E-2</v>
      </c>
      <c r="J79" s="468" t="s">
        <v>41</v>
      </c>
      <c r="K79" s="454"/>
      <c r="L79" s="255">
        <f>AVERAGE(L66,L68,L70,L72,L74,L76)</f>
        <v>-1.0943228694471322E-2</v>
      </c>
      <c r="M79" s="14"/>
      <c r="N79" s="14"/>
      <c r="O79" s="14"/>
      <c r="P79" s="3"/>
    </row>
    <row r="80" spans="2:16">
      <c r="B80" s="31"/>
      <c r="C80" s="14"/>
      <c r="D80" s="56"/>
      <c r="E80" s="244">
        <f>AVERAGE(E67,E69,E71,E73,E75,E77)</f>
        <v>-2.8384672438785952E-3</v>
      </c>
      <c r="F80" s="475" t="s">
        <v>42</v>
      </c>
      <c r="G80" s="476"/>
      <c r="H80" s="256">
        <f>AVERAGE(H67,H69,H71,H73,H75,H77)</f>
        <v>2.2350539155145455E-2</v>
      </c>
      <c r="J80" s="475" t="s">
        <v>42</v>
      </c>
      <c r="K80" s="476"/>
      <c r="L80" s="256">
        <f>AVERAGE(L67,L69,L71,L73,L75,L77)</f>
        <v>-2.6631462758021271E-3</v>
      </c>
      <c r="M80" s="14"/>
      <c r="N80" s="14"/>
      <c r="O80" s="14"/>
      <c r="P80" s="3"/>
    </row>
    <row r="81" spans="2:16">
      <c r="B81" s="31"/>
      <c r="C81" s="14"/>
      <c r="D81" s="42"/>
      <c r="E81" s="243">
        <f>_xlfn.STDEV.S(E66:E77)/(E78+1)</f>
        <v>1.13735658261021E-2</v>
      </c>
      <c r="F81" s="468" t="s">
        <v>39</v>
      </c>
      <c r="G81" s="454"/>
      <c r="H81" s="255">
        <f>_xlfn.STDEV.S(H66:H77)</f>
        <v>9.5674288181262043E-2</v>
      </c>
      <c r="J81" s="468" t="s">
        <v>39</v>
      </c>
      <c r="K81" s="454"/>
      <c r="L81" s="255">
        <f>_xlfn.STDEV.S(L66:L77)</f>
        <v>1.2228399483040523E-2</v>
      </c>
      <c r="M81" s="14"/>
      <c r="N81" s="14"/>
      <c r="O81" s="14"/>
      <c r="P81" s="3"/>
    </row>
    <row r="82" spans="2:16">
      <c r="B82" s="31"/>
      <c r="C82" s="453" t="s">
        <v>43</v>
      </c>
      <c r="D82" s="454"/>
      <c r="E82" s="243">
        <f>_xlfn.STDEV.S(E66,E68,E70,E72,E74,E76)</f>
        <v>1.2994344477317789E-2</v>
      </c>
      <c r="F82" s="468" t="s">
        <v>41</v>
      </c>
      <c r="G82" s="454"/>
      <c r="H82" s="255">
        <f>_xlfn.STDEV.S(H66,H68,H70,H72,H74,H76)</f>
        <v>0.10152292845263249</v>
      </c>
      <c r="J82" s="468" t="s">
        <v>41</v>
      </c>
      <c r="K82" s="454"/>
      <c r="L82" s="255">
        <f>_xlfn.STDEV.S(L66,L68,L70,L72,L74,L76)</f>
        <v>1.6672347204429512E-2</v>
      </c>
      <c r="M82" s="14"/>
      <c r="N82" s="14"/>
      <c r="O82" s="14"/>
      <c r="P82" s="3"/>
    </row>
    <row r="83" spans="2:16" ht="13.5" thickBot="1">
      <c r="B83" s="59"/>
      <c r="C83" s="60"/>
      <c r="D83" s="61"/>
      <c r="E83" s="245">
        <f>_xlfn.STDEV.S(E67,E69,E71,E73,E75,E77)</f>
        <v>8.223557932144139E-3</v>
      </c>
      <c r="F83" s="469" t="s">
        <v>42</v>
      </c>
      <c r="G83" s="470"/>
      <c r="H83" s="257">
        <f>_xlfn.STDEV.S(H67,H69,H71,H73,H75,H77)</f>
        <v>9.8706416170707509E-2</v>
      </c>
      <c r="J83" s="469" t="s">
        <v>42</v>
      </c>
      <c r="K83" s="470"/>
      <c r="L83" s="257">
        <f>_xlfn.STDEV.S(L67,L69,L71,L73,L75,L77)</f>
        <v>3.1418527011932268E-3</v>
      </c>
      <c r="M83" s="14"/>
      <c r="N83" s="14"/>
      <c r="O83" s="14"/>
      <c r="P83" s="3"/>
    </row>
    <row r="84" spans="2:16" ht="13.5" thickTop="1">
      <c r="E84" s="258" t="s">
        <v>129</v>
      </c>
      <c r="F84" s="287"/>
      <c r="G84" s="287"/>
      <c r="H84" s="258" t="s">
        <v>129</v>
      </c>
      <c r="J84" s="14"/>
      <c r="K84" s="14"/>
      <c r="L84" s="14"/>
      <c r="M84" s="14"/>
      <c r="N84" s="14"/>
      <c r="O84" s="14"/>
      <c r="P84" s="3"/>
    </row>
    <row r="85" spans="2:16" ht="13.5" thickBot="1">
      <c r="C85" s="125"/>
      <c r="D85" s="214"/>
      <c r="G85" s="214"/>
      <c r="J85" s="203" t="s">
        <v>118</v>
      </c>
      <c r="K85" s="3"/>
      <c r="L85" s="3"/>
      <c r="M85" s="3"/>
      <c r="N85" s="3"/>
      <c r="O85" s="3"/>
      <c r="P85" s="3"/>
    </row>
    <row r="86" spans="2:16" ht="13.5" thickTop="1">
      <c r="B86" s="70"/>
      <c r="C86" s="455" t="s">
        <v>60</v>
      </c>
      <c r="D86" s="450"/>
      <c r="E86" s="459"/>
      <c r="F86" s="455" t="s">
        <v>61</v>
      </c>
      <c r="G86" s="450"/>
      <c r="H86" s="459"/>
      <c r="J86" s="176"/>
    </row>
    <row r="87" spans="2:16">
      <c r="B87" s="71" t="s">
        <v>68</v>
      </c>
      <c r="C87" s="72" t="s">
        <v>51</v>
      </c>
      <c r="D87" s="34" t="s">
        <v>51</v>
      </c>
      <c r="E87" s="73" t="s">
        <v>81</v>
      </c>
      <c r="F87" s="72" t="s">
        <v>51</v>
      </c>
      <c r="G87" s="34" t="s">
        <v>51</v>
      </c>
      <c r="H87" s="73" t="s">
        <v>81</v>
      </c>
      <c r="J87" s="193" t="s">
        <v>81</v>
      </c>
    </row>
    <row r="88" spans="2:16" ht="13.5" thickBot="1">
      <c r="B88" s="74" t="s">
        <v>69</v>
      </c>
      <c r="C88" s="86" t="s">
        <v>18</v>
      </c>
      <c r="D88" s="150" t="s">
        <v>56</v>
      </c>
      <c r="E88" s="145" t="s">
        <v>87</v>
      </c>
      <c r="F88" s="78" t="s">
        <v>66</v>
      </c>
      <c r="G88" s="150" t="s">
        <v>79</v>
      </c>
      <c r="H88" s="145" t="s">
        <v>82</v>
      </c>
      <c r="J88" s="201" t="s">
        <v>117</v>
      </c>
    </row>
    <row r="89" spans="2:16" ht="13.5" thickTop="1">
      <c r="B89" s="79" t="s">
        <v>6</v>
      </c>
      <c r="C89" s="80">
        <f>G5</f>
        <v>-266.80799999999999</v>
      </c>
      <c r="D89" s="153">
        <f>M5</f>
        <v>-20.025000000000006</v>
      </c>
      <c r="E89" s="139">
        <f>D89/C89</f>
        <v>7.5053971395160582E-2</v>
      </c>
      <c r="F89" s="80">
        <f>O5</f>
        <v>-16.221000000000004</v>
      </c>
      <c r="G89" s="144">
        <f>Q5</f>
        <v>33.281500000000008</v>
      </c>
      <c r="H89" s="139">
        <f>G89/F89</f>
        <v>-2.0517538992663833</v>
      </c>
      <c r="J89" s="35">
        <f t="shared" ref="J89" si="78">G89/C89</f>
        <v>-0.12473951305807925</v>
      </c>
    </row>
    <row r="90" spans="2:16">
      <c r="B90" s="79" t="s">
        <v>7</v>
      </c>
      <c r="C90" s="80">
        <f t="shared" ref="C90:C100" si="79">G6</f>
        <v>-455.20499999999998</v>
      </c>
      <c r="D90" s="144">
        <f t="shared" ref="D90:D100" si="80">M6</f>
        <v>42.67349999999999</v>
      </c>
      <c r="E90" s="139">
        <f t="shared" ref="E90:E100" si="81">D90/C90</f>
        <v>-9.374567502553792E-2</v>
      </c>
      <c r="F90" s="80">
        <f t="shared" ref="F90:F100" si="82">O6</f>
        <v>-41.867500000000007</v>
      </c>
      <c r="G90" s="144">
        <f t="shared" ref="G90:G100" si="83">Q6</f>
        <v>21.002250000000004</v>
      </c>
      <c r="H90" s="139">
        <f t="shared" ref="H90:H100" si="84">G90/F90</f>
        <v>-0.50163611393085328</v>
      </c>
      <c r="J90" s="35">
        <f>G90/C90</f>
        <v>-4.6138003756549258E-2</v>
      </c>
    </row>
    <row r="91" spans="2:16">
      <c r="B91" s="79" t="s">
        <v>13</v>
      </c>
      <c r="C91" s="80">
        <f t="shared" si="79"/>
        <v>-390.43200000000002</v>
      </c>
      <c r="D91" s="144">
        <f t="shared" si="80"/>
        <v>-12.349500000000006</v>
      </c>
      <c r="E91" s="139">
        <f t="shared" si="81"/>
        <v>3.1630347922301467E-2</v>
      </c>
      <c r="F91" s="80">
        <f t="shared" si="82"/>
        <v>-32.426000000000016</v>
      </c>
      <c r="G91" s="144">
        <f t="shared" si="83"/>
        <v>47.211750000000009</v>
      </c>
      <c r="H91" s="139">
        <f t="shared" si="84"/>
        <v>-1.4559843952383884</v>
      </c>
      <c r="J91" s="35">
        <f t="shared" ref="J91:J100" si="85">G91/C91</f>
        <v>-0.12092182505532335</v>
      </c>
    </row>
    <row r="92" spans="2:16">
      <c r="B92" s="79" t="s">
        <v>8</v>
      </c>
      <c r="C92" s="80">
        <f t="shared" si="79"/>
        <v>-420.45800000000003</v>
      </c>
      <c r="D92" s="144">
        <f t="shared" si="80"/>
        <v>33.084000000000003</v>
      </c>
      <c r="E92" s="139">
        <f t="shared" si="81"/>
        <v>-7.8685623772172253E-2</v>
      </c>
      <c r="F92" s="80">
        <f t="shared" si="82"/>
        <v>-45.54249999999999</v>
      </c>
      <c r="G92" s="144">
        <f t="shared" si="83"/>
        <v>12.686999999999998</v>
      </c>
      <c r="H92" s="139">
        <f t="shared" si="84"/>
        <v>-0.27857495745732008</v>
      </c>
      <c r="J92" s="35">
        <f t="shared" si="85"/>
        <v>-3.0174238568418242E-2</v>
      </c>
    </row>
    <row r="93" spans="2:16">
      <c r="B93" s="79" t="s">
        <v>14</v>
      </c>
      <c r="C93" s="80">
        <f t="shared" si="79"/>
        <v>-436.04399999999998</v>
      </c>
      <c r="D93" s="144">
        <f t="shared" si="80"/>
        <v>-38.032499999999999</v>
      </c>
      <c r="E93" s="139">
        <f t="shared" si="81"/>
        <v>8.7221702397005801E-2</v>
      </c>
      <c r="F93" s="80">
        <f t="shared" si="82"/>
        <v>-32.027500000000003</v>
      </c>
      <c r="G93" s="144">
        <f t="shared" si="83"/>
        <v>26.513249999999999</v>
      </c>
      <c r="H93" s="139">
        <f t="shared" si="84"/>
        <v>-0.82782764811490117</v>
      </c>
      <c r="J93" s="35">
        <f t="shared" si="85"/>
        <v>-6.0804070231444532E-2</v>
      </c>
    </row>
    <row r="94" spans="2:16">
      <c r="B94" s="79" t="s">
        <v>9</v>
      </c>
      <c r="C94" s="80">
        <f t="shared" si="79"/>
        <v>-420.06900000000002</v>
      </c>
      <c r="D94" s="144">
        <f t="shared" si="80"/>
        <v>48.465000000000003</v>
      </c>
      <c r="E94" s="139">
        <f t="shared" si="81"/>
        <v>-0.11537390285881606</v>
      </c>
      <c r="F94" s="80">
        <f t="shared" si="82"/>
        <v>-40.646999999999991</v>
      </c>
      <c r="G94" s="144">
        <f t="shared" si="83"/>
        <v>4.9624999999999915</v>
      </c>
      <c r="H94" s="139">
        <f t="shared" si="84"/>
        <v>-0.12208773095185359</v>
      </c>
      <c r="J94" s="35">
        <f t="shared" si="85"/>
        <v>-1.1813535395375501E-2</v>
      </c>
    </row>
    <row r="95" spans="2:16">
      <c r="B95" s="79" t="s">
        <v>15</v>
      </c>
      <c r="C95" s="80">
        <f t="shared" si="79"/>
        <v>-540.34100000000001</v>
      </c>
      <c r="D95" s="144">
        <f t="shared" si="80"/>
        <v>-10.805499999999995</v>
      </c>
      <c r="E95" s="139">
        <f t="shared" si="81"/>
        <v>1.9997557098202792E-2</v>
      </c>
      <c r="F95" s="80">
        <f t="shared" si="82"/>
        <v>-41.144999999999982</v>
      </c>
      <c r="G95" s="144">
        <f t="shared" si="83"/>
        <v>62.963000000000022</v>
      </c>
      <c r="H95" s="139">
        <f t="shared" si="84"/>
        <v>-1.5302709928302358</v>
      </c>
      <c r="J95" s="35">
        <f t="shared" si="85"/>
        <v>-0.11652456504318573</v>
      </c>
    </row>
    <row r="96" spans="2:16">
      <c r="B96" s="79" t="s">
        <v>10</v>
      </c>
      <c r="C96" s="80">
        <f t="shared" si="79"/>
        <v>-575.94600000000003</v>
      </c>
      <c r="D96" s="144">
        <f t="shared" si="80"/>
        <v>56.367500000000007</v>
      </c>
      <c r="E96" s="139">
        <f t="shared" si="81"/>
        <v>-9.7869418313522458E-2</v>
      </c>
      <c r="F96" s="80">
        <f t="shared" si="82"/>
        <v>-54.391999999999996</v>
      </c>
      <c r="G96" s="144">
        <f t="shared" si="83"/>
        <v>15.646749999999969</v>
      </c>
      <c r="H96" s="139">
        <f t="shared" si="84"/>
        <v>-0.28766638476246453</v>
      </c>
      <c r="J96" s="35">
        <f t="shared" si="85"/>
        <v>-2.7167043438100044E-2</v>
      </c>
    </row>
    <row r="97" spans="2:10">
      <c r="B97" s="79" t="s">
        <v>17</v>
      </c>
      <c r="C97" s="80">
        <f t="shared" si="79"/>
        <v>-403.202</v>
      </c>
      <c r="D97" s="144">
        <f t="shared" si="80"/>
        <v>21.599999999999994</v>
      </c>
      <c r="E97" s="139">
        <f t="shared" si="81"/>
        <v>-5.3571162841454148E-2</v>
      </c>
      <c r="F97" s="80">
        <f t="shared" si="82"/>
        <v>-17.39100000000002</v>
      </c>
      <c r="G97" s="144">
        <f t="shared" si="83"/>
        <v>74.116749999999982</v>
      </c>
      <c r="H97" s="139">
        <f t="shared" si="84"/>
        <v>-4.2617877062848546</v>
      </c>
      <c r="J97" s="35">
        <f t="shared" si="85"/>
        <v>-0.18382039275598827</v>
      </c>
    </row>
    <row r="98" spans="2:10">
      <c r="B98" s="79" t="s">
        <v>12</v>
      </c>
      <c r="C98" s="80">
        <f t="shared" si="79"/>
        <v>-374.50299999999999</v>
      </c>
      <c r="D98" s="144">
        <f t="shared" si="80"/>
        <v>31.082499999999982</v>
      </c>
      <c r="E98" s="139">
        <f t="shared" si="81"/>
        <v>-8.2996664913231627E-2</v>
      </c>
      <c r="F98" s="80">
        <f t="shared" si="82"/>
        <v>-16.993499999999983</v>
      </c>
      <c r="G98" s="144">
        <f t="shared" si="83"/>
        <v>28.33274999999999</v>
      </c>
      <c r="H98" s="139">
        <f t="shared" si="84"/>
        <v>-1.6672698384676505</v>
      </c>
      <c r="J98" s="35">
        <f t="shared" si="85"/>
        <v>-7.5654267122025706E-2</v>
      </c>
    </row>
    <row r="99" spans="2:10">
      <c r="B99" s="79" t="s">
        <v>67</v>
      </c>
      <c r="C99" s="80">
        <f t="shared" si="79"/>
        <v>-183.35900000000001</v>
      </c>
      <c r="D99" s="144">
        <f t="shared" si="80"/>
        <v>-8.82650000000001</v>
      </c>
      <c r="E99" s="139">
        <f t="shared" si="81"/>
        <v>4.8137806161682874E-2</v>
      </c>
      <c r="F99" s="80">
        <f t="shared" si="82"/>
        <v>-15.974500000000006</v>
      </c>
      <c r="G99" s="144">
        <f t="shared" si="83"/>
        <v>45.510249999999999</v>
      </c>
      <c r="H99" s="139">
        <f t="shared" si="84"/>
        <v>-2.8489311089548957</v>
      </c>
      <c r="J99" s="35">
        <f t="shared" si="85"/>
        <v>-0.24820297885568746</v>
      </c>
    </row>
    <row r="100" spans="2:10" ht="13.5" thickBot="1">
      <c r="B100" s="82" t="s">
        <v>11</v>
      </c>
      <c r="C100" s="80">
        <f t="shared" si="79"/>
        <v>-203.22</v>
      </c>
      <c r="D100" s="147">
        <f t="shared" si="80"/>
        <v>12.885000000000005</v>
      </c>
      <c r="E100" s="37">
        <f t="shared" si="81"/>
        <v>-6.3404192500738144E-2</v>
      </c>
      <c r="F100" s="80">
        <f t="shared" si="82"/>
        <v>-11.59899999999999</v>
      </c>
      <c r="G100" s="144">
        <f t="shared" si="83"/>
        <v>18.60275</v>
      </c>
      <c r="H100" s="37">
        <f t="shared" si="84"/>
        <v>-1.6038236054832329</v>
      </c>
      <c r="J100" s="35">
        <f t="shared" si="85"/>
        <v>-9.1539956697175476E-2</v>
      </c>
    </row>
    <row r="101" spans="2:10" ht="13.5" thickTop="1">
      <c r="B101" s="84" t="s">
        <v>38</v>
      </c>
      <c r="C101" s="141"/>
      <c r="D101" s="142"/>
      <c r="E101" s="11">
        <f>AVERAGE(E89:E100)</f>
        <v>-2.6967104604259926E-2</v>
      </c>
      <c r="F101" s="473" t="s">
        <v>39</v>
      </c>
      <c r="G101" s="474"/>
      <c r="H101" s="151">
        <f>AVERAGE(H89:H100)</f>
        <v>-1.4531345318119193</v>
      </c>
      <c r="J101" s="262">
        <f>AVERAGE(J89:J100)</f>
        <v>-9.4791699164779405E-2</v>
      </c>
    </row>
    <row r="102" spans="2:10">
      <c r="B102" s="31" t="s">
        <v>40</v>
      </c>
      <c r="C102" s="453" t="s">
        <v>120</v>
      </c>
      <c r="D102" s="454"/>
      <c r="E102" s="35">
        <f>AVERAGE(E89,E91,E93,E95,E97,E99)</f>
        <v>3.4745037022149892E-2</v>
      </c>
      <c r="F102" s="468" t="s">
        <v>41</v>
      </c>
      <c r="G102" s="454"/>
      <c r="H102" s="35">
        <f>AVERAGE(H89,H91,H93,H95,H97,H99)</f>
        <v>-2.1627592917816094</v>
      </c>
      <c r="J102" s="263">
        <f>AVERAGE(J89,J91,J93,J95,J97,J99)</f>
        <v>-0.14250222416661809</v>
      </c>
    </row>
    <row r="103" spans="2:10">
      <c r="B103" s="31"/>
      <c r="C103" s="14"/>
      <c r="D103" s="56"/>
      <c r="E103" s="152">
        <f>AVERAGE(E90,E92,E94,E96,E98,E100)</f>
        <v>-8.867924623066975E-2</v>
      </c>
      <c r="F103" s="475" t="s">
        <v>42</v>
      </c>
      <c r="G103" s="476"/>
      <c r="H103" s="152">
        <f>AVERAGE(H90,H92,H94,H96,H98,H100)</f>
        <v>-0.74350977184222911</v>
      </c>
      <c r="J103" s="264">
        <f>AVERAGE(J90,J92,J94,J96,J98,J100)</f>
        <v>-4.7081174162940699E-2</v>
      </c>
    </row>
    <row r="104" spans="2:10">
      <c r="B104" s="31"/>
      <c r="C104" s="14"/>
      <c r="D104" s="42"/>
      <c r="E104" s="11">
        <f>_xlfn.STDEV.S(E89:E100)</f>
        <v>7.3780573805589014E-2</v>
      </c>
      <c r="F104" s="468" t="s">
        <v>39</v>
      </c>
      <c r="G104" s="454"/>
      <c r="H104" s="35">
        <f>_xlfn.STDEV.S(H89:H100)</f>
        <v>1.2088911105094615</v>
      </c>
      <c r="J104" s="263">
        <f>_xlfn.STDEV.S(J89:J100)</f>
        <v>6.9443334377790156E-2</v>
      </c>
    </row>
    <row r="105" spans="2:10">
      <c r="B105" s="31"/>
      <c r="C105" s="453" t="s">
        <v>43</v>
      </c>
      <c r="D105" s="454"/>
      <c r="E105" s="35">
        <f>_xlfn.STDEV.S(E89,E91,E93,E95,E97,E99)</f>
        <v>5.0169547486540275E-2</v>
      </c>
      <c r="F105" s="468" t="s">
        <v>41</v>
      </c>
      <c r="G105" s="454"/>
      <c r="H105" s="35">
        <f>_xlfn.STDEV.S(H89,H91,H93,H95,H97,H99)</f>
        <v>1.2305030630355331</v>
      </c>
      <c r="J105" s="35">
        <f>_xlfn.STDEV.S(J89,J91,J93,J95,J97,J99)</f>
        <v>6.4823599497552079E-2</v>
      </c>
    </row>
    <row r="106" spans="2:10" ht="13.5" thickBot="1">
      <c r="B106" s="59"/>
      <c r="C106" s="60"/>
      <c r="D106" s="61"/>
      <c r="E106" s="37">
        <f>_xlfn.STDEV.S(E90,E92,E94,E96,E98,E100)</f>
        <v>1.7853432260849709E-2</v>
      </c>
      <c r="F106" s="469" t="s">
        <v>42</v>
      </c>
      <c r="G106" s="470"/>
      <c r="H106" s="140">
        <f>_xlfn.STDEV.S(H90,H92,H94,H96,H98,H100)</f>
        <v>0.7017262069373148</v>
      </c>
      <c r="J106" s="37">
        <f>_xlfn.STDEV.S(J90,J92,J94,J96,J98,J100)</f>
        <v>3.0724966961913003E-2</v>
      </c>
    </row>
    <row r="107" spans="2:10" ht="13.5" thickTop="1">
      <c r="E107" s="258" t="s">
        <v>133</v>
      </c>
      <c r="H107" s="258" t="s">
        <v>132</v>
      </c>
      <c r="J107" s="287"/>
    </row>
    <row r="108" spans="2:10">
      <c r="E108" s="11"/>
      <c r="F108" s="14"/>
      <c r="G108" s="14"/>
      <c r="H108" s="14"/>
    </row>
    <row r="109" spans="2:10">
      <c r="D109" s="7"/>
      <c r="E109" s="11"/>
      <c r="F109" s="14"/>
      <c r="G109" s="14"/>
      <c r="H109" s="11"/>
      <c r="I109" s="7"/>
      <c r="J109" s="7"/>
    </row>
    <row r="110" spans="2:10">
      <c r="D110" s="7"/>
      <c r="E110" s="11"/>
      <c r="F110" s="14"/>
      <c r="G110" s="14"/>
      <c r="H110" s="11"/>
      <c r="I110" s="7"/>
      <c r="J110" s="7"/>
    </row>
    <row r="111" spans="2:10">
      <c r="D111" s="7"/>
      <c r="E111" s="11"/>
      <c r="F111" s="14"/>
      <c r="G111" s="14"/>
      <c r="H111" s="11"/>
      <c r="I111" s="7"/>
      <c r="J111" s="7"/>
    </row>
    <row r="112" spans="2:10">
      <c r="D112" s="7"/>
      <c r="E112" s="11"/>
      <c r="F112" s="14"/>
      <c r="G112" s="14"/>
      <c r="H112" s="14"/>
      <c r="I112" s="7"/>
      <c r="J112" s="7"/>
    </row>
    <row r="113" spans="4:10">
      <c r="D113" s="7"/>
      <c r="E113" s="14"/>
      <c r="F113" s="14"/>
      <c r="G113" s="14"/>
      <c r="H113" s="14"/>
      <c r="I113" s="7"/>
      <c r="J113" s="7"/>
    </row>
    <row r="114" spans="4:10">
      <c r="D114" s="7"/>
      <c r="E114" s="7"/>
      <c r="F114" s="7"/>
      <c r="G114" s="7"/>
      <c r="H114" s="7"/>
      <c r="I114" s="7"/>
      <c r="J114" s="7"/>
    </row>
  </sheetData>
  <mergeCells count="34">
    <mergeCell ref="F103:G103"/>
    <mergeCell ref="F104:G104"/>
    <mergeCell ref="C105:D105"/>
    <mergeCell ref="F105:G105"/>
    <mergeCell ref="F106:G106"/>
    <mergeCell ref="C86:E86"/>
    <mergeCell ref="F86:H86"/>
    <mergeCell ref="F101:G101"/>
    <mergeCell ref="C102:D102"/>
    <mergeCell ref="F102:G102"/>
    <mergeCell ref="C2:E2"/>
    <mergeCell ref="F2:H2"/>
    <mergeCell ref="C63:E63"/>
    <mergeCell ref="F63:H63"/>
    <mergeCell ref="I2:K2"/>
    <mergeCell ref="C34:D34"/>
    <mergeCell ref="C37:D37"/>
    <mergeCell ref="C56:D56"/>
    <mergeCell ref="C59:D59"/>
    <mergeCell ref="J63:L63"/>
    <mergeCell ref="C82:D82"/>
    <mergeCell ref="F82:G82"/>
    <mergeCell ref="F83:G83"/>
    <mergeCell ref="F78:G78"/>
    <mergeCell ref="C79:D79"/>
    <mergeCell ref="F79:G79"/>
    <mergeCell ref="F80:G80"/>
    <mergeCell ref="F81:G81"/>
    <mergeCell ref="J83:K83"/>
    <mergeCell ref="J78:K78"/>
    <mergeCell ref="J79:K79"/>
    <mergeCell ref="J80:K80"/>
    <mergeCell ref="J81:K81"/>
    <mergeCell ref="J82:K82"/>
  </mergeCells>
  <pageMargins left="0.7" right="0.7" top="0.75" bottom="0.75" header="0.3" footer="0.3"/>
  <pageSetup orientation="portrait" r:id="rId1"/>
  <ignoredErrors>
    <ignoredError sqref="E89:E100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U117"/>
  <sheetViews>
    <sheetView topLeftCell="A118" zoomScale="200" zoomScaleNormal="200" zoomScalePageLayoutView="150" workbookViewId="0">
      <selection activeCell="C5" sqref="C5:K16"/>
    </sheetView>
  </sheetViews>
  <sheetFormatPr defaultColWidth="8.85546875" defaultRowHeight="12.75"/>
  <cols>
    <col min="2" max="2" width="21.42578125" customWidth="1"/>
    <col min="3" max="8" width="10.7109375" customWidth="1"/>
    <col min="9" max="11" width="11.7109375" customWidth="1"/>
    <col min="13" max="17" width="9.7109375" customWidth="1"/>
  </cols>
  <sheetData>
    <row r="1" spans="2:17" ht="13.5" thickBot="1"/>
    <row r="2" spans="2:17" ht="13.5" thickTop="1">
      <c r="B2" s="27" t="s">
        <v>2</v>
      </c>
      <c r="C2" s="457" t="s">
        <v>1</v>
      </c>
      <c r="D2" s="451"/>
      <c r="E2" s="458"/>
      <c r="F2" s="457" t="s">
        <v>3</v>
      </c>
      <c r="G2" s="451"/>
      <c r="H2" s="458"/>
      <c r="I2" s="450" t="s">
        <v>4</v>
      </c>
      <c r="J2" s="451"/>
      <c r="K2" s="452"/>
      <c r="M2" s="286"/>
      <c r="N2" s="271"/>
      <c r="O2" s="270" t="s">
        <v>126</v>
      </c>
      <c r="P2" s="271"/>
      <c r="Q2" s="272"/>
    </row>
    <row r="3" spans="2:17">
      <c r="B3" s="4" t="s">
        <v>45</v>
      </c>
      <c r="C3" s="22" t="s">
        <v>24</v>
      </c>
      <c r="D3" s="18" t="s">
        <v>22</v>
      </c>
      <c r="E3" s="25" t="s">
        <v>25</v>
      </c>
      <c r="F3" s="22" t="s">
        <v>20</v>
      </c>
      <c r="G3" s="18" t="s">
        <v>18</v>
      </c>
      <c r="H3" s="25" t="s">
        <v>21</v>
      </c>
      <c r="I3" s="22" t="s">
        <v>26</v>
      </c>
      <c r="J3" s="18" t="s">
        <v>23</v>
      </c>
      <c r="K3" s="21" t="s">
        <v>27</v>
      </c>
      <c r="M3" s="273"/>
      <c r="N3" s="277"/>
      <c r="O3" s="281"/>
      <c r="P3" s="277"/>
      <c r="Q3" s="285"/>
    </row>
    <row r="4" spans="2:17" ht="13.5" thickBot="1">
      <c r="B4" s="5" t="s">
        <v>5</v>
      </c>
      <c r="C4" s="23" t="s">
        <v>0</v>
      </c>
      <c r="D4" s="19" t="s">
        <v>28</v>
      </c>
      <c r="E4" s="26" t="s">
        <v>19</v>
      </c>
      <c r="F4" s="23" t="s">
        <v>0</v>
      </c>
      <c r="G4" s="19" t="s">
        <v>28</v>
      </c>
      <c r="H4" s="26" t="s">
        <v>19</v>
      </c>
      <c r="I4" s="23" t="s">
        <v>0</v>
      </c>
      <c r="J4" s="19" t="s">
        <v>28</v>
      </c>
      <c r="K4" s="28" t="s">
        <v>19</v>
      </c>
      <c r="M4" s="78" t="s">
        <v>56</v>
      </c>
      <c r="N4" s="196" t="s">
        <v>84</v>
      </c>
      <c r="O4" s="196" t="s">
        <v>66</v>
      </c>
      <c r="P4" s="196" t="s">
        <v>85</v>
      </c>
      <c r="Q4" s="194" t="s">
        <v>79</v>
      </c>
    </row>
    <row r="5" spans="2:17" ht="13.5" thickTop="1">
      <c r="B5" s="1" t="s">
        <v>6</v>
      </c>
      <c r="C5" s="104">
        <v>-144.97200000000001</v>
      </c>
      <c r="D5" s="105">
        <v>-211.102</v>
      </c>
      <c r="E5" s="107">
        <v>-275.28699999999998</v>
      </c>
      <c r="F5" s="104">
        <v>-137.91800000000001</v>
      </c>
      <c r="G5" s="105">
        <v>-150.69300000000001</v>
      </c>
      <c r="H5" s="107">
        <v>-162.547</v>
      </c>
      <c r="I5" s="104">
        <v>-130.864</v>
      </c>
      <c r="J5" s="105">
        <v>-90.283000000000001</v>
      </c>
      <c r="K5" s="106">
        <v>-49.808</v>
      </c>
      <c r="M5" s="276">
        <f>(F5-H5)/2</f>
        <v>12.314499999999995</v>
      </c>
      <c r="N5" s="278">
        <f>(C5-I5)/2</f>
        <v>-7.054000000000002</v>
      </c>
      <c r="O5" s="278">
        <f>(D5-J5)/2</f>
        <v>-60.409500000000001</v>
      </c>
      <c r="P5" s="278">
        <f>(E5-K5)/2</f>
        <v>-112.73949999999999</v>
      </c>
      <c r="Q5" s="282">
        <f>(N5-P5)/2</f>
        <v>52.842749999999995</v>
      </c>
    </row>
    <row r="6" spans="2:17">
      <c r="B6" s="1" t="s">
        <v>7</v>
      </c>
      <c r="C6" s="104">
        <v>-370.75099999999998</v>
      </c>
      <c r="D6" s="105">
        <v>-409.959</v>
      </c>
      <c r="E6" s="107">
        <v>-458.89400000000001</v>
      </c>
      <c r="F6" s="104">
        <v>-227.721</v>
      </c>
      <c r="G6" s="105">
        <v>-259.51799999999997</v>
      </c>
      <c r="H6" s="107">
        <v>-288.27800000000002</v>
      </c>
      <c r="I6" s="104">
        <v>-84.691000000000003</v>
      </c>
      <c r="J6" s="105">
        <v>-109.07599999999999</v>
      </c>
      <c r="K6" s="106">
        <v>-117.66200000000001</v>
      </c>
      <c r="M6" s="274">
        <f>(F6-H6)/2</f>
        <v>30.278500000000008</v>
      </c>
      <c r="N6" s="279">
        <f t="shared" ref="N6:P16" si="0">(C6-I6)/2</f>
        <v>-143.02999999999997</v>
      </c>
      <c r="O6" s="279">
        <f t="shared" si="0"/>
        <v>-150.44150000000002</v>
      </c>
      <c r="P6" s="279">
        <f t="shared" si="0"/>
        <v>-170.61599999999999</v>
      </c>
      <c r="Q6" s="283">
        <f>(N6-P6)/2</f>
        <v>13.793000000000006</v>
      </c>
    </row>
    <row r="7" spans="2:17">
      <c r="B7" s="1" t="s">
        <v>13</v>
      </c>
      <c r="C7" s="104">
        <v>-233.46700000000001</v>
      </c>
      <c r="D7" s="105">
        <v>-343.66399999999999</v>
      </c>
      <c r="E7" s="107">
        <v>-448.745</v>
      </c>
      <c r="F7" s="104">
        <v>-212.09800000000001</v>
      </c>
      <c r="G7" s="105">
        <v>-228.917</v>
      </c>
      <c r="H7" s="107">
        <v>-241.09100000000001</v>
      </c>
      <c r="I7" s="104">
        <v>-190.72800000000001</v>
      </c>
      <c r="J7" s="105">
        <v>-114.169</v>
      </c>
      <c r="K7" s="106">
        <v>-33.436</v>
      </c>
      <c r="M7" s="274">
        <f>(F7-H7)/2</f>
        <v>14.496499999999997</v>
      </c>
      <c r="N7" s="279">
        <f t="shared" ref="N7:N8" si="1">(C7-I7)/2</f>
        <v>-21.369500000000002</v>
      </c>
      <c r="O7" s="279">
        <f t="shared" ref="O7:O8" si="2">(D7-J7)/2</f>
        <v>-114.7475</v>
      </c>
      <c r="P7" s="279">
        <f t="shared" ref="P7:P8" si="3">(E7-K7)/2</f>
        <v>-207.65450000000001</v>
      </c>
      <c r="Q7" s="283">
        <f>(N7-P7)/2</f>
        <v>93.142500000000013</v>
      </c>
    </row>
    <row r="8" spans="2:17">
      <c r="B8" s="1" t="s">
        <v>8</v>
      </c>
      <c r="C8" s="104">
        <v>-395.51499999999999</v>
      </c>
      <c r="D8" s="105">
        <v>-422.71300000000002</v>
      </c>
      <c r="E8" s="107">
        <v>-455.36599999999999</v>
      </c>
      <c r="F8" s="104">
        <v>-243.39400000000001</v>
      </c>
      <c r="G8" s="105">
        <v>-262.10199999999998</v>
      </c>
      <c r="H8" s="107">
        <v>-279.19600000000003</v>
      </c>
      <c r="I8" s="104">
        <v>-91.274000000000001</v>
      </c>
      <c r="J8" s="105">
        <v>-101.491</v>
      </c>
      <c r="K8" s="106">
        <v>-103.02500000000001</v>
      </c>
      <c r="M8" s="274">
        <f>(F8-H8)/2</f>
        <v>17.90100000000001</v>
      </c>
      <c r="N8" s="279">
        <f t="shared" si="1"/>
        <v>-152.12049999999999</v>
      </c>
      <c r="O8" s="279">
        <f t="shared" si="2"/>
        <v>-160.61100000000002</v>
      </c>
      <c r="P8" s="279">
        <f t="shared" si="3"/>
        <v>-176.1705</v>
      </c>
      <c r="Q8" s="283">
        <f>(N8-P8)/2</f>
        <v>12.025000000000006</v>
      </c>
    </row>
    <row r="9" spans="2:17">
      <c r="B9" s="1" t="s">
        <v>14</v>
      </c>
      <c r="C9" s="104">
        <v>-348.947</v>
      </c>
      <c r="D9" s="105">
        <v>-422.34</v>
      </c>
      <c r="E9" s="107">
        <v>-491.36500000000001</v>
      </c>
      <c r="F9" s="104">
        <v>-283.13299999999998</v>
      </c>
      <c r="G9" s="105">
        <v>-308.28100000000001</v>
      </c>
      <c r="H9" s="107">
        <v>-330.44499999999999</v>
      </c>
      <c r="I9" s="104">
        <v>-217.31899999999999</v>
      </c>
      <c r="J9" s="105">
        <v>-194.22200000000001</v>
      </c>
      <c r="K9" s="106">
        <v>-169.524</v>
      </c>
      <c r="M9" s="274">
        <f t="shared" ref="M9:M16" si="4">(F9-H9)/2</f>
        <v>23.656000000000006</v>
      </c>
      <c r="N9" s="279">
        <f t="shared" si="0"/>
        <v>-65.814000000000007</v>
      </c>
      <c r="O9" s="279">
        <f t="shared" si="0"/>
        <v>-114.05899999999998</v>
      </c>
      <c r="P9" s="279">
        <f t="shared" si="0"/>
        <v>-160.9205</v>
      </c>
      <c r="Q9" s="283">
        <f t="shared" ref="Q9:Q16" si="5">(N9-P9)/2</f>
        <v>47.553249999999998</v>
      </c>
    </row>
    <row r="10" spans="2:17">
      <c r="B10" s="1" t="s">
        <v>9</v>
      </c>
      <c r="C10" s="104">
        <v>-442.399</v>
      </c>
      <c r="D10" s="105">
        <v>-462.00099999999998</v>
      </c>
      <c r="E10" s="107">
        <v>-482.41300000000001</v>
      </c>
      <c r="F10" s="104">
        <v>-288.38799999999998</v>
      </c>
      <c r="G10" s="105">
        <v>-319.25200000000001</v>
      </c>
      <c r="H10" s="107">
        <v>-348.428</v>
      </c>
      <c r="I10" s="104">
        <v>-134.376</v>
      </c>
      <c r="J10" s="105">
        <v>-176.50299999999999</v>
      </c>
      <c r="K10" s="106">
        <v>-214.44300000000001</v>
      </c>
      <c r="M10" s="274">
        <f t="shared" si="4"/>
        <v>30.02000000000001</v>
      </c>
      <c r="N10" s="279">
        <f t="shared" si="0"/>
        <v>-154.01150000000001</v>
      </c>
      <c r="O10" s="279">
        <f t="shared" si="0"/>
        <v>-142.749</v>
      </c>
      <c r="P10" s="279">
        <f t="shared" si="0"/>
        <v>-133.98500000000001</v>
      </c>
      <c r="Q10" s="283">
        <f t="shared" si="5"/>
        <v>-10.013249999999999</v>
      </c>
    </row>
    <row r="11" spans="2:17">
      <c r="B11" s="1" t="s">
        <v>15</v>
      </c>
      <c r="C11" s="104">
        <v>-290.20499999999998</v>
      </c>
      <c r="D11" s="105">
        <v>-456.25299999999999</v>
      </c>
      <c r="E11" s="107">
        <v>-624.71199999999999</v>
      </c>
      <c r="F11" s="104">
        <v>-254.61600000000001</v>
      </c>
      <c r="G11" s="105">
        <v>-307.36900000000003</v>
      </c>
      <c r="H11" s="107">
        <v>-351.95299999999997</v>
      </c>
      <c r="I11" s="104">
        <v>-219.02799999999999</v>
      </c>
      <c r="J11" s="105">
        <v>-158.48599999999999</v>
      </c>
      <c r="K11" s="106">
        <v>-79.192999999999998</v>
      </c>
      <c r="M11" s="274">
        <f t="shared" si="4"/>
        <v>48.66849999999998</v>
      </c>
      <c r="N11" s="279">
        <f t="shared" si="0"/>
        <v>-35.588499999999996</v>
      </c>
      <c r="O11" s="279">
        <f t="shared" si="0"/>
        <v>-148.8835</v>
      </c>
      <c r="P11" s="279">
        <f t="shared" si="0"/>
        <v>-272.7595</v>
      </c>
      <c r="Q11" s="283">
        <f t="shared" si="5"/>
        <v>118.5855</v>
      </c>
    </row>
    <row r="12" spans="2:17">
      <c r="B12" s="1" t="s">
        <v>10</v>
      </c>
      <c r="C12" s="104">
        <v>-485.65800000000002</v>
      </c>
      <c r="D12" s="105">
        <v>-525.90300000000002</v>
      </c>
      <c r="E12" s="107">
        <v>-568.76</v>
      </c>
      <c r="F12" s="104">
        <v>-270.87400000000002</v>
      </c>
      <c r="G12" s="105">
        <v>-331.87700000000001</v>
      </c>
      <c r="H12" s="107">
        <v>-388.85399999999998</v>
      </c>
      <c r="I12" s="104">
        <v>-56.09</v>
      </c>
      <c r="J12" s="105">
        <v>-137.85</v>
      </c>
      <c r="K12" s="106">
        <v>-208.94900000000001</v>
      </c>
      <c r="M12" s="274">
        <f t="shared" si="4"/>
        <v>58.989999999999981</v>
      </c>
      <c r="N12" s="279">
        <f t="shared" si="0"/>
        <v>-214.78399999999999</v>
      </c>
      <c r="O12" s="279">
        <f t="shared" si="0"/>
        <v>-194.0265</v>
      </c>
      <c r="P12" s="279">
        <f t="shared" si="0"/>
        <v>-179.90549999999999</v>
      </c>
      <c r="Q12" s="283">
        <f t="shared" si="5"/>
        <v>-17.439250000000001</v>
      </c>
    </row>
    <row r="13" spans="2:17">
      <c r="B13" s="1" t="s">
        <v>17</v>
      </c>
      <c r="C13" s="104">
        <v>-129.64500000000001</v>
      </c>
      <c r="D13" s="105">
        <v>-279.55599999999998</v>
      </c>
      <c r="E13" s="107">
        <v>-441.93700000000001</v>
      </c>
      <c r="F13" s="104">
        <v>-173.63200000000001</v>
      </c>
      <c r="G13" s="105">
        <v>-209.59399999999999</v>
      </c>
      <c r="H13" s="107">
        <v>-235.77500000000001</v>
      </c>
      <c r="I13" s="104">
        <v>-217.619</v>
      </c>
      <c r="J13" s="105">
        <v>-139.63200000000001</v>
      </c>
      <c r="K13" s="106">
        <v>-29.613</v>
      </c>
      <c r="M13" s="274">
        <f t="shared" si="4"/>
        <v>31.0715</v>
      </c>
      <c r="N13" s="279">
        <f t="shared" si="0"/>
        <v>43.986999999999995</v>
      </c>
      <c r="O13" s="279">
        <f t="shared" si="0"/>
        <v>-69.961999999999989</v>
      </c>
      <c r="P13" s="279">
        <f t="shared" si="0"/>
        <v>-206.16200000000001</v>
      </c>
      <c r="Q13" s="283">
        <f t="shared" si="5"/>
        <v>125.0745</v>
      </c>
    </row>
    <row r="14" spans="2:17">
      <c r="B14" s="1" t="s">
        <v>12</v>
      </c>
      <c r="C14" s="104">
        <v>-214.21100000000001</v>
      </c>
      <c r="D14" s="105">
        <v>-259.66699999999997</v>
      </c>
      <c r="E14" s="107">
        <v>-316.572</v>
      </c>
      <c r="F14" s="104">
        <v>-163.97399999999999</v>
      </c>
      <c r="G14" s="105">
        <v>-190.749</v>
      </c>
      <c r="H14" s="107">
        <v>-215.68899999999999</v>
      </c>
      <c r="I14" s="104">
        <v>-113.73699999999999</v>
      </c>
      <c r="J14" s="105">
        <v>-121.831</v>
      </c>
      <c r="K14" s="106">
        <v>-114.807</v>
      </c>
      <c r="M14" s="274">
        <f t="shared" si="4"/>
        <v>25.857500000000002</v>
      </c>
      <c r="N14" s="279">
        <f t="shared" si="0"/>
        <v>-50.237000000000009</v>
      </c>
      <c r="O14" s="279">
        <f t="shared" si="0"/>
        <v>-68.917999999999978</v>
      </c>
      <c r="P14" s="279">
        <f t="shared" si="0"/>
        <v>-100.88249999999999</v>
      </c>
      <c r="Q14" s="283">
        <f t="shared" si="5"/>
        <v>25.322749999999992</v>
      </c>
    </row>
    <row r="15" spans="2:17">
      <c r="B15" s="1" t="s">
        <v>16</v>
      </c>
      <c r="C15" s="104">
        <v>-102.46599999999999</v>
      </c>
      <c r="D15" s="105">
        <v>-165.114</v>
      </c>
      <c r="E15" s="107">
        <v>-225.00399999999999</v>
      </c>
      <c r="F15" s="104">
        <v>-93.884</v>
      </c>
      <c r="G15" s="105">
        <v>-106.804</v>
      </c>
      <c r="H15" s="107">
        <v>-117.614</v>
      </c>
      <c r="I15" s="104">
        <v>-85.302000000000007</v>
      </c>
      <c r="J15" s="105">
        <v>-48.494999999999997</v>
      </c>
      <c r="K15" s="106">
        <v>-10.223000000000001</v>
      </c>
      <c r="M15" s="274">
        <f t="shared" si="4"/>
        <v>11.865000000000002</v>
      </c>
      <c r="N15" s="279">
        <f t="shared" si="0"/>
        <v>-8.5819999999999936</v>
      </c>
      <c r="O15" s="279">
        <f t="shared" si="0"/>
        <v>-58.3095</v>
      </c>
      <c r="P15" s="279">
        <f t="shared" si="0"/>
        <v>-107.39049999999999</v>
      </c>
      <c r="Q15" s="283">
        <f t="shared" si="5"/>
        <v>49.404249999999998</v>
      </c>
    </row>
    <row r="16" spans="2:17" ht="13.5" thickBot="1">
      <c r="B16" s="9" t="s">
        <v>11</v>
      </c>
      <c r="C16" s="537">
        <v>-132.84399999999999</v>
      </c>
      <c r="D16" s="538">
        <v>-154.74299999999999</v>
      </c>
      <c r="E16" s="539">
        <v>-178.25399999999999</v>
      </c>
      <c r="F16" s="537">
        <v>-90.656000000000006</v>
      </c>
      <c r="G16" s="538">
        <v>-108.36499999999999</v>
      </c>
      <c r="H16" s="539">
        <v>-125.208</v>
      </c>
      <c r="I16" s="537">
        <v>-48.468000000000004</v>
      </c>
      <c r="J16" s="538">
        <v>-61.988</v>
      </c>
      <c r="K16" s="540">
        <v>-72.162999999999997</v>
      </c>
      <c r="M16" s="275">
        <f t="shared" si="4"/>
        <v>17.275999999999996</v>
      </c>
      <c r="N16" s="280">
        <f t="shared" si="0"/>
        <v>-42.187999999999995</v>
      </c>
      <c r="O16" s="280">
        <f t="shared" si="0"/>
        <v>-46.377499999999998</v>
      </c>
      <c r="P16" s="280">
        <f t="shared" si="0"/>
        <v>-53.045499999999997</v>
      </c>
      <c r="Q16" s="284">
        <f t="shared" si="5"/>
        <v>5.4287500000000009</v>
      </c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44" t="s">
        <v>112</v>
      </c>
      <c r="C19" s="40" t="s">
        <v>29</v>
      </c>
      <c r="D19" s="32" t="s">
        <v>22</v>
      </c>
      <c r="E19" s="45" t="s">
        <v>122</v>
      </c>
      <c r="F19" s="40" t="s">
        <v>33</v>
      </c>
      <c r="G19" s="32" t="s">
        <v>18</v>
      </c>
      <c r="H19" s="45" t="s">
        <v>122</v>
      </c>
      <c r="I19" s="40" t="s">
        <v>34</v>
      </c>
      <c r="J19" s="32" t="s">
        <v>23</v>
      </c>
      <c r="K19" s="33" t="s">
        <v>122</v>
      </c>
      <c r="L19" s="7"/>
      <c r="M19" s="7"/>
      <c r="N19" s="7"/>
      <c r="O19" s="7"/>
      <c r="P19" s="7"/>
    </row>
    <row r="20" spans="2:21" ht="13.5" thickBot="1">
      <c r="B20" s="29" t="s">
        <v>30</v>
      </c>
      <c r="C20" s="41"/>
      <c r="D20" s="38"/>
      <c r="E20" s="46" t="s">
        <v>31</v>
      </c>
      <c r="F20" s="41"/>
      <c r="G20" s="38"/>
      <c r="H20" s="46" t="s">
        <v>31</v>
      </c>
      <c r="I20" s="41"/>
      <c r="J20" s="38"/>
      <c r="K20" s="39" t="s">
        <v>31</v>
      </c>
      <c r="L20" s="7"/>
      <c r="M20" s="7"/>
      <c r="N20" s="7"/>
      <c r="O20" s="7"/>
      <c r="P20" s="7"/>
    </row>
    <row r="21" spans="2:21" ht="13.5" thickTop="1">
      <c r="B21" s="1" t="s">
        <v>6</v>
      </c>
      <c r="C21" s="112">
        <f t="shared" ref="C21:C26" si="6">(C5+E5)/2</f>
        <v>-210.12950000000001</v>
      </c>
      <c r="D21" s="88">
        <f t="shared" ref="D21:D32" si="7">D5</f>
        <v>-211.102</v>
      </c>
      <c r="E21" s="226">
        <f>(C21/D21-1)</f>
        <v>-4.6067777661983333E-3</v>
      </c>
      <c r="F21" s="24">
        <f t="shared" ref="F21:F26" si="8">(F5+H5)/2</f>
        <v>-150.23250000000002</v>
      </c>
      <c r="G21" s="20">
        <f t="shared" ref="G21:G32" si="9">G5</f>
        <v>-150.69300000000001</v>
      </c>
      <c r="H21" s="226">
        <f>(F21/G21-1)</f>
        <v>-3.0558818259640574E-3</v>
      </c>
      <c r="I21" s="112">
        <f t="shared" ref="I21:I26" si="10">(I5+K5)/2</f>
        <v>-90.335999999999999</v>
      </c>
      <c r="J21" s="88">
        <f t="shared" ref="J21:J32" si="11">J5</f>
        <v>-90.283000000000001</v>
      </c>
      <c r="K21" s="230">
        <f>(I21/J21-1)</f>
        <v>5.8704296489930918E-4</v>
      </c>
      <c r="L21" s="7"/>
      <c r="M21" s="7"/>
      <c r="N21" s="7"/>
      <c r="O21" s="7"/>
      <c r="P21" s="7"/>
    </row>
    <row r="22" spans="2:21">
      <c r="B22" s="1" t="s">
        <v>7</v>
      </c>
      <c r="C22" s="112">
        <f t="shared" si="6"/>
        <v>-414.82249999999999</v>
      </c>
      <c r="D22" s="88">
        <f t="shared" si="7"/>
        <v>-409.959</v>
      </c>
      <c r="E22" s="226">
        <f t="shared" ref="E22:E32" si="12">(C22/D22-1)</f>
        <v>1.1863381460097244E-2</v>
      </c>
      <c r="F22" s="24">
        <f t="shared" si="8"/>
        <v>-257.99950000000001</v>
      </c>
      <c r="G22" s="20">
        <f t="shared" si="9"/>
        <v>-259.51799999999997</v>
      </c>
      <c r="H22" s="226">
        <f t="shared" ref="H22:H32" si="13">(F22/G22-1)</f>
        <v>-5.8512318991359447E-3</v>
      </c>
      <c r="I22" s="112">
        <f t="shared" si="10"/>
        <v>-101.1765</v>
      </c>
      <c r="J22" s="88">
        <f t="shared" si="11"/>
        <v>-109.07599999999999</v>
      </c>
      <c r="K22" s="230">
        <f t="shared" ref="K22:K32" si="14">(I22/J22-1)</f>
        <v>-7.242198100407049E-2</v>
      </c>
      <c r="L22" s="7"/>
      <c r="M22" s="7"/>
      <c r="N22" s="7"/>
      <c r="O22" s="7"/>
      <c r="P22" s="7"/>
    </row>
    <row r="23" spans="2:21">
      <c r="B23" s="1" t="s">
        <v>13</v>
      </c>
      <c r="C23" s="112">
        <f t="shared" si="6"/>
        <v>-341.10599999999999</v>
      </c>
      <c r="D23" s="88">
        <f t="shared" si="7"/>
        <v>-343.66399999999999</v>
      </c>
      <c r="E23" s="226">
        <f t="shared" si="12"/>
        <v>-7.4433167279668311E-3</v>
      </c>
      <c r="F23" s="24">
        <f t="shared" si="8"/>
        <v>-226.59450000000001</v>
      </c>
      <c r="G23" s="20">
        <f t="shared" si="9"/>
        <v>-228.917</v>
      </c>
      <c r="H23" s="226">
        <f t="shared" si="13"/>
        <v>-1.0145598623081731E-2</v>
      </c>
      <c r="I23" s="112">
        <f t="shared" si="10"/>
        <v>-112.08200000000001</v>
      </c>
      <c r="J23" s="88">
        <f t="shared" si="11"/>
        <v>-114.169</v>
      </c>
      <c r="K23" s="230">
        <f t="shared" si="14"/>
        <v>-1.8279918366631787E-2</v>
      </c>
      <c r="L23" s="7"/>
      <c r="M23" s="7"/>
      <c r="N23" s="7"/>
      <c r="O23" s="7"/>
      <c r="P23" s="7"/>
    </row>
    <row r="24" spans="2:21">
      <c r="B24" s="1" t="s">
        <v>8</v>
      </c>
      <c r="C24" s="112">
        <f t="shared" si="6"/>
        <v>-425.44049999999999</v>
      </c>
      <c r="D24" s="88">
        <f t="shared" si="7"/>
        <v>-422.71300000000002</v>
      </c>
      <c r="E24" s="226">
        <f t="shared" si="12"/>
        <v>6.4523683917929731E-3</v>
      </c>
      <c r="F24" s="24">
        <f t="shared" si="8"/>
        <v>-261.29500000000002</v>
      </c>
      <c r="G24" s="20">
        <f t="shared" si="9"/>
        <v>-262.10199999999998</v>
      </c>
      <c r="H24" s="226">
        <f t="shared" si="13"/>
        <v>-3.0789539950094591E-3</v>
      </c>
      <c r="I24" s="112">
        <f t="shared" si="10"/>
        <v>-97.149500000000003</v>
      </c>
      <c r="J24" s="88">
        <f t="shared" si="11"/>
        <v>-101.491</v>
      </c>
      <c r="K24" s="230">
        <f t="shared" si="14"/>
        <v>-4.2777192066291603E-2</v>
      </c>
      <c r="L24" s="7"/>
      <c r="M24" s="7"/>
      <c r="N24" s="7"/>
      <c r="O24" s="7"/>
      <c r="P24" s="7"/>
    </row>
    <row r="25" spans="2:21">
      <c r="B25" s="1" t="s">
        <v>14</v>
      </c>
      <c r="C25" s="112">
        <f t="shared" si="6"/>
        <v>-420.15600000000001</v>
      </c>
      <c r="D25" s="88">
        <f t="shared" si="7"/>
        <v>-422.34</v>
      </c>
      <c r="E25" s="226">
        <f t="shared" si="12"/>
        <v>-5.1711890893592072E-3</v>
      </c>
      <c r="F25" s="24">
        <f t="shared" si="8"/>
        <v>-306.78899999999999</v>
      </c>
      <c r="G25" s="20">
        <f t="shared" si="9"/>
        <v>-308.28100000000001</v>
      </c>
      <c r="H25" s="226">
        <f t="shared" si="13"/>
        <v>-4.8397403667433947E-3</v>
      </c>
      <c r="I25" s="112">
        <f t="shared" si="10"/>
        <v>-193.42149999999998</v>
      </c>
      <c r="J25" s="88">
        <f t="shared" si="11"/>
        <v>-194.22200000000001</v>
      </c>
      <c r="K25" s="230">
        <f t="shared" si="14"/>
        <v>-4.1215722214786865E-3</v>
      </c>
      <c r="L25" s="7"/>
      <c r="M25" s="7"/>
      <c r="N25" s="123"/>
      <c r="O25" s="7"/>
      <c r="P25" s="7"/>
    </row>
    <row r="26" spans="2:21">
      <c r="B26" s="1" t="s">
        <v>9</v>
      </c>
      <c r="C26" s="112">
        <f t="shared" si="6"/>
        <v>-462.40600000000001</v>
      </c>
      <c r="D26" s="88">
        <f t="shared" si="7"/>
        <v>-462.00099999999998</v>
      </c>
      <c r="E26" s="226">
        <f t="shared" si="12"/>
        <v>8.7662147917444422E-4</v>
      </c>
      <c r="F26" s="24">
        <f t="shared" si="8"/>
        <v>-318.40800000000002</v>
      </c>
      <c r="G26" s="20">
        <f t="shared" si="9"/>
        <v>-319.25200000000001</v>
      </c>
      <c r="H26" s="226">
        <f t="shared" si="13"/>
        <v>-2.6436796010674835E-3</v>
      </c>
      <c r="I26" s="112">
        <f t="shared" si="10"/>
        <v>-174.40950000000001</v>
      </c>
      <c r="J26" s="88">
        <f t="shared" si="11"/>
        <v>-176.50299999999999</v>
      </c>
      <c r="K26" s="230">
        <f t="shared" si="14"/>
        <v>-1.1860988198500788E-2</v>
      </c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15</v>
      </c>
      <c r="C27" s="112">
        <f t="shared" ref="C27" si="15">(C11+E11)/2</f>
        <v>-457.45849999999996</v>
      </c>
      <c r="D27" s="88">
        <f t="shared" si="7"/>
        <v>-456.25299999999999</v>
      </c>
      <c r="E27" s="226">
        <f t="shared" si="12"/>
        <v>2.642174407620379E-3</v>
      </c>
      <c r="F27" s="24">
        <f t="shared" ref="F27" si="16">(F11+H11)/2</f>
        <v>-303.28449999999998</v>
      </c>
      <c r="G27" s="20">
        <f t="shared" si="9"/>
        <v>-307.36900000000003</v>
      </c>
      <c r="H27" s="226">
        <f t="shared" si="13"/>
        <v>-1.3288587983824152E-2</v>
      </c>
      <c r="I27" s="112">
        <f t="shared" ref="I27" si="17">(I11+K11)/2</f>
        <v>-149.1105</v>
      </c>
      <c r="J27" s="88">
        <f t="shared" si="11"/>
        <v>-158.48599999999999</v>
      </c>
      <c r="K27" s="230">
        <f t="shared" si="14"/>
        <v>-5.9156644750955834E-2</v>
      </c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10</v>
      </c>
      <c r="C28" s="112">
        <f t="shared" ref="C28" si="18">(C12+E12)/2</f>
        <v>-527.20900000000006</v>
      </c>
      <c r="D28" s="88">
        <f t="shared" si="7"/>
        <v>-525.90300000000002</v>
      </c>
      <c r="E28" s="226">
        <f t="shared" si="12"/>
        <v>2.4833476895931295E-3</v>
      </c>
      <c r="F28" s="24">
        <f t="shared" ref="F28" si="19">(F12+H12)/2</f>
        <v>-329.86400000000003</v>
      </c>
      <c r="G28" s="20">
        <f t="shared" si="9"/>
        <v>-331.87700000000001</v>
      </c>
      <c r="H28" s="226">
        <f t="shared" si="13"/>
        <v>-6.065500170243765E-3</v>
      </c>
      <c r="I28" s="112">
        <f t="shared" ref="I28" si="20">(I12+K12)/2</f>
        <v>-132.51949999999999</v>
      </c>
      <c r="J28" s="88">
        <f t="shared" si="11"/>
        <v>-137.85</v>
      </c>
      <c r="K28" s="230">
        <f t="shared" si="14"/>
        <v>-3.866884294523032E-2</v>
      </c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17</v>
      </c>
      <c r="C29" s="112">
        <f t="shared" ref="C29" si="21">(C13+E13)/2</f>
        <v>-285.791</v>
      </c>
      <c r="D29" s="88">
        <f t="shared" si="7"/>
        <v>-279.55599999999998</v>
      </c>
      <c r="E29" s="226">
        <f t="shared" si="12"/>
        <v>2.2303223683269202E-2</v>
      </c>
      <c r="F29" s="24">
        <f t="shared" ref="F29" si="22">(F13+H13)/2</f>
        <v>-204.70350000000002</v>
      </c>
      <c r="G29" s="20">
        <f t="shared" si="9"/>
        <v>-209.59399999999999</v>
      </c>
      <c r="H29" s="226">
        <f t="shared" si="13"/>
        <v>-2.3333206103227977E-2</v>
      </c>
      <c r="I29" s="112">
        <f t="shared" ref="I29" si="23">(I13+K13)/2</f>
        <v>-123.616</v>
      </c>
      <c r="J29" s="88">
        <f t="shared" si="11"/>
        <v>-139.63200000000001</v>
      </c>
      <c r="K29" s="230">
        <f t="shared" si="14"/>
        <v>-0.11470150108857569</v>
      </c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12</v>
      </c>
      <c r="C30" s="112">
        <f t="shared" ref="C30" si="24">(C14+E14)/2</f>
        <v>-265.39150000000001</v>
      </c>
      <c r="D30" s="88">
        <f t="shared" si="7"/>
        <v>-259.66699999999997</v>
      </c>
      <c r="E30" s="226">
        <f t="shared" si="12"/>
        <v>2.2045542945387853E-2</v>
      </c>
      <c r="F30" s="24">
        <f t="shared" ref="F30" si="25">(F14+H14)/2</f>
        <v>-189.83150000000001</v>
      </c>
      <c r="G30" s="20">
        <f t="shared" si="9"/>
        <v>-190.749</v>
      </c>
      <c r="H30" s="226">
        <f t="shared" si="13"/>
        <v>-4.8099858976979881E-3</v>
      </c>
      <c r="I30" s="112">
        <f t="shared" ref="I30" si="26">(I14+K14)/2</f>
        <v>-114.27199999999999</v>
      </c>
      <c r="J30" s="88">
        <f t="shared" si="11"/>
        <v>-121.831</v>
      </c>
      <c r="K30" s="230">
        <f t="shared" si="14"/>
        <v>-6.204496392543779E-2</v>
      </c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16</v>
      </c>
      <c r="C31" s="112">
        <f t="shared" ref="C31" si="27">(C15+E15)/2</f>
        <v>-163.73499999999999</v>
      </c>
      <c r="D31" s="88">
        <f t="shared" si="7"/>
        <v>-165.114</v>
      </c>
      <c r="E31" s="226">
        <f t="shared" si="12"/>
        <v>-8.3518054192861513E-3</v>
      </c>
      <c r="F31" s="24">
        <f t="shared" ref="F31" si="28">(F15+H15)/2</f>
        <v>-105.749</v>
      </c>
      <c r="G31" s="20">
        <f t="shared" si="9"/>
        <v>-106.804</v>
      </c>
      <c r="H31" s="226">
        <f t="shared" si="13"/>
        <v>-9.8779071944871122E-3</v>
      </c>
      <c r="I31" s="112">
        <f t="shared" ref="I31" si="29">(I15+K15)/2</f>
        <v>-47.762500000000003</v>
      </c>
      <c r="J31" s="88">
        <f t="shared" si="11"/>
        <v>-48.494999999999997</v>
      </c>
      <c r="K31" s="230">
        <f t="shared" si="14"/>
        <v>-1.5104649963913697E-2</v>
      </c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 ht="13.5" thickBot="1">
      <c r="B32" s="9" t="s">
        <v>11</v>
      </c>
      <c r="C32" s="131">
        <f t="shared" ref="C32" si="30">(C16+E16)/2</f>
        <v>-155.54899999999998</v>
      </c>
      <c r="D32" s="89">
        <f t="shared" si="7"/>
        <v>-154.74299999999999</v>
      </c>
      <c r="E32" s="231">
        <f t="shared" si="12"/>
        <v>5.2086362549517151E-3</v>
      </c>
      <c r="F32" s="49">
        <f t="shared" ref="F32" si="31">(F16+H16)/2</f>
        <v>-107.932</v>
      </c>
      <c r="G32" s="36">
        <f t="shared" si="9"/>
        <v>-108.36499999999999</v>
      </c>
      <c r="H32" s="231">
        <f t="shared" si="13"/>
        <v>-3.9957550869744729E-3</v>
      </c>
      <c r="I32" s="113">
        <f t="shared" ref="I32" si="32">(I16+K16)/2</f>
        <v>-60.3155</v>
      </c>
      <c r="J32" s="89">
        <f t="shared" si="11"/>
        <v>-61.988</v>
      </c>
      <c r="K32" s="232">
        <f t="shared" si="14"/>
        <v>-2.6981028586178013E-2</v>
      </c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Top="1">
      <c r="B33" s="31" t="s">
        <v>38</v>
      </c>
      <c r="C33" s="6"/>
      <c r="D33" s="43"/>
      <c r="E33" s="233">
        <f>AVERAGE(E21:E32)</f>
        <v>4.0251839424230345E-3</v>
      </c>
      <c r="F33" s="55" t="s">
        <v>39</v>
      </c>
      <c r="G33" s="6"/>
      <c r="H33" s="233">
        <f>AVERAGE(H21:H32)</f>
        <v>-7.5821690622881284E-3</v>
      </c>
      <c r="I33" s="7"/>
      <c r="K33" s="233">
        <f>AVERAGE(K21:K32)</f>
        <v>-3.8794353346030451E-2</v>
      </c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>
      <c r="B34" s="31" t="s">
        <v>40</v>
      </c>
      <c r="C34" s="453" t="s">
        <v>120</v>
      </c>
      <c r="D34" s="454"/>
      <c r="E34" s="233">
        <f>AVERAGE(E21,E23,E25,E27,E29,E31)</f>
        <v>-1.0461515198682363E-4</v>
      </c>
      <c r="F34" s="55" t="s">
        <v>41</v>
      </c>
      <c r="G34" s="6"/>
      <c r="H34" s="233">
        <f>AVERAGE(H21,H23,H25,H27,H29,H31)</f>
        <v>-1.0756820349554738E-2</v>
      </c>
      <c r="I34" s="7"/>
      <c r="K34" s="233">
        <f>AVERAGE(K21,K23,K25,K27,K29,K31)</f>
        <v>-3.5129540571109397E-2</v>
      </c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>
      <c r="B35" s="31"/>
      <c r="C35" s="14"/>
      <c r="D35" s="56"/>
      <c r="E35" s="234">
        <f>AVERAGE(E22,E24,E26,E28,E30,E32)</f>
        <v>8.1549830368328937E-3</v>
      </c>
      <c r="F35" s="58" t="s">
        <v>42</v>
      </c>
      <c r="G35" s="65"/>
      <c r="H35" s="234">
        <f>AVERAGE(H22,H24,H26,H28,H30,H32)</f>
        <v>-4.4075177750215189E-3</v>
      </c>
      <c r="I35" s="66"/>
      <c r="J35" s="67"/>
      <c r="K35" s="234">
        <f>AVERAGE(K22,K24,K26,K28,K30,K32)</f>
        <v>-4.2459166120951498E-2</v>
      </c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>
      <c r="B36" s="31"/>
      <c r="C36" s="14"/>
      <c r="D36" s="42"/>
      <c r="E36" s="233">
        <f>_xlfn.STDEV.S(E21:E32)</f>
        <v>1.0381596621694302E-2</v>
      </c>
      <c r="F36" s="55" t="s">
        <v>39</v>
      </c>
      <c r="G36" s="6"/>
      <c r="H36" s="233">
        <f>_xlfn.STDEV.S(H21:H32)</f>
        <v>5.9621501425527182E-3</v>
      </c>
      <c r="I36" s="7"/>
      <c r="K36" s="233">
        <f>_xlfn.STDEV.S(K21:K32)</f>
        <v>3.3661288794320586E-2</v>
      </c>
      <c r="L36" s="2"/>
      <c r="M36" s="2"/>
      <c r="N36" s="2"/>
      <c r="O36" s="2"/>
      <c r="P36" s="14"/>
      <c r="Q36" s="8"/>
      <c r="R36" s="7"/>
      <c r="S36" s="7"/>
      <c r="T36" s="7"/>
      <c r="U36" s="7"/>
    </row>
    <row r="37" spans="2:21">
      <c r="B37" s="31"/>
      <c r="C37" s="453" t="s">
        <v>43</v>
      </c>
      <c r="D37" s="454"/>
      <c r="E37" s="233">
        <f>_xlfn.STDEV.S(E21,E23,E25,E27,E29,E31)</f>
        <v>1.1640175444945564E-2</v>
      </c>
      <c r="F37" s="55" t="s">
        <v>41</v>
      </c>
      <c r="G37" s="6"/>
      <c r="H37" s="233">
        <f>_xlfn.STDEV.S(H21,H23,H25,H27,H29,H31)</f>
        <v>7.2116252811596183E-3</v>
      </c>
      <c r="I37" s="7"/>
      <c r="K37" s="233">
        <f>_xlfn.STDEV.S(K21,K23,K25,K27,K29,K31)</f>
        <v>4.4342018647739921E-2</v>
      </c>
      <c r="L37" s="2"/>
      <c r="M37" s="2"/>
      <c r="N37" s="2"/>
      <c r="O37" s="2"/>
      <c r="P37" s="14"/>
      <c r="Q37" s="8"/>
      <c r="R37" s="7"/>
      <c r="S37" s="7"/>
      <c r="T37" s="7"/>
      <c r="U37" s="7"/>
    </row>
    <row r="38" spans="2:21" ht="13.5" thickBot="1">
      <c r="B38" s="59"/>
      <c r="C38" s="60"/>
      <c r="D38" s="61"/>
      <c r="E38" s="235">
        <f>_xlfn.STDEV.S(E22,E24,E26,E28,E30,E32)</f>
        <v>7.7900157111971168E-3</v>
      </c>
      <c r="F38" s="63" t="s">
        <v>42</v>
      </c>
      <c r="G38" s="30"/>
      <c r="H38" s="235">
        <f>_xlfn.STDEV.S(H22,H24,H26,H28,H30,H32)</f>
        <v>1.4171063486930167E-3</v>
      </c>
      <c r="I38" s="64"/>
      <c r="J38" s="64"/>
      <c r="K38" s="235">
        <f>_xlfn.STDEV.S(K22,K24,K26,K28,K30,K32)</f>
        <v>2.2233590242495299E-2</v>
      </c>
      <c r="L38" s="2"/>
      <c r="M38" s="2"/>
      <c r="N38" s="2"/>
      <c r="O38" s="2"/>
      <c r="P38" s="14"/>
      <c r="Q38" s="8"/>
      <c r="R38" s="7"/>
      <c r="S38" s="7"/>
      <c r="T38" s="7"/>
      <c r="U38" s="7"/>
    </row>
    <row r="39" spans="2:21" ht="13.5" thickTop="1">
      <c r="B39" s="3"/>
      <c r="C39" s="6"/>
      <c r="D39" s="17"/>
      <c r="E39" s="11"/>
      <c r="F39" s="6"/>
      <c r="G39" s="17"/>
      <c r="H39" s="11"/>
      <c r="I39" s="2"/>
      <c r="J39" s="2"/>
      <c r="K39" s="11"/>
      <c r="L39" s="2"/>
      <c r="M39" s="2"/>
      <c r="N39" s="2"/>
      <c r="O39" s="2"/>
      <c r="P39" s="14"/>
      <c r="Q39" s="8"/>
      <c r="R39" s="7"/>
      <c r="S39" s="7"/>
      <c r="T39" s="7"/>
      <c r="U39" s="7"/>
    </row>
    <row r="40" spans="2:21" ht="13.5" thickBot="1">
      <c r="B40" s="3"/>
      <c r="C40" s="6"/>
      <c r="D40" s="17"/>
      <c r="E40" s="6"/>
      <c r="F40" s="6"/>
      <c r="G40" s="6"/>
      <c r="H40" s="2"/>
      <c r="I40" s="2"/>
      <c r="J40" s="2"/>
      <c r="K40" s="2"/>
      <c r="L40" s="2"/>
      <c r="M40" s="2"/>
      <c r="N40" s="2"/>
      <c r="O40" s="2"/>
      <c r="P40" s="14"/>
      <c r="Q40" s="8"/>
      <c r="R40" s="7"/>
      <c r="S40" s="7"/>
      <c r="T40" s="7"/>
      <c r="U40" s="7"/>
    </row>
    <row r="41" spans="2:21" ht="13.5" thickTop="1">
      <c r="B41" s="44" t="s">
        <v>35</v>
      </c>
      <c r="C41" s="40" t="s">
        <v>36</v>
      </c>
      <c r="D41" s="40" t="s">
        <v>20</v>
      </c>
      <c r="E41" s="45" t="s">
        <v>122</v>
      </c>
      <c r="F41" s="40" t="s">
        <v>33</v>
      </c>
      <c r="G41" s="32" t="s">
        <v>18</v>
      </c>
      <c r="H41" s="45" t="s">
        <v>122</v>
      </c>
      <c r="I41" s="50" t="s">
        <v>37</v>
      </c>
      <c r="J41" s="50" t="s">
        <v>21</v>
      </c>
      <c r="K41" s="33" t="s">
        <v>122</v>
      </c>
      <c r="L41" s="2"/>
      <c r="M41" s="2"/>
      <c r="N41" s="2"/>
      <c r="O41" s="2"/>
      <c r="P41" s="14"/>
      <c r="Q41" s="8"/>
      <c r="R41" s="7"/>
      <c r="S41" s="7"/>
      <c r="T41" s="7"/>
      <c r="U41" s="7"/>
    </row>
    <row r="42" spans="2:21" ht="13.5" thickBot="1">
      <c r="B42" s="29" t="s">
        <v>30</v>
      </c>
      <c r="C42" s="41"/>
      <c r="D42" s="38"/>
      <c r="E42" s="46"/>
      <c r="F42" s="41"/>
      <c r="G42" s="38"/>
      <c r="H42" s="46"/>
      <c r="I42" s="51"/>
      <c r="J42" s="52"/>
      <c r="K42" s="39"/>
      <c r="L42" s="2"/>
      <c r="M42" s="2"/>
      <c r="N42" s="2"/>
      <c r="O42" s="2"/>
      <c r="P42" s="14"/>
      <c r="Q42" s="8"/>
      <c r="R42" s="7"/>
      <c r="S42" s="7"/>
      <c r="T42" s="7"/>
      <c r="U42" s="7"/>
    </row>
    <row r="43" spans="2:21" ht="13.5" thickTop="1">
      <c r="B43" s="1" t="s">
        <v>6</v>
      </c>
      <c r="C43" s="24">
        <f t="shared" ref="C43:C48" si="33">(C5+I5)/2</f>
        <v>-137.91800000000001</v>
      </c>
      <c r="D43" s="20">
        <f t="shared" ref="D43:D48" si="34">F5</f>
        <v>-137.91800000000001</v>
      </c>
      <c r="E43" s="226">
        <f>(C43/D43-1)</f>
        <v>0</v>
      </c>
      <c r="F43" s="24">
        <f t="shared" ref="F43:F48" si="35">(D5+J5)/2</f>
        <v>-150.6925</v>
      </c>
      <c r="G43" s="20">
        <f t="shared" ref="G43:G54" si="36">G5</f>
        <v>-150.69300000000001</v>
      </c>
      <c r="H43" s="226">
        <f>(F43/G43-1)</f>
        <v>-3.3180041542069105E-6</v>
      </c>
      <c r="I43" s="24">
        <f t="shared" ref="I43:I48" si="37">(E5+K5)/2</f>
        <v>-162.54749999999999</v>
      </c>
      <c r="J43" s="20">
        <f t="shared" ref="J43:J48" si="38">H5</f>
        <v>-162.547</v>
      </c>
      <c r="K43" s="230">
        <f>(I43/J43-1)</f>
        <v>3.0760333933343986E-6</v>
      </c>
      <c r="L43" s="2"/>
      <c r="M43" s="2"/>
      <c r="N43" s="2"/>
      <c r="O43" s="2"/>
      <c r="P43" s="14"/>
      <c r="Q43" s="8"/>
      <c r="R43" s="7"/>
      <c r="S43" s="7"/>
      <c r="T43" s="7"/>
      <c r="U43" s="7"/>
    </row>
    <row r="44" spans="2:21">
      <c r="B44" s="1" t="s">
        <v>7</v>
      </c>
      <c r="C44" s="24">
        <f t="shared" si="33"/>
        <v>-227.721</v>
      </c>
      <c r="D44" s="20">
        <f t="shared" si="34"/>
        <v>-227.721</v>
      </c>
      <c r="E44" s="226">
        <f t="shared" ref="E44:E54" si="39">(C44/D44-1)</f>
        <v>0</v>
      </c>
      <c r="F44" s="24">
        <f t="shared" si="35"/>
        <v>-259.51749999999998</v>
      </c>
      <c r="G44" s="20">
        <f t="shared" si="36"/>
        <v>-259.51799999999997</v>
      </c>
      <c r="H44" s="226">
        <f t="shared" ref="H44:H54" si="40">(F44/G44-1)</f>
        <v>-1.9266486331881438E-6</v>
      </c>
      <c r="I44" s="24">
        <f t="shared" si="37"/>
        <v>-288.27800000000002</v>
      </c>
      <c r="J44" s="20">
        <f t="shared" si="38"/>
        <v>-288.27800000000002</v>
      </c>
      <c r="K44" s="230">
        <f t="shared" ref="K44:K54" si="41">(I44/J44-1)</f>
        <v>0</v>
      </c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13</v>
      </c>
      <c r="C45" s="24">
        <f t="shared" si="33"/>
        <v>-212.09750000000003</v>
      </c>
      <c r="D45" s="20">
        <f t="shared" si="34"/>
        <v>-212.09800000000001</v>
      </c>
      <c r="E45" s="226">
        <f t="shared" si="39"/>
        <v>-2.3574008241045163E-6</v>
      </c>
      <c r="F45" s="24">
        <f t="shared" si="35"/>
        <v>-228.91649999999998</v>
      </c>
      <c r="G45" s="20">
        <f t="shared" si="36"/>
        <v>-228.917</v>
      </c>
      <c r="H45" s="226">
        <f t="shared" si="40"/>
        <v>-2.1841977660974621E-6</v>
      </c>
      <c r="I45" s="24">
        <f t="shared" si="37"/>
        <v>-241.09049999999999</v>
      </c>
      <c r="J45" s="20">
        <f t="shared" si="38"/>
        <v>-241.09100000000001</v>
      </c>
      <c r="K45" s="230">
        <f t="shared" si="41"/>
        <v>-2.0739057037255648E-6</v>
      </c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8</v>
      </c>
      <c r="C46" s="24">
        <f t="shared" si="33"/>
        <v>-243.39449999999999</v>
      </c>
      <c r="D46" s="20">
        <f t="shared" si="34"/>
        <v>-243.39400000000001</v>
      </c>
      <c r="E46" s="226">
        <f t="shared" si="39"/>
        <v>2.0542823568892032E-6</v>
      </c>
      <c r="F46" s="24">
        <f t="shared" si="35"/>
        <v>-262.10200000000003</v>
      </c>
      <c r="G46" s="20">
        <f t="shared" si="36"/>
        <v>-262.10199999999998</v>
      </c>
      <c r="H46" s="226">
        <f t="shared" si="40"/>
        <v>2.2204460492503131E-16</v>
      </c>
      <c r="I46" s="24">
        <f t="shared" si="37"/>
        <v>-279.19549999999998</v>
      </c>
      <c r="J46" s="20">
        <f t="shared" si="38"/>
        <v>-279.19600000000003</v>
      </c>
      <c r="K46" s="230">
        <f t="shared" si="41"/>
        <v>-1.7908566026791917E-6</v>
      </c>
      <c r="L46" s="7"/>
      <c r="M46" s="7"/>
      <c r="N46" s="7"/>
      <c r="O46" s="7"/>
      <c r="P46" s="7"/>
    </row>
    <row r="47" spans="2:21">
      <c r="B47" s="1" t="s">
        <v>14</v>
      </c>
      <c r="C47" s="24">
        <f t="shared" si="33"/>
        <v>-283.13299999999998</v>
      </c>
      <c r="D47" s="20">
        <f t="shared" si="34"/>
        <v>-283.13299999999998</v>
      </c>
      <c r="E47" s="226">
        <f t="shared" si="39"/>
        <v>0</v>
      </c>
      <c r="F47" s="24">
        <f t="shared" si="35"/>
        <v>-308.28100000000001</v>
      </c>
      <c r="G47" s="20">
        <f t="shared" si="36"/>
        <v>-308.28100000000001</v>
      </c>
      <c r="H47" s="226">
        <f t="shared" si="40"/>
        <v>0</v>
      </c>
      <c r="I47" s="24">
        <f t="shared" si="37"/>
        <v>-330.44450000000001</v>
      </c>
      <c r="J47" s="20">
        <f t="shared" si="38"/>
        <v>-330.44499999999999</v>
      </c>
      <c r="K47" s="230">
        <f t="shared" si="41"/>
        <v>-1.5131111077426596E-6</v>
      </c>
      <c r="L47" s="7"/>
      <c r="M47" s="7"/>
      <c r="N47" s="7"/>
      <c r="O47" s="7"/>
      <c r="P47" s="7"/>
    </row>
    <row r="48" spans="2:21">
      <c r="B48" s="1" t="s">
        <v>9</v>
      </c>
      <c r="C48" s="24">
        <f t="shared" si="33"/>
        <v>-288.38749999999999</v>
      </c>
      <c r="D48" s="20">
        <f t="shared" si="34"/>
        <v>-288.38799999999998</v>
      </c>
      <c r="E48" s="226">
        <f t="shared" si="39"/>
        <v>-1.7337753304147441E-6</v>
      </c>
      <c r="F48" s="24">
        <f t="shared" si="35"/>
        <v>-319.25199999999995</v>
      </c>
      <c r="G48" s="20">
        <f t="shared" si="36"/>
        <v>-319.25200000000001</v>
      </c>
      <c r="H48" s="226">
        <f t="shared" si="40"/>
        <v>-2.2204460492503131E-16</v>
      </c>
      <c r="I48" s="24">
        <f t="shared" si="37"/>
        <v>-348.428</v>
      </c>
      <c r="J48" s="20">
        <f t="shared" si="38"/>
        <v>-348.428</v>
      </c>
      <c r="K48" s="230">
        <f t="shared" si="41"/>
        <v>0</v>
      </c>
    </row>
    <row r="49" spans="2:12">
      <c r="B49" s="1" t="s">
        <v>15</v>
      </c>
      <c r="C49" s="24">
        <f t="shared" ref="C49" si="42">(C11+I11)/2</f>
        <v>-254.61649999999997</v>
      </c>
      <c r="D49" s="20">
        <f t="shared" ref="D49" si="43">F11</f>
        <v>-254.61600000000001</v>
      </c>
      <c r="E49" s="226">
        <f t="shared" si="39"/>
        <v>1.9637414772066819E-6</v>
      </c>
      <c r="F49" s="24">
        <f t="shared" ref="F49" si="44">(D11+J11)/2</f>
        <v>-307.36950000000002</v>
      </c>
      <c r="G49" s="20">
        <f t="shared" si="36"/>
        <v>-307.36900000000003</v>
      </c>
      <c r="H49" s="226">
        <f t="shared" si="40"/>
        <v>1.6267092646238268E-6</v>
      </c>
      <c r="I49" s="24">
        <f t="shared" ref="I49" si="45">(E11+K11)/2</f>
        <v>-351.95249999999999</v>
      </c>
      <c r="J49" s="20">
        <f t="shared" ref="J49" si="46">H11</f>
        <v>-351.95299999999997</v>
      </c>
      <c r="K49" s="230">
        <f t="shared" si="41"/>
        <v>-1.4206442336961445E-6</v>
      </c>
    </row>
    <row r="50" spans="2:12">
      <c r="B50" s="1" t="s">
        <v>10</v>
      </c>
      <c r="C50" s="24">
        <f t="shared" ref="C50" si="47">(C12+I12)/2</f>
        <v>-270.87400000000002</v>
      </c>
      <c r="D50" s="20">
        <f t="shared" ref="D50" si="48">F12</f>
        <v>-270.87400000000002</v>
      </c>
      <c r="E50" s="226">
        <f t="shared" si="39"/>
        <v>0</v>
      </c>
      <c r="F50" s="24">
        <f t="shared" ref="F50" si="49">(D12+J12)/2</f>
        <v>-331.87650000000002</v>
      </c>
      <c r="G50" s="20">
        <f t="shared" si="36"/>
        <v>-331.87700000000001</v>
      </c>
      <c r="H50" s="226">
        <f t="shared" si="40"/>
        <v>-1.5065822578375077E-6</v>
      </c>
      <c r="I50" s="24">
        <f t="shared" ref="I50" si="50">(E12+K12)/2</f>
        <v>-388.85450000000003</v>
      </c>
      <c r="J50" s="20">
        <f t="shared" ref="J50" si="51">H12</f>
        <v>-388.85399999999998</v>
      </c>
      <c r="K50" s="230">
        <f t="shared" si="41"/>
        <v>1.2858296432050054E-6</v>
      </c>
    </row>
    <row r="51" spans="2:12">
      <c r="B51" s="1" t="s">
        <v>17</v>
      </c>
      <c r="C51" s="24">
        <f t="shared" ref="C51" si="52">(C13+I13)/2</f>
        <v>-173.63200000000001</v>
      </c>
      <c r="D51" s="20">
        <f t="shared" ref="D51" si="53">F13</f>
        <v>-173.63200000000001</v>
      </c>
      <c r="E51" s="226">
        <f t="shared" si="39"/>
        <v>0</v>
      </c>
      <c r="F51" s="24">
        <f t="shared" ref="F51" si="54">(D13+J13)/2</f>
        <v>-209.59399999999999</v>
      </c>
      <c r="G51" s="20">
        <f t="shared" si="36"/>
        <v>-209.59399999999999</v>
      </c>
      <c r="H51" s="226">
        <f t="shared" si="40"/>
        <v>0</v>
      </c>
      <c r="I51" s="24">
        <f t="shared" ref="I51" si="55">(E13+K13)/2</f>
        <v>-235.77500000000001</v>
      </c>
      <c r="J51" s="20">
        <f t="shared" ref="J51" si="56">H13</f>
        <v>-235.77500000000001</v>
      </c>
      <c r="K51" s="230">
        <f t="shared" si="41"/>
        <v>0</v>
      </c>
    </row>
    <row r="52" spans="2:12">
      <c r="B52" s="1" t="s">
        <v>12</v>
      </c>
      <c r="C52" s="24">
        <f t="shared" ref="C52" si="57">(C14+I14)/2</f>
        <v>-163.97399999999999</v>
      </c>
      <c r="D52" s="20">
        <f t="shared" ref="D52" si="58">F14</f>
        <v>-163.97399999999999</v>
      </c>
      <c r="E52" s="226">
        <f t="shared" si="39"/>
        <v>0</v>
      </c>
      <c r="F52" s="24">
        <f t="shared" ref="F52" si="59">(D14+J14)/2</f>
        <v>-190.749</v>
      </c>
      <c r="G52" s="20">
        <f t="shared" si="36"/>
        <v>-190.749</v>
      </c>
      <c r="H52" s="226">
        <f t="shared" si="40"/>
        <v>0</v>
      </c>
      <c r="I52" s="24">
        <f t="shared" ref="I52" si="60">(E14+K14)/2</f>
        <v>-215.68950000000001</v>
      </c>
      <c r="J52" s="20">
        <f t="shared" ref="J52" si="61">H14</f>
        <v>-215.68899999999999</v>
      </c>
      <c r="K52" s="230">
        <f t="shared" si="41"/>
        <v>2.3181525252713442E-6</v>
      </c>
    </row>
    <row r="53" spans="2:12">
      <c r="B53" s="1" t="s">
        <v>16</v>
      </c>
      <c r="C53" s="24">
        <f t="shared" ref="C53" si="62">(C15+I15)/2</f>
        <v>-93.884</v>
      </c>
      <c r="D53" s="20">
        <f t="shared" ref="D53" si="63">F15</f>
        <v>-93.884</v>
      </c>
      <c r="E53" s="226">
        <f t="shared" si="39"/>
        <v>0</v>
      </c>
      <c r="F53" s="24">
        <f t="shared" ref="F53" si="64">(D15+J15)/2</f>
        <v>-106.8045</v>
      </c>
      <c r="G53" s="20">
        <f t="shared" si="36"/>
        <v>-106.804</v>
      </c>
      <c r="H53" s="226">
        <f t="shared" si="40"/>
        <v>4.6814726040178556E-6</v>
      </c>
      <c r="I53" s="24">
        <f t="shared" ref="I53" si="65">(E15+K15)/2</f>
        <v>-117.6135</v>
      </c>
      <c r="J53" s="20">
        <f t="shared" ref="J53" si="66">H15</f>
        <v>-117.614</v>
      </c>
      <c r="K53" s="230">
        <f t="shared" si="41"/>
        <v>-4.2511945856915645E-6</v>
      </c>
    </row>
    <row r="54" spans="2:12" ht="13.5" thickBot="1">
      <c r="B54" s="9" t="s">
        <v>11</v>
      </c>
      <c r="C54" s="69">
        <f t="shared" ref="C54" si="67">(C16+I16)/2</f>
        <v>-90.656000000000006</v>
      </c>
      <c r="D54" s="36">
        <f t="shared" ref="D54" si="68">F16</f>
        <v>-90.656000000000006</v>
      </c>
      <c r="E54" s="231">
        <f t="shared" si="39"/>
        <v>0</v>
      </c>
      <c r="F54" s="49">
        <f t="shared" ref="F54" si="69">(D16+J16)/2</f>
        <v>-108.3655</v>
      </c>
      <c r="G54" s="36">
        <f t="shared" si="36"/>
        <v>-108.36499999999999</v>
      </c>
      <c r="H54" s="231">
        <f t="shared" si="40"/>
        <v>4.6140358971324957E-6</v>
      </c>
      <c r="I54" s="49">
        <f t="shared" ref="I54" si="70">(E16+K16)/2</f>
        <v>-125.20849999999999</v>
      </c>
      <c r="J54" s="36">
        <f t="shared" ref="J54" si="71">H16</f>
        <v>-125.208</v>
      </c>
      <c r="K54" s="232">
        <f t="shared" si="41"/>
        <v>3.9933550570747656E-6</v>
      </c>
    </row>
    <row r="55" spans="2:12" ht="13.5" thickTop="1">
      <c r="B55" s="31" t="s">
        <v>38</v>
      </c>
      <c r="C55" s="6"/>
      <c r="D55" s="43"/>
      <c r="E55" s="233">
        <f>AVERAGE(E43:E54)</f>
        <v>-6.0960267019479391E-9</v>
      </c>
      <c r="F55" s="55" t="s">
        <v>39</v>
      </c>
      <c r="G55" s="6"/>
      <c r="H55" s="233">
        <f>AVERAGE(H43:H54)</f>
        <v>1.6556541287034618E-7</v>
      </c>
      <c r="I55" s="7"/>
      <c r="K55" s="233">
        <f>AVERAGE(K43:K54)</f>
        <v>-3.1361801220800935E-8</v>
      </c>
    </row>
    <row r="56" spans="2:12">
      <c r="B56" s="31" t="s">
        <v>40</v>
      </c>
      <c r="C56" s="453" t="s">
        <v>120</v>
      </c>
      <c r="D56" s="454"/>
      <c r="E56" s="233">
        <f>AVERAGE(E43,E45,E47,E49,E51,E53)</f>
        <v>-6.5609891149639069E-8</v>
      </c>
      <c r="F56" s="55" t="s">
        <v>41</v>
      </c>
      <c r="G56" s="6"/>
      <c r="H56" s="233">
        <f>AVERAGE(H43,H45,H47,H49,H51,H53)</f>
        <v>1.3432999138955162E-7</v>
      </c>
      <c r="I56" s="7"/>
      <c r="K56" s="233">
        <f>AVERAGE(K43,K45,K47,K49,K51,K53)</f>
        <v>-1.0304703729202558E-6</v>
      </c>
    </row>
    <row r="57" spans="2:12">
      <c r="B57" s="31"/>
      <c r="C57" s="14"/>
      <c r="D57" s="56"/>
      <c r="E57" s="234">
        <f>AVERAGE(E44,E46,E48,E50,E52,E54)</f>
        <v>5.3417837745743192E-8</v>
      </c>
      <c r="F57" s="58" t="s">
        <v>42</v>
      </c>
      <c r="G57" s="65"/>
      <c r="H57" s="234">
        <f>AVERAGE(H44,H46,H48,H50,H52,H54)</f>
        <v>1.9680083435114071E-7</v>
      </c>
      <c r="I57" s="66"/>
      <c r="J57" s="67"/>
      <c r="K57" s="234">
        <f>AVERAGE(K44,K46,K48,K50,K52,K54)</f>
        <v>9.6774677047865398E-7</v>
      </c>
    </row>
    <row r="58" spans="2:12">
      <c r="B58" s="31"/>
      <c r="C58" s="14"/>
      <c r="D58" s="42"/>
      <c r="E58" s="233">
        <f>_xlfn.STDEV.S(E43:E54)</f>
        <v>1.2299011857748033E-6</v>
      </c>
      <c r="F58" s="55" t="s">
        <v>39</v>
      </c>
      <c r="G58" s="6"/>
      <c r="H58" s="233">
        <f>_xlfn.STDEV.S(H43:H54)</f>
        <v>2.4732089877267996E-6</v>
      </c>
      <c r="I58" s="7"/>
      <c r="K58" s="233">
        <f>_xlfn.STDEV.S(K43:K54)</f>
        <v>2.3800858503892917E-6</v>
      </c>
    </row>
    <row r="59" spans="2:12">
      <c r="B59" s="31"/>
      <c r="C59" s="453" t="s">
        <v>43</v>
      </c>
      <c r="D59" s="454"/>
      <c r="E59" s="233">
        <f>_xlfn.STDEV.S(E43,E45,E47,E49,E51,E53)</f>
        <v>1.3702402189317411E-6</v>
      </c>
      <c r="F59" s="55" t="s">
        <v>41</v>
      </c>
      <c r="G59" s="6"/>
      <c r="H59" s="233">
        <f>_xlfn.STDEV.S(H43,H45,H47,H49,H51,H53)</f>
        <v>2.8366872560443411E-6</v>
      </c>
      <c r="I59" s="7"/>
      <c r="K59" s="233">
        <f>_xlfn.STDEV.S(K43,K45,K47,K49,K51,K53)</f>
        <v>2.4401738395686848E-6</v>
      </c>
    </row>
    <row r="60" spans="2:12" ht="13.5" thickBot="1">
      <c r="B60" s="59"/>
      <c r="C60" s="60"/>
      <c r="D60" s="61"/>
      <c r="E60" s="235">
        <f>_xlfn.STDEV.S(E44,E46,E48,E50,E52,E54)</f>
        <v>1.2007441114446019E-6</v>
      </c>
      <c r="F60" s="63" t="s">
        <v>42</v>
      </c>
      <c r="G60" s="30"/>
      <c r="H60" s="235">
        <f>_xlfn.STDEV.S(H44,H46,H48,H50,H52,H54)</f>
        <v>2.3254551771649329E-6</v>
      </c>
      <c r="I60" s="64"/>
      <c r="J60" s="64"/>
      <c r="K60" s="235">
        <f>_xlfn.STDEV.S(K44,K46,K48,K50,K52,K54)</f>
        <v>2.0279072027269734E-6</v>
      </c>
    </row>
    <row r="61" spans="2:12" ht="13.5" thickTop="1">
      <c r="B61" s="3"/>
      <c r="C61" s="11"/>
      <c r="D61" s="11"/>
      <c r="E61" s="6"/>
      <c r="F61" s="11"/>
    </row>
    <row r="62" spans="2:12" ht="13.5" thickBot="1">
      <c r="B62" s="3"/>
      <c r="C62" s="125"/>
      <c r="D62" s="219"/>
      <c r="E62" s="218"/>
      <c r="F62" s="216"/>
      <c r="H62" s="217"/>
    </row>
    <row r="63" spans="2:12" ht="13.5" thickTop="1">
      <c r="B63" s="70"/>
      <c r="C63" s="455" t="s">
        <v>60</v>
      </c>
      <c r="D63" s="450"/>
      <c r="E63" s="459"/>
      <c r="F63" s="455" t="s">
        <v>61</v>
      </c>
      <c r="G63" s="450"/>
      <c r="H63" s="459"/>
      <c r="J63" s="455" t="s">
        <v>77</v>
      </c>
      <c r="K63" s="471"/>
      <c r="L63" s="472"/>
    </row>
    <row r="64" spans="2:12">
      <c r="B64" s="71" t="s">
        <v>62</v>
      </c>
      <c r="C64" s="72" t="s">
        <v>51</v>
      </c>
      <c r="D64" s="34" t="s">
        <v>63</v>
      </c>
      <c r="E64" s="73" t="s">
        <v>122</v>
      </c>
      <c r="F64" s="72" t="s">
        <v>51</v>
      </c>
      <c r="G64" s="34" t="s">
        <v>63</v>
      </c>
      <c r="H64" s="73" t="s">
        <v>122</v>
      </c>
      <c r="J64" s="72" t="s">
        <v>51</v>
      </c>
      <c r="K64" s="34" t="s">
        <v>63</v>
      </c>
      <c r="L64" s="73" t="s">
        <v>122</v>
      </c>
    </row>
    <row r="65" spans="2:12" ht="13.5" thickBot="1">
      <c r="B65" s="74" t="s">
        <v>69</v>
      </c>
      <c r="C65" s="86" t="s">
        <v>18</v>
      </c>
      <c r="D65" s="76" t="s">
        <v>65</v>
      </c>
      <c r="E65" s="77"/>
      <c r="F65" s="78" t="s">
        <v>66</v>
      </c>
      <c r="G65" s="76" t="s">
        <v>65</v>
      </c>
      <c r="H65" s="77"/>
      <c r="J65" s="143" t="s">
        <v>22</v>
      </c>
      <c r="K65" s="76" t="s">
        <v>65</v>
      </c>
      <c r="L65" s="77"/>
    </row>
    <row r="66" spans="2:12" ht="13.5" thickTop="1">
      <c r="B66" s="79" t="s">
        <v>6</v>
      </c>
      <c r="C66" s="80">
        <f>G5</f>
        <v>-150.69300000000001</v>
      </c>
      <c r="D66" s="149">
        <v>-150.82499999999999</v>
      </c>
      <c r="E66" s="182">
        <f>(D66/C66-1)</f>
        <v>8.7595309669308286E-4</v>
      </c>
      <c r="F66" s="204">
        <f>O5</f>
        <v>-60.409500000000001</v>
      </c>
      <c r="G66" s="93">
        <v>55.593000000000004</v>
      </c>
      <c r="H66" s="205">
        <f>(G66/ABS(F66)-1)</f>
        <v>-7.9730837037220947E-2</v>
      </c>
      <c r="J66" s="137">
        <f>D5</f>
        <v>-211.102</v>
      </c>
      <c r="K66" s="188">
        <v>-206.41800000000001</v>
      </c>
      <c r="L66" s="182">
        <f>(K66/J66-1)</f>
        <v>-2.2188326022491434E-2</v>
      </c>
    </row>
    <row r="67" spans="2:12">
      <c r="B67" s="79" t="s">
        <v>7</v>
      </c>
      <c r="C67" s="80">
        <f t="shared" ref="C67:C77" si="72">G6</f>
        <v>-259.51799999999997</v>
      </c>
      <c r="D67" s="93">
        <v>-259.74400000000003</v>
      </c>
      <c r="E67" s="182">
        <f t="shared" ref="E67:E76" si="73">(D67/C67-1)</f>
        <v>8.7084518222257934E-4</v>
      </c>
      <c r="F67" s="204">
        <f t="shared" ref="F67:F77" si="74">O6</f>
        <v>-150.44150000000002</v>
      </c>
      <c r="G67" s="93">
        <v>139.76900000000001</v>
      </c>
      <c r="H67" s="205">
        <f t="shared" ref="H67:H77" si="75">(G67/ABS(F67)-1)</f>
        <v>-7.0941196411894447E-2</v>
      </c>
      <c r="J67" s="137">
        <f t="shared" ref="J67:J77" si="76">D6</f>
        <v>-409.959</v>
      </c>
      <c r="K67" s="189">
        <v>-399.51299999999998</v>
      </c>
      <c r="L67" s="182">
        <f t="shared" ref="L67:L76" si="77">(K67/J67-1)</f>
        <v>-2.5480596840171899E-2</v>
      </c>
    </row>
    <row r="68" spans="2:12">
      <c r="B68" s="79" t="s">
        <v>13</v>
      </c>
      <c r="C68" s="80">
        <f t="shared" si="72"/>
        <v>-228.917</v>
      </c>
      <c r="D68" s="93">
        <v>-228.48500000000001</v>
      </c>
      <c r="E68" s="182">
        <f t="shared" si="73"/>
        <v>-1.8871468698261618E-3</v>
      </c>
      <c r="F68" s="204">
        <f t="shared" si="74"/>
        <v>-114.7475</v>
      </c>
      <c r="G68" s="93">
        <v>109.99299999999999</v>
      </c>
      <c r="H68" s="205">
        <f t="shared" si="75"/>
        <v>-4.1434453909671265E-2</v>
      </c>
      <c r="J68" s="137">
        <f t="shared" si="76"/>
        <v>-343.66399999999999</v>
      </c>
      <c r="K68" s="189">
        <v>-338.47800000000001</v>
      </c>
      <c r="L68" s="182">
        <f t="shared" si="77"/>
        <v>-1.509032077843464E-2</v>
      </c>
    </row>
    <row r="69" spans="2:12">
      <c r="B69" s="79" t="s">
        <v>8</v>
      </c>
      <c r="C69" s="80">
        <f t="shared" si="72"/>
        <v>-262.10199999999998</v>
      </c>
      <c r="D69" s="93">
        <v>-262.61700000000002</v>
      </c>
      <c r="E69" s="182">
        <f t="shared" si="73"/>
        <v>1.9648839001611407E-3</v>
      </c>
      <c r="F69" s="204">
        <f t="shared" si="74"/>
        <v>-160.61100000000002</v>
      </c>
      <c r="G69" s="93">
        <v>147.208</v>
      </c>
      <c r="H69" s="205">
        <f t="shared" si="75"/>
        <v>-8.3450075025994552E-2</v>
      </c>
      <c r="J69" s="137">
        <f t="shared" si="76"/>
        <v>-422.71300000000002</v>
      </c>
      <c r="K69" s="189">
        <v>-409.82499999999999</v>
      </c>
      <c r="L69" s="182">
        <f t="shared" si="77"/>
        <v>-3.0488771341312004E-2</v>
      </c>
    </row>
    <row r="70" spans="2:12">
      <c r="B70" s="79" t="s">
        <v>14</v>
      </c>
      <c r="C70" s="80">
        <f t="shared" si="72"/>
        <v>-308.28100000000001</v>
      </c>
      <c r="D70" s="93">
        <v>-308.53899999999999</v>
      </c>
      <c r="E70" s="182">
        <f t="shared" si="73"/>
        <v>8.3689880336446087E-4</v>
      </c>
      <c r="F70" s="204">
        <f t="shared" si="74"/>
        <v>-114.05899999999998</v>
      </c>
      <c r="G70" s="93">
        <v>100.762</v>
      </c>
      <c r="H70" s="205">
        <f t="shared" si="75"/>
        <v>-0.11658001560595821</v>
      </c>
      <c r="J70" s="137">
        <f t="shared" si="76"/>
        <v>-422.34</v>
      </c>
      <c r="K70" s="189">
        <v>-409.30099999999999</v>
      </c>
      <c r="L70" s="182">
        <f t="shared" si="77"/>
        <v>-3.087323009897236E-2</v>
      </c>
    </row>
    <row r="71" spans="2:12">
      <c r="B71" s="79" t="s">
        <v>9</v>
      </c>
      <c r="C71" s="80">
        <f t="shared" si="72"/>
        <v>-319.25200000000001</v>
      </c>
      <c r="D71" s="93">
        <v>-319.87200000000001</v>
      </c>
      <c r="E71" s="182">
        <f t="shared" si="73"/>
        <v>1.9420395173719296E-3</v>
      </c>
      <c r="F71" s="204">
        <f t="shared" si="74"/>
        <v>-142.749</v>
      </c>
      <c r="G71" s="93">
        <v>121.937</v>
      </c>
      <c r="H71" s="205">
        <f t="shared" si="75"/>
        <v>-0.14579436633531584</v>
      </c>
      <c r="J71" s="137">
        <f t="shared" si="76"/>
        <v>-462.00099999999998</v>
      </c>
      <c r="K71" s="189">
        <v>-441.80900000000003</v>
      </c>
      <c r="L71" s="182">
        <f t="shared" si="77"/>
        <v>-4.3705533104906547E-2</v>
      </c>
    </row>
    <row r="72" spans="2:12">
      <c r="B72" s="79" t="s">
        <v>15</v>
      </c>
      <c r="C72" s="80">
        <f t="shared" si="72"/>
        <v>-307.36900000000003</v>
      </c>
      <c r="D72" s="93">
        <v>-306.601</v>
      </c>
      <c r="E72" s="182">
        <f t="shared" si="73"/>
        <v>-2.498625430671364E-3</v>
      </c>
      <c r="F72" s="204">
        <f t="shared" si="74"/>
        <v>-148.8835</v>
      </c>
      <c r="G72" s="93">
        <v>140.40100000000001</v>
      </c>
      <c r="H72" s="205">
        <f t="shared" si="75"/>
        <v>-5.697407704681845E-2</v>
      </c>
      <c r="J72" s="137">
        <f t="shared" si="76"/>
        <v>-456.25299999999999</v>
      </c>
      <c r="K72" s="189">
        <v>-447.00099999999998</v>
      </c>
      <c r="L72" s="182">
        <f t="shared" si="77"/>
        <v>-2.027822282812386E-2</v>
      </c>
    </row>
    <row r="73" spans="2:12">
      <c r="B73" s="79" t="s">
        <v>10</v>
      </c>
      <c r="C73" s="80">
        <f t="shared" si="72"/>
        <v>-331.87700000000001</v>
      </c>
      <c r="D73" s="211">
        <v>-332.40899999999999</v>
      </c>
      <c r="E73" s="205">
        <f t="shared" si="73"/>
        <v>1.6030035223892902E-3</v>
      </c>
      <c r="F73" s="204">
        <f t="shared" si="74"/>
        <v>-194.0265</v>
      </c>
      <c r="G73" s="93">
        <v>177.566</v>
      </c>
      <c r="H73" s="205">
        <f t="shared" si="75"/>
        <v>-8.4836349673884759E-2</v>
      </c>
      <c r="J73" s="137">
        <f t="shared" si="76"/>
        <v>-525.90300000000002</v>
      </c>
      <c r="K73" s="189">
        <v>-509.97500000000002</v>
      </c>
      <c r="L73" s="182">
        <f t="shared" si="77"/>
        <v>-3.0286954058067694E-2</v>
      </c>
    </row>
    <row r="74" spans="2:12">
      <c r="B74" s="79" t="s">
        <v>17</v>
      </c>
      <c r="C74" s="80">
        <f t="shared" si="72"/>
        <v>-209.59399999999999</v>
      </c>
      <c r="D74" s="93">
        <v>-207.80799999999999</v>
      </c>
      <c r="E74" s="182">
        <f t="shared" si="73"/>
        <v>-8.5212362949320664E-3</v>
      </c>
      <c r="F74" s="204">
        <f t="shared" si="74"/>
        <v>-69.961999999999989</v>
      </c>
      <c r="G74" s="93">
        <v>68.171999999999997</v>
      </c>
      <c r="H74" s="205">
        <f t="shared" si="75"/>
        <v>-2.5585317743918035E-2</v>
      </c>
      <c r="J74" s="137">
        <f t="shared" si="76"/>
        <v>-279.55599999999998</v>
      </c>
      <c r="K74" s="189">
        <v>-275.98</v>
      </c>
      <c r="L74" s="182">
        <f t="shared" si="77"/>
        <v>-1.2791712572793879E-2</v>
      </c>
    </row>
    <row r="75" spans="2:12">
      <c r="B75" s="79" t="s">
        <v>12</v>
      </c>
      <c r="C75" s="80">
        <f t="shared" si="72"/>
        <v>-190.749</v>
      </c>
      <c r="D75" s="93">
        <v>-190.9</v>
      </c>
      <c r="E75" s="182">
        <f t="shared" si="73"/>
        <v>7.9161620768664065E-4</v>
      </c>
      <c r="F75" s="204">
        <f t="shared" si="74"/>
        <v>-68.917999999999978</v>
      </c>
      <c r="G75" s="93">
        <v>65.174999999999997</v>
      </c>
      <c r="H75" s="205">
        <f t="shared" si="75"/>
        <v>-5.4310920224034054E-2</v>
      </c>
      <c r="J75" s="137">
        <f t="shared" si="76"/>
        <v>-259.66699999999997</v>
      </c>
      <c r="K75" s="189">
        <v>-256.07499999999999</v>
      </c>
      <c r="L75" s="182">
        <f t="shared" si="77"/>
        <v>-1.3833101626313682E-2</v>
      </c>
    </row>
    <row r="76" spans="2:12">
      <c r="B76" s="79" t="s">
        <v>67</v>
      </c>
      <c r="C76" s="80">
        <f t="shared" si="72"/>
        <v>-106.804</v>
      </c>
      <c r="D76" s="93">
        <v>-106.85899999999999</v>
      </c>
      <c r="E76" s="182">
        <f t="shared" si="73"/>
        <v>5.149619864424082E-4</v>
      </c>
      <c r="F76" s="204">
        <f t="shared" si="74"/>
        <v>-58.3095</v>
      </c>
      <c r="G76" s="93">
        <v>43.536000000000001</v>
      </c>
      <c r="H76" s="205">
        <f t="shared" si="75"/>
        <v>-0.25336351709412697</v>
      </c>
      <c r="J76" s="137">
        <f t="shared" si="76"/>
        <v>-165.114</v>
      </c>
      <c r="K76" s="189">
        <v>-150.39500000000001</v>
      </c>
      <c r="L76" s="182">
        <f t="shared" si="77"/>
        <v>-8.9144469881415223E-2</v>
      </c>
    </row>
    <row r="77" spans="2:12" ht="13.5" thickBot="1">
      <c r="B77" s="82" t="s">
        <v>11</v>
      </c>
      <c r="C77" s="90">
        <f t="shared" si="72"/>
        <v>-108.36499999999999</v>
      </c>
      <c r="D77" s="94">
        <v>-108.79300000000001</v>
      </c>
      <c r="E77" s="184">
        <f>(D77/C77-1)</f>
        <v>3.9496147280027039E-3</v>
      </c>
      <c r="F77" s="204">
        <f t="shared" si="74"/>
        <v>-46.377499999999998</v>
      </c>
      <c r="G77" s="93">
        <v>39.822000000000003</v>
      </c>
      <c r="H77" s="205">
        <f t="shared" si="75"/>
        <v>-0.14135087057301488</v>
      </c>
      <c r="J77" s="138">
        <f t="shared" si="76"/>
        <v>-154.74299999999999</v>
      </c>
      <c r="K77" s="190">
        <v>-148.61500000000001</v>
      </c>
      <c r="L77" s="184">
        <f>(K77/J77-1)</f>
        <v>-3.9601145124496639E-2</v>
      </c>
    </row>
    <row r="78" spans="2:12" ht="13.5" thickTop="1">
      <c r="B78" s="84" t="s">
        <v>38</v>
      </c>
      <c r="C78" s="6"/>
      <c r="D78" s="6"/>
      <c r="E78" s="236">
        <f>AVERAGE(E66:E77)</f>
        <v>3.690069574205368E-5</v>
      </c>
      <c r="F78" s="464" t="s">
        <v>39</v>
      </c>
      <c r="G78" s="465"/>
      <c r="H78" s="251">
        <f>AVERAGE(H66:H77)</f>
        <v>-9.6195999723487705E-2</v>
      </c>
      <c r="J78" s="473" t="s">
        <v>39</v>
      </c>
      <c r="K78" s="474"/>
      <c r="L78" s="255">
        <f>AVERAGE(L66:L77)</f>
        <v>-3.114686535645832E-2</v>
      </c>
    </row>
    <row r="79" spans="2:12">
      <c r="B79" s="31" t="s">
        <v>40</v>
      </c>
      <c r="C79" s="453" t="s">
        <v>120</v>
      </c>
      <c r="D79" s="460"/>
      <c r="E79" s="236">
        <f>AVERAGE(E66,E68,E70,E72,E74,E76)</f>
        <v>-1.7798657848216066E-3</v>
      </c>
      <c r="F79" s="461" t="s">
        <v>41</v>
      </c>
      <c r="G79" s="460"/>
      <c r="H79" s="252">
        <f>AVERAGE(H66,H68,H70,H72,H74,H76)</f>
        <v>-9.5611369739618979E-2</v>
      </c>
      <c r="J79" s="468" t="s">
        <v>41</v>
      </c>
      <c r="K79" s="454"/>
      <c r="L79" s="255">
        <f>AVERAGE(L66,L68,L70,L72,L74,L76)</f>
        <v>-3.1727713697038563E-2</v>
      </c>
    </row>
    <row r="80" spans="2:12">
      <c r="B80" s="31"/>
      <c r="C80" s="14"/>
      <c r="D80" s="85"/>
      <c r="E80" s="237">
        <f>AVERAGE(E67,E69,E71,E73,E75,E77)</f>
        <v>1.853667176305714E-3</v>
      </c>
      <c r="F80" s="466" t="s">
        <v>42</v>
      </c>
      <c r="G80" s="467"/>
      <c r="H80" s="253">
        <f>AVERAGE(H67,H69,H71,H73,H75,H77)</f>
        <v>-9.6780629707356416E-2</v>
      </c>
      <c r="J80" s="475" t="s">
        <v>42</v>
      </c>
      <c r="K80" s="476"/>
      <c r="L80" s="256">
        <f>AVERAGE(L67,L69,L71,L73,L75,L77)</f>
        <v>-3.0566017015878078E-2</v>
      </c>
    </row>
    <row r="81" spans="2:12">
      <c r="B81" s="31"/>
      <c r="C81" s="14"/>
      <c r="D81" s="14"/>
      <c r="E81" s="236">
        <f>_xlfn.STDEV.S(E66:E77)</f>
        <v>3.1811783160479758E-3</v>
      </c>
      <c r="F81" s="461" t="s">
        <v>39</v>
      </c>
      <c r="G81" s="460"/>
      <c r="H81" s="252">
        <f>_xlfn.STDEV.S(H66:H77)</f>
        <v>6.1860486935486667E-2</v>
      </c>
      <c r="J81" s="468" t="s">
        <v>39</v>
      </c>
      <c r="K81" s="454"/>
      <c r="L81" s="255">
        <f>_xlfn.STDEV.S(L66:L77)</f>
        <v>2.0712632536208635E-2</v>
      </c>
    </row>
    <row r="82" spans="2:12">
      <c r="B82" s="31"/>
      <c r="C82" s="453" t="s">
        <v>43</v>
      </c>
      <c r="D82" s="460"/>
      <c r="E82" s="236">
        <f>_xlfn.STDEV.S(E66,E68,E70,E72,E74,E76)</f>
        <v>3.6094671727402616E-3</v>
      </c>
      <c r="F82" s="461" t="s">
        <v>41</v>
      </c>
      <c r="G82" s="460"/>
      <c r="H82" s="252">
        <f>_xlfn.STDEV.S(H66,H68,H70,H72,H74,H76)</f>
        <v>8.355745565407946E-2</v>
      </c>
      <c r="J82" s="468" t="s">
        <v>41</v>
      </c>
      <c r="K82" s="454"/>
      <c r="L82" s="255">
        <f>_xlfn.STDEV.S(L66,L68,L70,L72,L74,L76)</f>
        <v>2.8826653545021799E-2</v>
      </c>
    </row>
    <row r="83" spans="2:12" ht="13.5" thickBot="1">
      <c r="B83" s="59"/>
      <c r="C83" s="60"/>
      <c r="D83" s="60"/>
      <c r="E83" s="238">
        <f>_xlfn.STDEV.S(E67,E69,E71,E73,E75,E77)</f>
        <v>1.1462895418861902E-3</v>
      </c>
      <c r="F83" s="462" t="s">
        <v>42</v>
      </c>
      <c r="G83" s="463"/>
      <c r="H83" s="254">
        <f>_xlfn.STDEV.S(H67,H69,H71,H73,H75,H77)</f>
        <v>3.789610745001918E-2</v>
      </c>
      <c r="J83" s="469" t="s">
        <v>42</v>
      </c>
      <c r="K83" s="470"/>
      <c r="L83" s="257">
        <f>_xlfn.STDEV.S(L67,L69,L71,L73,L75,L77)</f>
        <v>1.0585048151231517E-2</v>
      </c>
    </row>
    <row r="84" spans="2:12" ht="13.5" thickTop="1">
      <c r="E84" s="258" t="s">
        <v>130</v>
      </c>
      <c r="F84" s="258"/>
      <c r="G84" s="258"/>
      <c r="H84" s="258" t="s">
        <v>129</v>
      </c>
    </row>
    <row r="85" spans="2:12" ht="13.5" thickBot="1">
      <c r="C85" s="125"/>
      <c r="D85" s="214"/>
      <c r="G85" s="214"/>
      <c r="J85" s="203" t="s">
        <v>118</v>
      </c>
    </row>
    <row r="86" spans="2:12" ht="13.5" thickTop="1">
      <c r="B86" s="70"/>
      <c r="C86" s="455" t="s">
        <v>60</v>
      </c>
      <c r="D86" s="450"/>
      <c r="E86" s="459"/>
      <c r="F86" s="455" t="s">
        <v>61</v>
      </c>
      <c r="G86" s="450"/>
      <c r="H86" s="459"/>
      <c r="J86" s="176"/>
    </row>
    <row r="87" spans="2:12">
      <c r="B87" s="71" t="s">
        <v>62</v>
      </c>
      <c r="C87" s="72" t="s">
        <v>51</v>
      </c>
      <c r="D87" s="34" t="s">
        <v>51</v>
      </c>
      <c r="E87" s="73" t="s">
        <v>81</v>
      </c>
      <c r="F87" s="72" t="s">
        <v>51</v>
      </c>
      <c r="G87" s="34" t="s">
        <v>51</v>
      </c>
      <c r="H87" s="73" t="s">
        <v>81</v>
      </c>
      <c r="J87" s="193" t="s">
        <v>81</v>
      </c>
    </row>
    <row r="88" spans="2:12" ht="13.5" thickBot="1">
      <c r="B88" s="74" t="s">
        <v>69</v>
      </c>
      <c r="C88" s="86" t="s">
        <v>18</v>
      </c>
      <c r="D88" s="150" t="s">
        <v>56</v>
      </c>
      <c r="E88" s="145" t="s">
        <v>87</v>
      </c>
      <c r="F88" s="78" t="s">
        <v>66</v>
      </c>
      <c r="G88" s="150" t="s">
        <v>79</v>
      </c>
      <c r="H88" s="145" t="s">
        <v>82</v>
      </c>
      <c r="J88" s="201" t="s">
        <v>117</v>
      </c>
    </row>
    <row r="89" spans="2:12" ht="13.5" thickTop="1">
      <c r="B89" s="79" t="s">
        <v>6</v>
      </c>
      <c r="C89" s="80">
        <f>G5</f>
        <v>-150.69300000000001</v>
      </c>
      <c r="D89" s="153">
        <f>M5</f>
        <v>12.314499999999995</v>
      </c>
      <c r="E89" s="139">
        <f>D89/C89</f>
        <v>-8.17191243123436E-2</v>
      </c>
      <c r="F89" s="80">
        <f>O5</f>
        <v>-60.409500000000001</v>
      </c>
      <c r="G89" s="144">
        <f>Q5</f>
        <v>52.842749999999995</v>
      </c>
      <c r="H89" s="139">
        <f>G89/F89</f>
        <v>-0.87474238323442499</v>
      </c>
      <c r="J89" s="35">
        <f t="shared" ref="J89" si="78">G89/C89</f>
        <v>-0.35066492803248983</v>
      </c>
    </row>
    <row r="90" spans="2:12">
      <c r="B90" s="79" t="s">
        <v>7</v>
      </c>
      <c r="C90" s="80">
        <f t="shared" ref="C90:C100" si="79">G6</f>
        <v>-259.51799999999997</v>
      </c>
      <c r="D90" s="144">
        <f t="shared" ref="D90:D100" si="80">M6</f>
        <v>30.278500000000008</v>
      </c>
      <c r="E90" s="139">
        <f t="shared" ref="E90:E100" si="81">D90/C90</f>
        <v>-0.11667206128283977</v>
      </c>
      <c r="F90" s="80">
        <f t="shared" ref="F90:F100" si="82">O6</f>
        <v>-150.44150000000002</v>
      </c>
      <c r="G90" s="144">
        <f t="shared" ref="G90:G100" si="83">Q6</f>
        <v>13.793000000000006</v>
      </c>
      <c r="H90" s="139">
        <f t="shared" ref="H90:H100" si="84">G90/F90</f>
        <v>-9.1683478295550125E-2</v>
      </c>
      <c r="J90" s="35">
        <f>G90/C90</f>
        <v>-5.3148529196433418E-2</v>
      </c>
    </row>
    <row r="91" spans="2:12">
      <c r="B91" s="79" t="s">
        <v>13</v>
      </c>
      <c r="C91" s="80">
        <f t="shared" si="79"/>
        <v>-228.917</v>
      </c>
      <c r="D91" s="144">
        <f t="shared" si="80"/>
        <v>14.496499999999997</v>
      </c>
      <c r="E91" s="139">
        <f t="shared" si="81"/>
        <v>-6.3326445829711198E-2</v>
      </c>
      <c r="F91" s="80">
        <f t="shared" si="82"/>
        <v>-114.7475</v>
      </c>
      <c r="G91" s="144">
        <f t="shared" si="83"/>
        <v>93.142500000000013</v>
      </c>
      <c r="H91" s="139">
        <f t="shared" si="84"/>
        <v>-0.81171703087213243</v>
      </c>
      <c r="J91" s="35">
        <f t="shared" ref="J91:J100" si="85">G91/C91</f>
        <v>-0.40688328083978043</v>
      </c>
    </row>
    <row r="92" spans="2:12">
      <c r="B92" s="79" t="s">
        <v>8</v>
      </c>
      <c r="C92" s="80">
        <f t="shared" si="79"/>
        <v>-262.10199999999998</v>
      </c>
      <c r="D92" s="144">
        <f t="shared" si="80"/>
        <v>17.90100000000001</v>
      </c>
      <c r="E92" s="139">
        <f t="shared" si="81"/>
        <v>-6.8297838246179021E-2</v>
      </c>
      <c r="F92" s="80">
        <f t="shared" si="82"/>
        <v>-160.61100000000002</v>
      </c>
      <c r="G92" s="144">
        <f t="shared" si="83"/>
        <v>12.025000000000006</v>
      </c>
      <c r="H92" s="139">
        <f t="shared" si="84"/>
        <v>-7.4870338893351041E-2</v>
      </c>
      <c r="J92" s="35">
        <f t="shared" si="85"/>
        <v>-4.5879085241623513E-2</v>
      </c>
    </row>
    <row r="93" spans="2:12">
      <c r="B93" s="79" t="s">
        <v>14</v>
      </c>
      <c r="C93" s="80">
        <f t="shared" si="79"/>
        <v>-308.28100000000001</v>
      </c>
      <c r="D93" s="144">
        <f t="shared" si="80"/>
        <v>23.656000000000006</v>
      </c>
      <c r="E93" s="139">
        <f t="shared" si="81"/>
        <v>-7.6735186404611397E-2</v>
      </c>
      <c r="F93" s="80">
        <f t="shared" si="82"/>
        <v>-114.05899999999998</v>
      </c>
      <c r="G93" s="144">
        <f t="shared" si="83"/>
        <v>47.553249999999998</v>
      </c>
      <c r="H93" s="139">
        <f t="shared" si="84"/>
        <v>-0.41691799857968248</v>
      </c>
      <c r="J93" s="35">
        <f t="shared" si="85"/>
        <v>-0.15425293806624474</v>
      </c>
    </row>
    <row r="94" spans="2:12">
      <c r="B94" s="79" t="s">
        <v>9</v>
      </c>
      <c r="C94" s="80">
        <f t="shared" si="79"/>
        <v>-319.25200000000001</v>
      </c>
      <c r="D94" s="144">
        <f t="shared" si="80"/>
        <v>30.02000000000001</v>
      </c>
      <c r="E94" s="139">
        <f t="shared" si="81"/>
        <v>-9.4032300502424448E-2</v>
      </c>
      <c r="F94" s="80">
        <f t="shared" si="82"/>
        <v>-142.749</v>
      </c>
      <c r="G94" s="144">
        <f t="shared" si="83"/>
        <v>-10.013249999999999</v>
      </c>
      <c r="H94" s="139">
        <f t="shared" si="84"/>
        <v>7.0145850408759425E-2</v>
      </c>
      <c r="J94" s="35">
        <f t="shared" si="85"/>
        <v>3.1364721286006036E-2</v>
      </c>
    </row>
    <row r="95" spans="2:12">
      <c r="B95" s="79" t="s">
        <v>15</v>
      </c>
      <c r="C95" s="80">
        <f t="shared" si="79"/>
        <v>-307.36900000000003</v>
      </c>
      <c r="D95" s="144">
        <f t="shared" si="80"/>
        <v>48.66849999999998</v>
      </c>
      <c r="E95" s="139">
        <f t="shared" si="81"/>
        <v>-0.15833899970393883</v>
      </c>
      <c r="F95" s="80">
        <f t="shared" si="82"/>
        <v>-148.8835</v>
      </c>
      <c r="G95" s="144">
        <f t="shared" si="83"/>
        <v>118.5855</v>
      </c>
      <c r="H95" s="139">
        <f t="shared" si="84"/>
        <v>-0.79649860461367439</v>
      </c>
      <c r="J95" s="35">
        <f t="shared" si="85"/>
        <v>-0.38580826303238125</v>
      </c>
    </row>
    <row r="96" spans="2:12">
      <c r="B96" s="79" t="s">
        <v>10</v>
      </c>
      <c r="C96" s="80">
        <f t="shared" si="79"/>
        <v>-331.87700000000001</v>
      </c>
      <c r="D96" s="144">
        <f t="shared" si="80"/>
        <v>58.989999999999981</v>
      </c>
      <c r="E96" s="139">
        <f t="shared" si="81"/>
        <v>-0.17774657478523664</v>
      </c>
      <c r="F96" s="80">
        <f t="shared" si="82"/>
        <v>-194.0265</v>
      </c>
      <c r="G96" s="144">
        <f t="shared" si="83"/>
        <v>-17.439250000000001</v>
      </c>
      <c r="H96" s="139">
        <f t="shared" si="84"/>
        <v>8.9880763710111763E-2</v>
      </c>
      <c r="J96" s="35">
        <f t="shared" si="85"/>
        <v>5.2547329281631451E-2</v>
      </c>
    </row>
    <row r="97" spans="2:11">
      <c r="B97" s="79" t="s">
        <v>17</v>
      </c>
      <c r="C97" s="80">
        <f t="shared" si="79"/>
        <v>-209.59399999999999</v>
      </c>
      <c r="D97" s="144">
        <f t="shared" si="80"/>
        <v>31.0715</v>
      </c>
      <c r="E97" s="139">
        <f t="shared" si="81"/>
        <v>-0.14824613299999045</v>
      </c>
      <c r="F97" s="80">
        <f t="shared" si="82"/>
        <v>-69.961999999999989</v>
      </c>
      <c r="G97" s="144">
        <f t="shared" si="83"/>
        <v>125.0745</v>
      </c>
      <c r="H97" s="139">
        <f t="shared" si="84"/>
        <v>-1.7877490637774796</v>
      </c>
      <c r="J97" s="35">
        <f t="shared" si="85"/>
        <v>-0.59674656717272445</v>
      </c>
    </row>
    <row r="98" spans="2:11">
      <c r="B98" s="79" t="s">
        <v>12</v>
      </c>
      <c r="C98" s="80">
        <f t="shared" si="79"/>
        <v>-190.749</v>
      </c>
      <c r="D98" s="144">
        <f t="shared" si="80"/>
        <v>25.857500000000002</v>
      </c>
      <c r="E98" s="139">
        <f t="shared" si="81"/>
        <v>-0.13555772245201811</v>
      </c>
      <c r="F98" s="80">
        <f t="shared" si="82"/>
        <v>-68.917999999999978</v>
      </c>
      <c r="G98" s="144">
        <f t="shared" si="83"/>
        <v>25.322749999999992</v>
      </c>
      <c r="H98" s="139">
        <f t="shared" si="84"/>
        <v>-0.36743303636205343</v>
      </c>
      <c r="J98" s="35">
        <f t="shared" si="85"/>
        <v>-0.13275430015360495</v>
      </c>
    </row>
    <row r="99" spans="2:11">
      <c r="B99" s="79" t="s">
        <v>67</v>
      </c>
      <c r="C99" s="80">
        <f t="shared" si="79"/>
        <v>-106.804</v>
      </c>
      <c r="D99" s="144">
        <f t="shared" si="80"/>
        <v>11.865000000000002</v>
      </c>
      <c r="E99" s="139">
        <f t="shared" si="81"/>
        <v>-0.1110913448934497</v>
      </c>
      <c r="F99" s="80">
        <f t="shared" si="82"/>
        <v>-58.3095</v>
      </c>
      <c r="G99" s="144">
        <f t="shared" si="83"/>
        <v>49.404249999999998</v>
      </c>
      <c r="H99" s="139">
        <f t="shared" si="84"/>
        <v>-0.84727617283633028</v>
      </c>
      <c r="J99" s="35">
        <f t="shared" si="85"/>
        <v>-0.46256928579453949</v>
      </c>
    </row>
    <row r="100" spans="2:11" ht="13.5" thickBot="1">
      <c r="B100" s="82" t="s">
        <v>11</v>
      </c>
      <c r="C100" s="80">
        <f t="shared" si="79"/>
        <v>-108.36499999999999</v>
      </c>
      <c r="D100" s="147">
        <f t="shared" si="80"/>
        <v>17.275999999999996</v>
      </c>
      <c r="E100" s="139">
        <f t="shared" si="81"/>
        <v>-0.15942416832002951</v>
      </c>
      <c r="F100" s="80">
        <f t="shared" si="82"/>
        <v>-46.377499999999998</v>
      </c>
      <c r="G100" s="144">
        <f t="shared" si="83"/>
        <v>5.4287500000000009</v>
      </c>
      <c r="H100" s="37">
        <f t="shared" si="84"/>
        <v>-0.11705568432968576</v>
      </c>
      <c r="J100" s="35">
        <f t="shared" si="85"/>
        <v>-5.0096894753841194E-2</v>
      </c>
    </row>
    <row r="101" spans="2:11" ht="13.5" thickTop="1">
      <c r="B101" s="84" t="s">
        <v>38</v>
      </c>
      <c r="C101" s="141"/>
      <c r="D101" s="142"/>
      <c r="E101" s="151">
        <f>AVERAGE(E89:E100)</f>
        <v>-0.11593232497773105</v>
      </c>
      <c r="F101" s="473" t="s">
        <v>39</v>
      </c>
      <c r="G101" s="474"/>
      <c r="H101" s="151">
        <f>AVERAGE(H89:H100)</f>
        <v>-0.5021597648062911</v>
      </c>
      <c r="J101" s="262">
        <f>AVERAGE(J89:J100)</f>
        <v>-0.21290766847633547</v>
      </c>
    </row>
    <row r="102" spans="2:11">
      <c r="B102" s="31" t="s">
        <v>40</v>
      </c>
      <c r="C102" s="453" t="s">
        <v>120</v>
      </c>
      <c r="D102" s="454"/>
      <c r="E102" s="35">
        <f>AVERAGE(E89,E91,E93,E95,E97,E99)</f>
        <v>-0.10657620569067421</v>
      </c>
      <c r="F102" s="468" t="s">
        <v>41</v>
      </c>
      <c r="G102" s="454"/>
      <c r="H102" s="35">
        <f>AVERAGE(H89,H91,H93,H95,H97,H99)</f>
        <v>-0.92248354231895402</v>
      </c>
      <c r="J102" s="263">
        <f>AVERAGE(J89,J91,J93,J95,J97,J99)</f>
        <v>-0.39282087715635999</v>
      </c>
    </row>
    <row r="103" spans="2:11">
      <c r="B103" s="31"/>
      <c r="C103" s="14"/>
      <c r="D103" s="56"/>
      <c r="E103" s="152">
        <f>AVERAGE(E90,E92,E94,E96,E98,E100)</f>
        <v>-0.12528844426478791</v>
      </c>
      <c r="F103" s="475" t="s">
        <v>42</v>
      </c>
      <c r="G103" s="476"/>
      <c r="H103" s="152">
        <f>AVERAGE(H90,H92,H94,H96,H98,H100)</f>
        <v>-8.183598729362819E-2</v>
      </c>
      <c r="J103" s="264">
        <f>AVERAGE(J90,J92,J94,J96,J98,J100)</f>
        <v>-3.2994459796310931E-2</v>
      </c>
    </row>
    <row r="104" spans="2:11">
      <c r="B104" s="31"/>
      <c r="C104" s="14"/>
      <c r="D104" s="42"/>
      <c r="E104" s="35">
        <f>_xlfn.STDEV.S(E89:E100)</f>
        <v>3.9528104365507244E-2</v>
      </c>
      <c r="F104" s="468" t="s">
        <v>39</v>
      </c>
      <c r="G104" s="454"/>
      <c r="H104" s="35">
        <f>_xlfn.STDEV.S(H89:H100)</f>
        <v>0.54738713113320414</v>
      </c>
      <c r="J104" s="263">
        <f>_xlfn.STDEV.S(J89:J100)</f>
        <v>0.21660408247500831</v>
      </c>
    </row>
    <row r="105" spans="2:11">
      <c r="B105" s="31"/>
      <c r="C105" s="453" t="s">
        <v>43</v>
      </c>
      <c r="D105" s="454"/>
      <c r="E105" s="35">
        <f>_xlfn.STDEV.S(E89,E91,E93,E95,E97,E99)</f>
        <v>3.9534943588564513E-2</v>
      </c>
      <c r="F105" s="468" t="s">
        <v>41</v>
      </c>
      <c r="G105" s="454"/>
      <c r="H105" s="35">
        <f>_xlfn.STDEV.S(H89,H91,H93,H95,H97,H99)</f>
        <v>0.45614860142791452</v>
      </c>
      <c r="J105" s="263">
        <f>_xlfn.STDEV.S(J89,J91,J93,J95,J97,J99)</f>
        <v>0.14518212088177784</v>
      </c>
    </row>
    <row r="106" spans="2:11" ht="13.5" thickBot="1">
      <c r="B106" s="59"/>
      <c r="C106" s="60"/>
      <c r="D106" s="61"/>
      <c r="E106" s="37">
        <f>_xlfn.STDEV.S(E90,E92,E94,E96,E98,E100)</f>
        <v>4.0796271746119675E-2</v>
      </c>
      <c r="F106" s="469" t="s">
        <v>42</v>
      </c>
      <c r="G106" s="470"/>
      <c r="H106" s="140">
        <f>_xlfn.STDEV.S(H90,H92,H94,H96,H98,H100)</f>
        <v>0.16464307844501008</v>
      </c>
      <c r="J106" s="265">
        <f>_xlfn.STDEV.S(J90,J92,J94,J96,J98,J100)</f>
        <v>6.6747615663905094E-2</v>
      </c>
    </row>
    <row r="107" spans="2:11" ht="13.5" thickTop="1">
      <c r="E107" s="258" t="s">
        <v>133</v>
      </c>
      <c r="H107" s="258" t="s">
        <v>134</v>
      </c>
    </row>
    <row r="108" spans="2:11">
      <c r="G108" s="7"/>
      <c r="H108" s="212"/>
      <c r="I108" s="212"/>
      <c r="J108" s="213"/>
      <c r="K108" s="213"/>
    </row>
    <row r="109" spans="2:11">
      <c r="G109" s="7"/>
      <c r="H109" s="11"/>
      <c r="I109" s="212"/>
      <c r="J109" s="213"/>
      <c r="K109" s="213"/>
    </row>
    <row r="110" spans="2:11">
      <c r="G110" s="7"/>
      <c r="H110" s="212"/>
      <c r="I110" s="212"/>
      <c r="J110" s="213"/>
      <c r="K110" s="213"/>
    </row>
    <row r="111" spans="2:11">
      <c r="G111" s="7"/>
      <c r="H111" s="212"/>
      <c r="I111" s="212"/>
      <c r="J111" s="213"/>
      <c r="K111" s="213"/>
    </row>
    <row r="112" spans="2:11">
      <c r="G112" s="7"/>
      <c r="H112" s="11"/>
      <c r="I112" s="212"/>
      <c r="J112" s="213"/>
      <c r="K112" s="213"/>
    </row>
    <row r="113" spans="7:11">
      <c r="G113" s="7"/>
      <c r="H113" s="212"/>
      <c r="I113" s="212"/>
      <c r="J113" s="213"/>
      <c r="K113" s="213"/>
    </row>
    <row r="114" spans="7:11">
      <c r="G114" s="7"/>
      <c r="H114" s="212"/>
      <c r="I114" s="212"/>
      <c r="J114" s="213"/>
      <c r="K114" s="213"/>
    </row>
    <row r="115" spans="7:11">
      <c r="H115" s="213"/>
      <c r="I115" s="213"/>
      <c r="J115" s="213"/>
      <c r="K115" s="213"/>
    </row>
    <row r="116" spans="7:11">
      <c r="H116" s="213"/>
      <c r="I116" s="213"/>
      <c r="J116" s="213"/>
      <c r="K116" s="213"/>
    </row>
    <row r="117" spans="7:11">
      <c r="H117" s="213"/>
      <c r="I117" s="213"/>
      <c r="J117" s="213"/>
      <c r="K117" s="213"/>
    </row>
  </sheetData>
  <mergeCells count="34">
    <mergeCell ref="F103:G103"/>
    <mergeCell ref="F104:G104"/>
    <mergeCell ref="C105:D105"/>
    <mergeCell ref="F105:G105"/>
    <mergeCell ref="F106:G106"/>
    <mergeCell ref="C86:E86"/>
    <mergeCell ref="F86:H86"/>
    <mergeCell ref="F101:G101"/>
    <mergeCell ref="C102:D102"/>
    <mergeCell ref="F102:G102"/>
    <mergeCell ref="C2:E2"/>
    <mergeCell ref="F2:H2"/>
    <mergeCell ref="C63:E63"/>
    <mergeCell ref="F63:H63"/>
    <mergeCell ref="I2:K2"/>
    <mergeCell ref="C34:D34"/>
    <mergeCell ref="C37:D37"/>
    <mergeCell ref="C56:D56"/>
    <mergeCell ref="C59:D59"/>
    <mergeCell ref="J63:L63"/>
    <mergeCell ref="C82:D82"/>
    <mergeCell ref="F82:G82"/>
    <mergeCell ref="F83:G83"/>
    <mergeCell ref="F78:G78"/>
    <mergeCell ref="C79:D79"/>
    <mergeCell ref="F79:G79"/>
    <mergeCell ref="F80:G80"/>
    <mergeCell ref="F81:G81"/>
    <mergeCell ref="J83:K83"/>
    <mergeCell ref="J78:K78"/>
    <mergeCell ref="J79:K79"/>
    <mergeCell ref="J80:K80"/>
    <mergeCell ref="J81:K81"/>
    <mergeCell ref="J82:K82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U123"/>
  <sheetViews>
    <sheetView zoomScale="150" zoomScaleNormal="150" zoomScalePageLayoutView="150" workbookViewId="0">
      <selection activeCell="J55" sqref="J55"/>
    </sheetView>
  </sheetViews>
  <sheetFormatPr defaultColWidth="8.85546875" defaultRowHeight="12.75"/>
  <cols>
    <col min="2" max="2" width="21.42578125" customWidth="1"/>
    <col min="3" max="5" width="10.7109375" customWidth="1"/>
    <col min="6" max="7" width="11.7109375" customWidth="1"/>
    <col min="8" max="8" width="10.7109375" customWidth="1"/>
    <col min="9" max="11" width="11.7109375" customWidth="1"/>
    <col min="13" max="13" width="15.7109375" customWidth="1"/>
    <col min="14" max="16" width="9.7109375" customWidth="1"/>
    <col min="17" max="17" width="15.7109375" customWidth="1"/>
  </cols>
  <sheetData>
    <row r="1" spans="2:17" ht="13.5" thickBot="1"/>
    <row r="2" spans="2:17" ht="13.5" thickTop="1">
      <c r="B2" s="27" t="s">
        <v>44</v>
      </c>
      <c r="C2" s="482" t="s">
        <v>1</v>
      </c>
      <c r="D2" s="483"/>
      <c r="E2" s="484"/>
      <c r="F2" s="479"/>
      <c r="G2" s="485"/>
      <c r="H2" s="485"/>
      <c r="I2" s="486"/>
      <c r="J2" s="487"/>
      <c r="K2" s="487"/>
      <c r="M2" s="14"/>
      <c r="N2" s="3"/>
      <c r="O2" s="148"/>
      <c r="P2" s="3"/>
      <c r="Q2" s="3"/>
    </row>
    <row r="3" spans="2:17">
      <c r="B3" s="4" t="s">
        <v>45</v>
      </c>
      <c r="C3" s="22" t="s">
        <v>24</v>
      </c>
      <c r="D3" s="18" t="s">
        <v>22</v>
      </c>
      <c r="E3" s="21" t="s">
        <v>25</v>
      </c>
      <c r="F3" s="15"/>
      <c r="G3" s="15"/>
      <c r="H3" s="15"/>
      <c r="I3" s="15"/>
      <c r="J3" s="15"/>
      <c r="K3" s="15"/>
      <c r="M3" s="14"/>
      <c r="N3" s="3"/>
      <c r="O3" s="3"/>
      <c r="P3" s="3"/>
      <c r="Q3" s="3"/>
    </row>
    <row r="4" spans="2:17" ht="13.5" thickBot="1">
      <c r="B4" s="5" t="s">
        <v>5</v>
      </c>
      <c r="C4" s="23" t="s">
        <v>0</v>
      </c>
      <c r="D4" s="19" t="s">
        <v>28</v>
      </c>
      <c r="E4" s="28" t="s">
        <v>19</v>
      </c>
      <c r="F4" s="159"/>
      <c r="G4" s="159"/>
      <c r="H4" s="159"/>
      <c r="I4" s="159"/>
      <c r="J4" s="159"/>
      <c r="K4" s="159"/>
      <c r="M4" s="12"/>
      <c r="N4" s="12"/>
      <c r="O4" s="12"/>
      <c r="P4" s="12"/>
      <c r="Q4" s="12"/>
    </row>
    <row r="5" spans="2:17" ht="13.5" thickTop="1">
      <c r="B5" s="1" t="s">
        <v>6</v>
      </c>
      <c r="C5" s="24">
        <f>'Location 3-Hoop'!C5</f>
        <v>-269.12299999999999</v>
      </c>
      <c r="D5" s="24">
        <f>'Location 3-Hoop'!D5</f>
        <v>-283.029</v>
      </c>
      <c r="E5" s="161">
        <f>'Location 3-Hoop'!E5</f>
        <v>-295.637</v>
      </c>
      <c r="F5" s="115"/>
      <c r="G5" s="115"/>
      <c r="H5" s="115"/>
      <c r="I5" s="115"/>
      <c r="J5" s="115"/>
      <c r="K5" s="115"/>
      <c r="M5" s="6"/>
      <c r="N5" s="6"/>
      <c r="O5" s="6"/>
      <c r="P5" s="6"/>
      <c r="Q5" s="6"/>
    </row>
    <row r="6" spans="2:17">
      <c r="B6" s="1" t="s">
        <v>7</v>
      </c>
      <c r="C6" s="24">
        <f>'Location 3-Hoop'!C6</f>
        <v>-438.67500000000001</v>
      </c>
      <c r="D6" s="24">
        <f>'Location 3-Hoop'!D6</f>
        <v>-497.072</v>
      </c>
      <c r="E6" s="161">
        <f>'Location 3-Hoop'!E6</f>
        <v>-566.02700000000004</v>
      </c>
      <c r="F6" s="115"/>
      <c r="G6" s="115"/>
      <c r="H6" s="115"/>
      <c r="I6" s="115"/>
      <c r="J6" s="115"/>
      <c r="K6" s="115"/>
      <c r="M6" s="6"/>
      <c r="N6" s="6"/>
      <c r="O6" s="6"/>
      <c r="P6" s="6"/>
      <c r="Q6" s="6"/>
    </row>
    <row r="7" spans="2:17">
      <c r="B7" s="1" t="s">
        <v>13</v>
      </c>
      <c r="C7" s="24">
        <f>'Location 3-Hoop'!C7</f>
        <v>-385.79199999999997</v>
      </c>
      <c r="D7" s="24">
        <f>'Location 3-Hoop'!D7</f>
        <v>-422.858</v>
      </c>
      <c r="E7" s="161">
        <f>'Location 3-Hoop'!E7</f>
        <v>-455.517</v>
      </c>
      <c r="F7" s="115"/>
      <c r="G7" s="115"/>
      <c r="H7" s="115"/>
      <c r="I7" s="115"/>
      <c r="J7" s="115"/>
      <c r="K7" s="115"/>
      <c r="M7" s="155"/>
      <c r="N7" s="155"/>
      <c r="O7" s="155"/>
      <c r="P7" s="155"/>
      <c r="Q7" s="155"/>
    </row>
    <row r="8" spans="2:17">
      <c r="B8" s="1" t="s">
        <v>8</v>
      </c>
      <c r="C8" s="24">
        <f>'Location 3-Hoop'!C8</f>
        <v>-422.79399999999998</v>
      </c>
      <c r="D8" s="24">
        <f>'Location 3-Hoop'!D8</f>
        <v>-466.00099999999998</v>
      </c>
      <c r="E8" s="161">
        <f>'Location 3-Hoop'!E8</f>
        <v>-514.33600000000001</v>
      </c>
      <c r="F8" s="160"/>
      <c r="G8" s="160"/>
      <c r="H8" s="160"/>
      <c r="I8" s="160"/>
      <c r="J8" s="160"/>
      <c r="K8" s="160"/>
      <c r="M8" s="155"/>
      <c r="N8" s="155"/>
      <c r="O8" s="155"/>
      <c r="P8" s="155"/>
      <c r="Q8" s="155"/>
    </row>
    <row r="9" spans="2:17">
      <c r="B9" s="1" t="s">
        <v>14</v>
      </c>
      <c r="C9" s="24">
        <f>'Location 3-Hoop'!C9</f>
        <v>-478.935</v>
      </c>
      <c r="D9" s="24">
        <f>'Location 3-Hoop'!D9</f>
        <v>-468.072</v>
      </c>
      <c r="E9" s="161">
        <f>'Location 3-Hoop'!E9</f>
        <v>-455.89699999999999</v>
      </c>
      <c r="F9" s="115"/>
      <c r="G9" s="115"/>
      <c r="H9" s="115"/>
      <c r="I9" s="115"/>
      <c r="J9" s="115"/>
      <c r="K9" s="115"/>
      <c r="M9" s="6"/>
      <c r="N9" s="6"/>
      <c r="O9" s="6"/>
      <c r="P9" s="6"/>
      <c r="Q9" s="6"/>
    </row>
    <row r="10" spans="2:17">
      <c r="B10" s="1" t="s">
        <v>9</v>
      </c>
      <c r="C10" s="24">
        <f>'Location 3-Hoop'!C10</f>
        <v>-408.387</v>
      </c>
      <c r="D10" s="24">
        <f>'Location 3-Hoop'!D10</f>
        <v>-460.71600000000001</v>
      </c>
      <c r="E10" s="161">
        <f>'Location 3-Hoop'!E10</f>
        <v>-515.24199999999996</v>
      </c>
      <c r="F10" s="115"/>
      <c r="G10" s="115"/>
      <c r="H10" s="115"/>
      <c r="I10" s="115"/>
      <c r="J10" s="115"/>
      <c r="K10" s="115"/>
      <c r="M10" s="6"/>
      <c r="N10" s="6"/>
      <c r="O10" s="6"/>
      <c r="P10" s="6"/>
      <c r="Q10" s="6"/>
    </row>
    <row r="11" spans="2:17">
      <c r="B11" s="1" t="s">
        <v>15</v>
      </c>
      <c r="C11" s="24">
        <f>'Location 3-Hoop'!C11</f>
        <v>-530.36199999999997</v>
      </c>
      <c r="D11" s="24">
        <f>'Location 3-Hoop'!D11</f>
        <v>-581.48599999999999</v>
      </c>
      <c r="E11" s="161">
        <f>'Location 3-Hoop'!E11</f>
        <v>-634.67700000000002</v>
      </c>
      <c r="F11" s="115"/>
      <c r="G11" s="115"/>
      <c r="H11" s="115"/>
      <c r="I11" s="115"/>
      <c r="J11" s="115"/>
      <c r="K11" s="115"/>
      <c r="M11" s="6"/>
      <c r="N11" s="6"/>
      <c r="O11" s="6"/>
      <c r="P11" s="6"/>
      <c r="Q11" s="6"/>
    </row>
    <row r="12" spans="2:17">
      <c r="B12" s="1" t="s">
        <v>10</v>
      </c>
      <c r="C12" s="24">
        <f>'Location 3-Hoop'!C12</f>
        <v>-562.27200000000005</v>
      </c>
      <c r="D12" s="24">
        <f>'Location 3-Hoop'!D12</f>
        <v>-630.33799999999997</v>
      </c>
      <c r="E12" s="161">
        <f>'Location 3-Hoop'!E12</f>
        <v>-706.3</v>
      </c>
      <c r="F12" s="115"/>
      <c r="G12" s="115"/>
      <c r="H12" s="115"/>
      <c r="I12" s="115"/>
      <c r="J12" s="115"/>
      <c r="K12" s="115"/>
      <c r="M12" s="6"/>
      <c r="N12" s="6"/>
      <c r="O12" s="6"/>
      <c r="P12" s="6"/>
      <c r="Q12" s="6"/>
    </row>
    <row r="13" spans="2:17">
      <c r="B13" s="1" t="s">
        <v>17</v>
      </c>
      <c r="C13" s="24">
        <f>'Location 3-Hoop'!C13</f>
        <v>-329.53899999999999</v>
      </c>
      <c r="D13" s="24">
        <f>'Location 3-Hoop'!D13</f>
        <v>-420.59300000000002</v>
      </c>
      <c r="E13" s="161">
        <f>'Location 3-Hoop'!E13</f>
        <v>-520.97299999999996</v>
      </c>
      <c r="F13" s="115"/>
      <c r="G13" s="115"/>
      <c r="H13" s="115"/>
      <c r="I13" s="115"/>
      <c r="J13" s="115"/>
      <c r="K13" s="115"/>
      <c r="M13" s="6"/>
      <c r="N13" s="6"/>
      <c r="O13" s="6"/>
      <c r="P13" s="6"/>
      <c r="Q13" s="6"/>
    </row>
    <row r="14" spans="2:17">
      <c r="B14" s="1" t="s">
        <v>12</v>
      </c>
      <c r="C14" s="24">
        <f>'Location 3-Hoop'!C14</f>
        <v>-338.61799999999999</v>
      </c>
      <c r="D14" s="24">
        <f>'Location 3-Hoop'!D14</f>
        <v>-391.49599999999998</v>
      </c>
      <c r="E14" s="161">
        <f>'Location 3-Hoop'!E14</f>
        <v>-457.44799999999998</v>
      </c>
      <c r="F14" s="115"/>
      <c r="G14" s="115"/>
      <c r="H14" s="115"/>
      <c r="I14" s="115"/>
      <c r="J14" s="115"/>
      <c r="K14" s="115"/>
      <c r="M14" s="6"/>
      <c r="N14" s="6"/>
      <c r="O14" s="6"/>
      <c r="P14" s="6"/>
      <c r="Q14" s="6"/>
    </row>
    <row r="15" spans="2:17">
      <c r="B15" s="1" t="s">
        <v>16</v>
      </c>
      <c r="C15" s="24">
        <f>'Location 3-Hoop'!C15</f>
        <v>-161.42099999999999</v>
      </c>
      <c r="D15" s="24">
        <f>'Location 3-Hoop'!D15</f>
        <v>-199.333</v>
      </c>
      <c r="E15" s="161">
        <f>'Location 3-Hoop'!E15</f>
        <v>-234.78899999999999</v>
      </c>
      <c r="F15" s="115"/>
      <c r="G15" s="115"/>
      <c r="H15" s="115"/>
      <c r="I15" s="115"/>
      <c r="J15" s="115"/>
      <c r="K15" s="115"/>
      <c r="M15" s="6"/>
      <c r="N15" s="6"/>
      <c r="O15" s="6"/>
      <c r="P15" s="6"/>
      <c r="Q15" s="6"/>
    </row>
    <row r="16" spans="2:17" ht="13.5" thickBot="1">
      <c r="B16" s="9" t="s">
        <v>11</v>
      </c>
      <c r="C16" s="69">
        <f>'Location 3-Hoop'!C16</f>
        <v>-184.97200000000001</v>
      </c>
      <c r="D16" s="49">
        <f>'Location 3-Hoop'!D16</f>
        <v>-214.81899999999999</v>
      </c>
      <c r="E16" s="162">
        <f>'Location 3-Hoop'!E16</f>
        <v>-247.947</v>
      </c>
      <c r="F16" s="115"/>
      <c r="G16" s="115"/>
      <c r="H16" s="115"/>
      <c r="I16" s="115"/>
      <c r="J16" s="115"/>
      <c r="K16" s="115"/>
      <c r="M16" s="6"/>
      <c r="N16" s="6"/>
      <c r="O16" s="6"/>
      <c r="P16" s="6"/>
      <c r="Q16" s="6"/>
    </row>
    <row r="17" spans="2:21" ht="13.5" thickTop="1">
      <c r="B17" s="3"/>
      <c r="C17" s="10"/>
      <c r="D17" s="3"/>
      <c r="E17" s="13"/>
      <c r="F17" s="10"/>
      <c r="G17" s="3"/>
      <c r="H17" s="13"/>
      <c r="I17" s="10"/>
      <c r="J17" s="3"/>
      <c r="K17" s="13"/>
    </row>
    <row r="18" spans="2:21" ht="13.5" thickBot="1"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7"/>
      <c r="M18" s="7"/>
      <c r="N18" s="7"/>
      <c r="O18" s="7"/>
      <c r="P18" s="7"/>
    </row>
    <row r="19" spans="2:21" ht="13.5" thickTop="1">
      <c r="B19" s="27" t="s">
        <v>2</v>
      </c>
      <c r="C19" s="482" t="s">
        <v>4</v>
      </c>
      <c r="D19" s="483"/>
      <c r="E19" s="484"/>
      <c r="F19" s="479"/>
      <c r="G19" s="485"/>
      <c r="H19" s="485"/>
      <c r="I19" s="486"/>
      <c r="J19" s="487"/>
      <c r="K19" s="487"/>
      <c r="L19" s="7"/>
      <c r="M19" s="7"/>
      <c r="N19" s="7"/>
      <c r="O19" s="7"/>
      <c r="P19" s="7"/>
    </row>
    <row r="20" spans="2:21">
      <c r="B20" s="4" t="s">
        <v>45</v>
      </c>
      <c r="C20" s="22" t="s">
        <v>24</v>
      </c>
      <c r="D20" s="18" t="s">
        <v>22</v>
      </c>
      <c r="E20" s="21" t="s">
        <v>25</v>
      </c>
      <c r="F20" s="15"/>
      <c r="G20" s="15"/>
      <c r="H20" s="15"/>
      <c r="I20" s="15"/>
      <c r="J20" s="15"/>
      <c r="K20" s="15"/>
      <c r="L20" s="7"/>
      <c r="M20" s="7"/>
      <c r="N20" s="7"/>
      <c r="O20" s="7"/>
      <c r="P20" s="7"/>
    </row>
    <row r="21" spans="2:21" ht="13.5" thickBot="1">
      <c r="B21" s="5" t="s">
        <v>5</v>
      </c>
      <c r="C21" s="23" t="s">
        <v>0</v>
      </c>
      <c r="D21" s="19" t="s">
        <v>28</v>
      </c>
      <c r="E21" s="28" t="s">
        <v>19</v>
      </c>
      <c r="F21" s="159"/>
      <c r="G21" s="159"/>
      <c r="H21" s="159"/>
      <c r="I21" s="159"/>
      <c r="J21" s="159"/>
      <c r="K21" s="159"/>
      <c r="L21" s="7"/>
      <c r="M21" s="7"/>
      <c r="N21" s="7"/>
      <c r="O21" s="7"/>
      <c r="P21" s="7"/>
    </row>
    <row r="22" spans="2:21" ht="13.5" thickTop="1">
      <c r="B22" s="1" t="s">
        <v>6</v>
      </c>
      <c r="C22" s="24">
        <f>'Location 3-Axial'!C5</f>
        <v>-144.97200000000001</v>
      </c>
      <c r="D22" s="24">
        <f>'Location 3-Axial'!D5</f>
        <v>-211.102</v>
      </c>
      <c r="E22" s="161">
        <f>'Location 3-Axial'!E5</f>
        <v>-275.28699999999998</v>
      </c>
      <c r="F22" s="115"/>
      <c r="G22" s="115"/>
      <c r="H22" s="115"/>
      <c r="I22" s="115"/>
      <c r="J22" s="115"/>
      <c r="K22" s="115"/>
      <c r="L22" s="7"/>
      <c r="M22" s="7"/>
      <c r="N22" s="7"/>
      <c r="O22" s="7"/>
      <c r="P22" s="7"/>
    </row>
    <row r="23" spans="2:21">
      <c r="B23" s="1" t="s">
        <v>7</v>
      </c>
      <c r="C23" s="24">
        <f>'Location 3-Axial'!C6</f>
        <v>-370.75099999999998</v>
      </c>
      <c r="D23" s="24">
        <f>'Location 3-Axial'!D6</f>
        <v>-409.959</v>
      </c>
      <c r="E23" s="161">
        <f>'Location 3-Axial'!E6</f>
        <v>-458.89400000000001</v>
      </c>
      <c r="F23" s="115"/>
      <c r="G23" s="115"/>
      <c r="H23" s="115"/>
      <c r="I23" s="115"/>
      <c r="J23" s="115"/>
      <c r="K23" s="115"/>
      <c r="L23" s="7"/>
      <c r="M23" s="7"/>
      <c r="N23" s="7"/>
      <c r="O23" s="7"/>
      <c r="P23" s="7"/>
    </row>
    <row r="24" spans="2:21">
      <c r="B24" s="1" t="s">
        <v>13</v>
      </c>
      <c r="C24" s="24">
        <f>'Location 3-Axial'!C7</f>
        <v>-233.46700000000001</v>
      </c>
      <c r="D24" s="24">
        <f>'Location 3-Axial'!D7</f>
        <v>-343.66399999999999</v>
      </c>
      <c r="E24" s="161">
        <f>'Location 3-Axial'!E7</f>
        <v>-448.745</v>
      </c>
      <c r="F24" s="115"/>
      <c r="G24" s="115"/>
      <c r="H24" s="115"/>
      <c r="I24" s="115"/>
      <c r="J24" s="115"/>
      <c r="K24" s="115"/>
      <c r="L24" s="7"/>
      <c r="M24" s="7"/>
      <c r="N24" s="7"/>
      <c r="O24" s="7"/>
      <c r="P24" s="7"/>
    </row>
    <row r="25" spans="2:21">
      <c r="B25" s="1" t="s">
        <v>8</v>
      </c>
      <c r="C25" s="24">
        <f>'Location 3-Axial'!C8</f>
        <v>-395.51499999999999</v>
      </c>
      <c r="D25" s="24">
        <f>'Location 3-Axial'!D8</f>
        <v>-422.71300000000002</v>
      </c>
      <c r="E25" s="161">
        <f>'Location 3-Axial'!E8</f>
        <v>-455.36599999999999</v>
      </c>
      <c r="F25" s="160"/>
      <c r="G25" s="160"/>
      <c r="H25" s="160"/>
      <c r="I25" s="160"/>
      <c r="J25" s="160"/>
      <c r="K25" s="160"/>
      <c r="L25" s="7"/>
      <c r="M25" s="7"/>
      <c r="N25" s="7"/>
      <c r="O25" s="7"/>
      <c r="P25" s="7"/>
    </row>
    <row r="26" spans="2:21">
      <c r="B26" s="1" t="s">
        <v>14</v>
      </c>
      <c r="C26" s="24">
        <f>'Location 3-Axial'!C9</f>
        <v>-348.947</v>
      </c>
      <c r="D26" s="24">
        <f>'Location 3-Axial'!D9</f>
        <v>-422.34</v>
      </c>
      <c r="E26" s="161">
        <f>'Location 3-Axial'!E9</f>
        <v>-491.36500000000001</v>
      </c>
      <c r="F26" s="115"/>
      <c r="G26" s="115"/>
      <c r="H26" s="115"/>
      <c r="I26" s="115"/>
      <c r="J26" s="115"/>
      <c r="K26" s="115"/>
      <c r="L26" s="15"/>
      <c r="M26" s="12"/>
      <c r="N26" s="12"/>
      <c r="O26" s="12"/>
      <c r="P26" s="7"/>
      <c r="Q26" s="7"/>
      <c r="R26" s="7"/>
      <c r="S26" s="7"/>
      <c r="T26" s="7"/>
      <c r="U26" s="7"/>
    </row>
    <row r="27" spans="2:21">
      <c r="B27" s="1" t="s">
        <v>9</v>
      </c>
      <c r="C27" s="24">
        <f>'Location 3-Axial'!C10</f>
        <v>-442.399</v>
      </c>
      <c r="D27" s="24">
        <f>'Location 3-Axial'!D10</f>
        <v>-462.00099999999998</v>
      </c>
      <c r="E27" s="161">
        <f>'Location 3-Axial'!E10</f>
        <v>-482.41300000000001</v>
      </c>
      <c r="F27" s="115"/>
      <c r="G27" s="115"/>
      <c r="H27" s="115"/>
      <c r="I27" s="115"/>
      <c r="J27" s="115"/>
      <c r="K27" s="115"/>
      <c r="L27" s="2"/>
      <c r="M27" s="2"/>
      <c r="N27" s="2"/>
      <c r="O27" s="2"/>
      <c r="P27" s="14"/>
      <c r="Q27" s="8"/>
      <c r="R27" s="7"/>
      <c r="S27" s="7"/>
      <c r="T27" s="7"/>
      <c r="U27" s="7"/>
    </row>
    <row r="28" spans="2:21">
      <c r="B28" s="1" t="s">
        <v>15</v>
      </c>
      <c r="C28" s="24">
        <f>'Location 3-Axial'!C11</f>
        <v>-290.20499999999998</v>
      </c>
      <c r="D28" s="24">
        <f>'Location 3-Axial'!D11</f>
        <v>-456.25299999999999</v>
      </c>
      <c r="E28" s="161">
        <f>'Location 3-Axial'!E11</f>
        <v>-624.71199999999999</v>
      </c>
      <c r="F28" s="115"/>
      <c r="G28" s="115"/>
      <c r="H28" s="115"/>
      <c r="I28" s="115"/>
      <c r="J28" s="115"/>
      <c r="K28" s="115"/>
      <c r="L28" s="2"/>
      <c r="M28" s="2"/>
      <c r="N28" s="2"/>
      <c r="O28" s="2"/>
      <c r="P28" s="14"/>
      <c r="Q28" s="8"/>
      <c r="R28" s="7"/>
      <c r="S28" s="7"/>
      <c r="T28" s="7"/>
      <c r="U28" s="7"/>
    </row>
    <row r="29" spans="2:21">
      <c r="B29" s="1" t="s">
        <v>10</v>
      </c>
      <c r="C29" s="24">
        <f>'Location 3-Axial'!C12</f>
        <v>-485.65800000000002</v>
      </c>
      <c r="D29" s="24">
        <f>'Location 3-Axial'!D12</f>
        <v>-525.90300000000002</v>
      </c>
      <c r="E29" s="161">
        <f>'Location 3-Axial'!E12</f>
        <v>-568.76</v>
      </c>
      <c r="F29" s="115"/>
      <c r="G29" s="115"/>
      <c r="H29" s="115"/>
      <c r="I29" s="115"/>
      <c r="J29" s="115"/>
      <c r="K29" s="115"/>
      <c r="L29" s="2"/>
      <c r="M29" s="2"/>
      <c r="N29" s="2"/>
      <c r="O29" s="2"/>
      <c r="P29" s="14"/>
      <c r="Q29" s="8"/>
      <c r="R29" s="7"/>
      <c r="S29" s="7"/>
      <c r="T29" s="7"/>
      <c r="U29" s="7"/>
    </row>
    <row r="30" spans="2:21">
      <c r="B30" s="1" t="s">
        <v>17</v>
      </c>
      <c r="C30" s="24">
        <f>'Location 3-Axial'!C13</f>
        <v>-129.64500000000001</v>
      </c>
      <c r="D30" s="24">
        <f>'Location 3-Axial'!D13</f>
        <v>-279.55599999999998</v>
      </c>
      <c r="E30" s="161">
        <f>'Location 3-Axial'!E13</f>
        <v>-441.93700000000001</v>
      </c>
      <c r="F30" s="115"/>
      <c r="G30" s="115"/>
      <c r="H30" s="115"/>
      <c r="I30" s="115"/>
      <c r="J30" s="115"/>
      <c r="K30" s="115"/>
      <c r="L30" s="2"/>
      <c r="M30" s="2"/>
      <c r="N30" s="2"/>
      <c r="O30" s="2"/>
      <c r="P30" s="14"/>
      <c r="Q30" s="8"/>
      <c r="R30" s="7"/>
      <c r="S30" s="7"/>
      <c r="T30" s="7"/>
      <c r="U30" s="7"/>
    </row>
    <row r="31" spans="2:21">
      <c r="B31" s="1" t="s">
        <v>12</v>
      </c>
      <c r="C31" s="24">
        <f>'Location 3-Axial'!C14</f>
        <v>-214.21100000000001</v>
      </c>
      <c r="D31" s="24">
        <f>'Location 3-Axial'!D14</f>
        <v>-259.66699999999997</v>
      </c>
      <c r="E31" s="161">
        <f>'Location 3-Axial'!E14</f>
        <v>-316.572</v>
      </c>
      <c r="F31" s="115"/>
      <c r="G31" s="115"/>
      <c r="H31" s="115"/>
      <c r="I31" s="115"/>
      <c r="J31" s="160"/>
      <c r="K31" s="115"/>
      <c r="L31" s="2"/>
      <c r="M31" s="2"/>
      <c r="N31" s="2"/>
      <c r="O31" s="2"/>
      <c r="P31" s="14"/>
      <c r="Q31" s="8"/>
      <c r="R31" s="7"/>
      <c r="S31" s="7"/>
      <c r="T31" s="7"/>
      <c r="U31" s="7"/>
    </row>
    <row r="32" spans="2:21">
      <c r="B32" s="1" t="s">
        <v>16</v>
      </c>
      <c r="C32" s="24">
        <f>'Location 3-Axial'!C15</f>
        <v>-102.46599999999999</v>
      </c>
      <c r="D32" s="24">
        <f>'Location 3-Axial'!D15</f>
        <v>-165.114</v>
      </c>
      <c r="E32" s="161">
        <f>'Location 3-Axial'!E15</f>
        <v>-225.00399999999999</v>
      </c>
      <c r="F32" s="115"/>
      <c r="G32" s="115"/>
      <c r="H32" s="115"/>
      <c r="I32" s="115"/>
      <c r="J32" s="115"/>
      <c r="K32" s="115"/>
      <c r="L32" s="2"/>
      <c r="M32" s="2"/>
      <c r="N32" s="2"/>
      <c r="O32" s="2"/>
      <c r="P32" s="14"/>
      <c r="Q32" s="8"/>
      <c r="R32" s="7"/>
      <c r="S32" s="7"/>
      <c r="T32" s="7"/>
      <c r="U32" s="7"/>
    </row>
    <row r="33" spans="2:21" ht="13.5" thickBot="1">
      <c r="B33" s="9" t="s">
        <v>11</v>
      </c>
      <c r="C33" s="69">
        <f>'Location 3-Axial'!C16</f>
        <v>-132.84399999999999</v>
      </c>
      <c r="D33" s="49">
        <f>'Location 3-Axial'!D16</f>
        <v>-154.74299999999999</v>
      </c>
      <c r="E33" s="162">
        <f>'Location 3-Axial'!E16</f>
        <v>-178.25399999999999</v>
      </c>
      <c r="F33" s="115"/>
      <c r="G33" s="115"/>
      <c r="H33" s="115"/>
      <c r="I33" s="115"/>
      <c r="J33" s="115"/>
      <c r="K33" s="115"/>
      <c r="L33" s="2"/>
      <c r="M33" s="2"/>
      <c r="N33" s="2"/>
      <c r="O33" s="2"/>
      <c r="P33" s="14"/>
      <c r="Q33" s="8"/>
      <c r="R33" s="7"/>
      <c r="S33" s="7"/>
      <c r="T33" s="7"/>
      <c r="U33" s="7"/>
    </row>
    <row r="34" spans="2:21" ht="13.5" thickTop="1">
      <c r="B34" s="3"/>
      <c r="C34" s="115"/>
      <c r="D34" s="115"/>
      <c r="E34" s="115"/>
      <c r="F34" s="115"/>
      <c r="G34" s="115"/>
      <c r="H34" s="115"/>
      <c r="I34" s="115"/>
      <c r="J34" s="115"/>
      <c r="K34" s="115"/>
      <c r="L34" s="2"/>
      <c r="M34" s="2"/>
      <c r="N34" s="2"/>
      <c r="O34" s="2"/>
      <c r="P34" s="14"/>
      <c r="Q34" s="8"/>
      <c r="R34" s="7"/>
      <c r="S34" s="7"/>
      <c r="T34" s="7"/>
      <c r="U34" s="7"/>
    </row>
    <row r="35" spans="2:21" ht="13.5" thickBot="1">
      <c r="B35" s="3"/>
      <c r="C35" s="115"/>
      <c r="D35" s="115"/>
      <c r="E35" s="115"/>
      <c r="F35" s="115"/>
      <c r="G35" s="115"/>
      <c r="H35" s="115"/>
      <c r="I35" s="115"/>
      <c r="J35" s="115"/>
      <c r="K35" s="115"/>
      <c r="L35" s="2"/>
      <c r="M35" s="2"/>
      <c r="N35" s="2"/>
      <c r="O35" s="2"/>
      <c r="P35" s="14"/>
      <c r="Q35" s="8"/>
      <c r="R35" s="7"/>
      <c r="S35" s="7"/>
      <c r="T35" s="7"/>
      <c r="U35" s="7"/>
    </row>
    <row r="36" spans="2:21" ht="13.5" thickTop="1">
      <c r="B36" s="27" t="s">
        <v>123</v>
      </c>
      <c r="C36" s="482" t="s">
        <v>1</v>
      </c>
      <c r="D36" s="483"/>
      <c r="E36" s="484"/>
      <c r="F36" s="479"/>
      <c r="G36" s="485"/>
      <c r="H36" s="485"/>
      <c r="I36" s="486"/>
      <c r="J36" s="487"/>
      <c r="K36" s="487"/>
      <c r="L36" s="7"/>
      <c r="M36" s="7"/>
      <c r="N36" s="7"/>
      <c r="O36" s="7"/>
      <c r="P36" s="7"/>
    </row>
    <row r="37" spans="2:21">
      <c r="B37" s="4" t="s">
        <v>45</v>
      </c>
      <c r="C37" s="22" t="s">
        <v>24</v>
      </c>
      <c r="D37" s="18" t="s">
        <v>22</v>
      </c>
      <c r="E37" s="21" t="s">
        <v>25</v>
      </c>
      <c r="F37" s="15"/>
      <c r="G37" s="15"/>
      <c r="H37" s="15"/>
      <c r="I37" s="15"/>
      <c r="J37" s="15"/>
      <c r="K37" s="15"/>
      <c r="L37" s="7"/>
      <c r="M37" s="7"/>
      <c r="N37" s="7"/>
      <c r="O37" s="7"/>
      <c r="P37" s="7"/>
    </row>
    <row r="38" spans="2:21" ht="13.5" thickBot="1">
      <c r="B38" s="5" t="s">
        <v>5</v>
      </c>
      <c r="C38" s="23" t="s">
        <v>0</v>
      </c>
      <c r="D38" s="19" t="s">
        <v>28</v>
      </c>
      <c r="E38" s="28" t="s">
        <v>19</v>
      </c>
      <c r="F38" s="159"/>
      <c r="G38" s="159"/>
      <c r="H38" s="159"/>
      <c r="I38" s="159"/>
      <c r="J38" s="159"/>
      <c r="K38" s="159"/>
      <c r="L38" s="7"/>
      <c r="M38" s="7"/>
      <c r="N38" s="7"/>
      <c r="O38" s="7"/>
      <c r="P38" s="7"/>
    </row>
    <row r="39" spans="2:21" ht="13.5" thickTop="1">
      <c r="B39" s="1" t="s">
        <v>6</v>
      </c>
      <c r="C39" s="24">
        <f>SQRT(C5^2+C22^2-C5*C22)</f>
        <v>233.29974358537129</v>
      </c>
      <c r="D39" s="24">
        <f>SQRT(D5^2+D22^2-D5*D22)</f>
        <v>254.79694128266138</v>
      </c>
      <c r="E39" s="161">
        <f>SQRT(E5^2+E22^2-E5*E22)</f>
        <v>286.00549875657987</v>
      </c>
      <c r="F39" s="115"/>
      <c r="G39" s="115"/>
      <c r="H39" s="115"/>
      <c r="I39" s="115"/>
      <c r="J39" s="115"/>
      <c r="K39" s="115"/>
      <c r="L39" s="7"/>
      <c r="M39" s="7"/>
      <c r="N39" s="7"/>
      <c r="O39" s="7"/>
      <c r="P39" s="7"/>
    </row>
    <row r="40" spans="2:21">
      <c r="B40" s="1" t="s">
        <v>7</v>
      </c>
      <c r="C40" s="24">
        <f t="shared" ref="C40:E50" si="0">SQRT(C6^2+C23^2-C6*C23)</f>
        <v>408.96560332257775</v>
      </c>
      <c r="D40" s="24">
        <f t="shared" si="0"/>
        <v>459.7475555312937</v>
      </c>
      <c r="E40" s="161">
        <f t="shared" si="0"/>
        <v>520.79158386728943</v>
      </c>
      <c r="F40" s="115"/>
      <c r="G40" s="115"/>
      <c r="H40" s="115"/>
      <c r="I40" s="115"/>
      <c r="J40" s="115"/>
      <c r="K40" s="115"/>
      <c r="L40" s="7"/>
      <c r="M40" s="7"/>
      <c r="N40" s="7"/>
      <c r="O40" s="7"/>
      <c r="P40" s="7"/>
    </row>
    <row r="41" spans="2:21">
      <c r="B41" s="1" t="s">
        <v>13</v>
      </c>
      <c r="C41" s="24">
        <f t="shared" si="0"/>
        <v>336.55995972337524</v>
      </c>
      <c r="D41" s="24">
        <f t="shared" si="0"/>
        <v>389.34915095322856</v>
      </c>
      <c r="E41" s="161">
        <f t="shared" si="0"/>
        <v>452.16903492941663</v>
      </c>
      <c r="F41" s="115"/>
      <c r="G41" s="115"/>
      <c r="H41" s="115"/>
      <c r="I41" s="115"/>
      <c r="J41" s="115"/>
      <c r="K41" s="115"/>
      <c r="L41" s="7"/>
      <c r="M41" s="7"/>
      <c r="N41" s="7"/>
      <c r="O41" s="7"/>
      <c r="P41" s="7"/>
    </row>
    <row r="42" spans="2:21">
      <c r="B42" s="1" t="s">
        <v>8</v>
      </c>
      <c r="C42" s="24">
        <f t="shared" si="0"/>
        <v>409.83595834309119</v>
      </c>
      <c r="D42" s="24">
        <f t="shared" si="0"/>
        <v>445.93556895251129</v>
      </c>
      <c r="E42" s="161">
        <f t="shared" si="0"/>
        <v>487.5331659241246</v>
      </c>
      <c r="F42" s="160"/>
      <c r="G42" s="160"/>
      <c r="H42" s="160"/>
      <c r="I42" s="160"/>
      <c r="J42" s="160"/>
      <c r="K42" s="160"/>
      <c r="L42" s="7"/>
      <c r="M42" s="7"/>
      <c r="N42" s="7"/>
      <c r="O42" s="7"/>
      <c r="P42" s="7"/>
    </row>
    <row r="43" spans="2:21">
      <c r="B43" s="1" t="s">
        <v>14</v>
      </c>
      <c r="C43" s="24">
        <f t="shared" si="0"/>
        <v>428.9753041714639</v>
      </c>
      <c r="D43" s="24">
        <f t="shared" si="0"/>
        <v>446.96414207853411</v>
      </c>
      <c r="E43" s="161">
        <f t="shared" si="0"/>
        <v>474.62596687180957</v>
      </c>
      <c r="F43" s="115"/>
      <c r="G43" s="115"/>
      <c r="H43" s="115"/>
      <c r="I43" s="115"/>
      <c r="J43" s="115"/>
      <c r="K43" s="115"/>
      <c r="L43" s="15"/>
      <c r="M43" s="12"/>
      <c r="N43" s="12"/>
      <c r="O43" s="12"/>
      <c r="P43" s="7"/>
      <c r="Q43" s="7"/>
      <c r="R43" s="7"/>
      <c r="S43" s="7"/>
      <c r="T43" s="7"/>
      <c r="U43" s="7"/>
    </row>
    <row r="44" spans="2:21">
      <c r="B44" s="1" t="s">
        <v>9</v>
      </c>
      <c r="C44" s="24">
        <f t="shared" si="0"/>
        <v>426.41155771976912</v>
      </c>
      <c r="D44" s="24">
        <f t="shared" si="0"/>
        <v>461.3598421416844</v>
      </c>
      <c r="E44" s="161">
        <f t="shared" si="0"/>
        <v>499.63705045462757</v>
      </c>
      <c r="F44" s="115"/>
      <c r="G44" s="115"/>
      <c r="H44" s="115"/>
      <c r="I44" s="115"/>
      <c r="J44" s="115"/>
      <c r="K44" s="115"/>
      <c r="L44" s="2"/>
      <c r="M44" s="2"/>
      <c r="N44" s="2"/>
      <c r="O44" s="2"/>
      <c r="P44" s="14"/>
      <c r="Q44" s="8"/>
      <c r="R44" s="7"/>
      <c r="S44" s="7"/>
      <c r="T44" s="7"/>
      <c r="U44" s="7"/>
    </row>
    <row r="45" spans="2:21">
      <c r="B45" s="1" t="s">
        <v>15</v>
      </c>
      <c r="C45" s="24">
        <f t="shared" si="0"/>
        <v>459.98813991123723</v>
      </c>
      <c r="D45" s="24">
        <f t="shared" si="0"/>
        <v>530.08304655685788</v>
      </c>
      <c r="E45" s="161">
        <f t="shared" si="0"/>
        <v>629.75363377196959</v>
      </c>
      <c r="F45" s="115"/>
      <c r="G45" s="115"/>
      <c r="H45" s="115"/>
      <c r="I45" s="115"/>
      <c r="J45" s="115"/>
      <c r="K45" s="115"/>
      <c r="L45" s="2"/>
      <c r="M45" s="2"/>
      <c r="N45" s="2"/>
      <c r="O45" s="2"/>
      <c r="P45" s="14"/>
      <c r="Q45" s="8"/>
      <c r="R45" s="7"/>
      <c r="S45" s="7"/>
      <c r="T45" s="7"/>
      <c r="U45" s="7"/>
    </row>
    <row r="46" spans="2:21">
      <c r="B46" s="1" t="s">
        <v>10</v>
      </c>
      <c r="C46" s="24">
        <f t="shared" si="0"/>
        <v>528.14922131155322</v>
      </c>
      <c r="D46" s="24">
        <f t="shared" si="0"/>
        <v>585.15238565607831</v>
      </c>
      <c r="E46" s="161">
        <f t="shared" si="0"/>
        <v>648.56182403838727</v>
      </c>
      <c r="F46" s="115"/>
      <c r="G46" s="115"/>
      <c r="H46" s="115"/>
      <c r="I46" s="115"/>
      <c r="J46" s="115"/>
      <c r="K46" s="115"/>
      <c r="L46" s="2"/>
      <c r="M46" s="2"/>
      <c r="N46" s="2"/>
      <c r="O46" s="2"/>
      <c r="P46" s="14"/>
      <c r="Q46" s="8"/>
      <c r="R46" s="7"/>
      <c r="S46" s="7"/>
      <c r="T46" s="7"/>
      <c r="U46" s="7"/>
    </row>
    <row r="47" spans="2:21">
      <c r="B47" s="1" t="s">
        <v>17</v>
      </c>
      <c r="C47" s="24">
        <f t="shared" si="0"/>
        <v>287.54250971117295</v>
      </c>
      <c r="D47" s="24">
        <f t="shared" si="0"/>
        <v>370.77045739513824</v>
      </c>
      <c r="E47" s="161">
        <f t="shared" si="0"/>
        <v>486.29613816788628</v>
      </c>
      <c r="F47" s="115"/>
      <c r="G47" s="115"/>
      <c r="H47" s="115"/>
      <c r="I47" s="115"/>
      <c r="J47" s="115"/>
      <c r="K47" s="115"/>
      <c r="L47" s="2"/>
      <c r="M47" s="2"/>
      <c r="N47" s="2"/>
      <c r="O47" s="2"/>
      <c r="P47" s="14"/>
      <c r="Q47" s="8"/>
      <c r="R47" s="7"/>
      <c r="S47" s="7"/>
      <c r="T47" s="7"/>
      <c r="U47" s="7"/>
    </row>
    <row r="48" spans="2:21">
      <c r="B48" s="1" t="s">
        <v>12</v>
      </c>
      <c r="C48" s="24">
        <f t="shared" si="0"/>
        <v>296.66951654492578</v>
      </c>
      <c r="D48" s="24">
        <f t="shared" si="0"/>
        <v>345.01808224062694</v>
      </c>
      <c r="E48" s="161">
        <f t="shared" si="0"/>
        <v>405.78476515512506</v>
      </c>
      <c r="F48" s="115"/>
      <c r="G48" s="115"/>
      <c r="H48" s="115"/>
      <c r="I48" s="115"/>
      <c r="J48" s="160"/>
      <c r="K48" s="115"/>
      <c r="L48" s="2"/>
      <c r="M48" s="2"/>
      <c r="N48" s="2"/>
      <c r="O48" s="2"/>
      <c r="P48" s="14"/>
      <c r="Q48" s="8"/>
      <c r="R48" s="7"/>
      <c r="S48" s="7"/>
      <c r="T48" s="7"/>
      <c r="U48" s="7"/>
    </row>
    <row r="49" spans="2:21">
      <c r="B49" s="1" t="s">
        <v>16</v>
      </c>
      <c r="C49" s="24">
        <f t="shared" si="0"/>
        <v>141.47740530204814</v>
      </c>
      <c r="D49" s="24">
        <f t="shared" si="0"/>
        <v>184.61746646241249</v>
      </c>
      <c r="E49" s="161">
        <f t="shared" si="0"/>
        <v>230.05262524257355</v>
      </c>
      <c r="F49" s="115"/>
      <c r="G49" s="115"/>
      <c r="H49" s="115"/>
      <c r="I49" s="115"/>
      <c r="J49" s="115"/>
      <c r="K49" s="115"/>
      <c r="L49" s="2"/>
      <c r="M49" s="2"/>
      <c r="N49" s="2"/>
      <c r="O49" s="2"/>
      <c r="P49" s="14"/>
      <c r="Q49" s="8"/>
      <c r="R49" s="7"/>
      <c r="S49" s="7"/>
      <c r="T49" s="7"/>
      <c r="U49" s="7"/>
    </row>
    <row r="50" spans="2:21" ht="13.5" thickBot="1">
      <c r="B50" s="9" t="s">
        <v>11</v>
      </c>
      <c r="C50" s="49">
        <f t="shared" si="0"/>
        <v>165.19609181817833</v>
      </c>
      <c r="D50" s="49">
        <f t="shared" si="0"/>
        <v>191.96578417259676</v>
      </c>
      <c r="E50" s="162">
        <f t="shared" si="0"/>
        <v>221.48286341611177</v>
      </c>
      <c r="F50" s="115"/>
      <c r="G50" s="115"/>
      <c r="H50" s="115"/>
      <c r="I50" s="115"/>
      <c r="J50" s="115"/>
      <c r="K50" s="115"/>
      <c r="L50" s="2"/>
      <c r="M50" s="2"/>
      <c r="N50" s="2"/>
      <c r="O50" s="2"/>
      <c r="P50" s="14"/>
      <c r="Q50" s="8"/>
      <c r="R50" s="7"/>
      <c r="S50" s="7"/>
      <c r="T50" s="7"/>
      <c r="U50" s="7"/>
    </row>
    <row r="51" spans="2:21" ht="13.5" thickTop="1">
      <c r="B51" s="3"/>
      <c r="C51" s="115"/>
      <c r="D51" s="115"/>
      <c r="E51" s="115"/>
      <c r="F51" s="115"/>
      <c r="G51" s="115"/>
      <c r="H51" s="115"/>
      <c r="I51" s="115"/>
      <c r="J51" s="115"/>
      <c r="K51" s="115"/>
      <c r="L51" s="2"/>
      <c r="M51" s="2"/>
      <c r="N51" s="2"/>
      <c r="O51" s="2"/>
      <c r="P51" s="14"/>
      <c r="Q51" s="8"/>
      <c r="R51" s="7"/>
      <c r="S51" s="7"/>
      <c r="T51" s="7"/>
      <c r="U51" s="7"/>
    </row>
    <row r="52" spans="2:21" ht="13.5" thickBot="1">
      <c r="B52" s="3"/>
      <c r="C52" s="181"/>
      <c r="D52" s="214"/>
      <c r="E52" s="218"/>
      <c r="F52" s="14"/>
      <c r="G52" s="218"/>
      <c r="H52" s="6"/>
      <c r="I52" s="7"/>
      <c r="K52" s="6"/>
      <c r="L52" s="2"/>
      <c r="M52" s="2"/>
      <c r="N52" s="2"/>
      <c r="O52" s="2"/>
      <c r="P52" s="14"/>
      <c r="Q52" s="8"/>
      <c r="R52" s="7"/>
      <c r="S52" s="7"/>
      <c r="T52" s="7"/>
      <c r="U52" s="7"/>
    </row>
    <row r="53" spans="2:21" ht="13.5" thickTop="1">
      <c r="B53" s="70"/>
      <c r="C53" s="455" t="s">
        <v>96</v>
      </c>
      <c r="D53" s="450"/>
      <c r="E53" s="459"/>
      <c r="F53" s="455" t="s">
        <v>119</v>
      </c>
      <c r="G53" s="456"/>
      <c r="H53" s="6"/>
      <c r="I53" s="7"/>
      <c r="K53" s="6"/>
      <c r="L53" s="2"/>
      <c r="M53" s="2"/>
      <c r="N53" s="2"/>
      <c r="O53" s="2"/>
      <c r="P53" s="14"/>
      <c r="Q53" s="8"/>
      <c r="R53" s="7"/>
      <c r="S53" s="7"/>
      <c r="T53" s="7"/>
      <c r="U53" s="7"/>
    </row>
    <row r="54" spans="2:21" ht="22.5">
      <c r="B54" s="71" t="s">
        <v>125</v>
      </c>
      <c r="C54" s="72" t="s">
        <v>51</v>
      </c>
      <c r="D54" s="34" t="s">
        <v>63</v>
      </c>
      <c r="E54" s="73" t="s">
        <v>122</v>
      </c>
      <c r="F54" s="156" t="s">
        <v>51</v>
      </c>
      <c r="G54" s="73" t="s">
        <v>122</v>
      </c>
      <c r="H54" s="6"/>
      <c r="I54" s="7"/>
      <c r="K54" s="6"/>
      <c r="L54" s="2"/>
      <c r="M54" s="2"/>
      <c r="N54" s="2"/>
      <c r="O54" s="2"/>
      <c r="P54" s="14"/>
      <c r="Q54" s="8"/>
      <c r="R54" s="7"/>
      <c r="S54" s="7"/>
      <c r="T54" s="7"/>
      <c r="U54" s="7"/>
    </row>
    <row r="55" spans="2:21" ht="13.5" thickBot="1">
      <c r="B55" s="157" t="s">
        <v>121</v>
      </c>
      <c r="C55" s="86" t="s">
        <v>22</v>
      </c>
      <c r="D55" s="76" t="s">
        <v>65</v>
      </c>
      <c r="E55" s="77"/>
      <c r="F55" s="143" t="s">
        <v>91</v>
      </c>
      <c r="G55" s="77"/>
      <c r="H55" s="6"/>
      <c r="K55" s="6"/>
      <c r="L55" s="2"/>
      <c r="M55" s="2"/>
      <c r="N55" s="2"/>
      <c r="O55" s="2"/>
      <c r="P55" s="14"/>
      <c r="Q55" s="8"/>
      <c r="R55" s="7"/>
      <c r="S55" s="7"/>
      <c r="T55" s="7"/>
      <c r="U55" s="7"/>
    </row>
    <row r="56" spans="2:21" ht="13.5" thickTop="1">
      <c r="B56" s="79" t="s">
        <v>6</v>
      </c>
      <c r="C56" s="80">
        <f>D39</f>
        <v>254.79694128266138</v>
      </c>
      <c r="D56" s="149">
        <v>252.50399999999999</v>
      </c>
      <c r="E56" s="182">
        <f>(D56/C56-1)</f>
        <v>-8.9990926544039063E-3</v>
      </c>
      <c r="F56" s="158">
        <f>MAX(C39,E39)</f>
        <v>286.00549875657987</v>
      </c>
      <c r="G56" s="182">
        <f>(D56/F56-1)</f>
        <v>-0.117135855437147</v>
      </c>
      <c r="H56" s="11"/>
      <c r="I56" s="2"/>
      <c r="J56" s="2"/>
      <c r="K56" s="11"/>
      <c r="L56" s="2"/>
      <c r="M56" s="2"/>
      <c r="N56" s="2"/>
      <c r="O56" s="2"/>
      <c r="P56" s="14"/>
      <c r="Q56" s="8"/>
      <c r="R56" s="7"/>
      <c r="S56" s="7"/>
      <c r="T56" s="7"/>
      <c r="U56" s="7"/>
    </row>
    <row r="57" spans="2:21">
      <c r="B57" s="79" t="s">
        <v>7</v>
      </c>
      <c r="C57" s="80">
        <f t="shared" ref="C57:C67" si="1">D40</f>
        <v>459.7475555312937</v>
      </c>
      <c r="D57" s="93">
        <v>455.04</v>
      </c>
      <c r="E57" s="182">
        <f t="shared" ref="E57:E66" si="2">(D57/C57-1)</f>
        <v>-1.0239435696082211E-2</v>
      </c>
      <c r="F57" s="158">
        <f t="shared" ref="F57:F67" si="3">MAX(C40,E40)</f>
        <v>520.79158386728943</v>
      </c>
      <c r="G57" s="182">
        <f t="shared" ref="G57:G66" si="4">(D57/F57-1)</f>
        <v>-0.12625316134917519</v>
      </c>
      <c r="H57" s="2"/>
      <c r="I57" s="2"/>
      <c r="J57" s="2"/>
      <c r="K57" s="2"/>
      <c r="L57" s="2"/>
      <c r="M57" s="2"/>
      <c r="N57" s="2"/>
      <c r="O57" s="2"/>
      <c r="P57" s="14"/>
      <c r="Q57" s="8"/>
      <c r="R57" s="7"/>
      <c r="S57" s="7"/>
      <c r="T57" s="7"/>
      <c r="U57" s="7"/>
    </row>
    <row r="58" spans="2:21">
      <c r="B58" s="79" t="s">
        <v>13</v>
      </c>
      <c r="C58" s="80">
        <f t="shared" si="1"/>
        <v>389.34915095322856</v>
      </c>
      <c r="D58" s="93">
        <v>385.64400000000001</v>
      </c>
      <c r="E58" s="182">
        <f t="shared" si="2"/>
        <v>-9.5162682239253726E-3</v>
      </c>
      <c r="F58" s="158">
        <f t="shared" si="3"/>
        <v>452.16903492941663</v>
      </c>
      <c r="G58" s="182">
        <f t="shared" si="4"/>
        <v>-0.14712426059825423</v>
      </c>
      <c r="H58" s="15"/>
      <c r="I58" s="115"/>
      <c r="J58" s="115"/>
      <c r="K58" s="15"/>
      <c r="L58" s="2"/>
      <c r="M58" s="2"/>
      <c r="N58" s="2"/>
      <c r="O58" s="2"/>
      <c r="P58" s="14"/>
      <c r="Q58" s="8"/>
      <c r="R58" s="7"/>
      <c r="S58" s="7"/>
      <c r="T58" s="7"/>
      <c r="U58" s="7"/>
    </row>
    <row r="59" spans="2:21">
      <c r="B59" s="79" t="s">
        <v>8</v>
      </c>
      <c r="C59" s="80">
        <f t="shared" si="1"/>
        <v>445.93556895251129</v>
      </c>
      <c r="D59" s="93">
        <v>439.13099999999997</v>
      </c>
      <c r="E59" s="182">
        <f t="shared" si="2"/>
        <v>-1.5259085451503784E-2</v>
      </c>
      <c r="F59" s="158">
        <f t="shared" si="3"/>
        <v>487.5331659241246</v>
      </c>
      <c r="G59" s="182">
        <f t="shared" si="4"/>
        <v>-9.9279739938056943E-2</v>
      </c>
      <c r="H59" s="116"/>
      <c r="I59" s="115"/>
      <c r="J59" s="115"/>
      <c r="K59" s="116"/>
      <c r="L59" s="2"/>
      <c r="M59" s="2"/>
      <c r="N59" s="2"/>
      <c r="O59" s="2"/>
      <c r="P59" s="14"/>
      <c r="Q59" s="8"/>
      <c r="R59" s="7"/>
      <c r="S59" s="7"/>
      <c r="T59" s="7"/>
      <c r="U59" s="7"/>
    </row>
    <row r="60" spans="2:21">
      <c r="B60" s="79" t="s">
        <v>14</v>
      </c>
      <c r="C60" s="80">
        <f t="shared" si="1"/>
        <v>446.96414207853411</v>
      </c>
      <c r="D60" s="93">
        <v>440.42</v>
      </c>
      <c r="E60" s="182">
        <f t="shared" si="2"/>
        <v>-1.4641313390603594E-2</v>
      </c>
      <c r="F60" s="158">
        <f t="shared" si="3"/>
        <v>474.62596687180957</v>
      </c>
      <c r="G60" s="182">
        <f t="shared" si="4"/>
        <v>-7.2069311962124738E-2</v>
      </c>
      <c r="H60" s="11"/>
      <c r="I60" s="2"/>
      <c r="J60" s="2"/>
      <c r="K60" s="11"/>
      <c r="L60" s="2"/>
      <c r="M60" s="2"/>
      <c r="N60" s="2"/>
      <c r="O60" s="2"/>
      <c r="P60" s="14"/>
      <c r="Q60" s="8"/>
      <c r="R60" s="7"/>
      <c r="S60" s="7"/>
      <c r="T60" s="7"/>
      <c r="U60" s="7"/>
    </row>
    <row r="61" spans="2:21">
      <c r="B61" s="79" t="s">
        <v>9</v>
      </c>
      <c r="C61" s="80">
        <f t="shared" si="1"/>
        <v>461.3598421416844</v>
      </c>
      <c r="D61" s="93">
        <v>452.14800000000002</v>
      </c>
      <c r="E61" s="182">
        <f t="shared" si="2"/>
        <v>-1.9966718600652245E-2</v>
      </c>
      <c r="F61" s="158">
        <f t="shared" si="3"/>
        <v>499.63705045462757</v>
      </c>
      <c r="G61" s="182">
        <f t="shared" si="4"/>
        <v>-9.5047095509463331E-2</v>
      </c>
      <c r="H61" s="11"/>
      <c r="I61" s="2"/>
      <c r="J61" s="2"/>
      <c r="K61" s="11"/>
      <c r="L61" s="2"/>
      <c r="M61" s="2"/>
      <c r="N61" s="2"/>
      <c r="O61" s="2"/>
      <c r="P61" s="14"/>
      <c r="Q61" s="8"/>
      <c r="R61" s="7"/>
      <c r="S61" s="7"/>
      <c r="T61" s="7"/>
      <c r="U61" s="7"/>
    </row>
    <row r="62" spans="2:21">
      <c r="B62" s="79" t="s">
        <v>15</v>
      </c>
      <c r="C62" s="80">
        <f t="shared" si="1"/>
        <v>530.08304655685788</v>
      </c>
      <c r="D62" s="93">
        <v>525.07899999999995</v>
      </c>
      <c r="E62" s="182">
        <f t="shared" si="2"/>
        <v>-9.4401180897250025E-3</v>
      </c>
      <c r="F62" s="158">
        <f t="shared" si="3"/>
        <v>629.75363377196959</v>
      </c>
      <c r="G62" s="182">
        <f t="shared" si="4"/>
        <v>-0.16621521204254264</v>
      </c>
      <c r="H62" s="11"/>
      <c r="I62" s="2"/>
      <c r="J62" s="2"/>
      <c r="K62" s="11"/>
      <c r="L62" s="2"/>
      <c r="M62" s="2"/>
      <c r="N62" s="2"/>
      <c r="O62" s="2"/>
      <c r="P62" s="14"/>
      <c r="Q62" s="8"/>
      <c r="R62" s="7"/>
      <c r="S62" s="7"/>
      <c r="T62" s="7"/>
      <c r="U62" s="7"/>
    </row>
    <row r="63" spans="2:21">
      <c r="B63" s="79" t="s">
        <v>10</v>
      </c>
      <c r="C63" s="80">
        <f t="shared" si="1"/>
        <v>585.15238565607831</v>
      </c>
      <c r="D63" s="93">
        <v>577.59299999999996</v>
      </c>
      <c r="E63" s="182">
        <f t="shared" si="2"/>
        <v>-1.2918661602315251E-2</v>
      </c>
      <c r="F63" s="158">
        <f t="shared" si="3"/>
        <v>648.56182403838727</v>
      </c>
      <c r="G63" s="182">
        <f t="shared" si="4"/>
        <v>-0.10942491742188454</v>
      </c>
      <c r="H63" s="11"/>
      <c r="I63" s="2"/>
      <c r="J63" s="2"/>
      <c r="K63" s="11"/>
      <c r="L63" s="7"/>
      <c r="M63" s="7"/>
      <c r="N63" s="7"/>
      <c r="O63" s="7"/>
      <c r="P63" s="7"/>
    </row>
    <row r="64" spans="2:21">
      <c r="B64" s="79" t="s">
        <v>17</v>
      </c>
      <c r="C64" s="80">
        <f t="shared" si="1"/>
        <v>370.77045739513824</v>
      </c>
      <c r="D64" s="93">
        <v>370.48599999999999</v>
      </c>
      <c r="E64" s="182">
        <f t="shared" si="2"/>
        <v>-7.6720620390502425E-4</v>
      </c>
      <c r="F64" s="158">
        <f t="shared" si="3"/>
        <v>486.29613816788628</v>
      </c>
      <c r="G64" s="182">
        <f t="shared" si="4"/>
        <v>-0.23814735318318447</v>
      </c>
      <c r="H64" s="11"/>
      <c r="I64" s="2"/>
      <c r="J64" s="2"/>
      <c r="K64" s="11"/>
      <c r="L64" s="7"/>
      <c r="M64" s="7"/>
      <c r="N64" s="7"/>
      <c r="O64" s="7"/>
      <c r="P64" s="7"/>
    </row>
    <row r="65" spans="2:12">
      <c r="B65" s="79" t="s">
        <v>12</v>
      </c>
      <c r="C65" s="80">
        <f t="shared" si="1"/>
        <v>345.01808224062694</v>
      </c>
      <c r="D65" s="93">
        <v>344.36500000000001</v>
      </c>
      <c r="E65" s="182">
        <f t="shared" si="2"/>
        <v>-1.8928927909681592E-3</v>
      </c>
      <c r="F65" s="158">
        <f t="shared" si="3"/>
        <v>405.78476515512506</v>
      </c>
      <c r="G65" s="182">
        <f t="shared" si="4"/>
        <v>-0.15136045122750053</v>
      </c>
      <c r="H65" s="11"/>
      <c r="I65" s="2"/>
      <c r="J65" s="2"/>
      <c r="K65" s="11"/>
    </row>
    <row r="66" spans="2:12">
      <c r="B66" s="79" t="s">
        <v>67</v>
      </c>
      <c r="C66" s="80">
        <f t="shared" si="1"/>
        <v>184.61746646241249</v>
      </c>
      <c r="D66" s="93">
        <v>173.928</v>
      </c>
      <c r="E66" s="182">
        <f t="shared" si="2"/>
        <v>-5.7900623745093194E-2</v>
      </c>
      <c r="F66" s="158">
        <f t="shared" si="3"/>
        <v>230.05262524257355</v>
      </c>
      <c r="G66" s="182">
        <f t="shared" si="4"/>
        <v>-0.24396428940288895</v>
      </c>
      <c r="H66" s="11"/>
      <c r="I66" s="2"/>
      <c r="J66" s="2"/>
      <c r="K66" s="11"/>
    </row>
    <row r="67" spans="2:12" ht="13.5" thickBot="1">
      <c r="B67" s="82" t="s">
        <v>11</v>
      </c>
      <c r="C67" s="80">
        <f t="shared" si="1"/>
        <v>191.96578417259676</v>
      </c>
      <c r="D67" s="94">
        <v>189.833</v>
      </c>
      <c r="E67" s="184">
        <f>(D67/C67-1)</f>
        <v>-1.1110230824672218E-2</v>
      </c>
      <c r="F67" s="83">
        <f t="shared" si="3"/>
        <v>221.48286341611177</v>
      </c>
      <c r="G67" s="182">
        <f>(D67/F67-1)</f>
        <v>-0.14289982948545088</v>
      </c>
      <c r="H67" s="11"/>
      <c r="I67" s="2"/>
      <c r="J67" s="2"/>
      <c r="K67" s="11"/>
    </row>
    <row r="68" spans="2:12" ht="13.5" thickTop="1">
      <c r="B68" s="31" t="s">
        <v>38</v>
      </c>
      <c r="C68" s="141"/>
      <c r="D68" s="142"/>
      <c r="E68" s="239">
        <f>AVERAGE(E56:E67)</f>
        <v>-1.438763727282083E-2</v>
      </c>
      <c r="F68" s="55" t="s">
        <v>39</v>
      </c>
      <c r="G68" s="288">
        <f>AVERAGE(G56:G67)</f>
        <v>-0.14241012312980614</v>
      </c>
      <c r="H68" s="11"/>
      <c r="I68" s="2"/>
      <c r="J68" s="2"/>
      <c r="K68" s="11"/>
    </row>
    <row r="69" spans="2:12">
      <c r="B69" s="31" t="s">
        <v>40</v>
      </c>
      <c r="C69" s="453" t="s">
        <v>120</v>
      </c>
      <c r="D69" s="454"/>
      <c r="E69" s="239">
        <f>AVERAGE(E56,E58,E60,E62,E64,E66)</f>
        <v>-1.6877437051276017E-2</v>
      </c>
      <c r="F69" s="55" t="s">
        <v>41</v>
      </c>
      <c r="G69" s="289">
        <f>AVERAGE(G56,G58,G60,G62,G64,G66)</f>
        <v>-0.16410938043769033</v>
      </c>
      <c r="H69" s="11"/>
      <c r="I69" s="2"/>
      <c r="J69" s="2"/>
      <c r="K69" s="11"/>
    </row>
    <row r="70" spans="2:12">
      <c r="B70" s="31"/>
      <c r="C70" s="14"/>
      <c r="D70" s="56"/>
      <c r="E70" s="240">
        <f>AVERAGE(E57,E59,E61,E63,E65,E67)</f>
        <v>-1.1897837494365645E-2</v>
      </c>
      <c r="F70" s="58" t="s">
        <v>42</v>
      </c>
      <c r="G70" s="290">
        <f>AVERAGE(G57,G59,G61,G63,G65,G67)</f>
        <v>-0.12071086582192191</v>
      </c>
      <c r="H70" s="11"/>
      <c r="I70" s="2"/>
      <c r="J70" s="2"/>
      <c r="K70" s="11"/>
    </row>
    <row r="71" spans="2:12">
      <c r="B71" s="31"/>
      <c r="C71" s="14"/>
      <c r="D71" s="42"/>
      <c r="E71" s="239">
        <f>_xlfn.STDEV.S(E56:E67)</f>
        <v>1.4691729740107405E-2</v>
      </c>
      <c r="F71" s="55" t="s">
        <v>39</v>
      </c>
      <c r="G71" s="243">
        <f>_xlfn.STDEV.S(G56:G67)</f>
        <v>5.3246677500816075E-2</v>
      </c>
      <c r="H71" s="11"/>
      <c r="I71" s="2"/>
      <c r="J71" s="2"/>
      <c r="K71" s="11"/>
    </row>
    <row r="72" spans="2:12">
      <c r="B72" s="31"/>
      <c r="C72" s="453" t="s">
        <v>43</v>
      </c>
      <c r="D72" s="454"/>
      <c r="E72" s="239">
        <f>_xlfn.STDEV.S(E56,E58,E60,E62,E64,E66)</f>
        <v>2.0586454108337905E-2</v>
      </c>
      <c r="F72" s="55" t="s">
        <v>41</v>
      </c>
      <c r="G72" s="243">
        <f>_xlfn.STDEV.S(G56,G58,G60,G62,G64,G66)</f>
        <v>6.757106329306084E-2</v>
      </c>
      <c r="H72" s="6"/>
      <c r="I72" s="7"/>
      <c r="K72" s="6"/>
    </row>
    <row r="73" spans="2:12" ht="13.5" thickBot="1">
      <c r="B73" s="59"/>
      <c r="C73" s="60"/>
      <c r="D73" s="61"/>
      <c r="E73" s="241">
        <f>_xlfn.STDEV.S(E57,E59,E61,E63,E65,E67)</f>
        <v>6.0152547960142478E-3</v>
      </c>
      <c r="F73" s="63" t="s">
        <v>42</v>
      </c>
      <c r="G73" s="245">
        <f>_xlfn.STDEV.S(G57,G59,G61,G63,G65,G67)</f>
        <v>2.3271266094889137E-2</v>
      </c>
      <c r="H73" s="6"/>
      <c r="I73" s="7"/>
      <c r="K73" s="6"/>
    </row>
    <row r="74" spans="2:12" ht="13.5" thickTop="1">
      <c r="B74" s="3"/>
      <c r="C74" s="14"/>
      <c r="D74" s="14"/>
      <c r="E74" s="335" t="s">
        <v>129</v>
      </c>
      <c r="F74" s="309"/>
      <c r="G74" s="335" t="s">
        <v>129</v>
      </c>
      <c r="H74" s="6"/>
      <c r="I74" s="7"/>
      <c r="K74" s="6"/>
    </row>
    <row r="75" spans="2:12">
      <c r="B75" s="3"/>
      <c r="C75" s="14"/>
      <c r="D75" s="14"/>
      <c r="E75" s="6"/>
      <c r="F75" s="14"/>
      <c r="G75" s="6"/>
      <c r="H75" s="6"/>
      <c r="I75" s="7"/>
      <c r="K75" s="6"/>
    </row>
    <row r="76" spans="2:12">
      <c r="B76" s="3"/>
      <c r="C76" s="453"/>
      <c r="D76" s="453"/>
      <c r="E76" s="6"/>
      <c r="F76" s="14"/>
      <c r="G76" s="6"/>
      <c r="H76" s="6"/>
      <c r="I76" s="7"/>
      <c r="K76" s="6"/>
    </row>
    <row r="77" spans="2:12">
      <c r="B77" s="3"/>
      <c r="C77" s="14"/>
      <c r="D77" s="14"/>
      <c r="E77" s="6"/>
      <c r="F77" s="14"/>
      <c r="G77" s="6"/>
      <c r="H77" s="6"/>
      <c r="K77" s="6"/>
    </row>
    <row r="78" spans="2:12">
      <c r="B78" s="3"/>
      <c r="C78" s="11"/>
      <c r="D78" s="11"/>
      <c r="E78" s="6"/>
      <c r="F78" s="11"/>
    </row>
    <row r="79" spans="2:12">
      <c r="B79" s="3"/>
      <c r="C79" s="11"/>
      <c r="D79" s="125"/>
      <c r="E79" s="6"/>
      <c r="F79" s="11"/>
    </row>
    <row r="80" spans="2:12">
      <c r="B80" s="3"/>
      <c r="C80" s="479"/>
      <c r="D80" s="479"/>
      <c r="E80" s="479"/>
      <c r="F80" s="479"/>
      <c r="G80" s="479"/>
      <c r="H80" s="479"/>
      <c r="J80" s="479"/>
      <c r="K80" s="488"/>
      <c r="L80" s="488"/>
    </row>
    <row r="81" spans="2:12">
      <c r="B81" s="16"/>
      <c r="C81" s="14"/>
      <c r="D81" s="14"/>
      <c r="E81" s="14"/>
      <c r="F81" s="14"/>
      <c r="G81" s="14"/>
      <c r="H81" s="14"/>
      <c r="J81" s="14"/>
      <c r="K81" s="14"/>
      <c r="L81" s="14"/>
    </row>
    <row r="82" spans="2:12">
      <c r="B82" s="114"/>
      <c r="C82" s="15"/>
      <c r="D82" s="14"/>
      <c r="E82" s="14"/>
      <c r="F82" s="12"/>
      <c r="G82" s="14"/>
      <c r="H82" s="14"/>
      <c r="J82" s="15"/>
      <c r="K82" s="14"/>
      <c r="L82" s="14"/>
    </row>
    <row r="83" spans="2:12">
      <c r="B83" s="3"/>
      <c r="C83" s="6"/>
      <c r="D83" s="146"/>
      <c r="E83" s="6"/>
      <c r="F83" s="6"/>
      <c r="G83" s="146"/>
      <c r="H83" s="6"/>
      <c r="J83" s="11"/>
      <c r="K83" s="11"/>
      <c r="L83" s="11"/>
    </row>
    <row r="84" spans="2:12">
      <c r="B84" s="3"/>
      <c r="C84" s="6"/>
      <c r="D84" s="146"/>
      <c r="E84" s="6"/>
      <c r="F84" s="6"/>
      <c r="G84" s="146"/>
      <c r="H84" s="6"/>
      <c r="J84" s="11"/>
      <c r="K84" s="11"/>
      <c r="L84" s="11"/>
    </row>
    <row r="85" spans="2:12">
      <c r="B85" s="3"/>
      <c r="C85" s="6"/>
      <c r="D85" s="146"/>
      <c r="E85" s="6"/>
      <c r="F85" s="6"/>
      <c r="G85" s="146"/>
      <c r="H85" s="6"/>
      <c r="J85" s="11"/>
      <c r="K85" s="11"/>
      <c r="L85" s="11"/>
    </row>
    <row r="86" spans="2:12">
      <c r="B86" s="3"/>
      <c r="C86" s="6"/>
      <c r="D86" s="146"/>
      <c r="E86" s="6"/>
      <c r="F86" s="6"/>
      <c r="G86" s="146"/>
      <c r="H86" s="6"/>
      <c r="J86" s="11"/>
      <c r="K86" s="11"/>
      <c r="L86" s="11"/>
    </row>
    <row r="87" spans="2:12">
      <c r="B87" s="3"/>
      <c r="C87" s="6"/>
      <c r="D87" s="146"/>
      <c r="E87" s="6"/>
      <c r="F87" s="6"/>
      <c r="G87" s="146"/>
      <c r="H87" s="6"/>
      <c r="J87" s="11"/>
      <c r="K87" s="11"/>
      <c r="L87" s="11"/>
    </row>
    <row r="88" spans="2:12">
      <c r="B88" s="3"/>
      <c r="C88" s="6"/>
      <c r="D88" s="146"/>
      <c r="E88" s="6"/>
      <c r="F88" s="6"/>
      <c r="G88" s="146"/>
      <c r="H88" s="6"/>
      <c r="J88" s="11"/>
      <c r="K88" s="11"/>
      <c r="L88" s="11"/>
    </row>
    <row r="89" spans="2:12">
      <c r="B89" s="3"/>
      <c r="C89" s="6"/>
      <c r="D89" s="146"/>
      <c r="E89" s="6"/>
      <c r="F89" s="6"/>
      <c r="G89" s="146"/>
      <c r="H89" s="6"/>
      <c r="J89" s="11"/>
      <c r="K89" s="11"/>
      <c r="L89" s="11"/>
    </row>
    <row r="90" spans="2:12">
      <c r="B90" s="3"/>
      <c r="C90" s="6"/>
      <c r="D90" s="146"/>
      <c r="E90" s="6"/>
      <c r="F90" s="6"/>
      <c r="G90" s="146"/>
      <c r="H90" s="6"/>
      <c r="J90" s="11"/>
      <c r="K90" s="11"/>
      <c r="L90" s="11"/>
    </row>
    <row r="91" spans="2:12">
      <c r="B91" s="3"/>
      <c r="C91" s="6"/>
      <c r="D91" s="146"/>
      <c r="E91" s="6"/>
      <c r="F91" s="6"/>
      <c r="G91" s="146"/>
      <c r="H91" s="6"/>
      <c r="J91" s="11"/>
      <c r="K91" s="11"/>
      <c r="L91" s="11"/>
    </row>
    <row r="92" spans="2:12">
      <c r="B92" s="3"/>
      <c r="C92" s="6"/>
      <c r="D92" s="146"/>
      <c r="E92" s="6"/>
      <c r="F92" s="6"/>
      <c r="G92" s="146"/>
      <c r="H92" s="6"/>
      <c r="J92" s="11"/>
      <c r="K92" s="11"/>
      <c r="L92" s="11"/>
    </row>
    <row r="93" spans="2:12">
      <c r="B93" s="3"/>
      <c r="C93" s="6"/>
      <c r="D93" s="146"/>
      <c r="E93" s="6"/>
      <c r="F93" s="6"/>
      <c r="G93" s="146"/>
      <c r="H93" s="6"/>
      <c r="J93" s="11"/>
      <c r="K93" s="11"/>
      <c r="L93" s="11"/>
    </row>
    <row r="94" spans="2:12">
      <c r="B94" s="3"/>
      <c r="C94" s="6"/>
      <c r="D94" s="146"/>
      <c r="E94" s="6"/>
      <c r="F94" s="6"/>
      <c r="G94" s="146"/>
      <c r="H94" s="6"/>
      <c r="J94" s="11"/>
      <c r="K94" s="11"/>
      <c r="L94" s="11"/>
    </row>
    <row r="95" spans="2:12">
      <c r="B95" s="3"/>
      <c r="C95" s="6"/>
      <c r="D95" s="6"/>
      <c r="E95" s="6"/>
      <c r="F95" s="453"/>
      <c r="G95" s="453"/>
      <c r="H95" s="6"/>
      <c r="J95" s="453"/>
      <c r="K95" s="453"/>
      <c r="L95" s="6"/>
    </row>
    <row r="96" spans="2:12">
      <c r="B96" s="3"/>
      <c r="C96" s="453"/>
      <c r="D96" s="453"/>
      <c r="E96" s="6"/>
      <c r="F96" s="453"/>
      <c r="G96" s="453"/>
      <c r="H96" s="6"/>
      <c r="J96" s="453"/>
      <c r="K96" s="453"/>
      <c r="L96" s="6"/>
    </row>
    <row r="97" spans="2:12">
      <c r="B97" s="3"/>
      <c r="C97" s="14"/>
      <c r="D97" s="14"/>
      <c r="E97" s="6"/>
      <c r="F97" s="453"/>
      <c r="G97" s="453"/>
      <c r="H97" s="6"/>
      <c r="J97" s="453"/>
      <c r="K97" s="453"/>
      <c r="L97" s="6"/>
    </row>
    <row r="98" spans="2:12">
      <c r="B98" s="3"/>
      <c r="C98" s="14"/>
      <c r="D98" s="14"/>
      <c r="E98" s="6"/>
      <c r="F98" s="453"/>
      <c r="G98" s="453"/>
      <c r="H98" s="6"/>
      <c r="J98" s="453"/>
      <c r="K98" s="453"/>
      <c r="L98" s="6"/>
    </row>
    <row r="99" spans="2:12">
      <c r="B99" s="3"/>
      <c r="C99" s="453"/>
      <c r="D99" s="453"/>
      <c r="E99" s="6"/>
      <c r="F99" s="453"/>
      <c r="G99" s="453"/>
      <c r="H99" s="6"/>
      <c r="J99" s="453"/>
      <c r="K99" s="453"/>
      <c r="L99" s="6"/>
    </row>
    <row r="100" spans="2:12">
      <c r="B100" s="3"/>
      <c r="C100" s="14"/>
      <c r="D100" s="14"/>
      <c r="E100" s="6"/>
      <c r="F100" s="453"/>
      <c r="G100" s="453"/>
      <c r="H100" s="6"/>
      <c r="J100" s="453"/>
      <c r="K100" s="453"/>
      <c r="L100" s="6"/>
    </row>
    <row r="102" spans="2:12">
      <c r="D102" s="125"/>
    </row>
    <row r="103" spans="2:12">
      <c r="B103" s="3"/>
      <c r="C103" s="479"/>
      <c r="D103" s="479"/>
      <c r="E103" s="479"/>
      <c r="F103" s="479"/>
      <c r="G103" s="479"/>
      <c r="H103" s="479"/>
    </row>
    <row r="104" spans="2:12">
      <c r="B104" s="16"/>
      <c r="C104" s="14"/>
      <c r="D104" s="14"/>
      <c r="E104" s="14"/>
      <c r="F104" s="14"/>
      <c r="G104" s="14"/>
      <c r="H104" s="14"/>
    </row>
    <row r="105" spans="2:12">
      <c r="B105" s="114"/>
      <c r="C105" s="15"/>
      <c r="D105" s="12"/>
      <c r="E105" s="12"/>
      <c r="F105" s="12"/>
      <c r="G105" s="12"/>
      <c r="H105" s="12"/>
    </row>
    <row r="106" spans="2:12">
      <c r="B106" s="3"/>
      <c r="C106" s="6"/>
      <c r="D106" s="6"/>
      <c r="E106" s="11"/>
      <c r="F106" s="6"/>
      <c r="G106" s="6"/>
      <c r="H106" s="11"/>
    </row>
    <row r="107" spans="2:12">
      <c r="B107" s="3"/>
      <c r="C107" s="6"/>
      <c r="D107" s="6"/>
      <c r="E107" s="11"/>
      <c r="F107" s="6"/>
      <c r="G107" s="6"/>
      <c r="H107" s="11"/>
    </row>
    <row r="108" spans="2:12">
      <c r="B108" s="3"/>
      <c r="C108" s="6"/>
      <c r="D108" s="6"/>
      <c r="E108" s="11"/>
      <c r="F108" s="6"/>
      <c r="G108" s="6"/>
      <c r="H108" s="11"/>
    </row>
    <row r="109" spans="2:12">
      <c r="B109" s="3"/>
      <c r="C109" s="6"/>
      <c r="D109" s="6"/>
      <c r="E109" s="11"/>
      <c r="F109" s="6"/>
      <c r="G109" s="6"/>
      <c r="H109" s="11"/>
    </row>
    <row r="110" spans="2:12">
      <c r="B110" s="3"/>
      <c r="C110" s="6"/>
      <c r="D110" s="6"/>
      <c r="E110" s="11"/>
      <c r="F110" s="6"/>
      <c r="G110" s="6"/>
      <c r="H110" s="11"/>
    </row>
    <row r="111" spans="2:12">
      <c r="B111" s="3"/>
      <c r="C111" s="6"/>
      <c r="D111" s="6"/>
      <c r="E111" s="11"/>
      <c r="F111" s="6"/>
      <c r="G111" s="6"/>
      <c r="H111" s="11"/>
    </row>
    <row r="112" spans="2:12">
      <c r="B112" s="3"/>
      <c r="C112" s="6"/>
      <c r="D112" s="6"/>
      <c r="E112" s="11"/>
      <c r="F112" s="6"/>
      <c r="G112" s="6"/>
      <c r="H112" s="11"/>
    </row>
    <row r="113" spans="2:8">
      <c r="B113" s="3"/>
      <c r="C113" s="6"/>
      <c r="D113" s="6"/>
      <c r="E113" s="11"/>
      <c r="F113" s="6"/>
      <c r="G113" s="6"/>
      <c r="H113" s="11"/>
    </row>
    <row r="114" spans="2:8">
      <c r="B114" s="3"/>
      <c r="C114" s="6"/>
      <c r="D114" s="6"/>
      <c r="E114" s="11"/>
      <c r="F114" s="6"/>
      <c r="G114" s="6"/>
      <c r="H114" s="11"/>
    </row>
    <row r="115" spans="2:8">
      <c r="B115" s="3"/>
      <c r="C115" s="6"/>
      <c r="D115" s="6"/>
      <c r="E115" s="11"/>
      <c r="F115" s="6"/>
      <c r="G115" s="6"/>
      <c r="H115" s="11"/>
    </row>
    <row r="116" spans="2:8">
      <c r="B116" s="3"/>
      <c r="C116" s="6"/>
      <c r="D116" s="6"/>
      <c r="E116" s="11"/>
      <c r="F116" s="6"/>
      <c r="G116" s="6"/>
      <c r="H116" s="11"/>
    </row>
    <row r="117" spans="2:8">
      <c r="B117" s="3"/>
      <c r="C117" s="6"/>
      <c r="D117" s="6"/>
      <c r="E117" s="11"/>
      <c r="F117" s="6"/>
      <c r="G117" s="6"/>
      <c r="H117" s="11"/>
    </row>
    <row r="118" spans="2:8">
      <c r="B118" s="3"/>
      <c r="C118" s="6"/>
      <c r="D118" s="6"/>
      <c r="E118" s="11"/>
      <c r="F118" s="453"/>
      <c r="G118" s="453"/>
      <c r="H118" s="11"/>
    </row>
    <row r="119" spans="2:8">
      <c r="B119" s="3"/>
      <c r="C119" s="453"/>
      <c r="D119" s="453"/>
      <c r="E119" s="11"/>
      <c r="F119" s="453"/>
      <c r="G119" s="453"/>
      <c r="H119" s="11"/>
    </row>
    <row r="120" spans="2:8">
      <c r="B120" s="3"/>
      <c r="C120" s="14"/>
      <c r="D120" s="14"/>
      <c r="E120" s="11"/>
      <c r="F120" s="453"/>
      <c r="G120" s="453"/>
      <c r="H120" s="11"/>
    </row>
    <row r="121" spans="2:8">
      <c r="B121" s="3"/>
      <c r="C121" s="14"/>
      <c r="D121" s="14"/>
      <c r="E121" s="11"/>
      <c r="F121" s="453"/>
      <c r="G121" s="453"/>
      <c r="H121" s="11"/>
    </row>
    <row r="122" spans="2:8">
      <c r="B122" s="3"/>
      <c r="C122" s="453"/>
      <c r="D122" s="453"/>
      <c r="E122" s="11"/>
      <c r="F122" s="453"/>
      <c r="G122" s="453"/>
      <c r="H122" s="11"/>
    </row>
    <row r="123" spans="2:8">
      <c r="B123" s="3"/>
      <c r="C123" s="14"/>
      <c r="D123" s="14"/>
      <c r="E123" s="11"/>
      <c r="F123" s="453"/>
      <c r="G123" s="453"/>
      <c r="H123" s="11"/>
    </row>
  </sheetData>
  <mergeCells count="41">
    <mergeCell ref="C2:E2"/>
    <mergeCell ref="F2:H2"/>
    <mergeCell ref="I2:K2"/>
    <mergeCell ref="C19:E19"/>
    <mergeCell ref="F19:H19"/>
    <mergeCell ref="I19:K19"/>
    <mergeCell ref="F95:G95"/>
    <mergeCell ref="J95:K95"/>
    <mergeCell ref="C36:E36"/>
    <mergeCell ref="F36:H36"/>
    <mergeCell ref="I36:K36"/>
    <mergeCell ref="C53:E53"/>
    <mergeCell ref="F53:G53"/>
    <mergeCell ref="C69:D69"/>
    <mergeCell ref="C72:D72"/>
    <mergeCell ref="C76:D76"/>
    <mergeCell ref="C80:E80"/>
    <mergeCell ref="F80:H80"/>
    <mergeCell ref="J80:L80"/>
    <mergeCell ref="C103:E103"/>
    <mergeCell ref="F103:H103"/>
    <mergeCell ref="C96:D96"/>
    <mergeCell ref="F96:G96"/>
    <mergeCell ref="J96:K96"/>
    <mergeCell ref="F97:G97"/>
    <mergeCell ref="J97:K97"/>
    <mergeCell ref="F98:G98"/>
    <mergeCell ref="J98:K98"/>
    <mergeCell ref="C99:D99"/>
    <mergeCell ref="F99:G99"/>
    <mergeCell ref="J99:K99"/>
    <mergeCell ref="F100:G100"/>
    <mergeCell ref="J100:K100"/>
    <mergeCell ref="F123:G123"/>
    <mergeCell ref="F118:G118"/>
    <mergeCell ref="C119:D119"/>
    <mergeCell ref="F119:G119"/>
    <mergeCell ref="F120:G120"/>
    <mergeCell ref="F121:G121"/>
    <mergeCell ref="C122:D122"/>
    <mergeCell ref="F122:G12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Location 1-Hoop</vt:lpstr>
      <vt:lpstr>Location 1-Axial</vt:lpstr>
      <vt:lpstr>Location 1-von Mises</vt:lpstr>
      <vt:lpstr>Location 2-Hoop</vt:lpstr>
      <vt:lpstr>Location 2-Axial</vt:lpstr>
      <vt:lpstr>Location 2-von Mises</vt:lpstr>
      <vt:lpstr>Location 3-Hoop</vt:lpstr>
      <vt:lpstr>Location 3-Axial</vt:lpstr>
      <vt:lpstr>Location 3-von Mises</vt:lpstr>
      <vt:lpstr>Web plate - hoop</vt:lpstr>
      <vt:lpstr>Web plate - radial</vt:lpstr>
      <vt:lpstr>Table 1</vt:lpstr>
      <vt:lpstr>Table 2</vt:lpstr>
      <vt:lpstr>Table 6</vt:lpstr>
      <vt:lpstr>Table 3 &amp; 7</vt:lpstr>
      <vt:lpstr>Table 4</vt:lpstr>
      <vt:lpstr>Table 5</vt:lpstr>
      <vt:lpstr>Table 8 &amp; 9</vt:lpstr>
    </vt:vector>
  </TitlesOfParts>
  <Company>Iv-Groep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jjreijmers</dc:creator>
  <cp:lastModifiedBy>Jack Reijmers</cp:lastModifiedBy>
  <cp:lastPrinted>2024-09-23T07:28:43Z</cp:lastPrinted>
  <dcterms:created xsi:type="dcterms:W3CDTF">2021-06-17T09:36:16Z</dcterms:created>
  <dcterms:modified xsi:type="dcterms:W3CDTF">2024-09-27T17:10:29Z</dcterms:modified>
</cp:coreProperties>
</file>