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N:\NEPA200110 JJR Promotie\WF\Promotie nonFEA\_Second paper\Revisions second paper - March 2023\Opzet DOI\"/>
    </mc:Choice>
  </mc:AlternateContent>
  <xr:revisionPtr revIDLastSave="0" documentId="13_ncr:1_{6F600041-80E0-482F-AC9F-F5EAF96F560A}" xr6:coauthVersionLast="47" xr6:coauthVersionMax="47" xr10:uidLastSave="{00000000-0000-0000-0000-000000000000}"/>
  <bookViews>
    <workbookView xWindow="-120" yWindow="-120" windowWidth="29040" windowHeight="15840" tabRatio="843" xr2:uid="{00000000-000D-0000-FFFF-FFFF00000000}"/>
  </bookViews>
  <sheets>
    <sheet name="Location 1-Hoop" sheetId="17" r:id="rId1"/>
    <sheet name="Location 1-Axial" sheetId="16" r:id="rId2"/>
    <sheet name="Location 1-von Mises" sheetId="26" r:id="rId3"/>
    <sheet name="Location 2-Hoop" sheetId="18" r:id="rId4"/>
    <sheet name="Location 2-Axial" sheetId="19" r:id="rId5"/>
    <sheet name="Location 2-von Mises" sheetId="24" r:id="rId6"/>
    <sheet name="Location 3-Hoop" sheetId="20" r:id="rId7"/>
    <sheet name="Location 3-Axial" sheetId="21" r:id="rId8"/>
    <sheet name="Location 3-von Mises" sheetId="27" r:id="rId9"/>
    <sheet name="Web plate - hoop" sheetId="22" r:id="rId10"/>
    <sheet name="Web plate - radial" sheetId="23" r:id="rId1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2" i="27" l="1"/>
  <c r="F71" i="27"/>
  <c r="F70" i="27"/>
  <c r="D72" i="27"/>
  <c r="D71" i="27"/>
  <c r="D70" i="27"/>
  <c r="G105" i="21"/>
  <c r="G104" i="21"/>
  <c r="G103" i="21"/>
  <c r="D103" i="21"/>
  <c r="D104" i="21"/>
  <c r="D105" i="21"/>
  <c r="G82" i="21"/>
  <c r="G81" i="21"/>
  <c r="G80" i="21"/>
  <c r="D82" i="21"/>
  <c r="D81" i="21"/>
  <c r="D80" i="21"/>
  <c r="G105" i="20"/>
  <c r="G104" i="20"/>
  <c r="D105" i="20"/>
  <c r="D104" i="20"/>
  <c r="G103" i="20"/>
  <c r="D103" i="20"/>
  <c r="G82" i="20"/>
  <c r="G81" i="20"/>
  <c r="G80" i="20"/>
  <c r="D82" i="20"/>
  <c r="D81" i="20"/>
  <c r="D80" i="20"/>
  <c r="F72" i="24"/>
  <c r="F71" i="24"/>
  <c r="F70" i="24"/>
  <c r="D72" i="24"/>
  <c r="D71" i="24"/>
  <c r="D70" i="24"/>
  <c r="G105" i="19"/>
  <c r="G104" i="19"/>
  <c r="G103" i="19"/>
  <c r="D105" i="19"/>
  <c r="D104" i="19"/>
  <c r="D103" i="19"/>
  <c r="G82" i="19"/>
  <c r="G81" i="19"/>
  <c r="G80" i="19"/>
  <c r="D82" i="19"/>
  <c r="D81" i="19"/>
  <c r="D80" i="19"/>
  <c r="G66" i="19"/>
  <c r="G67" i="19"/>
  <c r="G68" i="19"/>
  <c r="G69" i="19"/>
  <c r="G70" i="19"/>
  <c r="G71" i="19"/>
  <c r="G72" i="19"/>
  <c r="G73" i="19"/>
  <c r="G74" i="19"/>
  <c r="G75" i="19"/>
  <c r="G76" i="19"/>
  <c r="G65" i="19"/>
  <c r="G66" i="18"/>
  <c r="G67" i="18"/>
  <c r="G68" i="18"/>
  <c r="G69" i="18"/>
  <c r="G70" i="18"/>
  <c r="G71" i="18"/>
  <c r="G72" i="18"/>
  <c r="G73" i="18"/>
  <c r="G74" i="18"/>
  <c r="G75" i="18"/>
  <c r="G76" i="18"/>
  <c r="G65" i="18"/>
  <c r="G105" i="18"/>
  <c r="G104" i="18"/>
  <c r="G103" i="18"/>
  <c r="D105" i="18"/>
  <c r="D104" i="18"/>
  <c r="D103" i="18"/>
  <c r="H82" i="16"/>
  <c r="H81" i="16"/>
  <c r="H80" i="16"/>
  <c r="G82" i="16"/>
  <c r="G81" i="16"/>
  <c r="G80" i="16"/>
  <c r="F105" i="17"/>
  <c r="F104" i="17"/>
  <c r="F103" i="17"/>
  <c r="D105" i="17"/>
  <c r="D104" i="17"/>
  <c r="D103" i="17"/>
  <c r="G79" i="18"/>
  <c r="G82" i="18"/>
  <c r="G78" i="18"/>
  <c r="G81" i="18"/>
  <c r="G77" i="18"/>
  <c r="G80" i="18"/>
  <c r="D82" i="18"/>
  <c r="D81" i="18"/>
  <c r="D80" i="18"/>
  <c r="G72" i="26"/>
  <c r="G71" i="26"/>
  <c r="G70" i="26"/>
  <c r="D72" i="26"/>
  <c r="D71" i="26"/>
  <c r="D70" i="26"/>
  <c r="G82" i="17"/>
  <c r="G81" i="17"/>
  <c r="G80" i="17"/>
  <c r="D82" i="17"/>
  <c r="D81" i="17"/>
  <c r="D80" i="17"/>
  <c r="G66" i="17"/>
  <c r="G67" i="17"/>
  <c r="G68" i="17"/>
  <c r="G69" i="17"/>
  <c r="G70" i="17"/>
  <c r="G71" i="17"/>
  <c r="G72" i="17"/>
  <c r="G73" i="17"/>
  <c r="G74" i="17"/>
  <c r="G75" i="17"/>
  <c r="G76" i="17"/>
  <c r="G65" i="17"/>
  <c r="G100" i="21"/>
  <c r="G100" i="20"/>
  <c r="D100" i="20"/>
  <c r="G100" i="19"/>
  <c r="G100" i="18"/>
  <c r="D100" i="18"/>
  <c r="H77" i="16"/>
  <c r="G77" i="16"/>
  <c r="D100" i="17"/>
  <c r="D65" i="16"/>
  <c r="N4" i="16"/>
  <c r="E65" i="16"/>
  <c r="G65" i="16"/>
  <c r="D66" i="16"/>
  <c r="N5" i="16"/>
  <c r="E66" i="16"/>
  <c r="G66" i="16"/>
  <c r="D67" i="16"/>
  <c r="N6" i="16"/>
  <c r="E67" i="16"/>
  <c r="G67" i="16"/>
  <c r="D68" i="16"/>
  <c r="N7" i="16"/>
  <c r="E68" i="16"/>
  <c r="G68" i="16"/>
  <c r="D69" i="16"/>
  <c r="N8" i="16"/>
  <c r="E69" i="16"/>
  <c r="G69" i="16"/>
  <c r="D70" i="16"/>
  <c r="N9" i="16"/>
  <c r="E70" i="16"/>
  <c r="G70" i="16"/>
  <c r="D71" i="16"/>
  <c r="N10" i="16"/>
  <c r="E71" i="16"/>
  <c r="G71" i="16"/>
  <c r="D72" i="16"/>
  <c r="N11" i="16"/>
  <c r="E72" i="16"/>
  <c r="G72" i="16"/>
  <c r="D73" i="16"/>
  <c r="N12" i="16"/>
  <c r="E73" i="16"/>
  <c r="G73" i="16"/>
  <c r="D74" i="16"/>
  <c r="N13" i="16"/>
  <c r="E74" i="16"/>
  <c r="G74" i="16"/>
  <c r="D76" i="16"/>
  <c r="N15" i="16"/>
  <c r="E76" i="16"/>
  <c r="G76" i="16"/>
  <c r="E67" i="23"/>
  <c r="E68" i="23"/>
  <c r="E69" i="23"/>
  <c r="E70" i="23"/>
  <c r="E71" i="23"/>
  <c r="E72" i="23"/>
  <c r="E73" i="23"/>
  <c r="E74" i="23"/>
  <c r="E75" i="23"/>
  <c r="E76" i="23"/>
  <c r="E77" i="23"/>
  <c r="E78" i="23"/>
  <c r="E8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8" i="23"/>
  <c r="E84" i="23"/>
  <c r="D77" i="23"/>
  <c r="E83" i="23"/>
  <c r="E81" i="23"/>
  <c r="E80" i="23"/>
  <c r="E60" i="23"/>
  <c r="D53" i="23"/>
  <c r="E59" i="23"/>
  <c r="E57" i="23"/>
  <c r="E56" i="23"/>
  <c r="M5" i="21"/>
  <c r="O5" i="21"/>
  <c r="P5" i="21"/>
  <c r="F89" i="21"/>
  <c r="B89" i="21"/>
  <c r="I89" i="21"/>
  <c r="M7" i="21"/>
  <c r="O7" i="21"/>
  <c r="P7" i="21"/>
  <c r="F91" i="21"/>
  <c r="B91" i="21"/>
  <c r="I91" i="21"/>
  <c r="M9" i="21"/>
  <c r="O9" i="21"/>
  <c r="P9" i="21"/>
  <c r="F93" i="21"/>
  <c r="B93" i="21"/>
  <c r="I93" i="21"/>
  <c r="M11" i="21"/>
  <c r="O11" i="21"/>
  <c r="P11" i="21"/>
  <c r="F95" i="21"/>
  <c r="B95" i="21"/>
  <c r="I95" i="21"/>
  <c r="M13" i="21"/>
  <c r="O13" i="21"/>
  <c r="P13" i="21"/>
  <c r="F97" i="21"/>
  <c r="B97" i="21"/>
  <c r="I97" i="21"/>
  <c r="M15" i="21"/>
  <c r="O15" i="21"/>
  <c r="P15" i="21"/>
  <c r="F99" i="21"/>
  <c r="B99" i="21"/>
  <c r="I99" i="21"/>
  <c r="I105" i="21"/>
  <c r="I102" i="21"/>
  <c r="M4" i="21"/>
  <c r="O4" i="21"/>
  <c r="P4" i="21"/>
  <c r="F88" i="21"/>
  <c r="B88" i="21"/>
  <c r="I88" i="21"/>
  <c r="M6" i="21"/>
  <c r="O6" i="21"/>
  <c r="P6" i="21"/>
  <c r="F90" i="21"/>
  <c r="B90" i="21"/>
  <c r="I90" i="21"/>
  <c r="M8" i="21"/>
  <c r="O8" i="21"/>
  <c r="P8" i="21"/>
  <c r="F92" i="21"/>
  <c r="B92" i="21"/>
  <c r="I92" i="21"/>
  <c r="M10" i="21"/>
  <c r="O10" i="21"/>
  <c r="P10" i="21"/>
  <c r="F94" i="21"/>
  <c r="B94" i="21"/>
  <c r="I94" i="21"/>
  <c r="M12" i="21"/>
  <c r="O12" i="21"/>
  <c r="P12" i="21"/>
  <c r="F96" i="21"/>
  <c r="B96" i="21"/>
  <c r="I96" i="21"/>
  <c r="M14" i="21"/>
  <c r="O14" i="21"/>
  <c r="P14" i="21"/>
  <c r="F98" i="21"/>
  <c r="B98" i="21"/>
  <c r="I98" i="21"/>
  <c r="I104" i="21"/>
  <c r="I101" i="21"/>
  <c r="I103" i="21"/>
  <c r="I100" i="21"/>
  <c r="M5" i="20"/>
  <c r="O5" i="20"/>
  <c r="P5" i="20"/>
  <c r="F89" i="20"/>
  <c r="B89" i="20"/>
  <c r="I89" i="20"/>
  <c r="M7" i="20"/>
  <c r="O7" i="20"/>
  <c r="P7" i="20"/>
  <c r="F91" i="20"/>
  <c r="B91" i="20"/>
  <c r="I91" i="20"/>
  <c r="M9" i="20"/>
  <c r="O9" i="20"/>
  <c r="P9" i="20"/>
  <c r="F93" i="20"/>
  <c r="B93" i="20"/>
  <c r="I93" i="20"/>
  <c r="M11" i="20"/>
  <c r="O11" i="20"/>
  <c r="P11" i="20"/>
  <c r="F95" i="20"/>
  <c r="B95" i="20"/>
  <c r="I95" i="20"/>
  <c r="M13" i="20"/>
  <c r="O13" i="20"/>
  <c r="P13" i="20"/>
  <c r="F97" i="20"/>
  <c r="B97" i="20"/>
  <c r="I97" i="20"/>
  <c r="M15" i="20"/>
  <c r="O15" i="20"/>
  <c r="P15" i="20"/>
  <c r="F99" i="20"/>
  <c r="B99" i="20"/>
  <c r="I99" i="20"/>
  <c r="I105" i="20"/>
  <c r="I102" i="20"/>
  <c r="M4" i="20"/>
  <c r="O4" i="20"/>
  <c r="P4" i="20"/>
  <c r="F88" i="20"/>
  <c r="B88" i="20"/>
  <c r="I88" i="20"/>
  <c r="M6" i="20"/>
  <c r="O6" i="20"/>
  <c r="P6" i="20"/>
  <c r="F90" i="20"/>
  <c r="B90" i="20"/>
  <c r="I90" i="20"/>
  <c r="M8" i="20"/>
  <c r="O8" i="20"/>
  <c r="P8" i="20"/>
  <c r="F92" i="20"/>
  <c r="B92" i="20"/>
  <c r="I92" i="20"/>
  <c r="M10" i="20"/>
  <c r="O10" i="20"/>
  <c r="P10" i="20"/>
  <c r="F94" i="20"/>
  <c r="B94" i="20"/>
  <c r="I94" i="20"/>
  <c r="M12" i="20"/>
  <c r="O12" i="20"/>
  <c r="P12" i="20"/>
  <c r="F96" i="20"/>
  <c r="B96" i="20"/>
  <c r="I96" i="20"/>
  <c r="M14" i="20"/>
  <c r="O14" i="20"/>
  <c r="P14" i="20"/>
  <c r="F98" i="20"/>
  <c r="B98" i="20"/>
  <c r="I98" i="20"/>
  <c r="I104" i="20"/>
  <c r="I101" i="20"/>
  <c r="I103" i="20"/>
  <c r="I100" i="20"/>
  <c r="M5" i="19"/>
  <c r="O5" i="19"/>
  <c r="P5" i="19"/>
  <c r="F89" i="19"/>
  <c r="B89" i="19"/>
  <c r="I89" i="19"/>
  <c r="M7" i="19"/>
  <c r="O7" i="19"/>
  <c r="P7" i="19"/>
  <c r="F91" i="19"/>
  <c r="B91" i="19"/>
  <c r="I91" i="19"/>
  <c r="M9" i="19"/>
  <c r="O9" i="19"/>
  <c r="P9" i="19"/>
  <c r="F93" i="19"/>
  <c r="B93" i="19"/>
  <c r="I93" i="19"/>
  <c r="M11" i="19"/>
  <c r="O11" i="19"/>
  <c r="P11" i="19"/>
  <c r="F95" i="19"/>
  <c r="B95" i="19"/>
  <c r="I95" i="19"/>
  <c r="M13" i="19"/>
  <c r="O13" i="19"/>
  <c r="P13" i="19"/>
  <c r="F97" i="19"/>
  <c r="B97" i="19"/>
  <c r="I97" i="19"/>
  <c r="M15" i="19"/>
  <c r="O15" i="19"/>
  <c r="P15" i="19"/>
  <c r="F99" i="19"/>
  <c r="B99" i="19"/>
  <c r="I99" i="19"/>
  <c r="I105" i="19"/>
  <c r="I102" i="19"/>
  <c r="M4" i="19"/>
  <c r="O4" i="19"/>
  <c r="P4" i="19"/>
  <c r="F88" i="19"/>
  <c r="B88" i="19"/>
  <c r="I88" i="19"/>
  <c r="M6" i="19"/>
  <c r="O6" i="19"/>
  <c r="P6" i="19"/>
  <c r="F90" i="19"/>
  <c r="B90" i="19"/>
  <c r="I90" i="19"/>
  <c r="M8" i="19"/>
  <c r="O8" i="19"/>
  <c r="P8" i="19"/>
  <c r="F92" i="19"/>
  <c r="B92" i="19"/>
  <c r="I92" i="19"/>
  <c r="M10" i="19"/>
  <c r="O10" i="19"/>
  <c r="P10" i="19"/>
  <c r="F94" i="19"/>
  <c r="B94" i="19"/>
  <c r="I94" i="19"/>
  <c r="M12" i="19"/>
  <c r="O12" i="19"/>
  <c r="P12" i="19"/>
  <c r="F96" i="19"/>
  <c r="B96" i="19"/>
  <c r="I96" i="19"/>
  <c r="M14" i="19"/>
  <c r="O14" i="19"/>
  <c r="P14" i="19"/>
  <c r="F98" i="19"/>
  <c r="B98" i="19"/>
  <c r="I98" i="19"/>
  <c r="I104" i="19"/>
  <c r="I101" i="19"/>
  <c r="I103" i="19"/>
  <c r="I100" i="19"/>
  <c r="M5" i="18"/>
  <c r="O5" i="18"/>
  <c r="P5" i="18"/>
  <c r="F89" i="18"/>
  <c r="B89" i="18"/>
  <c r="I89" i="18"/>
  <c r="M7" i="18"/>
  <c r="O7" i="18"/>
  <c r="P7" i="18"/>
  <c r="F91" i="18"/>
  <c r="B91" i="18"/>
  <c r="I91" i="18"/>
  <c r="M9" i="18"/>
  <c r="O9" i="18"/>
  <c r="P9" i="18"/>
  <c r="F93" i="18"/>
  <c r="B93" i="18"/>
  <c r="I93" i="18"/>
  <c r="M11" i="18"/>
  <c r="O11" i="18"/>
  <c r="P11" i="18"/>
  <c r="F95" i="18"/>
  <c r="B95" i="18"/>
  <c r="I95" i="18"/>
  <c r="M13" i="18"/>
  <c r="O13" i="18"/>
  <c r="P13" i="18"/>
  <c r="F97" i="18"/>
  <c r="B97" i="18"/>
  <c r="I97" i="18"/>
  <c r="M15" i="18"/>
  <c r="O15" i="18"/>
  <c r="P15" i="18"/>
  <c r="F99" i="18"/>
  <c r="B99" i="18"/>
  <c r="I99" i="18"/>
  <c r="I105" i="18"/>
  <c r="I102" i="18"/>
  <c r="M4" i="18"/>
  <c r="O4" i="18"/>
  <c r="P4" i="18"/>
  <c r="F88" i="18"/>
  <c r="B88" i="18"/>
  <c r="I88" i="18"/>
  <c r="M6" i="18"/>
  <c r="O6" i="18"/>
  <c r="P6" i="18"/>
  <c r="F90" i="18"/>
  <c r="B90" i="18"/>
  <c r="I90" i="18"/>
  <c r="M8" i="18"/>
  <c r="O8" i="18"/>
  <c r="P8" i="18"/>
  <c r="F92" i="18"/>
  <c r="B92" i="18"/>
  <c r="I92" i="18"/>
  <c r="M10" i="18"/>
  <c r="O10" i="18"/>
  <c r="P10" i="18"/>
  <c r="F94" i="18"/>
  <c r="B94" i="18"/>
  <c r="I94" i="18"/>
  <c r="M12" i="18"/>
  <c r="O12" i="18"/>
  <c r="P12" i="18"/>
  <c r="F96" i="18"/>
  <c r="B96" i="18"/>
  <c r="I96" i="18"/>
  <c r="M14" i="18"/>
  <c r="O14" i="18"/>
  <c r="P14" i="18"/>
  <c r="F98" i="18"/>
  <c r="B98" i="18"/>
  <c r="I98" i="18"/>
  <c r="I104" i="18"/>
  <c r="I101" i="18"/>
  <c r="I103" i="18"/>
  <c r="I100" i="18"/>
  <c r="M5" i="17"/>
  <c r="O5" i="17"/>
  <c r="P5" i="17"/>
  <c r="E89" i="17"/>
  <c r="B89" i="17"/>
  <c r="H89" i="17"/>
  <c r="M7" i="17"/>
  <c r="O7" i="17"/>
  <c r="P7" i="17"/>
  <c r="E91" i="17"/>
  <c r="B91" i="17"/>
  <c r="H91" i="17"/>
  <c r="M9" i="17"/>
  <c r="O9" i="17"/>
  <c r="P9" i="17"/>
  <c r="E93" i="17"/>
  <c r="B93" i="17"/>
  <c r="H93" i="17"/>
  <c r="M11" i="17"/>
  <c r="O11" i="17"/>
  <c r="P11" i="17"/>
  <c r="E95" i="17"/>
  <c r="B95" i="17"/>
  <c r="H95" i="17"/>
  <c r="M13" i="17"/>
  <c r="O13" i="17"/>
  <c r="P13" i="17"/>
  <c r="E97" i="17"/>
  <c r="B97" i="17"/>
  <c r="H97" i="17"/>
  <c r="M15" i="17"/>
  <c r="O15" i="17"/>
  <c r="P15" i="17"/>
  <c r="E99" i="17"/>
  <c r="B99" i="17"/>
  <c r="H99" i="17"/>
  <c r="H105" i="17"/>
  <c r="H102" i="17"/>
  <c r="M4" i="17"/>
  <c r="O4" i="17"/>
  <c r="P4" i="17"/>
  <c r="E88" i="17"/>
  <c r="B88" i="17"/>
  <c r="H88" i="17"/>
  <c r="M6" i="17"/>
  <c r="O6" i="17"/>
  <c r="P6" i="17"/>
  <c r="E90" i="17"/>
  <c r="B90" i="17"/>
  <c r="H90" i="17"/>
  <c r="M8" i="17"/>
  <c r="O8" i="17"/>
  <c r="P8" i="17"/>
  <c r="E92" i="17"/>
  <c r="B92" i="17"/>
  <c r="H92" i="17"/>
  <c r="M10" i="17"/>
  <c r="O10" i="17"/>
  <c r="P10" i="17"/>
  <c r="E94" i="17"/>
  <c r="B94" i="17"/>
  <c r="H94" i="17"/>
  <c r="M12" i="17"/>
  <c r="O12" i="17"/>
  <c r="P12" i="17"/>
  <c r="E96" i="17"/>
  <c r="B96" i="17"/>
  <c r="H96" i="17"/>
  <c r="H104" i="17"/>
  <c r="H101" i="17"/>
  <c r="H103" i="17"/>
  <c r="H100" i="17"/>
  <c r="M5" i="16"/>
  <c r="O5" i="16"/>
  <c r="P5" i="16"/>
  <c r="F66" i="16"/>
  <c r="J66" i="16"/>
  <c r="M7" i="16"/>
  <c r="O7" i="16"/>
  <c r="P7" i="16"/>
  <c r="F68" i="16"/>
  <c r="J68" i="16"/>
  <c r="M9" i="16"/>
  <c r="O9" i="16"/>
  <c r="P9" i="16"/>
  <c r="F70" i="16"/>
  <c r="J70" i="16"/>
  <c r="M11" i="16"/>
  <c r="O11" i="16"/>
  <c r="P11" i="16"/>
  <c r="F72" i="16"/>
  <c r="J72" i="16"/>
  <c r="M13" i="16"/>
  <c r="O13" i="16"/>
  <c r="P13" i="16"/>
  <c r="F74" i="16"/>
  <c r="J74" i="16"/>
  <c r="M15" i="16"/>
  <c r="O15" i="16"/>
  <c r="P15" i="16"/>
  <c r="F76" i="16"/>
  <c r="J76" i="16"/>
  <c r="J82" i="16"/>
  <c r="J79" i="16"/>
  <c r="M4" i="16"/>
  <c r="O4" i="16"/>
  <c r="P4" i="16"/>
  <c r="F65" i="16"/>
  <c r="J65" i="16"/>
  <c r="M6" i="16"/>
  <c r="O6" i="16"/>
  <c r="P6" i="16"/>
  <c r="F67" i="16"/>
  <c r="J67" i="16"/>
  <c r="M8" i="16"/>
  <c r="O8" i="16"/>
  <c r="P8" i="16"/>
  <c r="F69" i="16"/>
  <c r="J69" i="16"/>
  <c r="M10" i="16"/>
  <c r="O10" i="16"/>
  <c r="P10" i="16"/>
  <c r="F71" i="16"/>
  <c r="J71" i="16"/>
  <c r="M12" i="16"/>
  <c r="O12" i="16"/>
  <c r="P12" i="16"/>
  <c r="F73" i="16"/>
  <c r="J73" i="16"/>
  <c r="J81" i="16"/>
  <c r="J78" i="16"/>
  <c r="J80" i="16"/>
  <c r="J77" i="16"/>
  <c r="N5" i="21"/>
  <c r="E89" i="21"/>
  <c r="G89" i="21"/>
  <c r="N7" i="21"/>
  <c r="E91" i="21"/>
  <c r="G91" i="21"/>
  <c r="N9" i="21"/>
  <c r="E93" i="21"/>
  <c r="G93" i="21"/>
  <c r="N11" i="21"/>
  <c r="E95" i="21"/>
  <c r="G95" i="21"/>
  <c r="N13" i="21"/>
  <c r="E97" i="21"/>
  <c r="G97" i="21"/>
  <c r="N15" i="21"/>
  <c r="E99" i="21"/>
  <c r="G99" i="21"/>
  <c r="G102" i="21"/>
  <c r="N4" i="21"/>
  <c r="E88" i="21"/>
  <c r="G88" i="21"/>
  <c r="N6" i="21"/>
  <c r="E90" i="21"/>
  <c r="G90" i="21"/>
  <c r="N8" i="21"/>
  <c r="E92" i="21"/>
  <c r="G92" i="21"/>
  <c r="N10" i="21"/>
  <c r="E94" i="21"/>
  <c r="G94" i="21"/>
  <c r="N12" i="21"/>
  <c r="E96" i="21"/>
  <c r="G96" i="21"/>
  <c r="N14" i="21"/>
  <c r="E98" i="21"/>
  <c r="G98" i="21"/>
  <c r="G101" i="21"/>
  <c r="L5" i="21"/>
  <c r="C89" i="21"/>
  <c r="D89" i="21"/>
  <c r="L7" i="21"/>
  <c r="C91" i="21"/>
  <c r="D91" i="21"/>
  <c r="L9" i="21"/>
  <c r="C93" i="21"/>
  <c r="D93" i="21"/>
  <c r="L11" i="21"/>
  <c r="C95" i="21"/>
  <c r="D95" i="21"/>
  <c r="L13" i="21"/>
  <c r="C97" i="21"/>
  <c r="D97" i="21"/>
  <c r="L15" i="21"/>
  <c r="C99" i="21"/>
  <c r="D99" i="21"/>
  <c r="D102" i="21"/>
  <c r="L4" i="21"/>
  <c r="C88" i="21"/>
  <c r="D88" i="21"/>
  <c r="L6" i="21"/>
  <c r="C90" i="21"/>
  <c r="D90" i="21"/>
  <c r="L8" i="21"/>
  <c r="C92" i="21"/>
  <c r="D92" i="21"/>
  <c r="L10" i="21"/>
  <c r="C94" i="21"/>
  <c r="D94" i="21"/>
  <c r="L12" i="21"/>
  <c r="C96" i="21"/>
  <c r="D96" i="21"/>
  <c r="L14" i="21"/>
  <c r="C98" i="21"/>
  <c r="D98" i="21"/>
  <c r="D101" i="21"/>
  <c r="D100" i="21"/>
  <c r="N5" i="20"/>
  <c r="E89" i="20"/>
  <c r="G89" i="20"/>
  <c r="N7" i="20"/>
  <c r="E91" i="20"/>
  <c r="G91" i="20"/>
  <c r="N9" i="20"/>
  <c r="E93" i="20"/>
  <c r="G93" i="20"/>
  <c r="N11" i="20"/>
  <c r="E95" i="20"/>
  <c r="G95" i="20"/>
  <c r="N13" i="20"/>
  <c r="E97" i="20"/>
  <c r="G97" i="20"/>
  <c r="N15" i="20"/>
  <c r="E99" i="20"/>
  <c r="G99" i="20"/>
  <c r="G102" i="20"/>
  <c r="N4" i="20"/>
  <c r="E88" i="20"/>
  <c r="G88" i="20"/>
  <c r="N6" i="20"/>
  <c r="E90" i="20"/>
  <c r="G90" i="20"/>
  <c r="N8" i="20"/>
  <c r="E92" i="20"/>
  <c r="G92" i="20"/>
  <c r="N10" i="20"/>
  <c r="E94" i="20"/>
  <c r="G94" i="20"/>
  <c r="N12" i="20"/>
  <c r="E96" i="20"/>
  <c r="G96" i="20"/>
  <c r="N14" i="20"/>
  <c r="E98" i="20"/>
  <c r="G98" i="20"/>
  <c r="G101" i="20"/>
  <c r="L5" i="20"/>
  <c r="C89" i="20"/>
  <c r="D89" i="20"/>
  <c r="L7" i="20"/>
  <c r="C91" i="20"/>
  <c r="D91" i="20"/>
  <c r="L9" i="20"/>
  <c r="C93" i="20"/>
  <c r="D93" i="20"/>
  <c r="L11" i="20"/>
  <c r="C95" i="20"/>
  <c r="D95" i="20"/>
  <c r="L13" i="20"/>
  <c r="C97" i="20"/>
  <c r="D97" i="20"/>
  <c r="L15" i="20"/>
  <c r="C99" i="20"/>
  <c r="D99" i="20"/>
  <c r="D102" i="20"/>
  <c r="L4" i="20"/>
  <c r="C88" i="20"/>
  <c r="D88" i="20"/>
  <c r="L6" i="20"/>
  <c r="C90" i="20"/>
  <c r="D90" i="20"/>
  <c r="L8" i="20"/>
  <c r="C92" i="20"/>
  <c r="D92" i="20"/>
  <c r="L10" i="20"/>
  <c r="C94" i="20"/>
  <c r="D94" i="20"/>
  <c r="L12" i="20"/>
  <c r="C96" i="20"/>
  <c r="D96" i="20"/>
  <c r="L14" i="20"/>
  <c r="C98" i="20"/>
  <c r="D98" i="20"/>
  <c r="D101" i="20"/>
  <c r="N5" i="19"/>
  <c r="E89" i="19"/>
  <c r="G89" i="19"/>
  <c r="N7" i="19"/>
  <c r="E91" i="19"/>
  <c r="G91" i="19"/>
  <c r="N9" i="19"/>
  <c r="E93" i="19"/>
  <c r="G93" i="19"/>
  <c r="N11" i="19"/>
  <c r="E95" i="19"/>
  <c r="G95" i="19"/>
  <c r="N13" i="19"/>
  <c r="E97" i="19"/>
  <c r="G97" i="19"/>
  <c r="N15" i="19"/>
  <c r="E99" i="19"/>
  <c r="G99" i="19"/>
  <c r="G102" i="19"/>
  <c r="N4" i="19"/>
  <c r="E88" i="19"/>
  <c r="G88" i="19"/>
  <c r="N6" i="19"/>
  <c r="E90" i="19"/>
  <c r="G90" i="19"/>
  <c r="N8" i="19"/>
  <c r="E92" i="19"/>
  <c r="G92" i="19"/>
  <c r="N10" i="19"/>
  <c r="E94" i="19"/>
  <c r="G94" i="19"/>
  <c r="N12" i="19"/>
  <c r="E96" i="19"/>
  <c r="G96" i="19"/>
  <c r="N14" i="19"/>
  <c r="E98" i="19"/>
  <c r="G98" i="19"/>
  <c r="G101" i="19"/>
  <c r="L5" i="19"/>
  <c r="C89" i="19"/>
  <c r="D89" i="19"/>
  <c r="L7" i="19"/>
  <c r="C91" i="19"/>
  <c r="D91" i="19"/>
  <c r="L9" i="19"/>
  <c r="C93" i="19"/>
  <c r="D93" i="19"/>
  <c r="L11" i="19"/>
  <c r="C95" i="19"/>
  <c r="D95" i="19"/>
  <c r="L13" i="19"/>
  <c r="C97" i="19"/>
  <c r="D97" i="19"/>
  <c r="L15" i="19"/>
  <c r="C99" i="19"/>
  <c r="D99" i="19"/>
  <c r="D102" i="19"/>
  <c r="L4" i="19"/>
  <c r="C88" i="19"/>
  <c r="D88" i="19"/>
  <c r="L6" i="19"/>
  <c r="C90" i="19"/>
  <c r="D90" i="19"/>
  <c r="L8" i="19"/>
  <c r="C92" i="19"/>
  <c r="D92" i="19"/>
  <c r="L10" i="19"/>
  <c r="C94" i="19"/>
  <c r="D94" i="19"/>
  <c r="L12" i="19"/>
  <c r="C96" i="19"/>
  <c r="D96" i="19"/>
  <c r="L14" i="19"/>
  <c r="C98" i="19"/>
  <c r="D98" i="19"/>
  <c r="D101" i="19"/>
  <c r="E76" i="21"/>
  <c r="E75" i="21"/>
  <c r="E74" i="21"/>
  <c r="E73" i="21"/>
  <c r="E72" i="21"/>
  <c r="E71" i="21"/>
  <c r="E70" i="21"/>
  <c r="E69" i="21"/>
  <c r="E68" i="21"/>
  <c r="E67" i="21"/>
  <c r="E66" i="21"/>
  <c r="E65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E76" i="20"/>
  <c r="E75" i="20"/>
  <c r="E74" i="20"/>
  <c r="E73" i="20"/>
  <c r="E72" i="20"/>
  <c r="E71" i="20"/>
  <c r="E70" i="20"/>
  <c r="E69" i="20"/>
  <c r="E68" i="20"/>
  <c r="E67" i="20"/>
  <c r="E66" i="20"/>
  <c r="G76" i="20"/>
  <c r="G75" i="20"/>
  <c r="G74" i="20"/>
  <c r="G73" i="20"/>
  <c r="G72" i="20"/>
  <c r="G71" i="20"/>
  <c r="G70" i="20"/>
  <c r="G69" i="20"/>
  <c r="G68" i="20"/>
  <c r="G67" i="20"/>
  <c r="G66" i="20"/>
  <c r="E65" i="20"/>
  <c r="G65" i="20"/>
  <c r="E76" i="19"/>
  <c r="E75" i="19"/>
  <c r="E74" i="19"/>
  <c r="E73" i="19"/>
  <c r="E72" i="19"/>
  <c r="E71" i="19"/>
  <c r="E70" i="19"/>
  <c r="E69" i="19"/>
  <c r="E68" i="19"/>
  <c r="E67" i="19"/>
  <c r="E66" i="19"/>
  <c r="E65" i="19"/>
  <c r="N15" i="18"/>
  <c r="E76" i="18"/>
  <c r="N14" i="18"/>
  <c r="E75" i="18"/>
  <c r="N13" i="18"/>
  <c r="E74" i="18"/>
  <c r="N12" i="18"/>
  <c r="E73" i="18"/>
  <c r="N11" i="18"/>
  <c r="E72" i="18"/>
  <c r="N10" i="18"/>
  <c r="E71" i="18"/>
  <c r="N9" i="18"/>
  <c r="E70" i="18"/>
  <c r="N8" i="18"/>
  <c r="E69" i="18"/>
  <c r="N7" i="18"/>
  <c r="E68" i="18"/>
  <c r="N6" i="18"/>
  <c r="E67" i="18"/>
  <c r="N5" i="18"/>
  <c r="E66" i="18"/>
  <c r="N4" i="18"/>
  <c r="E65" i="18"/>
  <c r="N15" i="17"/>
  <c r="C99" i="17"/>
  <c r="N13" i="17"/>
  <c r="C97" i="17"/>
  <c r="N12" i="17"/>
  <c r="C96" i="17"/>
  <c r="N11" i="17"/>
  <c r="C95" i="17"/>
  <c r="N10" i="17"/>
  <c r="C94" i="17"/>
  <c r="N9" i="17"/>
  <c r="C93" i="17"/>
  <c r="N8" i="17"/>
  <c r="C92" i="17"/>
  <c r="N7" i="17"/>
  <c r="C91" i="17"/>
  <c r="N6" i="17"/>
  <c r="C90" i="17"/>
  <c r="N5" i="17"/>
  <c r="C89" i="17"/>
  <c r="N4" i="17"/>
  <c r="C88" i="17"/>
  <c r="D100" i="19"/>
  <c r="E89" i="18"/>
  <c r="G89" i="18"/>
  <c r="E91" i="18"/>
  <c r="G91" i="18"/>
  <c r="E93" i="18"/>
  <c r="G93" i="18"/>
  <c r="E95" i="18"/>
  <c r="G95" i="18"/>
  <c r="E97" i="18"/>
  <c r="G97" i="18"/>
  <c r="E99" i="18"/>
  <c r="G99" i="18"/>
  <c r="G102" i="18"/>
  <c r="E88" i="18"/>
  <c r="G88" i="18"/>
  <c r="E90" i="18"/>
  <c r="G90" i="18"/>
  <c r="E92" i="18"/>
  <c r="G92" i="18"/>
  <c r="E94" i="18"/>
  <c r="G94" i="18"/>
  <c r="E96" i="18"/>
  <c r="G96" i="18"/>
  <c r="E98" i="18"/>
  <c r="G98" i="18"/>
  <c r="G101" i="18"/>
  <c r="L7" i="18"/>
  <c r="L6" i="18"/>
  <c r="L15" i="18"/>
  <c r="L14" i="18"/>
  <c r="L13" i="18"/>
  <c r="L12" i="18"/>
  <c r="L11" i="18"/>
  <c r="L10" i="18"/>
  <c r="L9" i="18"/>
  <c r="L8" i="18"/>
  <c r="L5" i="18"/>
  <c r="L4" i="18"/>
  <c r="C89" i="18"/>
  <c r="D89" i="18"/>
  <c r="C93" i="18"/>
  <c r="D93" i="18"/>
  <c r="C95" i="18"/>
  <c r="D95" i="18"/>
  <c r="C97" i="18"/>
  <c r="D97" i="18"/>
  <c r="C99" i="18"/>
  <c r="D99" i="18"/>
  <c r="C91" i="18"/>
  <c r="D91" i="18"/>
  <c r="D102" i="18"/>
  <c r="C88" i="18"/>
  <c r="D88" i="18"/>
  <c r="C92" i="18"/>
  <c r="D92" i="18"/>
  <c r="C94" i="18"/>
  <c r="D94" i="18"/>
  <c r="C96" i="18"/>
  <c r="D96" i="18"/>
  <c r="C98" i="18"/>
  <c r="D98" i="18"/>
  <c r="C90" i="18"/>
  <c r="D90" i="18"/>
  <c r="D101" i="18"/>
  <c r="H66" i="16"/>
  <c r="H68" i="16"/>
  <c r="H70" i="16"/>
  <c r="H72" i="16"/>
  <c r="H74" i="16"/>
  <c r="H76" i="16"/>
  <c r="H79" i="16"/>
  <c r="H65" i="16"/>
  <c r="H67" i="16"/>
  <c r="H69" i="16"/>
  <c r="H71" i="16"/>
  <c r="H73" i="16"/>
  <c r="H78" i="16"/>
  <c r="G79" i="16"/>
  <c r="G78" i="16"/>
  <c r="M14" i="16"/>
  <c r="O14" i="16"/>
  <c r="P14" i="16"/>
  <c r="M14" i="17"/>
  <c r="O14" i="17"/>
  <c r="P14" i="17"/>
  <c r="L15" i="17"/>
  <c r="E76" i="17"/>
  <c r="L14" i="17"/>
  <c r="E75" i="17"/>
  <c r="L13" i="17"/>
  <c r="E74" i="17"/>
  <c r="L12" i="17"/>
  <c r="E73" i="17"/>
  <c r="L11" i="17"/>
  <c r="E72" i="17"/>
  <c r="L10" i="17"/>
  <c r="E71" i="17"/>
  <c r="L9" i="17"/>
  <c r="E70" i="17"/>
  <c r="L8" i="17"/>
  <c r="E69" i="17"/>
  <c r="L7" i="17"/>
  <c r="E68" i="17"/>
  <c r="L6" i="17"/>
  <c r="E67" i="17"/>
  <c r="L5" i="17"/>
  <c r="E66" i="17"/>
  <c r="L4" i="17"/>
  <c r="E65" i="17"/>
  <c r="L7" i="16"/>
  <c r="L6" i="16"/>
  <c r="L15" i="16"/>
  <c r="L14" i="16"/>
  <c r="L13" i="16"/>
  <c r="L12" i="16"/>
  <c r="L11" i="16"/>
  <c r="L10" i="16"/>
  <c r="L9" i="16"/>
  <c r="L8" i="16"/>
  <c r="L5" i="16"/>
  <c r="L4" i="16"/>
  <c r="F89" i="17"/>
  <c r="F91" i="17"/>
  <c r="F93" i="17"/>
  <c r="F95" i="17"/>
  <c r="F97" i="17"/>
  <c r="F99" i="17"/>
  <c r="F102" i="17"/>
  <c r="F88" i="17"/>
  <c r="F90" i="17"/>
  <c r="F92" i="17"/>
  <c r="F94" i="17"/>
  <c r="F96" i="17"/>
  <c r="F101" i="17"/>
  <c r="F100" i="17"/>
  <c r="D89" i="17"/>
  <c r="D91" i="17"/>
  <c r="D93" i="17"/>
  <c r="D95" i="17"/>
  <c r="D97" i="17"/>
  <c r="D99" i="17"/>
  <c r="D102" i="17"/>
  <c r="D88" i="17"/>
  <c r="D90" i="17"/>
  <c r="D92" i="17"/>
  <c r="D94" i="17"/>
  <c r="D96" i="17"/>
  <c r="D101" i="17"/>
  <c r="R66" i="17"/>
  <c r="I66" i="17"/>
  <c r="M66" i="17"/>
  <c r="Q66" i="17"/>
  <c r="S66" i="17"/>
  <c r="R68" i="17"/>
  <c r="I68" i="17"/>
  <c r="M68" i="17"/>
  <c r="Q68" i="17"/>
  <c r="S68" i="17"/>
  <c r="R70" i="17"/>
  <c r="I70" i="17"/>
  <c r="M70" i="17"/>
  <c r="Q70" i="17"/>
  <c r="S70" i="17"/>
  <c r="R72" i="17"/>
  <c r="I72" i="17"/>
  <c r="M72" i="17"/>
  <c r="Q72" i="17"/>
  <c r="S72" i="17"/>
  <c r="R74" i="17"/>
  <c r="I74" i="17"/>
  <c r="M74" i="17"/>
  <c r="Q74" i="17"/>
  <c r="S74" i="17"/>
  <c r="R76" i="17"/>
  <c r="I76" i="17"/>
  <c r="M76" i="17"/>
  <c r="Q76" i="17"/>
  <c r="S76" i="17"/>
  <c r="S82" i="17"/>
  <c r="S79" i="17"/>
  <c r="R65" i="17"/>
  <c r="I65" i="17"/>
  <c r="M65" i="17"/>
  <c r="Q65" i="17"/>
  <c r="S65" i="17"/>
  <c r="R67" i="17"/>
  <c r="I67" i="17"/>
  <c r="M67" i="17"/>
  <c r="Q67" i="17"/>
  <c r="S67" i="17"/>
  <c r="R69" i="17"/>
  <c r="I69" i="17"/>
  <c r="M69" i="17"/>
  <c r="Q69" i="17"/>
  <c r="S69" i="17"/>
  <c r="R71" i="17"/>
  <c r="I71" i="17"/>
  <c r="M71" i="17"/>
  <c r="Q71" i="17"/>
  <c r="S71" i="17"/>
  <c r="R73" i="17"/>
  <c r="I73" i="17"/>
  <c r="M73" i="17"/>
  <c r="Q73" i="17"/>
  <c r="S73" i="17"/>
  <c r="R75" i="17"/>
  <c r="I75" i="17"/>
  <c r="M75" i="17"/>
  <c r="Q75" i="17"/>
  <c r="S75" i="17"/>
  <c r="S81" i="17"/>
  <c r="S78" i="17"/>
  <c r="S80" i="17"/>
  <c r="S77" i="17"/>
  <c r="O66" i="17"/>
  <c r="O68" i="17"/>
  <c r="O70" i="17"/>
  <c r="O72" i="17"/>
  <c r="O74" i="17"/>
  <c r="O76" i="17"/>
  <c r="O82" i="17"/>
  <c r="O79" i="17"/>
  <c r="O65" i="17"/>
  <c r="O67" i="17"/>
  <c r="O69" i="17"/>
  <c r="O71" i="17"/>
  <c r="O73" i="17"/>
  <c r="O75" i="17"/>
  <c r="O81" i="17"/>
  <c r="O78" i="17"/>
  <c r="O80" i="17"/>
  <c r="O77" i="17"/>
  <c r="K66" i="17"/>
  <c r="K68" i="17"/>
  <c r="K70" i="17"/>
  <c r="K72" i="17"/>
  <c r="K74" i="17"/>
  <c r="K76" i="17"/>
  <c r="K82" i="17"/>
  <c r="K79" i="17"/>
  <c r="K65" i="17"/>
  <c r="K67" i="17"/>
  <c r="K69" i="17"/>
  <c r="K71" i="17"/>
  <c r="K73" i="17"/>
  <c r="K75" i="17"/>
  <c r="K81" i="17"/>
  <c r="K78" i="17"/>
  <c r="K80" i="17"/>
  <c r="K77" i="17"/>
  <c r="B5" i="27"/>
  <c r="B22" i="27"/>
  <c r="B39" i="27"/>
  <c r="D5" i="27"/>
  <c r="D22" i="27"/>
  <c r="D39" i="27"/>
  <c r="E56" i="27"/>
  <c r="F56" i="27"/>
  <c r="B7" i="27"/>
  <c r="B24" i="27"/>
  <c r="B41" i="27"/>
  <c r="D7" i="27"/>
  <c r="D24" i="27"/>
  <c r="D41" i="27"/>
  <c r="E58" i="27"/>
  <c r="F58" i="27"/>
  <c r="B9" i="27"/>
  <c r="B26" i="27"/>
  <c r="B43" i="27"/>
  <c r="D9" i="27"/>
  <c r="D26" i="27"/>
  <c r="D43" i="27"/>
  <c r="E60" i="27"/>
  <c r="F60" i="27"/>
  <c r="B11" i="27"/>
  <c r="B28" i="27"/>
  <c r="B45" i="27"/>
  <c r="D11" i="27"/>
  <c r="D28" i="27"/>
  <c r="D45" i="27"/>
  <c r="E62" i="27"/>
  <c r="F62" i="27"/>
  <c r="B13" i="27"/>
  <c r="B30" i="27"/>
  <c r="B47" i="27"/>
  <c r="D13" i="27"/>
  <c r="D30" i="27"/>
  <c r="D47" i="27"/>
  <c r="E64" i="27"/>
  <c r="F64" i="27"/>
  <c r="B15" i="27"/>
  <c r="B32" i="27"/>
  <c r="B49" i="27"/>
  <c r="D15" i="27"/>
  <c r="D32" i="27"/>
  <c r="D49" i="27"/>
  <c r="E66" i="27"/>
  <c r="F66" i="27"/>
  <c r="F69" i="27"/>
  <c r="B4" i="27"/>
  <c r="B21" i="27"/>
  <c r="B38" i="27"/>
  <c r="D4" i="27"/>
  <c r="D21" i="27"/>
  <c r="D38" i="27"/>
  <c r="E55" i="27"/>
  <c r="F55" i="27"/>
  <c r="B6" i="27"/>
  <c r="B23" i="27"/>
  <c r="B40" i="27"/>
  <c r="D6" i="27"/>
  <c r="D23" i="27"/>
  <c r="D40" i="27"/>
  <c r="E57" i="27"/>
  <c r="F57" i="27"/>
  <c r="B8" i="27"/>
  <c r="B25" i="27"/>
  <c r="B42" i="27"/>
  <c r="D8" i="27"/>
  <c r="D25" i="27"/>
  <c r="D42" i="27"/>
  <c r="E59" i="27"/>
  <c r="F59" i="27"/>
  <c r="B10" i="27"/>
  <c r="B27" i="27"/>
  <c r="B44" i="27"/>
  <c r="D10" i="27"/>
  <c r="D27" i="27"/>
  <c r="D44" i="27"/>
  <c r="E61" i="27"/>
  <c r="F61" i="27"/>
  <c r="B12" i="27"/>
  <c r="B29" i="27"/>
  <c r="B46" i="27"/>
  <c r="D12" i="27"/>
  <c r="D29" i="27"/>
  <c r="D46" i="27"/>
  <c r="E63" i="27"/>
  <c r="F63" i="27"/>
  <c r="B14" i="27"/>
  <c r="B31" i="27"/>
  <c r="B48" i="27"/>
  <c r="D14" i="27"/>
  <c r="D31" i="27"/>
  <c r="D48" i="27"/>
  <c r="E65" i="27"/>
  <c r="F65" i="27"/>
  <c r="F68" i="27"/>
  <c r="F67" i="27"/>
  <c r="C5" i="27"/>
  <c r="C22" i="27"/>
  <c r="C39" i="27"/>
  <c r="B56" i="27"/>
  <c r="D56" i="27"/>
  <c r="C7" i="27"/>
  <c r="C24" i="27"/>
  <c r="C41" i="27"/>
  <c r="B58" i="27"/>
  <c r="D58" i="27"/>
  <c r="C9" i="27"/>
  <c r="C26" i="27"/>
  <c r="C43" i="27"/>
  <c r="B60" i="27"/>
  <c r="D60" i="27"/>
  <c r="C11" i="27"/>
  <c r="C28" i="27"/>
  <c r="C45" i="27"/>
  <c r="B62" i="27"/>
  <c r="D62" i="27"/>
  <c r="C13" i="27"/>
  <c r="C30" i="27"/>
  <c r="C47" i="27"/>
  <c r="B64" i="27"/>
  <c r="D64" i="27"/>
  <c r="C15" i="27"/>
  <c r="C32" i="27"/>
  <c r="C49" i="27"/>
  <c r="B66" i="27"/>
  <c r="D66" i="27"/>
  <c r="D69" i="27"/>
  <c r="C4" i="27"/>
  <c r="C21" i="27"/>
  <c r="C38" i="27"/>
  <c r="B55" i="27"/>
  <c r="D55" i="27"/>
  <c r="C6" i="27"/>
  <c r="C23" i="27"/>
  <c r="C40" i="27"/>
  <c r="B57" i="27"/>
  <c r="D57" i="27"/>
  <c r="C8" i="27"/>
  <c r="C25" i="27"/>
  <c r="C42" i="27"/>
  <c r="B59" i="27"/>
  <c r="D59" i="27"/>
  <c r="C10" i="27"/>
  <c r="C27" i="27"/>
  <c r="C44" i="27"/>
  <c r="B61" i="27"/>
  <c r="D61" i="27"/>
  <c r="C12" i="27"/>
  <c r="C29" i="27"/>
  <c r="C46" i="27"/>
  <c r="B63" i="27"/>
  <c r="D63" i="27"/>
  <c r="C14" i="27"/>
  <c r="C31" i="27"/>
  <c r="C48" i="27"/>
  <c r="B65" i="27"/>
  <c r="D65" i="27"/>
  <c r="D68" i="27"/>
  <c r="D67" i="27"/>
  <c r="I66" i="21"/>
  <c r="K66" i="21"/>
  <c r="I68" i="21"/>
  <c r="K68" i="21"/>
  <c r="I70" i="21"/>
  <c r="K70" i="21"/>
  <c r="I72" i="21"/>
  <c r="K72" i="21"/>
  <c r="I74" i="21"/>
  <c r="K74" i="21"/>
  <c r="I76" i="21"/>
  <c r="K76" i="21"/>
  <c r="K82" i="21"/>
  <c r="K79" i="21"/>
  <c r="I65" i="21"/>
  <c r="K65" i="21"/>
  <c r="I67" i="21"/>
  <c r="K67" i="21"/>
  <c r="I69" i="21"/>
  <c r="K69" i="21"/>
  <c r="I71" i="21"/>
  <c r="K71" i="21"/>
  <c r="I73" i="21"/>
  <c r="K73" i="21"/>
  <c r="I75" i="21"/>
  <c r="K75" i="21"/>
  <c r="K81" i="21"/>
  <c r="K78" i="21"/>
  <c r="K80" i="21"/>
  <c r="K77" i="21"/>
  <c r="I66" i="20"/>
  <c r="K66" i="20"/>
  <c r="I68" i="20"/>
  <c r="K68" i="20"/>
  <c r="I70" i="20"/>
  <c r="K70" i="20"/>
  <c r="I72" i="20"/>
  <c r="K72" i="20"/>
  <c r="I74" i="20"/>
  <c r="K74" i="20"/>
  <c r="I76" i="20"/>
  <c r="K76" i="20"/>
  <c r="K82" i="20"/>
  <c r="K79" i="20"/>
  <c r="I65" i="20"/>
  <c r="K65" i="20"/>
  <c r="I67" i="20"/>
  <c r="K67" i="20"/>
  <c r="I69" i="20"/>
  <c r="K69" i="20"/>
  <c r="I71" i="20"/>
  <c r="K71" i="20"/>
  <c r="I73" i="20"/>
  <c r="K73" i="20"/>
  <c r="I75" i="20"/>
  <c r="K75" i="20"/>
  <c r="K81" i="20"/>
  <c r="K78" i="20"/>
  <c r="K80" i="20"/>
  <c r="K77" i="20"/>
  <c r="G79" i="21"/>
  <c r="G78" i="21"/>
  <c r="G77" i="21"/>
  <c r="B66" i="21"/>
  <c r="D66" i="21"/>
  <c r="B68" i="21"/>
  <c r="D68" i="21"/>
  <c r="B70" i="21"/>
  <c r="D70" i="21"/>
  <c r="B72" i="21"/>
  <c r="D72" i="21"/>
  <c r="B74" i="21"/>
  <c r="D74" i="21"/>
  <c r="B76" i="21"/>
  <c r="D76" i="21"/>
  <c r="D79" i="21"/>
  <c r="B65" i="21"/>
  <c r="D65" i="21"/>
  <c r="B67" i="21"/>
  <c r="D67" i="21"/>
  <c r="B69" i="21"/>
  <c r="D69" i="21"/>
  <c r="B71" i="21"/>
  <c r="D71" i="21"/>
  <c r="B73" i="21"/>
  <c r="D73" i="21"/>
  <c r="B75" i="21"/>
  <c r="D75" i="21"/>
  <c r="D78" i="21"/>
  <c r="D77" i="21"/>
  <c r="G79" i="20"/>
  <c r="G78" i="20"/>
  <c r="G77" i="20"/>
  <c r="B66" i="20"/>
  <c r="D66" i="20"/>
  <c r="B68" i="20"/>
  <c r="D68" i="20"/>
  <c r="B70" i="20"/>
  <c r="D70" i="20"/>
  <c r="B72" i="20"/>
  <c r="D72" i="20"/>
  <c r="B74" i="20"/>
  <c r="D74" i="20"/>
  <c r="B76" i="20"/>
  <c r="D76" i="20"/>
  <c r="D79" i="20"/>
  <c r="B65" i="20"/>
  <c r="D65" i="20"/>
  <c r="B67" i="20"/>
  <c r="D67" i="20"/>
  <c r="B69" i="20"/>
  <c r="D69" i="20"/>
  <c r="B71" i="20"/>
  <c r="D71" i="20"/>
  <c r="B73" i="20"/>
  <c r="D73" i="20"/>
  <c r="B75" i="20"/>
  <c r="D75" i="20"/>
  <c r="D78" i="20"/>
  <c r="D77" i="20"/>
  <c r="B5" i="24"/>
  <c r="B22" i="24"/>
  <c r="B39" i="24"/>
  <c r="D5" i="24"/>
  <c r="D22" i="24"/>
  <c r="D39" i="24"/>
  <c r="E56" i="24"/>
  <c r="F56" i="24"/>
  <c r="B7" i="24"/>
  <c r="B24" i="24"/>
  <c r="B41" i="24"/>
  <c r="D7" i="24"/>
  <c r="D24" i="24"/>
  <c r="D41" i="24"/>
  <c r="E58" i="24"/>
  <c r="F58" i="24"/>
  <c r="B9" i="24"/>
  <c r="B26" i="24"/>
  <c r="B43" i="24"/>
  <c r="D9" i="24"/>
  <c r="D26" i="24"/>
  <c r="D43" i="24"/>
  <c r="E60" i="24"/>
  <c r="F60" i="24"/>
  <c r="B11" i="24"/>
  <c r="B28" i="24"/>
  <c r="B45" i="24"/>
  <c r="D11" i="24"/>
  <c r="D28" i="24"/>
  <c r="D45" i="24"/>
  <c r="E62" i="24"/>
  <c r="F62" i="24"/>
  <c r="B13" i="24"/>
  <c r="B30" i="24"/>
  <c r="B47" i="24"/>
  <c r="D13" i="24"/>
  <c r="D30" i="24"/>
  <c r="D47" i="24"/>
  <c r="E64" i="24"/>
  <c r="F64" i="24"/>
  <c r="B15" i="24"/>
  <c r="B32" i="24"/>
  <c r="B49" i="24"/>
  <c r="D15" i="24"/>
  <c r="D32" i="24"/>
  <c r="D49" i="24"/>
  <c r="E66" i="24"/>
  <c r="F66" i="24"/>
  <c r="F69" i="24"/>
  <c r="B4" i="24"/>
  <c r="B21" i="24"/>
  <c r="B38" i="24"/>
  <c r="D4" i="24"/>
  <c r="D21" i="24"/>
  <c r="D38" i="24"/>
  <c r="E55" i="24"/>
  <c r="F55" i="24"/>
  <c r="B6" i="24"/>
  <c r="B23" i="24"/>
  <c r="B40" i="24"/>
  <c r="D6" i="24"/>
  <c r="D23" i="24"/>
  <c r="D40" i="24"/>
  <c r="E57" i="24"/>
  <c r="F57" i="24"/>
  <c r="B8" i="24"/>
  <c r="B25" i="24"/>
  <c r="B42" i="24"/>
  <c r="D8" i="24"/>
  <c r="D25" i="24"/>
  <c r="D42" i="24"/>
  <c r="E59" i="24"/>
  <c r="F59" i="24"/>
  <c r="B10" i="24"/>
  <c r="B27" i="24"/>
  <c r="B44" i="24"/>
  <c r="D10" i="24"/>
  <c r="D27" i="24"/>
  <c r="D44" i="24"/>
  <c r="E61" i="24"/>
  <c r="F61" i="24"/>
  <c r="B12" i="24"/>
  <c r="B29" i="24"/>
  <c r="B46" i="24"/>
  <c r="D12" i="24"/>
  <c r="D29" i="24"/>
  <c r="D46" i="24"/>
  <c r="E63" i="24"/>
  <c r="F63" i="24"/>
  <c r="B14" i="24"/>
  <c r="B31" i="24"/>
  <c r="B48" i="24"/>
  <c r="D14" i="24"/>
  <c r="D31" i="24"/>
  <c r="D48" i="24"/>
  <c r="E65" i="24"/>
  <c r="F65" i="24"/>
  <c r="F68" i="24"/>
  <c r="F67" i="24"/>
  <c r="C5" i="24"/>
  <c r="C22" i="24"/>
  <c r="C39" i="24"/>
  <c r="B56" i="24"/>
  <c r="D56" i="24"/>
  <c r="C7" i="24"/>
  <c r="C24" i="24"/>
  <c r="C41" i="24"/>
  <c r="B58" i="24"/>
  <c r="D58" i="24"/>
  <c r="C9" i="24"/>
  <c r="C26" i="24"/>
  <c r="C43" i="24"/>
  <c r="B60" i="24"/>
  <c r="D60" i="24"/>
  <c r="C11" i="24"/>
  <c r="C28" i="24"/>
  <c r="C45" i="24"/>
  <c r="B62" i="24"/>
  <c r="D62" i="24"/>
  <c r="C13" i="24"/>
  <c r="C30" i="24"/>
  <c r="C47" i="24"/>
  <c r="B64" i="24"/>
  <c r="D64" i="24"/>
  <c r="C15" i="24"/>
  <c r="C32" i="24"/>
  <c r="C49" i="24"/>
  <c r="B66" i="24"/>
  <c r="D66" i="24"/>
  <c r="D69" i="24"/>
  <c r="C4" i="24"/>
  <c r="C21" i="24"/>
  <c r="C38" i="24"/>
  <c r="B55" i="24"/>
  <c r="D55" i="24"/>
  <c r="C6" i="24"/>
  <c r="C23" i="24"/>
  <c r="C40" i="24"/>
  <c r="B57" i="24"/>
  <c r="D57" i="24"/>
  <c r="C8" i="24"/>
  <c r="C25" i="24"/>
  <c r="C42" i="24"/>
  <c r="B59" i="24"/>
  <c r="D59" i="24"/>
  <c r="C10" i="24"/>
  <c r="C27" i="24"/>
  <c r="C44" i="24"/>
  <c r="B61" i="24"/>
  <c r="D61" i="24"/>
  <c r="C12" i="24"/>
  <c r="C29" i="24"/>
  <c r="C46" i="24"/>
  <c r="B63" i="24"/>
  <c r="D63" i="24"/>
  <c r="C14" i="24"/>
  <c r="C31" i="24"/>
  <c r="C48" i="24"/>
  <c r="B65" i="24"/>
  <c r="D65" i="24"/>
  <c r="D68" i="24"/>
  <c r="D67" i="24"/>
  <c r="I66" i="19"/>
  <c r="K66" i="19"/>
  <c r="I68" i="19"/>
  <c r="K68" i="19"/>
  <c r="I70" i="19"/>
  <c r="K70" i="19"/>
  <c r="I72" i="19"/>
  <c r="K72" i="19"/>
  <c r="I74" i="19"/>
  <c r="K74" i="19"/>
  <c r="I76" i="19"/>
  <c r="K76" i="19"/>
  <c r="K82" i="19"/>
  <c r="K79" i="19"/>
  <c r="I65" i="19"/>
  <c r="K65" i="19"/>
  <c r="I67" i="19"/>
  <c r="K67" i="19"/>
  <c r="I69" i="19"/>
  <c r="K69" i="19"/>
  <c r="I71" i="19"/>
  <c r="K71" i="19"/>
  <c r="I73" i="19"/>
  <c r="K73" i="19"/>
  <c r="I75" i="19"/>
  <c r="K75" i="19"/>
  <c r="K81" i="19"/>
  <c r="K78" i="19"/>
  <c r="K80" i="19"/>
  <c r="K77" i="19"/>
  <c r="I66" i="18"/>
  <c r="K66" i="18"/>
  <c r="I68" i="18"/>
  <c r="K68" i="18"/>
  <c r="I70" i="18"/>
  <c r="K70" i="18"/>
  <c r="I72" i="18"/>
  <c r="K72" i="18"/>
  <c r="I74" i="18"/>
  <c r="K74" i="18"/>
  <c r="I76" i="18"/>
  <c r="K76" i="18"/>
  <c r="K82" i="18"/>
  <c r="K79" i="18"/>
  <c r="I65" i="18"/>
  <c r="K65" i="18"/>
  <c r="I67" i="18"/>
  <c r="K67" i="18"/>
  <c r="I69" i="18"/>
  <c r="K69" i="18"/>
  <c r="I71" i="18"/>
  <c r="K71" i="18"/>
  <c r="I73" i="18"/>
  <c r="K73" i="18"/>
  <c r="I75" i="18"/>
  <c r="K75" i="18"/>
  <c r="K81" i="18"/>
  <c r="K78" i="18"/>
  <c r="K80" i="18"/>
  <c r="K77" i="18"/>
  <c r="G79" i="19"/>
  <c r="G78" i="19"/>
  <c r="G77" i="19"/>
  <c r="B66" i="19"/>
  <c r="D66" i="19"/>
  <c r="B68" i="19"/>
  <c r="D68" i="19"/>
  <c r="B70" i="19"/>
  <c r="D70" i="19"/>
  <c r="B72" i="19"/>
  <c r="D72" i="19"/>
  <c r="B74" i="19"/>
  <c r="D74" i="19"/>
  <c r="B76" i="19"/>
  <c r="D76" i="19"/>
  <c r="D79" i="19"/>
  <c r="B65" i="19"/>
  <c r="D65" i="19"/>
  <c r="B67" i="19"/>
  <c r="D67" i="19"/>
  <c r="B69" i="19"/>
  <c r="D69" i="19"/>
  <c r="B71" i="19"/>
  <c r="D71" i="19"/>
  <c r="B73" i="19"/>
  <c r="D73" i="19"/>
  <c r="B75" i="19"/>
  <c r="D75" i="19"/>
  <c r="D78" i="19"/>
  <c r="D77" i="19"/>
  <c r="B66" i="18"/>
  <c r="D66" i="18"/>
  <c r="B68" i="18"/>
  <c r="D68" i="18"/>
  <c r="B70" i="18"/>
  <c r="D70" i="18"/>
  <c r="B72" i="18"/>
  <c r="D72" i="18"/>
  <c r="B74" i="18"/>
  <c r="D74" i="18"/>
  <c r="B76" i="18"/>
  <c r="D76" i="18"/>
  <c r="D79" i="18"/>
  <c r="B65" i="18"/>
  <c r="D65" i="18"/>
  <c r="B67" i="18"/>
  <c r="D67" i="18"/>
  <c r="B69" i="18"/>
  <c r="D69" i="18"/>
  <c r="B71" i="18"/>
  <c r="D71" i="18"/>
  <c r="B73" i="18"/>
  <c r="D73" i="18"/>
  <c r="B75" i="18"/>
  <c r="D75" i="18"/>
  <c r="D78" i="18"/>
  <c r="D77" i="18"/>
  <c r="B22" i="26"/>
  <c r="B5" i="26"/>
  <c r="B39" i="26"/>
  <c r="D22" i="26"/>
  <c r="D5" i="26"/>
  <c r="D39" i="26"/>
  <c r="E56" i="26"/>
  <c r="G56" i="26"/>
  <c r="B24" i="26"/>
  <c r="B7" i="26"/>
  <c r="B41" i="26"/>
  <c r="D24" i="26"/>
  <c r="D7" i="26"/>
  <c r="D41" i="26"/>
  <c r="E58" i="26"/>
  <c r="G58" i="26"/>
  <c r="B26" i="26"/>
  <c r="B9" i="26"/>
  <c r="B43" i="26"/>
  <c r="D26" i="26"/>
  <c r="D9" i="26"/>
  <c r="D43" i="26"/>
  <c r="E60" i="26"/>
  <c r="G60" i="26"/>
  <c r="B28" i="26"/>
  <c r="B11" i="26"/>
  <c r="B45" i="26"/>
  <c r="D28" i="26"/>
  <c r="D11" i="26"/>
  <c r="D45" i="26"/>
  <c r="E62" i="26"/>
  <c r="G62" i="26"/>
  <c r="B30" i="26"/>
  <c r="B13" i="26"/>
  <c r="B47" i="26"/>
  <c r="D30" i="26"/>
  <c r="D13" i="26"/>
  <c r="D47" i="26"/>
  <c r="E64" i="26"/>
  <c r="G64" i="26"/>
  <c r="B32" i="26"/>
  <c r="B15" i="26"/>
  <c r="B49" i="26"/>
  <c r="D32" i="26"/>
  <c r="D15" i="26"/>
  <c r="D49" i="26"/>
  <c r="E66" i="26"/>
  <c r="G66" i="26"/>
  <c r="B21" i="26"/>
  <c r="B4" i="26"/>
  <c r="B38" i="26"/>
  <c r="D21" i="26"/>
  <c r="D4" i="26"/>
  <c r="D38" i="26"/>
  <c r="E55" i="26"/>
  <c r="G55" i="26"/>
  <c r="B23" i="26"/>
  <c r="B6" i="26"/>
  <c r="B40" i="26"/>
  <c r="D23" i="26"/>
  <c r="D6" i="26"/>
  <c r="D40" i="26"/>
  <c r="E57" i="26"/>
  <c r="G57" i="26"/>
  <c r="B25" i="26"/>
  <c r="B8" i="26"/>
  <c r="B42" i="26"/>
  <c r="D25" i="26"/>
  <c r="D8" i="26"/>
  <c r="D42" i="26"/>
  <c r="E59" i="26"/>
  <c r="G59" i="26"/>
  <c r="B27" i="26"/>
  <c r="B10" i="26"/>
  <c r="B44" i="26"/>
  <c r="D27" i="26"/>
  <c r="D10" i="26"/>
  <c r="D44" i="26"/>
  <c r="E61" i="26"/>
  <c r="G61" i="26"/>
  <c r="B29" i="26"/>
  <c r="B12" i="26"/>
  <c r="B46" i="26"/>
  <c r="D29" i="26"/>
  <c r="D12" i="26"/>
  <c r="D46" i="26"/>
  <c r="E63" i="26"/>
  <c r="G63" i="26"/>
  <c r="B31" i="26"/>
  <c r="B14" i="26"/>
  <c r="B48" i="26"/>
  <c r="D31" i="26"/>
  <c r="D14" i="26"/>
  <c r="D48" i="26"/>
  <c r="E65" i="26"/>
  <c r="G65" i="26"/>
  <c r="G69" i="26"/>
  <c r="G68" i="26"/>
  <c r="G67" i="26"/>
  <c r="C22" i="26"/>
  <c r="C5" i="26"/>
  <c r="C39" i="26"/>
  <c r="B56" i="26"/>
  <c r="D56" i="26"/>
  <c r="C24" i="26"/>
  <c r="C7" i="26"/>
  <c r="C41" i="26"/>
  <c r="B58" i="26"/>
  <c r="D58" i="26"/>
  <c r="C26" i="26"/>
  <c r="C9" i="26"/>
  <c r="C43" i="26"/>
  <c r="B60" i="26"/>
  <c r="D60" i="26"/>
  <c r="C28" i="26"/>
  <c r="C11" i="26"/>
  <c r="C45" i="26"/>
  <c r="B62" i="26"/>
  <c r="D62" i="26"/>
  <c r="C30" i="26"/>
  <c r="C13" i="26"/>
  <c r="C47" i="26"/>
  <c r="B64" i="26"/>
  <c r="D64" i="26"/>
  <c r="C32" i="26"/>
  <c r="C15" i="26"/>
  <c r="C49" i="26"/>
  <c r="B66" i="26"/>
  <c r="D66" i="26"/>
  <c r="C21" i="26"/>
  <c r="C4" i="26"/>
  <c r="C38" i="26"/>
  <c r="B55" i="26"/>
  <c r="D55" i="26"/>
  <c r="C23" i="26"/>
  <c r="C6" i="26"/>
  <c r="C40" i="26"/>
  <c r="B57" i="26"/>
  <c r="D57" i="26"/>
  <c r="C25" i="26"/>
  <c r="C8" i="26"/>
  <c r="C42" i="26"/>
  <c r="B59" i="26"/>
  <c r="D59" i="26"/>
  <c r="C27" i="26"/>
  <c r="C10" i="26"/>
  <c r="C44" i="26"/>
  <c r="B61" i="26"/>
  <c r="D61" i="26"/>
  <c r="C29" i="26"/>
  <c r="C12" i="26"/>
  <c r="C46" i="26"/>
  <c r="B63" i="26"/>
  <c r="D63" i="26"/>
  <c r="C14" i="26"/>
  <c r="C48" i="26"/>
  <c r="B65" i="26"/>
  <c r="D65" i="26"/>
  <c r="D69" i="26"/>
  <c r="D68" i="26"/>
  <c r="D67" i="26"/>
  <c r="G79" i="17"/>
  <c r="G78" i="17"/>
  <c r="G77" i="17"/>
  <c r="B66" i="17"/>
  <c r="D66" i="17"/>
  <c r="B68" i="17"/>
  <c r="D68" i="17"/>
  <c r="B70" i="17"/>
  <c r="D70" i="17"/>
  <c r="B72" i="17"/>
  <c r="D72" i="17"/>
  <c r="B74" i="17"/>
  <c r="D74" i="17"/>
  <c r="B76" i="17"/>
  <c r="D76" i="17"/>
  <c r="B65" i="17"/>
  <c r="D65" i="17"/>
  <c r="B67" i="17"/>
  <c r="D67" i="17"/>
  <c r="B69" i="17"/>
  <c r="D69" i="17"/>
  <c r="B71" i="17"/>
  <c r="D71" i="17"/>
  <c r="B73" i="17"/>
  <c r="D73" i="17"/>
  <c r="B75" i="17"/>
  <c r="D75" i="17"/>
  <c r="D79" i="17"/>
  <c r="D78" i="17"/>
  <c r="D77" i="17"/>
  <c r="B68" i="23"/>
  <c r="C68" i="23"/>
  <c r="D68" i="23"/>
  <c r="B69" i="23"/>
  <c r="C69" i="23"/>
  <c r="D69" i="23"/>
  <c r="B70" i="23"/>
  <c r="C70" i="23"/>
  <c r="D70" i="23"/>
  <c r="B71" i="23"/>
  <c r="C71" i="23"/>
  <c r="D71" i="23"/>
  <c r="B72" i="23"/>
  <c r="C72" i="23"/>
  <c r="D72" i="23"/>
  <c r="B73" i="23"/>
  <c r="C73" i="23"/>
  <c r="D73" i="23"/>
  <c r="B74" i="23"/>
  <c r="C74" i="23"/>
  <c r="D74" i="23"/>
  <c r="B75" i="23"/>
  <c r="C75" i="23"/>
  <c r="D75" i="23"/>
  <c r="B76" i="23"/>
  <c r="C76" i="23"/>
  <c r="D76" i="23"/>
  <c r="B77" i="23"/>
  <c r="C77" i="23"/>
  <c r="B78" i="23"/>
  <c r="C78" i="23"/>
  <c r="D78" i="23"/>
  <c r="E79" i="23"/>
  <c r="D67" i="23"/>
  <c r="C67" i="23"/>
  <c r="B67" i="23"/>
  <c r="E55" i="23"/>
  <c r="B44" i="23"/>
  <c r="C44" i="23"/>
  <c r="D44" i="23"/>
  <c r="B45" i="23"/>
  <c r="C45" i="23"/>
  <c r="D45" i="23"/>
  <c r="B46" i="23"/>
  <c r="C46" i="23"/>
  <c r="D46" i="23"/>
  <c r="B47" i="23"/>
  <c r="C47" i="23"/>
  <c r="D47" i="23"/>
  <c r="B48" i="23"/>
  <c r="C48" i="23"/>
  <c r="D48" i="23"/>
  <c r="B49" i="23"/>
  <c r="C49" i="23"/>
  <c r="D49" i="23"/>
  <c r="B50" i="23"/>
  <c r="C50" i="23"/>
  <c r="D50" i="23"/>
  <c r="B51" i="23"/>
  <c r="C51" i="23"/>
  <c r="D51" i="23"/>
  <c r="B52" i="23"/>
  <c r="C52" i="23"/>
  <c r="D52" i="23"/>
  <c r="B53" i="23"/>
  <c r="C53" i="23"/>
  <c r="B54" i="23"/>
  <c r="C54" i="23"/>
  <c r="D54" i="23"/>
  <c r="D43" i="23"/>
  <c r="C43" i="23"/>
  <c r="B43" i="23"/>
  <c r="B66" i="16"/>
  <c r="C66" i="16"/>
  <c r="B67" i="16"/>
  <c r="C67" i="16"/>
  <c r="B68" i="16"/>
  <c r="C68" i="16"/>
  <c r="B69" i="16"/>
  <c r="C69" i="16"/>
  <c r="B70" i="16"/>
  <c r="C70" i="16"/>
  <c r="B71" i="16"/>
  <c r="C71" i="16"/>
  <c r="B72" i="16"/>
  <c r="C72" i="16"/>
  <c r="B73" i="16"/>
  <c r="C73" i="16"/>
  <c r="B74" i="16"/>
  <c r="C74" i="16"/>
  <c r="B76" i="16"/>
  <c r="C76" i="16"/>
  <c r="C65" i="16"/>
  <c r="B65" i="16"/>
  <c r="N14" i="17"/>
  <c r="B21" i="17"/>
  <c r="C21" i="17"/>
  <c r="D21" i="17"/>
  <c r="B23" i="17"/>
  <c r="C23" i="17"/>
  <c r="D23" i="17"/>
  <c r="B25" i="17"/>
  <c r="C25" i="17"/>
  <c r="D25" i="17"/>
  <c r="B27" i="17"/>
  <c r="C27" i="17"/>
  <c r="D27" i="17"/>
  <c r="B29" i="17"/>
  <c r="C29" i="17"/>
  <c r="D29" i="17"/>
  <c r="B31" i="17"/>
  <c r="C31" i="17"/>
  <c r="D31" i="17"/>
  <c r="D37" i="17"/>
  <c r="D34" i="17"/>
  <c r="B20" i="17"/>
  <c r="C20" i="17"/>
  <c r="D20" i="17"/>
  <c r="B22" i="17"/>
  <c r="C22" i="17"/>
  <c r="D22" i="17"/>
  <c r="B24" i="17"/>
  <c r="C24" i="17"/>
  <c r="D24" i="17"/>
  <c r="B26" i="17"/>
  <c r="C26" i="17"/>
  <c r="D26" i="17"/>
  <c r="B28" i="17"/>
  <c r="C28" i="17"/>
  <c r="D28" i="17"/>
  <c r="B30" i="17"/>
  <c r="C30" i="17"/>
  <c r="D30" i="17"/>
  <c r="D36" i="17"/>
  <c r="D33" i="17"/>
  <c r="H20" i="19"/>
  <c r="I20" i="19"/>
  <c r="J20" i="19"/>
  <c r="H22" i="19"/>
  <c r="I22" i="19"/>
  <c r="J22" i="19"/>
  <c r="H24" i="19"/>
  <c r="I24" i="19"/>
  <c r="J24" i="19"/>
  <c r="H26" i="19"/>
  <c r="I26" i="19"/>
  <c r="J26" i="19"/>
  <c r="H28" i="19"/>
  <c r="I28" i="19"/>
  <c r="J28" i="19"/>
  <c r="H30" i="19"/>
  <c r="I30" i="19"/>
  <c r="J30" i="19"/>
  <c r="J36" i="19"/>
  <c r="H20" i="18"/>
  <c r="I20" i="18"/>
  <c r="J20" i="18"/>
  <c r="H22" i="18"/>
  <c r="I22" i="18"/>
  <c r="J22" i="18"/>
  <c r="H24" i="18"/>
  <c r="I24" i="18"/>
  <c r="J24" i="18"/>
  <c r="H26" i="18"/>
  <c r="I26" i="18"/>
  <c r="J26" i="18"/>
  <c r="H28" i="18"/>
  <c r="I28" i="18"/>
  <c r="J28" i="18"/>
  <c r="H30" i="18"/>
  <c r="I30" i="18"/>
  <c r="J30" i="18"/>
  <c r="J36" i="18"/>
  <c r="B52" i="17"/>
  <c r="C52" i="17"/>
  <c r="D52" i="17"/>
  <c r="E52" i="17"/>
  <c r="F52" i="17"/>
  <c r="G52" i="17"/>
  <c r="H52" i="17"/>
  <c r="I52" i="17"/>
  <c r="J52" i="17"/>
  <c r="E30" i="17"/>
  <c r="F30" i="17"/>
  <c r="G30" i="17"/>
  <c r="H30" i="17"/>
  <c r="I30" i="17"/>
  <c r="J30" i="17"/>
  <c r="B31" i="23"/>
  <c r="C31" i="23"/>
  <c r="D31" i="23"/>
  <c r="E31" i="23"/>
  <c r="F31" i="23"/>
  <c r="G31" i="23"/>
  <c r="H31" i="23"/>
  <c r="I31" i="23"/>
  <c r="J31" i="23"/>
  <c r="B31" i="22"/>
  <c r="C31" i="22"/>
  <c r="D31" i="22"/>
  <c r="E31" i="22"/>
  <c r="F31" i="22"/>
  <c r="G31" i="22"/>
  <c r="H31" i="22"/>
  <c r="I31" i="22"/>
  <c r="J31" i="22"/>
  <c r="B53" i="21"/>
  <c r="C53" i="21"/>
  <c r="D53" i="21"/>
  <c r="E53" i="21"/>
  <c r="F53" i="21"/>
  <c r="G53" i="21"/>
  <c r="H53" i="21"/>
  <c r="I53" i="21"/>
  <c r="J53" i="21"/>
  <c r="B31" i="21"/>
  <c r="C31" i="21"/>
  <c r="D31" i="21"/>
  <c r="E31" i="21"/>
  <c r="F31" i="21"/>
  <c r="G31" i="21"/>
  <c r="H31" i="21"/>
  <c r="I31" i="21"/>
  <c r="J31" i="21"/>
  <c r="B53" i="20"/>
  <c r="C53" i="20"/>
  <c r="D53" i="20"/>
  <c r="E53" i="20"/>
  <c r="F53" i="20"/>
  <c r="G53" i="20"/>
  <c r="H53" i="20"/>
  <c r="I53" i="20"/>
  <c r="J53" i="20"/>
  <c r="B31" i="20"/>
  <c r="C31" i="20"/>
  <c r="D31" i="20"/>
  <c r="E31" i="20"/>
  <c r="F31" i="20"/>
  <c r="G31" i="20"/>
  <c r="H31" i="20"/>
  <c r="I31" i="20"/>
  <c r="J31" i="20"/>
  <c r="B53" i="19"/>
  <c r="C53" i="19"/>
  <c r="D53" i="19"/>
  <c r="E53" i="19"/>
  <c r="F53" i="19"/>
  <c r="G53" i="19"/>
  <c r="H53" i="19"/>
  <c r="I53" i="19"/>
  <c r="J53" i="19"/>
  <c r="B31" i="19"/>
  <c r="C31" i="19"/>
  <c r="D31" i="19"/>
  <c r="E31" i="19"/>
  <c r="F31" i="19"/>
  <c r="G31" i="19"/>
  <c r="H31" i="19"/>
  <c r="I31" i="19"/>
  <c r="J31" i="19"/>
  <c r="B53" i="18"/>
  <c r="C53" i="18"/>
  <c r="D53" i="18"/>
  <c r="E53" i="18"/>
  <c r="F53" i="18"/>
  <c r="G53" i="18"/>
  <c r="H53" i="18"/>
  <c r="I53" i="18"/>
  <c r="J53" i="18"/>
  <c r="B31" i="18"/>
  <c r="C31" i="18"/>
  <c r="D31" i="18"/>
  <c r="E31" i="18"/>
  <c r="F31" i="18"/>
  <c r="G31" i="18"/>
  <c r="H31" i="18"/>
  <c r="I31" i="18"/>
  <c r="J31" i="18"/>
  <c r="I53" i="17"/>
  <c r="H53" i="17"/>
  <c r="J53" i="17"/>
  <c r="E53" i="17"/>
  <c r="F53" i="17"/>
  <c r="G53" i="17"/>
  <c r="C53" i="17"/>
  <c r="B53" i="17"/>
  <c r="D53" i="17"/>
  <c r="B53" i="16"/>
  <c r="C53" i="16"/>
  <c r="D53" i="16"/>
  <c r="E53" i="16"/>
  <c r="F53" i="16"/>
  <c r="G53" i="16"/>
  <c r="H53" i="16"/>
  <c r="I53" i="16"/>
  <c r="J53" i="16"/>
  <c r="I31" i="16"/>
  <c r="H31" i="16"/>
  <c r="J31" i="16"/>
  <c r="F31" i="16"/>
  <c r="E31" i="16"/>
  <c r="G31" i="16"/>
  <c r="B31" i="16"/>
  <c r="C31" i="16"/>
  <c r="D31" i="16"/>
  <c r="I31" i="17"/>
  <c r="H31" i="17"/>
  <c r="J31" i="17"/>
  <c r="E31" i="17"/>
  <c r="F31" i="17"/>
  <c r="G31" i="17"/>
  <c r="B30" i="23"/>
  <c r="C30" i="23"/>
  <c r="D30" i="23"/>
  <c r="E30" i="23"/>
  <c r="F30" i="23"/>
  <c r="G30" i="23"/>
  <c r="H30" i="23"/>
  <c r="I30" i="23"/>
  <c r="J30" i="23"/>
  <c r="B30" i="22"/>
  <c r="C30" i="22"/>
  <c r="D30" i="22"/>
  <c r="E30" i="22"/>
  <c r="F30" i="22"/>
  <c r="G30" i="22"/>
  <c r="H30" i="22"/>
  <c r="I30" i="22"/>
  <c r="J30" i="22"/>
  <c r="B52" i="21"/>
  <c r="C52" i="21"/>
  <c r="D52" i="21"/>
  <c r="E52" i="21"/>
  <c r="F52" i="21"/>
  <c r="G52" i="21"/>
  <c r="H52" i="21"/>
  <c r="I52" i="21"/>
  <c r="J52" i="21"/>
  <c r="B30" i="21"/>
  <c r="C30" i="21"/>
  <c r="D30" i="21"/>
  <c r="E30" i="21"/>
  <c r="F30" i="21"/>
  <c r="G30" i="21"/>
  <c r="H30" i="21"/>
  <c r="I30" i="21"/>
  <c r="J30" i="21"/>
  <c r="B52" i="20"/>
  <c r="C52" i="20"/>
  <c r="D52" i="20"/>
  <c r="E52" i="20"/>
  <c r="F52" i="20"/>
  <c r="G52" i="20"/>
  <c r="H52" i="20"/>
  <c r="I52" i="20"/>
  <c r="J52" i="20"/>
  <c r="B30" i="20"/>
  <c r="C30" i="20"/>
  <c r="D30" i="20"/>
  <c r="E30" i="20"/>
  <c r="F30" i="20"/>
  <c r="G30" i="20"/>
  <c r="H30" i="20"/>
  <c r="I30" i="20"/>
  <c r="J30" i="20"/>
  <c r="B52" i="19"/>
  <c r="C52" i="19"/>
  <c r="D52" i="19"/>
  <c r="E52" i="19"/>
  <c r="F52" i="19"/>
  <c r="G52" i="19"/>
  <c r="H52" i="19"/>
  <c r="I52" i="19"/>
  <c r="J52" i="19"/>
  <c r="B30" i="19"/>
  <c r="C30" i="19"/>
  <c r="D30" i="19"/>
  <c r="E30" i="19"/>
  <c r="F30" i="19"/>
  <c r="G30" i="19"/>
  <c r="B52" i="18"/>
  <c r="C52" i="18"/>
  <c r="D52" i="18"/>
  <c r="E52" i="18"/>
  <c r="F52" i="18"/>
  <c r="G52" i="18"/>
  <c r="H52" i="18"/>
  <c r="I52" i="18"/>
  <c r="J52" i="18"/>
  <c r="B30" i="18"/>
  <c r="C30" i="18"/>
  <c r="D30" i="18"/>
  <c r="E30" i="18"/>
  <c r="F30" i="18"/>
  <c r="G30" i="18"/>
  <c r="B51" i="17"/>
  <c r="C51" i="17"/>
  <c r="D51" i="17"/>
  <c r="E51" i="17"/>
  <c r="F51" i="17"/>
  <c r="G51" i="17"/>
  <c r="H51" i="17"/>
  <c r="I51" i="17"/>
  <c r="J51" i="17"/>
  <c r="B51" i="16"/>
  <c r="C51" i="16"/>
  <c r="D51" i="16"/>
  <c r="E51" i="16"/>
  <c r="F51" i="16"/>
  <c r="G51" i="16"/>
  <c r="H51" i="16"/>
  <c r="I51" i="16"/>
  <c r="J51" i="16"/>
  <c r="B29" i="23"/>
  <c r="C29" i="23"/>
  <c r="D29" i="23"/>
  <c r="E29" i="23"/>
  <c r="F29" i="23"/>
  <c r="G29" i="23"/>
  <c r="H29" i="23"/>
  <c r="I29" i="23"/>
  <c r="B29" i="22"/>
  <c r="C29" i="22"/>
  <c r="D29" i="22"/>
  <c r="E29" i="22"/>
  <c r="F29" i="22"/>
  <c r="H29" i="22"/>
  <c r="I29" i="22"/>
  <c r="J29" i="22"/>
  <c r="B51" i="21"/>
  <c r="C51" i="21"/>
  <c r="D51" i="21"/>
  <c r="E51" i="21"/>
  <c r="F51" i="21"/>
  <c r="G51" i="21"/>
  <c r="H51" i="21"/>
  <c r="I51" i="21"/>
  <c r="J51" i="21"/>
  <c r="B29" i="21"/>
  <c r="C29" i="21"/>
  <c r="D29" i="21"/>
  <c r="E29" i="21"/>
  <c r="F29" i="21"/>
  <c r="G29" i="21"/>
  <c r="H29" i="21"/>
  <c r="I29" i="21"/>
  <c r="J29" i="21"/>
  <c r="B51" i="20"/>
  <c r="C51" i="20"/>
  <c r="D51" i="20"/>
  <c r="E51" i="20"/>
  <c r="F51" i="20"/>
  <c r="G51" i="20"/>
  <c r="H51" i="20"/>
  <c r="I51" i="20"/>
  <c r="J51" i="20"/>
  <c r="B29" i="20"/>
  <c r="C29" i="20"/>
  <c r="D29" i="20"/>
  <c r="E29" i="20"/>
  <c r="F29" i="20"/>
  <c r="G29" i="20"/>
  <c r="H29" i="20"/>
  <c r="I29" i="20"/>
  <c r="J29" i="20"/>
  <c r="B51" i="19"/>
  <c r="C51" i="19"/>
  <c r="D51" i="19"/>
  <c r="E51" i="19"/>
  <c r="F51" i="19"/>
  <c r="G51" i="19"/>
  <c r="H51" i="19"/>
  <c r="I51" i="19"/>
  <c r="B29" i="19"/>
  <c r="C29" i="19"/>
  <c r="D29" i="19"/>
  <c r="E29" i="19"/>
  <c r="F29" i="19"/>
  <c r="H29" i="19"/>
  <c r="I29" i="19"/>
  <c r="J29" i="19"/>
  <c r="B51" i="18"/>
  <c r="C51" i="18"/>
  <c r="D51" i="18"/>
  <c r="E51" i="18"/>
  <c r="F51" i="18"/>
  <c r="G51" i="18"/>
  <c r="H51" i="18"/>
  <c r="I51" i="18"/>
  <c r="J51" i="18"/>
  <c r="B29" i="18"/>
  <c r="C29" i="18"/>
  <c r="D29" i="18"/>
  <c r="E29" i="18"/>
  <c r="F29" i="18"/>
  <c r="G29" i="18"/>
  <c r="H29" i="18"/>
  <c r="I29" i="18"/>
  <c r="J29" i="18"/>
  <c r="B50" i="16"/>
  <c r="C50" i="16"/>
  <c r="D50" i="16"/>
  <c r="E50" i="16"/>
  <c r="F50" i="16"/>
  <c r="G50" i="16"/>
  <c r="H50" i="16"/>
  <c r="I50" i="16"/>
  <c r="J50" i="16"/>
  <c r="B29" i="16"/>
  <c r="C29" i="16"/>
  <c r="D29" i="16"/>
  <c r="E29" i="16"/>
  <c r="F29" i="16"/>
  <c r="G29" i="16"/>
  <c r="H29" i="16"/>
  <c r="I29" i="16"/>
  <c r="J29" i="16"/>
  <c r="J29" i="23"/>
  <c r="G29" i="22"/>
  <c r="J51" i="19"/>
  <c r="G29" i="19"/>
  <c r="E29" i="17"/>
  <c r="F29" i="17"/>
  <c r="G29" i="17"/>
  <c r="H29" i="17"/>
  <c r="I29" i="17"/>
  <c r="J29" i="17"/>
  <c r="B28" i="23"/>
  <c r="C28" i="23"/>
  <c r="D28" i="23"/>
  <c r="E28" i="23"/>
  <c r="F28" i="23"/>
  <c r="G28" i="23"/>
  <c r="H28" i="23"/>
  <c r="I28" i="23"/>
  <c r="J28" i="23"/>
  <c r="B28" i="22"/>
  <c r="C28" i="22"/>
  <c r="D28" i="22"/>
  <c r="E28" i="22"/>
  <c r="F28" i="22"/>
  <c r="G28" i="22"/>
  <c r="H28" i="22"/>
  <c r="I28" i="22"/>
  <c r="J28" i="22"/>
  <c r="B50" i="20"/>
  <c r="C50" i="20"/>
  <c r="D50" i="20"/>
  <c r="E50" i="20"/>
  <c r="F50" i="20"/>
  <c r="G50" i="20"/>
  <c r="H50" i="20"/>
  <c r="I50" i="20"/>
  <c r="J50" i="20"/>
  <c r="B28" i="20"/>
  <c r="C28" i="20"/>
  <c r="D28" i="20"/>
  <c r="E28" i="20"/>
  <c r="F28" i="20"/>
  <c r="G28" i="20"/>
  <c r="H28" i="20"/>
  <c r="I28" i="20"/>
  <c r="J28" i="20"/>
  <c r="B50" i="21"/>
  <c r="C50" i="21"/>
  <c r="D50" i="21"/>
  <c r="E50" i="21"/>
  <c r="F50" i="21"/>
  <c r="G50" i="21"/>
  <c r="H50" i="21"/>
  <c r="I50" i="21"/>
  <c r="J50" i="21"/>
  <c r="B28" i="21"/>
  <c r="C28" i="21"/>
  <c r="D28" i="21"/>
  <c r="E28" i="21"/>
  <c r="F28" i="21"/>
  <c r="G28" i="21"/>
  <c r="H28" i="21"/>
  <c r="I28" i="21"/>
  <c r="J28" i="21"/>
  <c r="B50" i="19"/>
  <c r="C50" i="19"/>
  <c r="E50" i="19"/>
  <c r="F50" i="19"/>
  <c r="G50" i="19"/>
  <c r="H50" i="19"/>
  <c r="I50" i="19"/>
  <c r="J50" i="19"/>
  <c r="B28" i="19"/>
  <c r="C28" i="19"/>
  <c r="E28" i="19"/>
  <c r="F28" i="19"/>
  <c r="G28" i="19"/>
  <c r="B50" i="18"/>
  <c r="C50" i="18"/>
  <c r="D50" i="18"/>
  <c r="E50" i="18"/>
  <c r="F50" i="18"/>
  <c r="G50" i="18"/>
  <c r="H50" i="18"/>
  <c r="I50" i="18"/>
  <c r="J50" i="18"/>
  <c r="B28" i="18"/>
  <c r="C28" i="18"/>
  <c r="D28" i="18"/>
  <c r="E28" i="18"/>
  <c r="F28" i="18"/>
  <c r="G28" i="18"/>
  <c r="B49" i="16"/>
  <c r="C49" i="16"/>
  <c r="D49" i="16"/>
  <c r="E49" i="16"/>
  <c r="F49" i="16"/>
  <c r="G49" i="16"/>
  <c r="H49" i="16"/>
  <c r="I49" i="16"/>
  <c r="J49" i="16"/>
  <c r="B28" i="16"/>
  <c r="C28" i="16"/>
  <c r="D28" i="16"/>
  <c r="E28" i="16"/>
  <c r="F28" i="16"/>
  <c r="G28" i="16"/>
  <c r="H28" i="16"/>
  <c r="I28" i="16"/>
  <c r="J28" i="16"/>
  <c r="B50" i="17"/>
  <c r="C50" i="17"/>
  <c r="D50" i="17"/>
  <c r="E50" i="17"/>
  <c r="F50" i="17"/>
  <c r="G50" i="17"/>
  <c r="H50" i="17"/>
  <c r="I50" i="17"/>
  <c r="J50" i="17"/>
  <c r="E28" i="17"/>
  <c r="F28" i="17"/>
  <c r="G28" i="17"/>
  <c r="H28" i="17"/>
  <c r="I28" i="17"/>
  <c r="J28" i="17"/>
  <c r="D28" i="19"/>
  <c r="D50" i="19"/>
  <c r="B27" i="23"/>
  <c r="C27" i="23"/>
  <c r="D27" i="23"/>
  <c r="E27" i="23"/>
  <c r="F27" i="23"/>
  <c r="G27" i="23"/>
  <c r="H27" i="23"/>
  <c r="I27" i="23"/>
  <c r="J27" i="23"/>
  <c r="B27" i="22"/>
  <c r="C27" i="22"/>
  <c r="D27" i="22"/>
  <c r="E27" i="22"/>
  <c r="F27" i="22"/>
  <c r="G27" i="22"/>
  <c r="H27" i="22"/>
  <c r="I27" i="22"/>
  <c r="J27" i="22"/>
  <c r="B49" i="21"/>
  <c r="C49" i="21"/>
  <c r="D49" i="21"/>
  <c r="E49" i="21"/>
  <c r="F49" i="21"/>
  <c r="G49" i="21"/>
  <c r="H49" i="21"/>
  <c r="I49" i="21"/>
  <c r="J49" i="21"/>
  <c r="B27" i="21"/>
  <c r="C27" i="21"/>
  <c r="D27" i="21"/>
  <c r="E27" i="21"/>
  <c r="F27" i="21"/>
  <c r="G27" i="21"/>
  <c r="H27" i="21"/>
  <c r="I27" i="21"/>
  <c r="J27" i="21"/>
  <c r="B49" i="20"/>
  <c r="C49" i="20"/>
  <c r="D49" i="20"/>
  <c r="E49" i="20"/>
  <c r="F49" i="20"/>
  <c r="G49" i="20"/>
  <c r="H49" i="20"/>
  <c r="I49" i="20"/>
  <c r="J49" i="20"/>
  <c r="B27" i="20"/>
  <c r="C27" i="20"/>
  <c r="D27" i="20"/>
  <c r="E27" i="20"/>
  <c r="F27" i="20"/>
  <c r="G27" i="20"/>
  <c r="H27" i="20"/>
  <c r="I27" i="20"/>
  <c r="J27" i="20"/>
  <c r="B49" i="19"/>
  <c r="C49" i="19"/>
  <c r="D49" i="19"/>
  <c r="E49" i="19"/>
  <c r="F49" i="19"/>
  <c r="H49" i="19"/>
  <c r="I49" i="19"/>
  <c r="B27" i="19"/>
  <c r="C27" i="19"/>
  <c r="E27" i="19"/>
  <c r="F27" i="19"/>
  <c r="G27" i="19"/>
  <c r="H27" i="19"/>
  <c r="I27" i="19"/>
  <c r="J27" i="19"/>
  <c r="B49" i="18"/>
  <c r="C49" i="18"/>
  <c r="D49" i="18"/>
  <c r="E49" i="18"/>
  <c r="F49" i="18"/>
  <c r="G49" i="18"/>
  <c r="H49" i="18"/>
  <c r="I49" i="18"/>
  <c r="J49" i="18"/>
  <c r="B27" i="18"/>
  <c r="C27" i="18"/>
  <c r="D27" i="18"/>
  <c r="E27" i="18"/>
  <c r="F27" i="18"/>
  <c r="G27" i="18"/>
  <c r="H27" i="18"/>
  <c r="I27" i="18"/>
  <c r="J27" i="18"/>
  <c r="B27" i="16"/>
  <c r="C27" i="16"/>
  <c r="D27" i="16"/>
  <c r="E27" i="16"/>
  <c r="F27" i="16"/>
  <c r="G27" i="16"/>
  <c r="H27" i="16"/>
  <c r="I27" i="16"/>
  <c r="J27" i="16"/>
  <c r="B49" i="17"/>
  <c r="C49" i="17"/>
  <c r="D49" i="17"/>
  <c r="E49" i="17"/>
  <c r="F49" i="17"/>
  <c r="G49" i="17"/>
  <c r="H49" i="17"/>
  <c r="I49" i="17"/>
  <c r="J49" i="17"/>
  <c r="E27" i="17"/>
  <c r="F27" i="17"/>
  <c r="G27" i="17"/>
  <c r="H27" i="17"/>
  <c r="I27" i="17"/>
  <c r="J27" i="17"/>
  <c r="I26" i="23"/>
  <c r="H26" i="23"/>
  <c r="J26" i="23"/>
  <c r="F26" i="23"/>
  <c r="E26" i="23"/>
  <c r="G26" i="23"/>
  <c r="C26" i="23"/>
  <c r="B26" i="23"/>
  <c r="I25" i="23"/>
  <c r="H25" i="23"/>
  <c r="J25" i="23"/>
  <c r="F25" i="23"/>
  <c r="E25" i="23"/>
  <c r="C25" i="23"/>
  <c r="B25" i="23"/>
  <c r="I24" i="23"/>
  <c r="H24" i="23"/>
  <c r="J24" i="23"/>
  <c r="F24" i="23"/>
  <c r="E24" i="23"/>
  <c r="C24" i="23"/>
  <c r="B24" i="23"/>
  <c r="D24" i="23"/>
  <c r="I23" i="23"/>
  <c r="H23" i="23"/>
  <c r="F23" i="23"/>
  <c r="E23" i="23"/>
  <c r="C23" i="23"/>
  <c r="B23" i="23"/>
  <c r="I22" i="23"/>
  <c r="H22" i="23"/>
  <c r="F22" i="23"/>
  <c r="E22" i="23"/>
  <c r="C22" i="23"/>
  <c r="B22" i="23"/>
  <c r="I21" i="23"/>
  <c r="H21" i="23"/>
  <c r="J21" i="23"/>
  <c r="F21" i="23"/>
  <c r="E21" i="23"/>
  <c r="C21" i="23"/>
  <c r="B21" i="23"/>
  <c r="I20" i="23"/>
  <c r="H20" i="23"/>
  <c r="F20" i="23"/>
  <c r="E20" i="23"/>
  <c r="C20" i="23"/>
  <c r="B20" i="23"/>
  <c r="D26" i="23"/>
  <c r="G25" i="23"/>
  <c r="J23" i="23"/>
  <c r="J37" i="23"/>
  <c r="D23" i="23"/>
  <c r="G22" i="23"/>
  <c r="J22" i="23"/>
  <c r="D21" i="23"/>
  <c r="D20" i="23"/>
  <c r="D27" i="19"/>
  <c r="G49" i="19"/>
  <c r="J49" i="19"/>
  <c r="G24" i="23"/>
  <c r="G21" i="23"/>
  <c r="G23" i="23"/>
  <c r="J20" i="23"/>
  <c r="J36" i="23"/>
  <c r="G20" i="23"/>
  <c r="D25" i="23"/>
  <c r="D22" i="23"/>
  <c r="J34" i="23"/>
  <c r="B26" i="22"/>
  <c r="C26" i="22"/>
  <c r="D26" i="22"/>
  <c r="E26" i="22"/>
  <c r="F26" i="22"/>
  <c r="H26" i="22"/>
  <c r="I26" i="22"/>
  <c r="J26" i="22"/>
  <c r="B47" i="21"/>
  <c r="B48" i="21"/>
  <c r="C48" i="21"/>
  <c r="D48" i="21"/>
  <c r="E48" i="21"/>
  <c r="F48" i="21"/>
  <c r="G48" i="21"/>
  <c r="H48" i="21"/>
  <c r="I48" i="21"/>
  <c r="J48" i="21"/>
  <c r="B26" i="21"/>
  <c r="C26" i="21"/>
  <c r="D26" i="21"/>
  <c r="E26" i="21"/>
  <c r="F26" i="21"/>
  <c r="G26" i="21"/>
  <c r="H26" i="21"/>
  <c r="I26" i="21"/>
  <c r="J26" i="21"/>
  <c r="B48" i="20"/>
  <c r="C48" i="20"/>
  <c r="D48" i="20"/>
  <c r="E48" i="20"/>
  <c r="F48" i="20"/>
  <c r="G48" i="20"/>
  <c r="H48" i="20"/>
  <c r="I48" i="20"/>
  <c r="J48" i="20"/>
  <c r="B26" i="20"/>
  <c r="C26" i="20"/>
  <c r="D26" i="20"/>
  <c r="E26" i="20"/>
  <c r="F26" i="20"/>
  <c r="G26" i="20"/>
  <c r="H26" i="20"/>
  <c r="I26" i="20"/>
  <c r="J26" i="20"/>
  <c r="B48" i="19"/>
  <c r="C48" i="19"/>
  <c r="D48" i="19"/>
  <c r="E48" i="19"/>
  <c r="F48" i="19"/>
  <c r="H48" i="19"/>
  <c r="I48" i="19"/>
  <c r="J48" i="19"/>
  <c r="B26" i="19"/>
  <c r="C26" i="19"/>
  <c r="D26" i="19"/>
  <c r="E26" i="19"/>
  <c r="F26" i="19"/>
  <c r="G26" i="19"/>
  <c r="B48" i="18"/>
  <c r="C48" i="18"/>
  <c r="D48" i="18"/>
  <c r="E48" i="18"/>
  <c r="F48" i="18"/>
  <c r="G48" i="18"/>
  <c r="H48" i="18"/>
  <c r="I48" i="18"/>
  <c r="J48" i="18"/>
  <c r="B26" i="18"/>
  <c r="C26" i="18"/>
  <c r="D26" i="18"/>
  <c r="E26" i="18"/>
  <c r="F26" i="18"/>
  <c r="G26" i="18"/>
  <c r="B48" i="16"/>
  <c r="C48" i="16"/>
  <c r="D48" i="16"/>
  <c r="E48" i="16"/>
  <c r="F48" i="16"/>
  <c r="G48" i="16"/>
  <c r="H48" i="16"/>
  <c r="I48" i="16"/>
  <c r="J48" i="16"/>
  <c r="B26" i="16"/>
  <c r="C26" i="16"/>
  <c r="D26" i="16"/>
  <c r="E26" i="16"/>
  <c r="F26" i="16"/>
  <c r="G26" i="16"/>
  <c r="H26" i="16"/>
  <c r="I26" i="16"/>
  <c r="J26" i="16"/>
  <c r="B48" i="17"/>
  <c r="C48" i="17"/>
  <c r="D48" i="17"/>
  <c r="E48" i="17"/>
  <c r="F48" i="17"/>
  <c r="G48" i="17"/>
  <c r="H48" i="17"/>
  <c r="I48" i="17"/>
  <c r="J48" i="17"/>
  <c r="E26" i="17"/>
  <c r="F26" i="17"/>
  <c r="G26" i="17"/>
  <c r="H26" i="17"/>
  <c r="I26" i="17"/>
  <c r="J26" i="17"/>
  <c r="D37" i="23"/>
  <c r="G33" i="23"/>
  <c r="G34" i="23"/>
  <c r="D33" i="23"/>
  <c r="G37" i="23"/>
  <c r="D34" i="23"/>
  <c r="J35" i="23"/>
  <c r="J33" i="23"/>
  <c r="J32" i="23"/>
  <c r="D36" i="23"/>
  <c r="D32" i="23"/>
  <c r="D35" i="23"/>
  <c r="G48" i="19"/>
  <c r="G32" i="23"/>
  <c r="G36" i="23"/>
  <c r="G35" i="23"/>
  <c r="G26" i="22"/>
  <c r="B25" i="22"/>
  <c r="C25" i="22"/>
  <c r="D25" i="22"/>
  <c r="E25" i="22"/>
  <c r="F25" i="22"/>
  <c r="H25" i="22"/>
  <c r="I25" i="22"/>
  <c r="C47" i="21"/>
  <c r="D47" i="21"/>
  <c r="E47" i="21"/>
  <c r="F47" i="21"/>
  <c r="G47" i="21"/>
  <c r="H47" i="21"/>
  <c r="I47" i="21"/>
  <c r="J47" i="21"/>
  <c r="B25" i="21"/>
  <c r="C25" i="21"/>
  <c r="D25" i="21"/>
  <c r="E25" i="21"/>
  <c r="F25" i="21"/>
  <c r="G25" i="21"/>
  <c r="H25" i="21"/>
  <c r="I25" i="21"/>
  <c r="J25" i="21"/>
  <c r="B47" i="20"/>
  <c r="C47" i="20"/>
  <c r="D47" i="20"/>
  <c r="E47" i="20"/>
  <c r="F47" i="20"/>
  <c r="G47" i="20"/>
  <c r="H47" i="20"/>
  <c r="I47" i="20"/>
  <c r="J47" i="20"/>
  <c r="B25" i="20"/>
  <c r="C25" i="20"/>
  <c r="D25" i="20"/>
  <c r="E25" i="20"/>
  <c r="F25" i="20"/>
  <c r="G25" i="20"/>
  <c r="H25" i="20"/>
  <c r="I25" i="20"/>
  <c r="J25" i="20"/>
  <c r="B47" i="19"/>
  <c r="C47" i="19"/>
  <c r="E47" i="19"/>
  <c r="F47" i="19"/>
  <c r="H47" i="19"/>
  <c r="I47" i="19"/>
  <c r="J47" i="19"/>
  <c r="B25" i="19"/>
  <c r="C25" i="19"/>
  <c r="E25" i="19"/>
  <c r="F25" i="19"/>
  <c r="G25" i="19"/>
  <c r="H25" i="19"/>
  <c r="I25" i="19"/>
  <c r="J25" i="19"/>
  <c r="B47" i="18"/>
  <c r="C47" i="18"/>
  <c r="D47" i="18"/>
  <c r="E47" i="18"/>
  <c r="F47" i="18"/>
  <c r="G47" i="18"/>
  <c r="H47" i="18"/>
  <c r="I47" i="18"/>
  <c r="J47" i="18"/>
  <c r="B25" i="18"/>
  <c r="C25" i="18"/>
  <c r="D25" i="18"/>
  <c r="E25" i="18"/>
  <c r="F25" i="18"/>
  <c r="G25" i="18"/>
  <c r="H25" i="18"/>
  <c r="I25" i="18"/>
  <c r="J25" i="18"/>
  <c r="B47" i="16"/>
  <c r="C47" i="16"/>
  <c r="D47" i="16"/>
  <c r="E47" i="16"/>
  <c r="F47" i="16"/>
  <c r="G47" i="16"/>
  <c r="H47" i="16"/>
  <c r="I47" i="16"/>
  <c r="J47" i="16"/>
  <c r="B25" i="16"/>
  <c r="C25" i="16"/>
  <c r="D25" i="16"/>
  <c r="E25" i="16"/>
  <c r="F25" i="16"/>
  <c r="G25" i="16"/>
  <c r="H25" i="16"/>
  <c r="I25" i="16"/>
  <c r="J25" i="16"/>
  <c r="B46" i="16"/>
  <c r="C46" i="16"/>
  <c r="D46" i="16"/>
  <c r="E46" i="16"/>
  <c r="F46" i="16"/>
  <c r="G46" i="16"/>
  <c r="H46" i="16"/>
  <c r="I46" i="16"/>
  <c r="J46" i="16"/>
  <c r="B24" i="16"/>
  <c r="C24" i="16"/>
  <c r="D24" i="16"/>
  <c r="E24" i="16"/>
  <c r="F24" i="16"/>
  <c r="G24" i="16"/>
  <c r="H24" i="16"/>
  <c r="I24" i="16"/>
  <c r="J24" i="16"/>
  <c r="B47" i="17"/>
  <c r="C47" i="17"/>
  <c r="D47" i="17"/>
  <c r="E47" i="17"/>
  <c r="F47" i="17"/>
  <c r="G47" i="17"/>
  <c r="H47" i="17"/>
  <c r="I47" i="17"/>
  <c r="J47" i="17"/>
  <c r="E25" i="17"/>
  <c r="F25" i="17"/>
  <c r="G25" i="17"/>
  <c r="H25" i="17"/>
  <c r="I25" i="17"/>
  <c r="J25" i="17"/>
  <c r="D25" i="19"/>
  <c r="G47" i="19"/>
  <c r="D47" i="19"/>
  <c r="G25" i="22"/>
  <c r="J25" i="22"/>
  <c r="B24" i="22"/>
  <c r="C24" i="22"/>
  <c r="D24" i="22"/>
  <c r="E24" i="22"/>
  <c r="F24" i="22"/>
  <c r="G24" i="22"/>
  <c r="H24" i="22"/>
  <c r="I24" i="22"/>
  <c r="J24" i="22"/>
  <c r="B46" i="21"/>
  <c r="C46" i="21"/>
  <c r="D46" i="21"/>
  <c r="E46" i="21"/>
  <c r="F46" i="21"/>
  <c r="G46" i="21"/>
  <c r="H46" i="21"/>
  <c r="I46" i="21"/>
  <c r="J46" i="21"/>
  <c r="B24" i="21"/>
  <c r="C24" i="21"/>
  <c r="D24" i="21"/>
  <c r="E24" i="21"/>
  <c r="F24" i="21"/>
  <c r="G24" i="21"/>
  <c r="H24" i="21"/>
  <c r="I24" i="21"/>
  <c r="J24" i="21"/>
  <c r="B46" i="20"/>
  <c r="C46" i="20"/>
  <c r="D46" i="20"/>
  <c r="E46" i="20"/>
  <c r="F46" i="20"/>
  <c r="G46" i="20"/>
  <c r="H46" i="20"/>
  <c r="I46" i="20"/>
  <c r="J46" i="20"/>
  <c r="B24" i="20"/>
  <c r="C24" i="20"/>
  <c r="D24" i="20"/>
  <c r="E24" i="20"/>
  <c r="F24" i="20"/>
  <c r="G24" i="20"/>
  <c r="H24" i="20"/>
  <c r="I24" i="20"/>
  <c r="J24" i="20"/>
  <c r="B46" i="19"/>
  <c r="C46" i="19"/>
  <c r="E46" i="19"/>
  <c r="F46" i="19"/>
  <c r="H46" i="19"/>
  <c r="I46" i="19"/>
  <c r="J46" i="19"/>
  <c r="B24" i="19"/>
  <c r="C24" i="19"/>
  <c r="D24" i="19"/>
  <c r="E24" i="19"/>
  <c r="F24" i="19"/>
  <c r="G24" i="19"/>
  <c r="B46" i="18"/>
  <c r="C46" i="18"/>
  <c r="D46" i="18"/>
  <c r="E46" i="18"/>
  <c r="F46" i="18"/>
  <c r="G46" i="18"/>
  <c r="H46" i="18"/>
  <c r="I46" i="18"/>
  <c r="J46" i="18"/>
  <c r="B24" i="18"/>
  <c r="C24" i="18"/>
  <c r="D24" i="18"/>
  <c r="E24" i="18"/>
  <c r="F24" i="18"/>
  <c r="G24" i="18"/>
  <c r="B46" i="17"/>
  <c r="C46" i="17"/>
  <c r="D46" i="17"/>
  <c r="E46" i="17"/>
  <c r="F46" i="17"/>
  <c r="G46" i="17"/>
  <c r="H46" i="17"/>
  <c r="I46" i="17"/>
  <c r="J46" i="17"/>
  <c r="E24" i="17"/>
  <c r="F24" i="17"/>
  <c r="G24" i="17"/>
  <c r="H24" i="17"/>
  <c r="I24" i="17"/>
  <c r="J24" i="17"/>
  <c r="G46" i="19"/>
  <c r="D46" i="19"/>
  <c r="B21" i="22"/>
  <c r="C21" i="22"/>
  <c r="D21" i="22"/>
  <c r="E21" i="22"/>
  <c r="F21" i="22"/>
  <c r="G21" i="22"/>
  <c r="H21" i="22"/>
  <c r="I21" i="22"/>
  <c r="J21" i="22"/>
  <c r="B43" i="21"/>
  <c r="C43" i="21"/>
  <c r="D43" i="21"/>
  <c r="E43" i="21"/>
  <c r="F43" i="21"/>
  <c r="G43" i="21"/>
  <c r="H43" i="21"/>
  <c r="I43" i="21"/>
  <c r="J43" i="21"/>
  <c r="B21" i="21"/>
  <c r="C21" i="21"/>
  <c r="D21" i="21"/>
  <c r="E21" i="21"/>
  <c r="F21" i="21"/>
  <c r="G21" i="21"/>
  <c r="H21" i="21"/>
  <c r="I21" i="21"/>
  <c r="J21" i="21"/>
  <c r="B43" i="20"/>
  <c r="C43" i="20"/>
  <c r="D43" i="20"/>
  <c r="E43" i="20"/>
  <c r="F43" i="20"/>
  <c r="G43" i="20"/>
  <c r="H43" i="20"/>
  <c r="I43" i="20"/>
  <c r="J43" i="20"/>
  <c r="B21" i="20"/>
  <c r="C21" i="20"/>
  <c r="D21" i="20"/>
  <c r="E21" i="20"/>
  <c r="F21" i="20"/>
  <c r="G21" i="20"/>
  <c r="H21" i="20"/>
  <c r="I21" i="20"/>
  <c r="J21" i="20"/>
  <c r="B43" i="19"/>
  <c r="C43" i="19"/>
  <c r="E43" i="19"/>
  <c r="F43" i="19"/>
  <c r="H43" i="19"/>
  <c r="I43" i="19"/>
  <c r="J43" i="19"/>
  <c r="B21" i="19"/>
  <c r="C21" i="19"/>
  <c r="D21" i="19"/>
  <c r="E21" i="19"/>
  <c r="F21" i="19"/>
  <c r="G21" i="19"/>
  <c r="H21" i="19"/>
  <c r="I21" i="19"/>
  <c r="B43" i="18"/>
  <c r="C43" i="18"/>
  <c r="D43" i="18"/>
  <c r="E43" i="18"/>
  <c r="F43" i="18"/>
  <c r="G43" i="18"/>
  <c r="H43" i="18"/>
  <c r="I43" i="18"/>
  <c r="J43" i="18"/>
  <c r="B21" i="18"/>
  <c r="C21" i="18"/>
  <c r="D21" i="18"/>
  <c r="E21" i="18"/>
  <c r="F21" i="18"/>
  <c r="G21" i="18"/>
  <c r="H21" i="18"/>
  <c r="I21" i="18"/>
  <c r="J21" i="18"/>
  <c r="B43" i="16"/>
  <c r="C43" i="16"/>
  <c r="D43" i="16"/>
  <c r="E43" i="16"/>
  <c r="F43" i="16"/>
  <c r="G43" i="16"/>
  <c r="H43" i="16"/>
  <c r="I43" i="16"/>
  <c r="J43" i="16"/>
  <c r="B21" i="16"/>
  <c r="C21" i="16"/>
  <c r="D21" i="16"/>
  <c r="E21" i="16"/>
  <c r="F21" i="16"/>
  <c r="G21" i="16"/>
  <c r="H21" i="16"/>
  <c r="I21" i="16"/>
  <c r="J21" i="16"/>
  <c r="B43" i="17"/>
  <c r="C43" i="17"/>
  <c r="D43" i="17"/>
  <c r="E43" i="17"/>
  <c r="F43" i="17"/>
  <c r="G43" i="17"/>
  <c r="H43" i="17"/>
  <c r="I43" i="17"/>
  <c r="J43" i="17"/>
  <c r="E21" i="17"/>
  <c r="F21" i="17"/>
  <c r="G21" i="17"/>
  <c r="H21" i="17"/>
  <c r="I21" i="17"/>
  <c r="J21" i="17"/>
  <c r="D43" i="19"/>
  <c r="J21" i="19"/>
  <c r="G43" i="19"/>
  <c r="I42" i="21"/>
  <c r="H42" i="21"/>
  <c r="J42" i="21"/>
  <c r="E42" i="21"/>
  <c r="F42" i="21"/>
  <c r="G42" i="21"/>
  <c r="C42" i="21"/>
  <c r="B42" i="21"/>
  <c r="D42" i="21"/>
  <c r="B45" i="21"/>
  <c r="C45" i="21"/>
  <c r="D45" i="21"/>
  <c r="E45" i="21"/>
  <c r="F45" i="21"/>
  <c r="G45" i="21"/>
  <c r="H45" i="21"/>
  <c r="I45" i="21"/>
  <c r="J45" i="21"/>
  <c r="I20" i="21"/>
  <c r="H20" i="21"/>
  <c r="J20" i="21"/>
  <c r="E20" i="21"/>
  <c r="F20" i="21"/>
  <c r="G20" i="21"/>
  <c r="C20" i="21"/>
  <c r="B20" i="21"/>
  <c r="D20" i="21"/>
  <c r="I42" i="20"/>
  <c r="H42" i="20"/>
  <c r="J42" i="20"/>
  <c r="E42" i="20"/>
  <c r="F42" i="20"/>
  <c r="G42" i="20"/>
  <c r="C42" i="20"/>
  <c r="B42" i="20"/>
  <c r="D42" i="20"/>
  <c r="B45" i="20"/>
  <c r="C45" i="20"/>
  <c r="D45" i="20"/>
  <c r="E45" i="20"/>
  <c r="F45" i="20"/>
  <c r="G45" i="20"/>
  <c r="H45" i="20"/>
  <c r="I45" i="20"/>
  <c r="J45" i="20"/>
  <c r="I20" i="20"/>
  <c r="H20" i="20"/>
  <c r="J20" i="20"/>
  <c r="E20" i="20"/>
  <c r="F20" i="20"/>
  <c r="G20" i="20"/>
  <c r="C20" i="20"/>
  <c r="B20" i="20"/>
  <c r="D20" i="20"/>
  <c r="I42" i="19"/>
  <c r="H42" i="19"/>
  <c r="F42" i="19"/>
  <c r="E42" i="19"/>
  <c r="G42" i="19"/>
  <c r="C42" i="19"/>
  <c r="B42" i="19"/>
  <c r="D42" i="19"/>
  <c r="B45" i="19"/>
  <c r="C45" i="19"/>
  <c r="E45" i="19"/>
  <c r="F45" i="19"/>
  <c r="G45" i="19"/>
  <c r="H45" i="19"/>
  <c r="I45" i="19"/>
  <c r="J45" i="19"/>
  <c r="F20" i="19"/>
  <c r="E20" i="19"/>
  <c r="G20" i="19"/>
  <c r="C20" i="19"/>
  <c r="B20" i="19"/>
  <c r="D20" i="19"/>
  <c r="B23" i="19"/>
  <c r="C23" i="19"/>
  <c r="D23" i="19"/>
  <c r="E23" i="19"/>
  <c r="F23" i="19"/>
  <c r="H23" i="19"/>
  <c r="I23" i="19"/>
  <c r="B45" i="18"/>
  <c r="C45" i="18"/>
  <c r="D45" i="18"/>
  <c r="E45" i="18"/>
  <c r="F45" i="18"/>
  <c r="G45" i="18"/>
  <c r="H45" i="18"/>
  <c r="I45" i="18"/>
  <c r="J45" i="18"/>
  <c r="H42" i="18"/>
  <c r="I42" i="18"/>
  <c r="J42" i="18"/>
  <c r="F42" i="18"/>
  <c r="E42" i="18"/>
  <c r="G42" i="18"/>
  <c r="C42" i="18"/>
  <c r="B42" i="18"/>
  <c r="D42" i="18"/>
  <c r="F20" i="18"/>
  <c r="E20" i="18"/>
  <c r="G20" i="18"/>
  <c r="B20" i="18"/>
  <c r="C20" i="18"/>
  <c r="D20" i="18"/>
  <c r="I42" i="16"/>
  <c r="H42" i="16"/>
  <c r="J42" i="16"/>
  <c r="E42" i="16"/>
  <c r="F42" i="16"/>
  <c r="G42" i="16"/>
  <c r="C42" i="16"/>
  <c r="B42" i="16"/>
  <c r="D42" i="16"/>
  <c r="B45" i="16"/>
  <c r="C45" i="16"/>
  <c r="D45" i="16"/>
  <c r="E45" i="16"/>
  <c r="F45" i="16"/>
  <c r="G45" i="16"/>
  <c r="H45" i="16"/>
  <c r="I45" i="16"/>
  <c r="J45" i="16"/>
  <c r="I20" i="16"/>
  <c r="H20" i="16"/>
  <c r="J20" i="16"/>
  <c r="E20" i="16"/>
  <c r="F20" i="16"/>
  <c r="G20" i="16"/>
  <c r="C20" i="16"/>
  <c r="B20" i="16"/>
  <c r="D20" i="16"/>
  <c r="I42" i="17"/>
  <c r="H42" i="17"/>
  <c r="J42" i="17"/>
  <c r="E42" i="17"/>
  <c r="F42" i="17"/>
  <c r="G42" i="17"/>
  <c r="C42" i="17"/>
  <c r="B42" i="17"/>
  <c r="D42" i="17"/>
  <c r="I20" i="17"/>
  <c r="H20" i="17"/>
  <c r="J20" i="17"/>
  <c r="F20" i="17"/>
  <c r="E20" i="17"/>
  <c r="G20" i="17"/>
  <c r="I20" i="22"/>
  <c r="H20" i="22"/>
  <c r="J20" i="22"/>
  <c r="F20" i="22"/>
  <c r="E20" i="22"/>
  <c r="G20" i="22"/>
  <c r="B20" i="22"/>
  <c r="C20" i="22"/>
  <c r="D20" i="22"/>
  <c r="G23" i="19"/>
  <c r="J42" i="19"/>
  <c r="J23" i="19"/>
  <c r="D45" i="19"/>
  <c r="I23" i="22"/>
  <c r="H23" i="22"/>
  <c r="J23" i="22"/>
  <c r="E23" i="22"/>
  <c r="F23" i="22"/>
  <c r="G23" i="22"/>
  <c r="G34" i="22"/>
  <c r="C23" i="22"/>
  <c r="B23" i="22"/>
  <c r="D23" i="22"/>
  <c r="I22" i="22"/>
  <c r="H22" i="22"/>
  <c r="J22" i="22"/>
  <c r="F22" i="22"/>
  <c r="E22" i="22"/>
  <c r="G22" i="22"/>
  <c r="B22" i="22"/>
  <c r="C22" i="22"/>
  <c r="D22" i="22"/>
  <c r="D33" i="22"/>
  <c r="G35" i="22"/>
  <c r="G33" i="22"/>
  <c r="G32" i="22"/>
  <c r="G36" i="22"/>
  <c r="J37" i="22"/>
  <c r="J34" i="22"/>
  <c r="D37" i="22"/>
  <c r="D34" i="22"/>
  <c r="J35" i="22"/>
  <c r="J36" i="22"/>
  <c r="J32" i="22"/>
  <c r="J33" i="22"/>
  <c r="D32" i="22"/>
  <c r="G37" i="22"/>
  <c r="D36" i="22"/>
  <c r="D35" i="22"/>
  <c r="B45" i="17"/>
  <c r="C45" i="17"/>
  <c r="E45" i="17"/>
  <c r="F45" i="17"/>
  <c r="G45" i="17"/>
  <c r="H45" i="17"/>
  <c r="I45" i="17"/>
  <c r="J45" i="17"/>
  <c r="J59" i="17"/>
  <c r="B23" i="21"/>
  <c r="C23" i="21"/>
  <c r="D23" i="21"/>
  <c r="D37" i="21"/>
  <c r="E23" i="21"/>
  <c r="F23" i="21"/>
  <c r="G23" i="21"/>
  <c r="G37" i="21"/>
  <c r="H23" i="21"/>
  <c r="I23" i="21"/>
  <c r="J23" i="21"/>
  <c r="B23" i="20"/>
  <c r="C23" i="20"/>
  <c r="D23" i="20"/>
  <c r="D37" i="20"/>
  <c r="E23" i="20"/>
  <c r="F23" i="20"/>
  <c r="G23" i="20"/>
  <c r="G34" i="20"/>
  <c r="H23" i="20"/>
  <c r="I23" i="20"/>
  <c r="J23" i="20"/>
  <c r="J34" i="20"/>
  <c r="D34" i="19"/>
  <c r="J37" i="19"/>
  <c r="H23" i="18"/>
  <c r="I23" i="18"/>
  <c r="J23" i="18"/>
  <c r="D37" i="18"/>
  <c r="E23" i="18"/>
  <c r="F23" i="18"/>
  <c r="G23" i="18"/>
  <c r="G34" i="18"/>
  <c r="B23" i="18"/>
  <c r="C23" i="18"/>
  <c r="D23" i="18"/>
  <c r="J34" i="18"/>
  <c r="B23" i="16"/>
  <c r="C23" i="16"/>
  <c r="D23" i="16"/>
  <c r="D37" i="16"/>
  <c r="E23" i="16"/>
  <c r="F23" i="16"/>
  <c r="G23" i="16"/>
  <c r="G34" i="16"/>
  <c r="H23" i="16"/>
  <c r="I23" i="16"/>
  <c r="J23" i="16"/>
  <c r="E23" i="17"/>
  <c r="F23" i="17"/>
  <c r="G23" i="17"/>
  <c r="G37" i="17"/>
  <c r="H23" i="17"/>
  <c r="I23" i="17"/>
  <c r="J23" i="17"/>
  <c r="J59" i="21"/>
  <c r="G59" i="21"/>
  <c r="D59" i="21"/>
  <c r="J56" i="21"/>
  <c r="G56" i="21"/>
  <c r="D56" i="21"/>
  <c r="I44" i="21"/>
  <c r="H44" i="21"/>
  <c r="F44" i="21"/>
  <c r="E44" i="21"/>
  <c r="G44" i="21"/>
  <c r="G55" i="21"/>
  <c r="C44" i="21"/>
  <c r="B44" i="21"/>
  <c r="D44" i="21"/>
  <c r="D57" i="21"/>
  <c r="D34" i="21"/>
  <c r="I22" i="21"/>
  <c r="H22" i="21"/>
  <c r="J22" i="21"/>
  <c r="F22" i="21"/>
  <c r="E22" i="21"/>
  <c r="G22" i="21"/>
  <c r="G35" i="21"/>
  <c r="C22" i="21"/>
  <c r="B22" i="21"/>
  <c r="D22" i="21"/>
  <c r="J59" i="20"/>
  <c r="G59" i="20"/>
  <c r="D59" i="20"/>
  <c r="J56" i="20"/>
  <c r="G56" i="20"/>
  <c r="D56" i="20"/>
  <c r="I44" i="20"/>
  <c r="H44" i="20"/>
  <c r="J44" i="20"/>
  <c r="F44" i="20"/>
  <c r="E44" i="20"/>
  <c r="G44" i="20"/>
  <c r="G58" i="20"/>
  <c r="C44" i="20"/>
  <c r="B44" i="20"/>
  <c r="D44" i="20"/>
  <c r="D54" i="20"/>
  <c r="D34" i="20"/>
  <c r="I22" i="20"/>
  <c r="H22" i="20"/>
  <c r="F22" i="20"/>
  <c r="E22" i="20"/>
  <c r="G22" i="20"/>
  <c r="G33" i="20"/>
  <c r="C22" i="20"/>
  <c r="B22" i="20"/>
  <c r="J59" i="19"/>
  <c r="G59" i="19"/>
  <c r="D59" i="19"/>
  <c r="J56" i="19"/>
  <c r="G56" i="19"/>
  <c r="D56" i="19"/>
  <c r="I44" i="19"/>
  <c r="H44" i="19"/>
  <c r="F44" i="19"/>
  <c r="E44" i="19"/>
  <c r="C44" i="19"/>
  <c r="B44" i="19"/>
  <c r="D37" i="19"/>
  <c r="J34" i="19"/>
  <c r="J33" i="19"/>
  <c r="F22" i="19"/>
  <c r="E22" i="19"/>
  <c r="G22" i="19"/>
  <c r="G36" i="19"/>
  <c r="C22" i="19"/>
  <c r="B22" i="19"/>
  <c r="D22" i="19"/>
  <c r="D33" i="19"/>
  <c r="J59" i="18"/>
  <c r="G59" i="18"/>
  <c r="D59" i="18"/>
  <c r="J56" i="18"/>
  <c r="G56" i="18"/>
  <c r="D56" i="18"/>
  <c r="I44" i="18"/>
  <c r="H44" i="18"/>
  <c r="F44" i="18"/>
  <c r="E44" i="18"/>
  <c r="G44" i="18"/>
  <c r="G57" i="18"/>
  <c r="C44" i="18"/>
  <c r="B44" i="18"/>
  <c r="D34" i="18"/>
  <c r="J33" i="18"/>
  <c r="F22" i="18"/>
  <c r="E22" i="18"/>
  <c r="G22" i="18"/>
  <c r="G32" i="18"/>
  <c r="C22" i="18"/>
  <c r="B22" i="18"/>
  <c r="D22" i="18"/>
  <c r="I44" i="17"/>
  <c r="H44" i="17"/>
  <c r="F44" i="17"/>
  <c r="E44" i="17"/>
  <c r="G44" i="17"/>
  <c r="G58" i="17"/>
  <c r="C44" i="17"/>
  <c r="B44" i="17"/>
  <c r="D44" i="17"/>
  <c r="D58" i="17"/>
  <c r="G34" i="17"/>
  <c r="I22" i="17"/>
  <c r="H22" i="17"/>
  <c r="J22" i="17"/>
  <c r="J33" i="17"/>
  <c r="F22" i="17"/>
  <c r="E22" i="17"/>
  <c r="J44" i="21"/>
  <c r="J57" i="21"/>
  <c r="J55" i="21"/>
  <c r="D55" i="21"/>
  <c r="J33" i="21"/>
  <c r="J36" i="21"/>
  <c r="J54" i="21"/>
  <c r="G32" i="21"/>
  <c r="G54" i="21"/>
  <c r="G57" i="21"/>
  <c r="J22" i="20"/>
  <c r="J36" i="20"/>
  <c r="J33" i="20"/>
  <c r="D22" i="20"/>
  <c r="J35" i="20"/>
  <c r="J32" i="20"/>
  <c r="D55" i="20"/>
  <c r="G32" i="20"/>
  <c r="G55" i="20"/>
  <c r="G57" i="20"/>
  <c r="D32" i="20"/>
  <c r="D36" i="19"/>
  <c r="G33" i="19"/>
  <c r="G35" i="19"/>
  <c r="D35" i="19"/>
  <c r="D44" i="18"/>
  <c r="J44" i="18"/>
  <c r="J55" i="18"/>
  <c r="D58" i="18"/>
  <c r="D54" i="18"/>
  <c r="G35" i="18"/>
  <c r="G58" i="18"/>
  <c r="G54" i="18"/>
  <c r="G55" i="18"/>
  <c r="J44" i="17"/>
  <c r="J55" i="17"/>
  <c r="J58" i="17"/>
  <c r="J36" i="17"/>
  <c r="J32" i="17"/>
  <c r="G55" i="17"/>
  <c r="D55" i="17"/>
  <c r="J37" i="16"/>
  <c r="J34" i="16"/>
  <c r="D34" i="16"/>
  <c r="J59" i="16"/>
  <c r="J56" i="16"/>
  <c r="G59" i="16"/>
  <c r="G56" i="16"/>
  <c r="D59" i="16"/>
  <c r="D56" i="16"/>
  <c r="B44" i="16"/>
  <c r="C44" i="16"/>
  <c r="D44" i="16"/>
  <c r="D54" i="16"/>
  <c r="J54" i="18"/>
  <c r="H44" i="16"/>
  <c r="I44" i="16"/>
  <c r="J44" i="16"/>
  <c r="F44" i="16"/>
  <c r="E44" i="16"/>
  <c r="G44" i="16"/>
  <c r="D55" i="16"/>
  <c r="H22" i="16"/>
  <c r="I22" i="16"/>
  <c r="J22" i="16"/>
  <c r="J35" i="16"/>
  <c r="E22" i="16"/>
  <c r="F22" i="16"/>
  <c r="G22" i="16"/>
  <c r="G35" i="16"/>
  <c r="C22" i="16"/>
  <c r="B22" i="16"/>
  <c r="D22" i="16"/>
  <c r="D32" i="19"/>
  <c r="G32" i="19"/>
  <c r="G44" i="19"/>
  <c r="D44" i="19"/>
  <c r="J44" i="19"/>
  <c r="J57" i="19"/>
  <c r="G57" i="16"/>
  <c r="G54" i="16"/>
  <c r="G55" i="16"/>
  <c r="G58" i="16"/>
  <c r="G56" i="17"/>
  <c r="G59" i="17"/>
  <c r="G57" i="17"/>
  <c r="D33" i="16"/>
  <c r="D32" i="16"/>
  <c r="D36" i="16"/>
  <c r="D35" i="16"/>
  <c r="D35" i="18"/>
  <c r="D33" i="18"/>
  <c r="D36" i="18"/>
  <c r="D32" i="18"/>
  <c r="J55" i="16"/>
  <c r="J58" i="16"/>
  <c r="J57" i="16"/>
  <c r="J54" i="16"/>
  <c r="J54" i="19"/>
  <c r="J55" i="19"/>
  <c r="J58" i="19"/>
  <c r="J58" i="20"/>
  <c r="J54" i="20"/>
  <c r="J57" i="20"/>
  <c r="J55" i="20"/>
  <c r="D32" i="21"/>
  <c r="D33" i="21"/>
  <c r="D36" i="21"/>
  <c r="D35" i="21"/>
  <c r="J34" i="21"/>
  <c r="J37" i="21"/>
  <c r="D36" i="20"/>
  <c r="D33" i="20"/>
  <c r="G36" i="16"/>
  <c r="J32" i="18"/>
  <c r="G36" i="20"/>
  <c r="D54" i="21"/>
  <c r="J35" i="21"/>
  <c r="D45" i="17"/>
  <c r="D54" i="17"/>
  <c r="D35" i="20"/>
  <c r="D57" i="16"/>
  <c r="G33" i="16"/>
  <c r="J36" i="16"/>
  <c r="J35" i="17"/>
  <c r="J35" i="18"/>
  <c r="G58" i="19"/>
  <c r="G37" i="18"/>
  <c r="G37" i="20"/>
  <c r="J34" i="17"/>
  <c r="J37" i="17"/>
  <c r="G32" i="16"/>
  <c r="J58" i="18"/>
  <c r="J57" i="18"/>
  <c r="J32" i="16"/>
  <c r="D32" i="17"/>
  <c r="J57" i="17"/>
  <c r="G33" i="18"/>
  <c r="G36" i="21"/>
  <c r="G34" i="21"/>
  <c r="G35" i="20"/>
  <c r="D58" i="20"/>
  <c r="G33" i="21"/>
  <c r="D58" i="21"/>
  <c r="D58" i="16"/>
  <c r="J33" i="16"/>
  <c r="G37" i="16"/>
  <c r="D35" i="17"/>
  <c r="G54" i="17"/>
  <c r="J54" i="17"/>
  <c r="G36" i="18"/>
  <c r="D55" i="18"/>
  <c r="D57" i="18"/>
  <c r="J32" i="19"/>
  <c r="J35" i="19"/>
  <c r="G54" i="20"/>
  <c r="D57" i="20"/>
  <c r="G58" i="21"/>
  <c r="J58" i="21"/>
  <c r="J32" i="21"/>
  <c r="G22" i="17"/>
  <c r="J56" i="17"/>
  <c r="J37" i="18"/>
  <c r="J37" i="20"/>
  <c r="G34" i="19"/>
  <c r="G37" i="19"/>
  <c r="D54" i="19"/>
  <c r="D58" i="19"/>
  <c r="D55" i="19"/>
  <c r="D57" i="19"/>
  <c r="G55" i="19"/>
  <c r="G54" i="19"/>
  <c r="G57" i="19"/>
  <c r="G35" i="17"/>
  <c r="G32" i="17"/>
  <c r="G33" i="17"/>
  <c r="G36" i="17"/>
  <c r="D56" i="17"/>
  <c r="D59" i="17"/>
  <c r="D57" i="17"/>
</calcChain>
</file>

<file path=xl/sharedStrings.xml><?xml version="1.0" encoding="utf-8"?>
<sst xmlns="http://schemas.openxmlformats.org/spreadsheetml/2006/main" count="1748" uniqueCount="133">
  <si>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0</t>
    </r>
  </si>
  <si>
    <t>Outside shell</t>
  </si>
  <si>
    <t>Axial stress</t>
  </si>
  <si>
    <t>Mid-fibre shell</t>
  </si>
  <si>
    <t>Inside shell</t>
  </si>
  <si>
    <t>[MPa]</t>
  </si>
  <si>
    <t>Potvis (efr)</t>
  </si>
  <si>
    <t>Manatee (ifr)</t>
  </si>
  <si>
    <t>Starfish - mid (ifr)</t>
  </si>
  <si>
    <t>Seahorse - mid (ifr)</t>
  </si>
  <si>
    <t>Sea lion - mid (ifr)</t>
  </si>
  <si>
    <t>ISSC Round robin (ifr)</t>
  </si>
  <si>
    <t>Kendrick hull 1970 (ifr)</t>
  </si>
  <si>
    <t>Starfish - aft ((efr)</t>
  </si>
  <si>
    <t>Seahorse - aft ((efr)</t>
  </si>
  <si>
    <t>Sea lion - aft ((efr)</t>
  </si>
  <si>
    <t>DREA experiment 1993 ((efr)</t>
  </si>
  <si>
    <t>Kendrick hull 1986 ((efr)</t>
  </si>
  <si>
    <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</si>
  <si>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180/n</t>
    </r>
  </si>
  <si>
    <r>
      <t>C</t>
    </r>
    <r>
      <rPr>
        <b/>
        <vertAlign val="subscript"/>
        <sz val="8"/>
        <color theme="1"/>
        <rFont val="Arial"/>
        <family val="2"/>
      </rPr>
      <t>a</t>
    </r>
  </si>
  <si>
    <r>
      <t>C</t>
    </r>
    <r>
      <rPr>
        <b/>
        <vertAlign val="subscript"/>
        <sz val="8"/>
        <color theme="1"/>
        <rFont val="Arial"/>
        <family val="2"/>
      </rPr>
      <t>b</t>
    </r>
  </si>
  <si>
    <r>
      <t>A</t>
    </r>
    <r>
      <rPr>
        <b/>
        <vertAlign val="subscript"/>
        <sz val="8"/>
        <color theme="1"/>
        <rFont val="Arial"/>
        <family val="2"/>
      </rPr>
      <t>c</t>
    </r>
  </si>
  <si>
    <r>
      <t>B</t>
    </r>
    <r>
      <rPr>
        <b/>
        <vertAlign val="subscript"/>
        <sz val="8"/>
        <color theme="1"/>
        <rFont val="Arial"/>
        <family val="2"/>
      </rPr>
      <t>c</t>
    </r>
  </si>
  <si>
    <r>
      <t>A</t>
    </r>
    <r>
      <rPr>
        <b/>
        <vertAlign val="subscript"/>
        <sz val="8"/>
        <color theme="1"/>
        <rFont val="Arial"/>
        <family val="2"/>
      </rPr>
      <t>a</t>
    </r>
  </si>
  <si>
    <r>
      <t>A</t>
    </r>
    <r>
      <rPr>
        <b/>
        <vertAlign val="subscript"/>
        <sz val="8"/>
        <color theme="1"/>
        <rFont val="Arial"/>
        <family val="2"/>
      </rPr>
      <t>b</t>
    </r>
  </si>
  <si>
    <r>
      <t>B</t>
    </r>
    <r>
      <rPr>
        <b/>
        <vertAlign val="subscript"/>
        <sz val="8"/>
        <color theme="1"/>
        <rFont val="Arial"/>
        <family val="2"/>
      </rPr>
      <t>a</t>
    </r>
  </si>
  <si>
    <r>
      <t>B</t>
    </r>
    <r>
      <rPr>
        <b/>
        <vertAlign val="subscript"/>
        <sz val="8"/>
        <color theme="1"/>
        <rFont val="Arial"/>
        <family val="2"/>
      </rPr>
      <t>b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</si>
  <si>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90/n</t>
    </r>
  </si>
  <si>
    <r>
      <t>M[A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</si>
  <si>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Bias</t>
  </si>
  <si>
    <t>[Mpa]</t>
  </si>
  <si>
    <t>%</t>
  </si>
  <si>
    <t>Mean values</t>
  </si>
  <si>
    <r>
      <t>M[C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</si>
  <si>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r>
      <t>M[B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</si>
  <si>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Mid-fibre values</t>
  </si>
  <si>
    <r>
      <t>M[C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]</t>
    </r>
  </si>
  <si>
    <r>
      <t>M[C</t>
    </r>
    <r>
      <rPr>
        <b/>
        <vertAlign val="subscript"/>
        <sz val="8"/>
        <color theme="1"/>
        <rFont val="Arial"/>
        <family val="2"/>
      </rPr>
      <t>b</t>
    </r>
    <r>
      <rPr>
        <b/>
        <sz val="8"/>
        <color theme="1"/>
        <rFont val="Arial"/>
        <family val="2"/>
      </rPr>
      <t>]</t>
    </r>
  </si>
  <si>
    <t>(efr) = external frame</t>
  </si>
  <si>
    <t xml:space="preserve">All geometries </t>
  </si>
  <si>
    <t>(ifr) = internal frame</t>
  </si>
  <si>
    <t>external frames</t>
  </si>
  <si>
    <t>internal frames</t>
  </si>
  <si>
    <t>Standard deviation</t>
  </si>
  <si>
    <t>Hoop stress</t>
  </si>
  <si>
    <t>Location 3</t>
  </si>
  <si>
    <t>Location 2</t>
  </si>
  <si>
    <t>Location 1</t>
  </si>
  <si>
    <r>
      <t xml:space="preserve">Flange centre hoop stress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</si>
  <si>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Hoop stress (variation)</t>
  </si>
  <si>
    <t>Hoop stress flange</t>
  </si>
  <si>
    <t>FEA</t>
  </si>
  <si>
    <t>Salerno &amp;</t>
  </si>
  <si>
    <t xml:space="preserve">[MPa] </t>
  </si>
  <si>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</si>
  <si>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</si>
  <si>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</si>
  <si>
    <t>Kendrick</t>
  </si>
  <si>
    <r>
      <t xml:space="preserve">DREA experiment 1993 (efr) </t>
    </r>
    <r>
      <rPr>
        <vertAlign val="superscript"/>
        <sz val="8"/>
        <color theme="1"/>
        <rFont val="Arial"/>
        <family val="2"/>
      </rPr>
      <t>1)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</si>
  <si>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</si>
  <si>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t>Membrane (mid-fibre)</t>
  </si>
  <si>
    <t>Bending</t>
  </si>
  <si>
    <t>Axial stress in the shell</t>
  </si>
  <si>
    <t>Salerno</t>
  </si>
  <si>
    <t xml:space="preserve">at frame location  [MPa] </t>
  </si>
  <si>
    <t>&amp; 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</si>
  <si>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</si>
  <si>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DREA experiment 1993 (efr)</t>
  </si>
  <si>
    <t>Hoop stress in the shell</t>
  </si>
  <si>
    <t xml:space="preserve">midbay  [MPa] </t>
  </si>
  <si>
    <t>Web plate - flange side</t>
  </si>
  <si>
    <t>Web plate - neutral axis</t>
  </si>
  <si>
    <t>Web plate - shell side</t>
  </si>
  <si>
    <t>Web plate</t>
  </si>
  <si>
    <t>Radial stress</t>
  </si>
  <si>
    <t>no flange</t>
  </si>
  <si>
    <t>For the DREA geometry the outer fibre of the web plate is entered</t>
  </si>
  <si>
    <t>Outer fibre</t>
  </si>
  <si>
    <t>Inner fibre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</si>
  <si>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</t>
    </r>
  </si>
  <si>
    <r>
      <t xml:space="preserve">Flange bending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</si>
  <si>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Ratio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</si>
  <si>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</si>
  <si>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</si>
  <si>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</si>
  <si>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b</t>
    </r>
  </si>
  <si>
    <t>All geometries</t>
  </si>
  <si>
    <t>Check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</si>
  <si>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C/C</t>
    </r>
    <r>
      <rPr>
        <b/>
        <vertAlign val="subscript"/>
        <sz val="8"/>
        <color theme="1"/>
        <rFont val="Arial"/>
        <family val="2"/>
      </rPr>
      <t>c</t>
    </r>
  </si>
  <si>
    <t>Inside - neutral</t>
  </si>
  <si>
    <t>Maximum stress inside</t>
  </si>
  <si>
    <t>von Mises stress in shell</t>
  </si>
  <si>
    <t xml:space="preserve">frame location [MPa] </t>
  </si>
  <si>
    <r>
      <t>A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 xml:space="preserve"> or A</t>
    </r>
    <r>
      <rPr>
        <b/>
        <vertAlign val="subscript"/>
        <sz val="8"/>
        <color theme="1"/>
        <rFont val="Arial"/>
        <family val="2"/>
      </rPr>
      <t>b</t>
    </r>
  </si>
  <si>
    <t>von Mises stress</t>
  </si>
  <si>
    <t>von Mises stress flange</t>
  </si>
  <si>
    <t xml:space="preserve"> [MPa] 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</si>
  <si>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</si>
  <si>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</si>
  <si>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t>Axial stress flange</t>
  </si>
  <si>
    <t>Outside - neutral</t>
  </si>
  <si>
    <t>Outside - maximum</t>
  </si>
  <si>
    <t>S&amp;P plus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</si>
  <si>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</si>
  <si>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Over the circumference</t>
  </si>
  <si>
    <t>Axial</t>
  </si>
  <si>
    <t>Hoop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</si>
  <si>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</si>
  <si>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Membrane</t>
  </si>
  <si>
    <t>(mid-</t>
  </si>
  <si>
    <t>fibre)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</si>
  <si>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/A</t>
    </r>
    <r>
      <rPr>
        <b/>
        <vertAlign val="subscript"/>
        <sz val="8"/>
        <color theme="1"/>
        <rFont val="Arial"/>
        <family val="2"/>
      </rPr>
      <t>c</t>
    </r>
  </si>
  <si>
    <t>extrnal frames</t>
  </si>
  <si>
    <r>
      <rPr>
        <b/>
        <sz val="8"/>
        <color theme="1"/>
        <rFont val="Symbol"/>
        <family val="1"/>
        <charset val="2"/>
      </rPr>
      <t>dB</t>
    </r>
    <r>
      <rPr>
        <b/>
        <sz val="8"/>
        <color theme="1"/>
        <rFont val="Arial"/>
        <family val="2"/>
      </rPr>
      <t>/B</t>
    </r>
    <r>
      <rPr>
        <b/>
        <vertAlign val="subscript"/>
        <sz val="8"/>
        <color theme="1"/>
        <rFont val="Arial"/>
        <family val="2"/>
      </rPr>
      <t>c</t>
    </r>
  </si>
  <si>
    <t>shell side</t>
  </si>
  <si>
    <t>flange side</t>
  </si>
  <si>
    <r>
      <rPr>
        <b/>
        <sz val="8"/>
        <color rgb="FFFF0000"/>
        <rFont val="Arial"/>
        <family val="2"/>
      </rPr>
      <t>Neutral position</t>
    </r>
    <r>
      <rPr>
        <b/>
        <sz val="8"/>
        <color theme="1"/>
        <rFont val="Arial"/>
        <family val="2"/>
      </rPr>
      <t xml:space="preserve"> values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</si>
  <si>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</si>
  <si>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t>Circumferential variation Outer fibre</t>
  </si>
  <si>
    <t>Maximum Outer Fibre</t>
  </si>
  <si>
    <r>
      <t>Ac+/-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</si>
  <si>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</si>
  <si>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Alternative</t>
  </si>
  <si>
    <t>Table 19</t>
  </si>
  <si>
    <t>Teken</t>
  </si>
  <si>
    <t>Foute links</t>
  </si>
  <si>
    <t>Maximum stress outside</t>
  </si>
  <si>
    <t>Mean bias</t>
  </si>
  <si>
    <t>Coeeficient of variation</t>
  </si>
  <si>
    <t>Mean value</t>
  </si>
  <si>
    <t>Coefficient of variation</t>
  </si>
  <si>
    <t xml:space="preserve">Midbay  [MPa]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</si>
</sst>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28"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Symbol"/>
      <family val="1"/>
      <charset val="2"/>
    </font>
    <font>
      <sz val="8"/>
      <color theme="1"/>
      <name val="Arial"/>
      <family val="1"/>
      <charset val="2"/>
    </font>
    <font>
      <sz val="8"/>
      <color rgb="FFFF0000"/>
      <name val="Arial"/>
      <family val="2"/>
    </font>
    <font>
      <b/>
      <sz val="8"/>
      <color theme="1"/>
      <name val="Arial"/>
      <family val="1"/>
      <charset val="2"/>
    </font>
    <font>
      <b/>
      <sz val="8"/>
      <color theme="1"/>
      <name val="Symbol"/>
      <family val="1"/>
      <charset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rgb="FF0066FF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</font>
    <font>
      <sz val="8"/>
      <color theme="0" tint="-0.34998626667073579"/>
      <name val="Arial"/>
    </font>
    <font>
      <sz val="8"/>
      <color rgb="FFFFFF00"/>
      <name val="Arial"/>
    </font>
    <font>
      <sz val="10"/>
      <color rgb="FFFFFF00"/>
      <name val="Arial"/>
    </font>
    <font>
      <b/>
      <sz val="8"/>
      <color rgb="FFFFFF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</borders>
  <cellStyleXfs count="49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50">
    <xf numFmtId="0" fontId="0" fillId="0" borderId="0" xfId="0"/>
    <xf numFmtId="0" fontId="0" fillId="0" borderId="0" xfId="0" applyBorder="1"/>
    <xf numFmtId="0" fontId="5" fillId="0" borderId="1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Border="1"/>
    <xf numFmtId="165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/>
    </xf>
    <xf numFmtId="0" fontId="5" fillId="0" borderId="2" xfId="0" applyFont="1" applyFill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165" fontId="5" fillId="0" borderId="17" xfId="0" applyNumberFormat="1" applyFont="1" applyBorder="1" applyAlignment="1">
      <alignment horizontal="center"/>
    </xf>
    <xf numFmtId="0" fontId="5" fillId="0" borderId="16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5" fontId="5" fillId="0" borderId="25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7" xfId="0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9" xfId="0" applyFont="1" applyBorder="1"/>
    <xf numFmtId="0" fontId="5" fillId="0" borderId="1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5" fillId="0" borderId="30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17" xfId="0" applyBorder="1"/>
    <xf numFmtId="165" fontId="5" fillId="0" borderId="32" xfId="0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0" fontId="5" fillId="0" borderId="0" xfId="0" applyFont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5" fillId="0" borderId="31" xfId="0" applyNumberFormat="1" applyFont="1" applyBorder="1" applyAlignment="1">
      <alignment horizontal="center"/>
    </xf>
    <xf numFmtId="0" fontId="5" fillId="0" borderId="33" xfId="0" applyFont="1" applyBorder="1"/>
    <xf numFmtId="0" fontId="3" fillId="0" borderId="3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5" fillId="0" borderId="34" xfId="0" applyFont="1" applyBorder="1"/>
    <xf numFmtId="165" fontId="5" fillId="0" borderId="16" xfId="0" applyNumberFormat="1" applyFont="1" applyBorder="1" applyAlignment="1">
      <alignment horizontal="center"/>
    </xf>
    <xf numFmtId="165" fontId="5" fillId="0" borderId="35" xfId="0" applyNumberFormat="1" applyFont="1" applyBorder="1" applyAlignment="1">
      <alignment horizontal="center"/>
    </xf>
    <xf numFmtId="0" fontId="5" fillId="0" borderId="36" xfId="0" applyFont="1" applyBorder="1"/>
    <xf numFmtId="165" fontId="5" fillId="0" borderId="38" xfId="0" applyNumberFormat="1" applyFont="1" applyBorder="1" applyAlignment="1">
      <alignment horizontal="center"/>
    </xf>
    <xf numFmtId="0" fontId="5" fillId="0" borderId="3" xfId="0" applyFont="1" applyBorder="1"/>
    <xf numFmtId="165" fontId="5" fillId="0" borderId="0" xfId="0" applyNumberFormat="1" applyFont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5" fontId="5" fillId="0" borderId="37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" xfId="0" applyFont="1" applyBorder="1"/>
    <xf numFmtId="1" fontId="5" fillId="0" borderId="1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" fontId="3" fillId="0" borderId="10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0" fontId="0" fillId="0" borderId="0" xfId="0" applyFill="1"/>
    <xf numFmtId="2" fontId="5" fillId="0" borderId="1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2" fillId="0" borderId="10" xfId="0" applyNumberFormat="1" applyFont="1" applyFill="1" applyBorder="1" applyAlignment="1">
      <alignment horizontal="center"/>
    </xf>
    <xf numFmtId="164" fontId="12" fillId="0" borderId="9" xfId="0" applyNumberFormat="1" applyFont="1" applyFill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2" fontId="14" fillId="0" borderId="14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2" fontId="5" fillId="0" borderId="35" xfId="0" applyNumberFormat="1" applyFont="1" applyFill="1" applyBorder="1" applyAlignment="1">
      <alignment horizontal="center"/>
    </xf>
    <xf numFmtId="2" fontId="14" fillId="0" borderId="35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65" fontId="5" fillId="0" borderId="45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16" fillId="0" borderId="9" xfId="0" applyNumberFormat="1" applyFont="1" applyFill="1" applyBorder="1" applyAlignment="1">
      <alignment horizontal="center"/>
    </xf>
    <xf numFmtId="0" fontId="15" fillId="0" borderId="0" xfId="0" applyFont="1"/>
    <xf numFmtId="164" fontId="5" fillId="0" borderId="31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2" fontId="5" fillId="0" borderId="13" xfId="0" applyNumberFormat="1" applyFont="1" applyFill="1" applyBorder="1" applyAlignment="1">
      <alignment horizontal="center"/>
    </xf>
    <xf numFmtId="0" fontId="14" fillId="0" borderId="31" xfId="0" applyFont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2" fontId="14" fillId="0" borderId="15" xfId="0" applyNumberFormat="1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2" fontId="14" fillId="0" borderId="37" xfId="0" applyNumberFormat="1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2" fontId="5" fillId="0" borderId="31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1" xfId="0" applyFont="1" applyFill="1" applyBorder="1"/>
    <xf numFmtId="164" fontId="18" fillId="0" borderId="10" xfId="0" applyNumberFormat="1" applyFont="1" applyFill="1" applyBorder="1" applyAlignment="1">
      <alignment horizontal="center"/>
    </xf>
    <xf numFmtId="164" fontId="18" fillId="0" borderId="9" xfId="0" applyNumberFormat="1" applyFont="1" applyFill="1" applyBorder="1" applyAlignment="1">
      <alignment horizontal="center"/>
    </xf>
    <xf numFmtId="164" fontId="18" fillId="0" borderId="14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2" fontId="5" fillId="0" borderId="16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5" fillId="0" borderId="35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/>
    <xf numFmtId="165" fontId="19" fillId="0" borderId="48" xfId="0" applyNumberFormat="1" applyFont="1" applyBorder="1" applyAlignment="1">
      <alignment horizontal="center"/>
    </xf>
    <xf numFmtId="165" fontId="19" fillId="0" borderId="3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3" fillId="0" borderId="20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5" fillId="0" borderId="4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2" fontId="5" fillId="0" borderId="4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5" fillId="0" borderId="0" xfId="0" applyFont="1" applyBorder="1"/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6" fillId="0" borderId="0" xfId="0" applyFont="1" applyBorder="1"/>
    <xf numFmtId="165" fontId="19" fillId="0" borderId="0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165" fontId="5" fillId="0" borderId="49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64" fontId="5" fillId="0" borderId="35" xfId="0" applyNumberFormat="1" applyFont="1" applyFill="1" applyBorder="1" applyAlignment="1">
      <alignment horizontal="center"/>
    </xf>
    <xf numFmtId="164" fontId="5" fillId="0" borderId="37" xfId="0" applyNumberFormat="1" applyFont="1" applyFill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0" fillId="0" borderId="27" xfId="0" applyBorder="1"/>
    <xf numFmtId="0" fontId="0" fillId="0" borderId="11" xfId="0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5" fontId="5" fillId="0" borderId="31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5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20" fillId="0" borderId="5" xfId="0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2" fontId="5" fillId="0" borderId="0" xfId="0" applyNumberFormat="1" applyFont="1" applyBorder="1" applyAlignment="1">
      <alignment horizontal="right"/>
    </xf>
    <xf numFmtId="0" fontId="0" fillId="0" borderId="4" xfId="0" applyBorder="1" applyAlignment="1"/>
    <xf numFmtId="0" fontId="5" fillId="0" borderId="16" xfId="0" applyFont="1" applyBorder="1" applyAlignment="1">
      <alignment horizontal="center"/>
    </xf>
    <xf numFmtId="0" fontId="0" fillId="0" borderId="4" xfId="0" applyBorder="1"/>
    <xf numFmtId="0" fontId="9" fillId="0" borderId="12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0" fillId="0" borderId="22" xfId="0" applyBorder="1" applyAlignment="1"/>
    <xf numFmtId="0" fontId="3" fillId="0" borderId="5" xfId="0" applyFont="1" applyBorder="1" applyAlignment="1"/>
    <xf numFmtId="0" fontId="5" fillId="0" borderId="18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4" xfId="0" applyBorder="1"/>
    <xf numFmtId="166" fontId="5" fillId="0" borderId="35" xfId="191" applyNumberFormat="1" applyFont="1" applyBorder="1" applyAlignment="1">
      <alignment horizontal="center"/>
    </xf>
    <xf numFmtId="166" fontId="5" fillId="0" borderId="13" xfId="191" applyNumberFormat="1" applyFont="1" applyBorder="1" applyAlignment="1">
      <alignment horizontal="center"/>
    </xf>
    <xf numFmtId="166" fontId="5" fillId="0" borderId="39" xfId="191" applyNumberFormat="1" applyFont="1" applyBorder="1" applyAlignment="1">
      <alignment horizontal="center"/>
    </xf>
    <xf numFmtId="166" fontId="5" fillId="0" borderId="41" xfId="191" applyNumberFormat="1" applyFont="1" applyBorder="1" applyAlignment="1">
      <alignment horizontal="center"/>
    </xf>
    <xf numFmtId="166" fontId="5" fillId="0" borderId="43" xfId="191" applyNumberFormat="1" applyFont="1" applyBorder="1" applyAlignment="1">
      <alignment horizontal="center"/>
    </xf>
    <xf numFmtId="166" fontId="5" fillId="0" borderId="37" xfId="191" applyNumberFormat="1" applyFont="1" applyBorder="1" applyAlignment="1">
      <alignment horizontal="center"/>
    </xf>
    <xf numFmtId="166" fontId="5" fillId="0" borderId="40" xfId="191" applyNumberFormat="1" applyFont="1" applyBorder="1" applyAlignment="1">
      <alignment horizontal="center"/>
    </xf>
    <xf numFmtId="166" fontId="5" fillId="0" borderId="42" xfId="191" applyNumberFormat="1" applyFont="1" applyBorder="1" applyAlignment="1">
      <alignment horizontal="center"/>
    </xf>
    <xf numFmtId="166" fontId="5" fillId="0" borderId="44" xfId="191" applyNumberFormat="1" applyFont="1" applyBorder="1" applyAlignment="1">
      <alignment horizontal="center"/>
    </xf>
    <xf numFmtId="166" fontId="5" fillId="0" borderId="25" xfId="191" applyNumberFormat="1" applyFont="1" applyBorder="1" applyAlignment="1">
      <alignment horizontal="center"/>
    </xf>
    <xf numFmtId="166" fontId="5" fillId="0" borderId="28" xfId="191" applyNumberFormat="1" applyFont="1" applyBorder="1" applyAlignment="1">
      <alignment horizontal="center"/>
    </xf>
    <xf numFmtId="166" fontId="5" fillId="0" borderId="30" xfId="191" applyNumberFormat="1" applyFont="1" applyBorder="1" applyAlignment="1">
      <alignment horizontal="center"/>
    </xf>
    <xf numFmtId="166" fontId="5" fillId="0" borderId="21" xfId="191" applyNumberFormat="1" applyFont="1" applyBorder="1" applyAlignment="1">
      <alignment horizontal="center"/>
    </xf>
    <xf numFmtId="166" fontId="5" fillId="0" borderId="12" xfId="191" applyNumberFormat="1" applyFont="1" applyBorder="1" applyAlignment="1">
      <alignment horizontal="center"/>
    </xf>
    <xf numFmtId="166" fontId="5" fillId="0" borderId="47" xfId="191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6" fontId="5" fillId="0" borderId="45" xfId="191" applyNumberFormat="1" applyFont="1" applyBorder="1" applyAlignment="1">
      <alignment horizontal="center"/>
    </xf>
    <xf numFmtId="166" fontId="5" fillId="0" borderId="53" xfId="191" applyNumberFormat="1" applyFont="1" applyBorder="1" applyAlignment="1">
      <alignment horizontal="center"/>
    </xf>
    <xf numFmtId="165" fontId="16" fillId="0" borderId="48" xfId="0" applyNumberFormat="1" applyFont="1" applyBorder="1" applyAlignment="1">
      <alignment horizontal="center"/>
    </xf>
    <xf numFmtId="165" fontId="16" fillId="0" borderId="3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2" fontId="5" fillId="0" borderId="56" xfId="0" applyNumberFormat="1" applyFont="1" applyBorder="1" applyAlignment="1">
      <alignment horizontal="center"/>
    </xf>
    <xf numFmtId="2" fontId="5" fillId="0" borderId="50" xfId="0" applyNumberFormat="1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23" fillId="0" borderId="0" xfId="0" applyFont="1"/>
    <xf numFmtId="2" fontId="24" fillId="0" borderId="21" xfId="0" applyNumberFormat="1" applyFont="1" applyBorder="1" applyAlignment="1">
      <alignment horizontal="center"/>
    </xf>
    <xf numFmtId="2" fontId="24" fillId="0" borderId="12" xfId="0" applyNumberFormat="1" applyFont="1" applyBorder="1" applyAlignment="1">
      <alignment horizontal="center"/>
    </xf>
    <xf numFmtId="165" fontId="24" fillId="0" borderId="35" xfId="0" applyNumberFormat="1" applyFont="1" applyBorder="1" applyAlignment="1">
      <alignment horizontal="center"/>
    </xf>
    <xf numFmtId="165" fontId="8" fillId="0" borderId="35" xfId="0" applyNumberFormat="1" applyFont="1" applyBorder="1" applyAlignment="1">
      <alignment horizontal="center"/>
    </xf>
    <xf numFmtId="165" fontId="8" fillId="0" borderId="45" xfId="0" applyNumberFormat="1" applyFont="1" applyBorder="1" applyAlignment="1">
      <alignment horizontal="center"/>
    </xf>
    <xf numFmtId="165" fontId="8" fillId="0" borderId="37" xfId="0" applyNumberFormat="1" applyFont="1" applyBorder="1" applyAlignment="1">
      <alignment horizontal="center"/>
    </xf>
    <xf numFmtId="0" fontId="15" fillId="0" borderId="0" xfId="0" applyFont="1" applyFill="1"/>
    <xf numFmtId="0" fontId="25" fillId="2" borderId="0" xfId="0" applyFont="1" applyFill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14" fillId="0" borderId="16" xfId="0" applyNumberFormat="1" applyFont="1" applyBorder="1" applyAlignment="1">
      <alignment horizontal="center"/>
    </xf>
    <xf numFmtId="166" fontId="14" fillId="0" borderId="35" xfId="191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165" fontId="14" fillId="0" borderId="9" xfId="0" applyNumberFormat="1" applyFont="1" applyBorder="1" applyAlignment="1">
      <alignment horizontal="center"/>
    </xf>
    <xf numFmtId="165" fontId="14" fillId="0" borderId="49" xfId="0" applyNumberFormat="1" applyFont="1" applyBorder="1" applyAlignment="1">
      <alignment horizontal="center"/>
    </xf>
    <xf numFmtId="165" fontId="14" fillId="0" borderId="35" xfId="0" applyNumberFormat="1" applyFont="1" applyBorder="1" applyAlignment="1">
      <alignment horizontal="center"/>
    </xf>
    <xf numFmtId="165" fontId="14" fillId="0" borderId="34" xfId="0" applyNumberFormat="1" applyFont="1" applyBorder="1" applyAlignment="1">
      <alignment horizontal="center"/>
    </xf>
    <xf numFmtId="165" fontId="14" fillId="0" borderId="36" xfId="0" applyNumberFormat="1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6" fillId="0" borderId="0" xfId="0" applyFont="1" applyFill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2" fontId="25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5" fillId="0" borderId="0" xfId="0" applyFont="1" applyFill="1"/>
    <xf numFmtId="0" fontId="25" fillId="0" borderId="0" xfId="0" applyFont="1" applyFill="1" applyBorder="1" applyAlignment="1">
      <alignment horizontal="center"/>
    </xf>
    <xf numFmtId="0" fontId="0" fillId="0" borderId="0" xfId="0" applyFill="1" applyBorder="1"/>
    <xf numFmtId="165" fontId="25" fillId="0" borderId="0" xfId="0" applyNumberFormat="1" applyFont="1" applyFill="1" applyBorder="1" applyAlignment="1">
      <alignment horizontal="center"/>
    </xf>
    <xf numFmtId="0" fontId="26" fillId="0" borderId="0" xfId="0" applyFont="1" applyFill="1"/>
    <xf numFmtId="0" fontId="1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2" fontId="5" fillId="0" borderId="28" xfId="0" applyNumberFormat="1" applyFont="1" applyBorder="1" applyAlignment="1">
      <alignment horizontal="center"/>
    </xf>
    <xf numFmtId="2" fontId="5" fillId="0" borderId="29" xfId="0" applyNumberFormat="1" applyFont="1" applyBorder="1" applyAlignment="1">
      <alignment horizontal="center"/>
    </xf>
    <xf numFmtId="2" fontId="5" fillId="0" borderId="32" xfId="0" applyNumberFormat="1" applyFon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2" xfId="0" applyNumberFormat="1" applyBorder="1"/>
    <xf numFmtId="2" fontId="5" fillId="0" borderId="30" xfId="0" applyNumberFormat="1" applyFont="1" applyBorder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5" fillId="0" borderId="17" xfId="0" applyNumberFormat="1" applyFont="1" applyBorder="1" applyAlignment="1">
      <alignment horizontal="center"/>
    </xf>
    <xf numFmtId="2" fontId="0" fillId="0" borderId="17" xfId="0" applyNumberFormat="1" applyBorder="1"/>
    <xf numFmtId="0" fontId="5" fillId="0" borderId="1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0" fillId="0" borderId="4" xfId="0" applyBorder="1" applyAlignment="1"/>
    <xf numFmtId="0" fontId="3" fillId="0" borderId="0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26" fillId="0" borderId="17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5" xfId="0" applyFont="1" applyBorder="1" applyAlignment="1"/>
    <xf numFmtId="0" fontId="13" fillId="0" borderId="4" xfId="0" applyFont="1" applyBorder="1" applyAlignment="1"/>
    <xf numFmtId="0" fontId="0" fillId="0" borderId="0" xfId="0" applyBorder="1" applyAlignment="1"/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6" xfId="0" applyFont="1" applyBorder="1" applyAlignment="1"/>
    <xf numFmtId="0" fontId="12" fillId="0" borderId="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25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4" xfId="0" applyBorder="1"/>
  </cellXfs>
  <cellStyles count="49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Normaal 2" xfId="232" xr:uid="{00000000-0005-0000-0000-0000EE010000}"/>
    <cellStyle name="Normal" xfId="0" builtinId="0"/>
    <cellStyle name="Percent" xfId="191" builtinId="5"/>
    <cellStyle name="Procent 2" xfId="233" xr:uid="{00000000-0005-0000-0000-0000F0010000}"/>
  </cellStyles>
  <dxfs count="0"/>
  <tableStyles count="0" defaultTableStyle="TableStyleMedium2" defaultPivotStyle="PivotStyleLight16"/>
  <colors>
    <mruColors>
      <color rgb="FF00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7"/>
  <sheetViews>
    <sheetView tabSelected="1" zoomScale="120" zoomScaleNormal="120" zoomScalePageLayoutView="150" workbookViewId="0">
      <selection activeCell="N18" sqref="N18"/>
    </sheetView>
  </sheetViews>
  <sheetFormatPr defaultColWidth="8.85546875" defaultRowHeight="12.75"/>
  <cols>
    <col min="1" max="1" width="22.7109375" customWidth="1"/>
    <col min="2" max="4" width="10.7109375" customWidth="1"/>
    <col min="5" max="5" width="11.7109375" customWidth="1"/>
    <col min="6" max="6" width="10.7109375" customWidth="1"/>
    <col min="7" max="10" width="11.7109375" customWidth="1"/>
    <col min="12" max="15" width="12.7109375" customWidth="1"/>
    <col min="17" max="19" width="12.140625" customWidth="1"/>
  </cols>
  <sheetData>
    <row r="1" spans="1:17" ht="13.5" thickTop="1">
      <c r="A1" s="33" t="s">
        <v>45</v>
      </c>
      <c r="B1" s="415" t="s">
        <v>1</v>
      </c>
      <c r="C1" s="416"/>
      <c r="D1" s="417"/>
      <c r="E1" s="415" t="s">
        <v>3</v>
      </c>
      <c r="F1" s="416"/>
      <c r="G1" s="417"/>
      <c r="H1" s="418" t="s">
        <v>4</v>
      </c>
      <c r="I1" s="416"/>
      <c r="J1" s="429"/>
      <c r="L1" s="224"/>
      <c r="M1" s="120"/>
      <c r="N1" s="228" t="s">
        <v>88</v>
      </c>
      <c r="O1" s="120"/>
      <c r="P1" s="120"/>
      <c r="Q1" s="120"/>
    </row>
    <row r="2" spans="1:17">
      <c r="A2" s="6" t="s">
        <v>48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7" t="s">
        <v>125</v>
      </c>
      <c r="M2" s="120"/>
      <c r="N2" s="120"/>
      <c r="O2" s="120"/>
      <c r="P2" s="357" t="s">
        <v>125</v>
      </c>
      <c r="Q2" s="120"/>
    </row>
    <row r="3" spans="1:17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  <c r="Q3" s="218"/>
    </row>
    <row r="4" spans="1:17" ht="13.5" thickTop="1">
      <c r="A4" s="2" t="s">
        <v>6</v>
      </c>
      <c r="B4" s="104">
        <v>24.896999999999998</v>
      </c>
      <c r="C4" s="105">
        <v>-166.52</v>
      </c>
      <c r="D4" s="106">
        <v>-356.02</v>
      </c>
      <c r="E4" s="104">
        <v>11.766</v>
      </c>
      <c r="F4" s="105">
        <v>-164.94</v>
      </c>
      <c r="G4" s="106">
        <v>-340.04</v>
      </c>
      <c r="H4" s="104">
        <v>-1.3657999999999999</v>
      </c>
      <c r="I4" s="105">
        <v>-163.37</v>
      </c>
      <c r="J4" s="107">
        <v>-324.07</v>
      </c>
      <c r="L4" s="125">
        <f>(E4-G4)/2</f>
        <v>175.90300000000002</v>
      </c>
      <c r="M4" s="97">
        <f>(B4-H4)/2</f>
        <v>13.131399999999999</v>
      </c>
      <c r="N4" s="97">
        <f>(C4-I4)/2</f>
        <v>-1.5750000000000028</v>
      </c>
      <c r="O4" s="97">
        <f>(D4-J4)/2</f>
        <v>-15.974999999999994</v>
      </c>
      <c r="P4" s="125">
        <f>(M4-O4)/2</f>
        <v>14.553199999999997</v>
      </c>
      <c r="Q4" s="218"/>
    </row>
    <row r="5" spans="1:17">
      <c r="A5" s="2" t="s">
        <v>7</v>
      </c>
      <c r="B5" s="104">
        <v>-476.29</v>
      </c>
      <c r="C5" s="105">
        <v>-298.98</v>
      </c>
      <c r="D5" s="106">
        <v>-121.07</v>
      </c>
      <c r="E5" s="104">
        <v>-460.9</v>
      </c>
      <c r="F5" s="105">
        <v>-304.93</v>
      </c>
      <c r="G5" s="106">
        <v>-148.82</v>
      </c>
      <c r="H5" s="104">
        <v>-445.51</v>
      </c>
      <c r="I5" s="105">
        <v>-310.87</v>
      </c>
      <c r="J5" s="107">
        <v>-176.57</v>
      </c>
      <c r="L5" s="125">
        <f>(E5-G5)/2</f>
        <v>-156.04</v>
      </c>
      <c r="M5" s="97">
        <f t="shared" ref="M5:M15" si="0">(B5-H5)/2</f>
        <v>-15.390000000000015</v>
      </c>
      <c r="N5" s="97">
        <f t="shared" ref="N5:N15" si="1">(C5-I5)/2</f>
        <v>5.9449999999999932</v>
      </c>
      <c r="O5" s="97">
        <f t="shared" ref="O5:O15" si="2">(D5-J5)/2</f>
        <v>27.75</v>
      </c>
      <c r="P5" s="125">
        <f>(M5-O5)/2</f>
        <v>-21.570000000000007</v>
      </c>
      <c r="Q5" s="218"/>
    </row>
    <row r="6" spans="1:17">
      <c r="A6" s="2" t="s">
        <v>13</v>
      </c>
      <c r="B6" s="104">
        <v>-108.99</v>
      </c>
      <c r="C6" s="105">
        <v>-253.46</v>
      </c>
      <c r="D6" s="106">
        <v>-396.49</v>
      </c>
      <c r="E6" s="104">
        <v>-115.1</v>
      </c>
      <c r="F6" s="105">
        <v>-237.33</v>
      </c>
      <c r="G6" s="106">
        <v>-359.69</v>
      </c>
      <c r="H6" s="104">
        <v>-121.21</v>
      </c>
      <c r="I6" s="105">
        <v>-221.19</v>
      </c>
      <c r="J6" s="107">
        <v>-322.88</v>
      </c>
      <c r="L6" s="337">
        <f>(E6-G6)/2</f>
        <v>122.295</v>
      </c>
      <c r="M6" s="229">
        <f t="shared" si="0"/>
        <v>6.1099999999999994</v>
      </c>
      <c r="N6" s="229">
        <f t="shared" si="1"/>
        <v>-16.135000000000005</v>
      </c>
      <c r="O6" s="229">
        <f t="shared" si="2"/>
        <v>-36.805000000000007</v>
      </c>
      <c r="P6" s="337">
        <f>(M6-O6)/2</f>
        <v>21.457500000000003</v>
      </c>
      <c r="Q6" s="226"/>
    </row>
    <row r="7" spans="1:17">
      <c r="A7" s="2" t="s">
        <v>8</v>
      </c>
      <c r="B7" s="104">
        <v>-368.9</v>
      </c>
      <c r="C7" s="105">
        <v>-267.37</v>
      </c>
      <c r="D7" s="106">
        <v>-166.1</v>
      </c>
      <c r="E7" s="104">
        <v>-392.38</v>
      </c>
      <c r="F7" s="105">
        <v>-290.33</v>
      </c>
      <c r="G7" s="106">
        <v>-189.91</v>
      </c>
      <c r="H7" s="104">
        <v>-415.85</v>
      </c>
      <c r="I7" s="105">
        <v>-313.29000000000002</v>
      </c>
      <c r="J7" s="107">
        <v>-213.72</v>
      </c>
      <c r="L7" s="337">
        <f>(E7-G7)/2</f>
        <v>-101.235</v>
      </c>
      <c r="M7" s="230">
        <f t="shared" si="0"/>
        <v>23.475000000000023</v>
      </c>
      <c r="N7" s="230">
        <f t="shared" si="1"/>
        <v>22.960000000000008</v>
      </c>
      <c r="O7" s="230">
        <f t="shared" si="2"/>
        <v>23.810000000000002</v>
      </c>
      <c r="P7" s="337">
        <f>(M7-O7)/2</f>
        <v>-0.16749999999998977</v>
      </c>
      <c r="Q7" s="98"/>
    </row>
    <row r="8" spans="1:17">
      <c r="A8" s="4" t="s">
        <v>14</v>
      </c>
      <c r="B8" s="104">
        <v>-161.83000000000001</v>
      </c>
      <c r="C8" s="105">
        <v>-298.2</v>
      </c>
      <c r="D8" s="106">
        <v>-435.44</v>
      </c>
      <c r="E8" s="104">
        <v>-166.49</v>
      </c>
      <c r="F8" s="105">
        <v>-288.20999999999998</v>
      </c>
      <c r="G8" s="106">
        <v>-411.13</v>
      </c>
      <c r="H8" s="104">
        <v>-171.15</v>
      </c>
      <c r="I8" s="105">
        <v>-278.22000000000003</v>
      </c>
      <c r="J8" s="107">
        <v>-386.82</v>
      </c>
      <c r="L8" s="125">
        <f t="shared" ref="L8:L15" si="3">(E8-G8)/2</f>
        <v>122.32</v>
      </c>
      <c r="M8" s="97">
        <f t="shared" si="0"/>
        <v>4.6599999999999966</v>
      </c>
      <c r="N8" s="97">
        <f t="shared" si="1"/>
        <v>-9.9899999999999807</v>
      </c>
      <c r="O8" s="97">
        <f t="shared" si="2"/>
        <v>-24.310000000000002</v>
      </c>
      <c r="P8" s="125">
        <f t="shared" ref="P8:P15" si="4">(M8-O8)/2</f>
        <v>14.484999999999999</v>
      </c>
      <c r="Q8" s="218"/>
    </row>
    <row r="9" spans="1:17">
      <c r="A9" s="4" t="s">
        <v>9</v>
      </c>
      <c r="B9" s="104">
        <v>-408.97</v>
      </c>
      <c r="C9" s="105">
        <v>-300.76</v>
      </c>
      <c r="D9" s="106">
        <v>-192.21</v>
      </c>
      <c r="E9" s="104">
        <v>-422.12</v>
      </c>
      <c r="F9" s="105">
        <v>-316.48</v>
      </c>
      <c r="G9" s="106">
        <v>-211.09</v>
      </c>
      <c r="H9" s="104">
        <v>-435.26</v>
      </c>
      <c r="I9" s="105">
        <v>-332.19</v>
      </c>
      <c r="J9" s="107">
        <v>-229.97</v>
      </c>
      <c r="L9" s="125">
        <f t="shared" si="3"/>
        <v>-105.515</v>
      </c>
      <c r="M9" s="97">
        <f t="shared" si="0"/>
        <v>13.144999999999982</v>
      </c>
      <c r="N9" s="97">
        <f t="shared" si="1"/>
        <v>15.715000000000003</v>
      </c>
      <c r="O9" s="97">
        <f t="shared" si="2"/>
        <v>18.879999999999995</v>
      </c>
      <c r="P9" s="125">
        <f t="shared" si="4"/>
        <v>-2.8675000000000068</v>
      </c>
      <c r="Q9" s="218"/>
    </row>
    <row r="10" spans="1:17">
      <c r="A10" s="2" t="s">
        <v>15</v>
      </c>
      <c r="B10" s="104">
        <v>-98.537000000000006</v>
      </c>
      <c r="C10" s="105">
        <v>-337.66</v>
      </c>
      <c r="D10" s="106">
        <v>-582.75</v>
      </c>
      <c r="E10" s="104">
        <v>-118.85</v>
      </c>
      <c r="F10" s="105">
        <v>-331.1</v>
      </c>
      <c r="G10" s="106">
        <v>-549.20000000000005</v>
      </c>
      <c r="H10" s="104">
        <v>-139.16</v>
      </c>
      <c r="I10" s="105">
        <v>-324.52999999999997</v>
      </c>
      <c r="J10" s="107">
        <v>-515.64</v>
      </c>
      <c r="L10" s="125">
        <f t="shared" si="3"/>
        <v>215.17500000000001</v>
      </c>
      <c r="M10" s="97">
        <f t="shared" si="0"/>
        <v>20.311499999999995</v>
      </c>
      <c r="N10" s="97">
        <f t="shared" si="1"/>
        <v>-6.5650000000000261</v>
      </c>
      <c r="O10" s="97">
        <f t="shared" si="2"/>
        <v>-33.555000000000007</v>
      </c>
      <c r="P10" s="125">
        <f t="shared" si="4"/>
        <v>26.933250000000001</v>
      </c>
      <c r="Q10" s="218"/>
    </row>
    <row r="11" spans="1:17">
      <c r="A11" s="2" t="s">
        <v>10</v>
      </c>
      <c r="B11" s="104">
        <v>-602.6</v>
      </c>
      <c r="C11" s="105">
        <v>-374.03</v>
      </c>
      <c r="D11" s="106">
        <v>-140.05000000000001</v>
      </c>
      <c r="E11" s="104">
        <v>-613.46</v>
      </c>
      <c r="F11" s="105">
        <v>-394.76</v>
      </c>
      <c r="G11" s="106">
        <v>-172.47</v>
      </c>
      <c r="H11" s="104">
        <v>-624.33000000000004</v>
      </c>
      <c r="I11" s="105">
        <v>-415.5</v>
      </c>
      <c r="J11" s="107">
        <v>-204.89</v>
      </c>
      <c r="L11" s="125">
        <f t="shared" si="3"/>
        <v>-220.495</v>
      </c>
      <c r="M11" s="97">
        <f t="shared" si="0"/>
        <v>10.865000000000009</v>
      </c>
      <c r="N11" s="97">
        <f t="shared" si="1"/>
        <v>20.735000000000014</v>
      </c>
      <c r="O11" s="97">
        <f t="shared" si="2"/>
        <v>32.419999999999987</v>
      </c>
      <c r="P11" s="125">
        <f t="shared" si="4"/>
        <v>-10.777499999999989</v>
      </c>
      <c r="Q11" s="218"/>
    </row>
    <row r="12" spans="1:17">
      <c r="A12" s="2" t="s">
        <v>17</v>
      </c>
      <c r="B12" s="104">
        <v>51.615000000000002</v>
      </c>
      <c r="C12" s="105">
        <v>-254.98</v>
      </c>
      <c r="D12" s="106">
        <v>-567.75</v>
      </c>
      <c r="E12" s="104">
        <v>33.466000000000001</v>
      </c>
      <c r="F12" s="105">
        <v>-246.08</v>
      </c>
      <c r="G12" s="106">
        <v>-533.04999999999995</v>
      </c>
      <c r="H12" s="104">
        <v>15.318</v>
      </c>
      <c r="I12" s="105">
        <v>-237.18</v>
      </c>
      <c r="J12" s="107">
        <v>-498.35</v>
      </c>
      <c r="L12" s="125">
        <f t="shared" si="3"/>
        <v>283.25799999999998</v>
      </c>
      <c r="M12" s="97">
        <f t="shared" si="0"/>
        <v>18.148500000000002</v>
      </c>
      <c r="N12" s="97">
        <f t="shared" si="1"/>
        <v>-8.8999999999999915</v>
      </c>
      <c r="O12" s="97">
        <f t="shared" si="2"/>
        <v>-34.699999999999989</v>
      </c>
      <c r="P12" s="125">
        <f t="shared" si="4"/>
        <v>26.424249999999994</v>
      </c>
      <c r="Q12" s="218"/>
    </row>
    <row r="13" spans="1:17">
      <c r="A13" s="2" t="s">
        <v>12</v>
      </c>
      <c r="B13" s="104">
        <v>-488.5</v>
      </c>
      <c r="C13" s="105">
        <v>-249.75</v>
      </c>
      <c r="D13" s="106">
        <v>-9.0439000000000007</v>
      </c>
      <c r="E13" s="104">
        <v>-499.78</v>
      </c>
      <c r="F13" s="105">
        <v>-261.91000000000003</v>
      </c>
      <c r="G13" s="106">
        <v>-24.291</v>
      </c>
      <c r="H13" s="104">
        <v>-511.06</v>
      </c>
      <c r="I13" s="105">
        <v>-274.07</v>
      </c>
      <c r="J13" s="107">
        <v>-39.537999999999997</v>
      </c>
      <c r="L13" s="125">
        <f t="shared" si="3"/>
        <v>-237.74449999999999</v>
      </c>
      <c r="M13" s="97">
        <f t="shared" si="0"/>
        <v>11.280000000000001</v>
      </c>
      <c r="N13" s="97">
        <f t="shared" si="1"/>
        <v>12.159999999999997</v>
      </c>
      <c r="O13" s="97">
        <f t="shared" si="2"/>
        <v>15.247049999999998</v>
      </c>
      <c r="P13" s="125">
        <f t="shared" si="4"/>
        <v>-1.9835249999999984</v>
      </c>
      <c r="Q13" s="218"/>
    </row>
    <row r="14" spans="1:17">
      <c r="A14" s="200" t="s">
        <v>16</v>
      </c>
      <c r="B14" s="201">
        <v>28.463000000000001</v>
      </c>
      <c r="C14" s="202">
        <v>-100.26</v>
      </c>
      <c r="D14" s="203">
        <v>-229.18</v>
      </c>
      <c r="E14" s="201">
        <v>28.463000000000001</v>
      </c>
      <c r="F14" s="202">
        <v>-100.26</v>
      </c>
      <c r="G14" s="203">
        <v>-229.18</v>
      </c>
      <c r="H14" s="201">
        <v>28.463000000000001</v>
      </c>
      <c r="I14" s="202">
        <v>-100.26</v>
      </c>
      <c r="J14" s="204">
        <v>-229.18</v>
      </c>
      <c r="L14" s="125">
        <f t="shared" si="3"/>
        <v>128.82150000000001</v>
      </c>
      <c r="M14" s="97">
        <f t="shared" si="0"/>
        <v>0</v>
      </c>
      <c r="N14" s="97">
        <f t="shared" si="1"/>
        <v>0</v>
      </c>
      <c r="O14" s="97">
        <f t="shared" si="2"/>
        <v>0</v>
      </c>
      <c r="P14" s="125">
        <f t="shared" si="4"/>
        <v>0</v>
      </c>
      <c r="Q14" s="218"/>
    </row>
    <row r="15" spans="1:17" ht="13.5" thickBot="1">
      <c r="A15" s="12" t="s">
        <v>11</v>
      </c>
      <c r="B15" s="135">
        <v>-234.18</v>
      </c>
      <c r="C15" s="136">
        <v>-135.46</v>
      </c>
      <c r="D15" s="130">
        <v>-35.515999999999998</v>
      </c>
      <c r="E15" s="135">
        <v>-233.35</v>
      </c>
      <c r="F15" s="136">
        <v>-142.16</v>
      </c>
      <c r="G15" s="130">
        <v>-50.368000000000002</v>
      </c>
      <c r="H15" s="135">
        <v>-232.52</v>
      </c>
      <c r="I15" s="136">
        <v>-148.85</v>
      </c>
      <c r="J15" s="134">
        <v>-65.218999999999994</v>
      </c>
      <c r="L15" s="125">
        <f t="shared" si="3"/>
        <v>-91.491</v>
      </c>
      <c r="M15" s="97">
        <f t="shared" si="0"/>
        <v>-0.82999999999999829</v>
      </c>
      <c r="N15" s="97">
        <f t="shared" si="1"/>
        <v>6.6949999999999932</v>
      </c>
      <c r="O15" s="97">
        <f t="shared" si="2"/>
        <v>14.851499999999998</v>
      </c>
      <c r="P15" s="125">
        <f t="shared" si="4"/>
        <v>-7.8407499999999981</v>
      </c>
      <c r="Q15" s="218"/>
    </row>
    <row r="16" spans="1:17" ht="13.5" thickTop="1">
      <c r="A16" s="5"/>
      <c r="B16" s="205"/>
      <c r="C16" s="206" t="s">
        <v>77</v>
      </c>
      <c r="D16" s="207"/>
      <c r="E16" s="205"/>
      <c r="F16" s="206"/>
      <c r="G16" s="207"/>
      <c r="H16" s="14"/>
      <c r="I16" s="5"/>
      <c r="J16" s="18"/>
      <c r="L16" s="224"/>
      <c r="M16" s="218"/>
      <c r="N16" s="218"/>
      <c r="O16" s="218"/>
      <c r="P16" s="218"/>
      <c r="Q16" s="2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224"/>
      <c r="M17" s="218"/>
      <c r="N17" s="218"/>
      <c r="O17" s="218"/>
      <c r="P17" s="218"/>
      <c r="Q17" s="218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224"/>
      <c r="M18" s="218"/>
      <c r="N18" s="218"/>
      <c r="O18" s="218"/>
      <c r="P18" s="218"/>
      <c r="Q18" s="218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218"/>
      <c r="M19" s="218"/>
      <c r="N19" s="218"/>
      <c r="O19" s="218"/>
      <c r="P19" s="120"/>
      <c r="Q19" s="120"/>
    </row>
    <row r="20" spans="1:20" ht="13.5" thickTop="1">
      <c r="A20" s="2" t="s">
        <v>6</v>
      </c>
      <c r="B20" s="57">
        <f t="shared" ref="B20:B25" si="5">(B4+D4)/2</f>
        <v>-165.5615</v>
      </c>
      <c r="C20" s="43">
        <f t="shared" ref="C20:C31" si="6">C4</f>
        <v>-166.52</v>
      </c>
      <c r="D20" s="55">
        <f t="shared" ref="D20:D25" si="7">100*(B20/C20-1)</f>
        <v>-0.57560653374970627</v>
      </c>
      <c r="E20" s="57">
        <f t="shared" ref="E20:E25" si="8">(E4+G4)/2</f>
        <v>-164.137</v>
      </c>
      <c r="F20" s="43">
        <f t="shared" ref="F20:F31" si="9">F4</f>
        <v>-164.94</v>
      </c>
      <c r="G20" s="55">
        <f t="shared" ref="G20:G25" si="10">100*(E20/F20-1)</f>
        <v>-0.48684370073965866</v>
      </c>
      <c r="H20" s="57">
        <f t="shared" ref="H20:H25" si="11">(H4+J4)/2</f>
        <v>-162.71789999999999</v>
      </c>
      <c r="I20" s="43">
        <f t="shared" ref="I20:I31" si="12">I4</f>
        <v>-163.37</v>
      </c>
      <c r="J20" s="42">
        <f t="shared" ref="J20:J25" si="13">100*(H20/I20-1)</f>
        <v>-0.3991552916692287</v>
      </c>
      <c r="K20" s="10"/>
      <c r="L20" s="218"/>
      <c r="M20" s="218"/>
      <c r="N20" s="218"/>
      <c r="O20" s="218"/>
      <c r="P20" s="120"/>
      <c r="Q20" s="120"/>
    </row>
    <row r="21" spans="1:20">
      <c r="A21" s="2" t="s">
        <v>7</v>
      </c>
      <c r="B21" s="57">
        <f t="shared" si="5"/>
        <v>-298.68</v>
      </c>
      <c r="C21" s="43">
        <f t="shared" si="6"/>
        <v>-298.98</v>
      </c>
      <c r="D21" s="55">
        <f t="shared" si="7"/>
        <v>-0.10034115994381754</v>
      </c>
      <c r="E21" s="57">
        <f t="shared" si="8"/>
        <v>-304.86</v>
      </c>
      <c r="F21" s="43">
        <f t="shared" si="9"/>
        <v>-304.93</v>
      </c>
      <c r="G21" s="55">
        <f t="shared" si="10"/>
        <v>-2.2956088282555243E-2</v>
      </c>
      <c r="H21" s="57">
        <f t="shared" si="11"/>
        <v>-311.03999999999996</v>
      </c>
      <c r="I21" s="43">
        <f t="shared" si="12"/>
        <v>-310.87</v>
      </c>
      <c r="J21" s="42">
        <f t="shared" si="13"/>
        <v>5.4685238202445419E-2</v>
      </c>
      <c r="K21" s="10"/>
      <c r="L21" s="218"/>
      <c r="M21" s="218"/>
      <c r="N21" s="218"/>
      <c r="O21" s="218"/>
      <c r="P21" s="120"/>
      <c r="Q21" s="120"/>
    </row>
    <row r="22" spans="1:20">
      <c r="A22" s="2" t="s">
        <v>13</v>
      </c>
      <c r="B22" s="57">
        <f t="shared" si="5"/>
        <v>-252.74</v>
      </c>
      <c r="C22" s="43">
        <f t="shared" si="6"/>
        <v>-253.46</v>
      </c>
      <c r="D22" s="55">
        <f t="shared" si="7"/>
        <v>-0.2840684920697556</v>
      </c>
      <c r="E22" s="57">
        <f t="shared" si="8"/>
        <v>-237.39499999999998</v>
      </c>
      <c r="F22" s="43">
        <f t="shared" si="9"/>
        <v>-237.33</v>
      </c>
      <c r="G22" s="55">
        <f t="shared" si="10"/>
        <v>2.7388025112706771E-2</v>
      </c>
      <c r="H22" s="57">
        <f t="shared" si="11"/>
        <v>-222.04499999999999</v>
      </c>
      <c r="I22" s="43">
        <f t="shared" si="12"/>
        <v>-221.19</v>
      </c>
      <c r="J22" s="42">
        <f t="shared" si="13"/>
        <v>0.38654550386545417</v>
      </c>
      <c r="K22" s="10"/>
      <c r="L22" s="218"/>
      <c r="M22" s="218"/>
      <c r="N22" s="218"/>
      <c r="O22" s="218"/>
      <c r="P22" s="120"/>
      <c r="Q22" s="120"/>
    </row>
    <row r="23" spans="1:20">
      <c r="A23" s="2" t="s">
        <v>8</v>
      </c>
      <c r="B23" s="57">
        <f t="shared" si="5"/>
        <v>-267.5</v>
      </c>
      <c r="C23" s="43">
        <f t="shared" si="6"/>
        <v>-267.37</v>
      </c>
      <c r="D23" s="55">
        <f t="shared" si="7"/>
        <v>4.8621760107714351E-2</v>
      </c>
      <c r="E23" s="57">
        <f t="shared" si="8"/>
        <v>-291.14499999999998</v>
      </c>
      <c r="F23" s="43">
        <f t="shared" si="9"/>
        <v>-290.33</v>
      </c>
      <c r="G23" s="55">
        <f t="shared" si="10"/>
        <v>0.28071504839319861</v>
      </c>
      <c r="H23" s="57">
        <f t="shared" si="11"/>
        <v>-314.78500000000003</v>
      </c>
      <c r="I23" s="43">
        <f t="shared" si="12"/>
        <v>-313.29000000000002</v>
      </c>
      <c r="J23" s="42">
        <f t="shared" si="13"/>
        <v>0.47719365444156558</v>
      </c>
      <c r="K23" s="17"/>
      <c r="L23" s="219"/>
      <c r="M23" s="219"/>
      <c r="N23" s="219"/>
      <c r="O23" s="219"/>
      <c r="P23" s="5"/>
      <c r="Q23" s="120"/>
    </row>
    <row r="24" spans="1:20">
      <c r="A24" s="4" t="s">
        <v>14</v>
      </c>
      <c r="B24" s="57">
        <f t="shared" si="5"/>
        <v>-298.63499999999999</v>
      </c>
      <c r="C24" s="43">
        <f t="shared" si="6"/>
        <v>-298.2</v>
      </c>
      <c r="D24" s="55">
        <f t="shared" si="7"/>
        <v>0.14587525150906444</v>
      </c>
      <c r="E24" s="57">
        <f t="shared" si="8"/>
        <v>-288.81</v>
      </c>
      <c r="F24" s="43">
        <f t="shared" si="9"/>
        <v>-288.20999999999998</v>
      </c>
      <c r="G24" s="55">
        <f t="shared" si="10"/>
        <v>0.2081815342979132</v>
      </c>
      <c r="H24" s="57">
        <f t="shared" si="11"/>
        <v>-278.98500000000001</v>
      </c>
      <c r="I24" s="43">
        <f t="shared" si="12"/>
        <v>-278.22000000000003</v>
      </c>
      <c r="J24" s="42">
        <f t="shared" si="13"/>
        <v>0.27496226008194569</v>
      </c>
      <c r="K24" s="17"/>
      <c r="L24" s="219"/>
      <c r="M24" s="219"/>
      <c r="N24" s="219"/>
      <c r="O24" s="219"/>
      <c r="P24" s="5"/>
      <c r="Q24" s="120"/>
    </row>
    <row r="25" spans="1:20">
      <c r="A25" s="4" t="s">
        <v>9</v>
      </c>
      <c r="B25" s="57">
        <f t="shared" si="5"/>
        <v>-300.59000000000003</v>
      </c>
      <c r="C25" s="43">
        <f t="shared" si="6"/>
        <v>-300.76</v>
      </c>
      <c r="D25" s="55">
        <f t="shared" si="7"/>
        <v>-5.6523473866187945E-2</v>
      </c>
      <c r="E25" s="57">
        <f t="shared" si="8"/>
        <v>-316.60500000000002</v>
      </c>
      <c r="F25" s="43">
        <f t="shared" si="9"/>
        <v>-316.48</v>
      </c>
      <c r="G25" s="55">
        <f t="shared" si="10"/>
        <v>3.9496966632968089E-2</v>
      </c>
      <c r="H25" s="57">
        <f t="shared" si="11"/>
        <v>-332.61500000000001</v>
      </c>
      <c r="I25" s="43">
        <f t="shared" si="12"/>
        <v>-332.19</v>
      </c>
      <c r="J25" s="42">
        <f t="shared" si="13"/>
        <v>0.12793883018755725</v>
      </c>
      <c r="K25" s="20"/>
      <c r="L25" s="16"/>
      <c r="M25" s="22"/>
      <c r="N25" s="22"/>
      <c r="O25" s="219"/>
      <c r="P25" s="219"/>
      <c r="Q25" s="219"/>
      <c r="R25" s="17"/>
      <c r="S25" s="17"/>
      <c r="T25" s="10"/>
    </row>
    <row r="26" spans="1:20">
      <c r="A26" s="2" t="s">
        <v>15</v>
      </c>
      <c r="B26" s="57">
        <f t="shared" ref="B26" si="14">(B10+D10)/2</f>
        <v>-340.64350000000002</v>
      </c>
      <c r="C26" s="43">
        <f t="shared" si="6"/>
        <v>-337.66</v>
      </c>
      <c r="D26" s="55">
        <f t="shared" ref="D26" si="15">100*(B26/C26-1)</f>
        <v>0.88358111710002962</v>
      </c>
      <c r="E26" s="57">
        <f t="shared" ref="E26" si="16">(E10+G10)/2</f>
        <v>-334.02500000000003</v>
      </c>
      <c r="F26" s="43">
        <f t="shared" si="9"/>
        <v>-331.1</v>
      </c>
      <c r="G26" s="55">
        <f t="shared" ref="G26" si="17">100*(E26/F26-1)</f>
        <v>0.88341890667471556</v>
      </c>
      <c r="H26" s="57">
        <f t="shared" ref="H26" si="18">(H10+J10)/2</f>
        <v>-327.39999999999998</v>
      </c>
      <c r="I26" s="43">
        <f t="shared" si="12"/>
        <v>-324.52999999999997</v>
      </c>
      <c r="J26" s="42">
        <f t="shared" ref="J26" si="19">100*(H26/I26-1)</f>
        <v>0.88435583767294546</v>
      </c>
      <c r="K26" s="3"/>
      <c r="L26" s="3"/>
      <c r="M26" s="3"/>
      <c r="N26" s="3"/>
      <c r="O26" s="35"/>
      <c r="P26" s="9"/>
      <c r="Q26" s="219"/>
      <c r="R26" s="17"/>
      <c r="S26" s="17"/>
      <c r="T26" s="10"/>
    </row>
    <row r="27" spans="1:20">
      <c r="A27" s="2" t="s">
        <v>10</v>
      </c>
      <c r="B27" s="57">
        <f t="shared" ref="B27" si="20">(B11+D11)/2</f>
        <v>-371.32500000000005</v>
      </c>
      <c r="C27" s="43">
        <f t="shared" si="6"/>
        <v>-374.03</v>
      </c>
      <c r="D27" s="55">
        <f t="shared" ref="D27" si="21">100*(B27/C27-1)</f>
        <v>-0.72320402106781367</v>
      </c>
      <c r="E27" s="57">
        <f t="shared" ref="E27" si="22">(E11+G11)/2</f>
        <v>-392.96500000000003</v>
      </c>
      <c r="F27" s="43">
        <f t="shared" si="9"/>
        <v>-394.76</v>
      </c>
      <c r="G27" s="55">
        <f t="shared" ref="G27" si="23">100*(E27/F27-1)</f>
        <v>-0.45470665720943604</v>
      </c>
      <c r="H27" s="57">
        <f t="shared" ref="H27" si="24">(H11+J11)/2</f>
        <v>-414.61</v>
      </c>
      <c r="I27" s="43">
        <f t="shared" si="12"/>
        <v>-415.5</v>
      </c>
      <c r="J27" s="42">
        <f t="shared" ref="J27" si="25">100*(H27/I27-1)</f>
        <v>-0.2141997593261058</v>
      </c>
      <c r="K27" s="3"/>
      <c r="L27" s="3"/>
      <c r="M27" s="3"/>
      <c r="N27" s="3"/>
      <c r="O27" s="35"/>
      <c r="P27" s="9"/>
      <c r="Q27" s="219"/>
      <c r="R27" s="17"/>
      <c r="S27" s="17"/>
      <c r="T27" s="10"/>
    </row>
    <row r="28" spans="1:20">
      <c r="A28" s="2" t="s">
        <v>17</v>
      </c>
      <c r="B28" s="57">
        <f t="shared" ref="B28" si="26">(B12+D12)/2</f>
        <v>-258.0675</v>
      </c>
      <c r="C28" s="43">
        <f t="shared" si="6"/>
        <v>-254.98</v>
      </c>
      <c r="D28" s="55">
        <f t="shared" ref="D28" si="27">100*(B28/C28-1)</f>
        <v>1.2108792846497796</v>
      </c>
      <c r="E28" s="57">
        <f t="shared" ref="E28" si="28">(E12+G12)/2</f>
        <v>-249.79199999999997</v>
      </c>
      <c r="F28" s="43">
        <f t="shared" si="9"/>
        <v>-246.08</v>
      </c>
      <c r="G28" s="55">
        <f t="shared" ref="G28" si="29">100*(E28/F28-1)</f>
        <v>1.508452535760707</v>
      </c>
      <c r="H28" s="57">
        <f t="shared" ref="H28" si="30">(H12+J12)/2</f>
        <v>-241.51600000000002</v>
      </c>
      <c r="I28" s="43">
        <f t="shared" si="12"/>
        <v>-237.18</v>
      </c>
      <c r="J28" s="42">
        <f t="shared" ref="J28" si="31">100*(H28/I28-1)</f>
        <v>1.8281473986002217</v>
      </c>
      <c r="K28" s="3"/>
      <c r="L28" s="3"/>
      <c r="M28" s="3"/>
      <c r="N28" s="3"/>
      <c r="O28" s="35"/>
      <c r="P28" s="9"/>
      <c r="Q28" s="219"/>
      <c r="R28" s="17"/>
      <c r="S28" s="17"/>
      <c r="T28" s="10"/>
    </row>
    <row r="29" spans="1:20">
      <c r="A29" s="2" t="s">
        <v>12</v>
      </c>
      <c r="B29" s="57">
        <f t="shared" ref="B29" si="32">(B13+D13)/2</f>
        <v>-248.77195</v>
      </c>
      <c r="C29" s="43">
        <f t="shared" si="6"/>
        <v>-249.75</v>
      </c>
      <c r="D29" s="55">
        <f t="shared" ref="D29" si="33">100*(B29/C29-1)</f>
        <v>-0.39161161161160862</v>
      </c>
      <c r="E29" s="57">
        <f t="shared" ref="E29" si="34">(E13+G13)/2</f>
        <v>-262.03550000000001</v>
      </c>
      <c r="F29" s="43">
        <f t="shared" si="9"/>
        <v>-261.91000000000003</v>
      </c>
      <c r="G29" s="55">
        <f t="shared" ref="G29" si="35">100*(E29/F29-1)</f>
        <v>4.791722347370353E-2</v>
      </c>
      <c r="H29" s="57">
        <f t="shared" ref="H29" si="36">(H13+J13)/2</f>
        <v>-275.29899999999998</v>
      </c>
      <c r="I29" s="43">
        <f t="shared" si="12"/>
        <v>-274.07</v>
      </c>
      <c r="J29" s="42">
        <f t="shared" ref="J29" si="37">100*(H29/I29-1)</f>
        <v>0.448425584704637</v>
      </c>
      <c r="K29" s="3"/>
      <c r="L29" s="3"/>
      <c r="M29" s="3"/>
      <c r="N29" s="3"/>
      <c r="O29" s="35"/>
      <c r="P29" s="9"/>
      <c r="Q29" s="219"/>
      <c r="R29" s="17"/>
      <c r="S29" s="17"/>
      <c r="T29" s="10"/>
    </row>
    <row r="30" spans="1:20">
      <c r="A30" s="2" t="s">
        <v>16</v>
      </c>
      <c r="B30" s="57">
        <f t="shared" ref="B30" si="38">(B14+D14)/2</f>
        <v>-100.35850000000001</v>
      </c>
      <c r="C30" s="43">
        <f t="shared" si="6"/>
        <v>-100.26</v>
      </c>
      <c r="D30" s="55">
        <f t="shared" ref="D30" si="39">100*(B30/C30-1)</f>
        <v>9.8244564133254109E-2</v>
      </c>
      <c r="E30" s="57">
        <f t="shared" ref="E30" si="40">(E14+G14)/2</f>
        <v>-100.35850000000001</v>
      </c>
      <c r="F30" s="43">
        <f t="shared" si="9"/>
        <v>-100.26</v>
      </c>
      <c r="G30" s="55">
        <f t="shared" ref="G30" si="41">100*(E30/F30-1)</f>
        <v>9.8244564133254109E-2</v>
      </c>
      <c r="H30" s="57">
        <f t="shared" ref="H30" si="42">(H14+J14)/2</f>
        <v>-100.35850000000001</v>
      </c>
      <c r="I30" s="43">
        <f t="shared" si="12"/>
        <v>-100.26</v>
      </c>
      <c r="J30" s="42">
        <f t="shared" ref="J30" si="43">100*(H30/I30-1)</f>
        <v>9.8244564133254109E-2</v>
      </c>
      <c r="K30" s="3"/>
      <c r="L30" s="3"/>
      <c r="M30" s="3"/>
      <c r="N30" s="3"/>
      <c r="O30" s="219"/>
      <c r="P30" s="9"/>
      <c r="Q30" s="219"/>
      <c r="R30" s="17"/>
      <c r="S30" s="17"/>
      <c r="T30" s="10"/>
    </row>
    <row r="31" spans="1:20" ht="13.5" thickBot="1">
      <c r="A31" s="12" t="s">
        <v>11</v>
      </c>
      <c r="B31" s="81">
        <f t="shared" ref="B31" si="44">(B15+D15)/2</f>
        <v>-134.84800000000001</v>
      </c>
      <c r="C31" s="44">
        <f t="shared" si="6"/>
        <v>-135.46</v>
      </c>
      <c r="D31" s="56">
        <f t="shared" ref="D31" si="45">100*(B31/C31-1)</f>
        <v>-0.45179388749445604</v>
      </c>
      <c r="E31" s="58">
        <f t="shared" ref="E31" si="46">(E15+G15)/2</f>
        <v>-141.85900000000001</v>
      </c>
      <c r="F31" s="44">
        <f t="shared" si="9"/>
        <v>-142.16</v>
      </c>
      <c r="G31" s="56">
        <f t="shared" ref="G31" si="47">100*(E31/F31-1)</f>
        <v>-0.21173325830049494</v>
      </c>
      <c r="H31" s="58">
        <f t="shared" ref="H31" si="48">(H15+J15)/2</f>
        <v>-148.86950000000002</v>
      </c>
      <c r="I31" s="44">
        <f t="shared" si="12"/>
        <v>-148.85</v>
      </c>
      <c r="J31" s="45">
        <f t="shared" ref="J31" si="49">100*(H31/I31-1)</f>
        <v>1.3100436681234839E-2</v>
      </c>
      <c r="K31" s="3"/>
      <c r="L31" s="3"/>
      <c r="M31" s="3"/>
      <c r="N31" s="3"/>
      <c r="O31" s="219"/>
      <c r="P31" s="9"/>
      <c r="Q31" s="219"/>
      <c r="R31" s="17"/>
      <c r="S31" s="17"/>
      <c r="T31" s="10"/>
    </row>
    <row r="32" spans="1:20" ht="13.5" thickTop="1">
      <c r="A32" s="38" t="s">
        <v>39</v>
      </c>
      <c r="B32" s="9"/>
      <c r="C32" s="51"/>
      <c r="D32" s="63">
        <f>AVERAGE(D20:D31)</f>
        <v>-1.6328933525291967E-2</v>
      </c>
      <c r="E32" s="64" t="s">
        <v>40</v>
      </c>
      <c r="F32" s="9"/>
      <c r="G32" s="63">
        <f>AVERAGE(G20:G31)</f>
        <v>0.15979792499558518</v>
      </c>
      <c r="H32" s="10"/>
      <c r="J32" s="63">
        <f>AVERAGE(J20:J31)</f>
        <v>0.33168702146466056</v>
      </c>
      <c r="K32" s="3"/>
      <c r="L32" s="3"/>
      <c r="M32" s="3"/>
      <c r="N32" s="3"/>
      <c r="O32" s="219"/>
      <c r="P32" s="9"/>
      <c r="Q32" s="219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0.24648419859544432</v>
      </c>
      <c r="E33" s="64" t="s">
        <v>42</v>
      </c>
      <c r="F33" s="9"/>
      <c r="G33" s="63">
        <f>AVERAGE(G20,G22,G24,G26,G28,G30)</f>
        <v>0.37314031087327298</v>
      </c>
      <c r="H33" s="10"/>
      <c r="J33" s="63">
        <f>AVERAGE(J20,J22,J24,J26,J28,J30)</f>
        <v>0.51218337878076536</v>
      </c>
      <c r="K33" s="3"/>
      <c r="L33" s="3"/>
      <c r="M33" s="3"/>
      <c r="N33" s="3"/>
      <c r="O33" s="219"/>
      <c r="P33" s="9"/>
      <c r="Q33" s="219"/>
      <c r="R33" s="17"/>
      <c r="S33" s="17"/>
      <c r="T33" s="10"/>
    </row>
    <row r="34" spans="1:20">
      <c r="A34" s="38"/>
      <c r="B34" s="66"/>
      <c r="C34" s="67"/>
      <c r="D34" s="68">
        <f>AVERAGE(D21,D23,D25,D27,D29,D31)</f>
        <v>-0.27914206564602823</v>
      </c>
      <c r="E34" s="69" t="s">
        <v>43</v>
      </c>
      <c r="F34" s="76"/>
      <c r="G34" s="68">
        <f>AVERAGE(G21,G23,G25,G27,G29,G31)</f>
        <v>-5.3544460882102664E-2</v>
      </c>
      <c r="H34" s="77"/>
      <c r="I34" s="78"/>
      <c r="J34" s="68">
        <f>AVERAGE(J21,J23,J25,J27,J29,J31)</f>
        <v>0.15119066414855573</v>
      </c>
      <c r="K34" s="3"/>
      <c r="L34" s="3"/>
      <c r="M34" s="3"/>
      <c r="N34" s="3"/>
      <c r="O34" s="219"/>
      <c r="P34" s="9"/>
      <c r="Q34" s="219"/>
      <c r="R34" s="17"/>
      <c r="S34" s="17"/>
      <c r="T34" s="10"/>
    </row>
    <row r="35" spans="1:20">
      <c r="A35" s="38"/>
      <c r="B35" s="66"/>
      <c r="C35" s="50"/>
      <c r="D35" s="63">
        <f>_xlfn.STDEV.S(D20:D31)</f>
        <v>0.57071109959125976</v>
      </c>
      <c r="E35" s="64" t="s">
        <v>40</v>
      </c>
      <c r="F35" s="9"/>
      <c r="G35" s="63">
        <f>_xlfn.STDEV.S(G20:G31)</f>
        <v>0.5539088406814493</v>
      </c>
      <c r="H35" s="10"/>
      <c r="J35" s="63">
        <f>_xlfn.STDEV.S(J20:J31)</f>
        <v>0.57935878938040841</v>
      </c>
      <c r="K35" s="3"/>
      <c r="L35" s="3"/>
      <c r="M35" s="3"/>
      <c r="N35" s="3"/>
      <c r="O35" s="219"/>
      <c r="P35" s="9"/>
      <c r="Q35" s="219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0.68196287946089407</v>
      </c>
      <c r="E36" s="64" t="s">
        <v>42</v>
      </c>
      <c r="F36" s="9"/>
      <c r="G36" s="63">
        <f>_xlfn.STDEV.S(G20,G22,G24,G26,G28,G30)</f>
        <v>0.70869094903144736</v>
      </c>
      <c r="H36" s="10"/>
      <c r="J36" s="63">
        <f>_xlfn.STDEV.S(J20,J22,J24,J26,J28,J30)</f>
        <v>0.76736117831390693</v>
      </c>
      <c r="K36" s="3"/>
      <c r="L36" s="3"/>
      <c r="M36" s="3"/>
      <c r="N36" s="3"/>
      <c r="O36" s="219"/>
      <c r="P36" s="9"/>
      <c r="Q36" s="219"/>
      <c r="R36" s="17"/>
      <c r="S36" s="17"/>
      <c r="T36" s="10"/>
    </row>
    <row r="37" spans="1:20" ht="13.5" thickBot="1">
      <c r="A37" s="70"/>
      <c r="B37" s="71"/>
      <c r="C37" s="72"/>
      <c r="D37" s="73">
        <f>_xlfn.STDEV.S(D21,D23,D25,D27,D29,D31)</f>
        <v>0.29278217068974827</v>
      </c>
      <c r="E37" s="74" t="s">
        <v>43</v>
      </c>
      <c r="F37" s="37"/>
      <c r="G37" s="73">
        <f>_xlfn.STDEV.S(G21,G23,G25,G27,G29,G31)</f>
        <v>0.25202025795418131</v>
      </c>
      <c r="H37" s="75"/>
      <c r="I37" s="75"/>
      <c r="J37" s="73">
        <f>_xlfn.STDEV.S(J21,J23,J25,J27,J29,J31)</f>
        <v>0.26723007509878943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5" thickTop="1">
      <c r="A42" s="2" t="s">
        <v>6</v>
      </c>
      <c r="B42" s="57">
        <f t="shared" ref="B42:B47" si="50">(B4+H4)/2</f>
        <v>11.765599999999999</v>
      </c>
      <c r="C42" s="43">
        <f t="shared" ref="C42:C47" si="51">E4</f>
        <v>11.766</v>
      </c>
      <c r="D42" s="55">
        <f t="shared" ref="D42:D47" si="52">100*(B42/C42-1)</f>
        <v>-3.3996260411450763E-3</v>
      </c>
      <c r="E42" s="57">
        <f t="shared" ref="E42:E47" si="53">(C4+I4)/2</f>
        <v>-164.94499999999999</v>
      </c>
      <c r="F42" s="43">
        <f t="shared" ref="F42:F53" si="54">F4</f>
        <v>-164.94</v>
      </c>
      <c r="G42" s="55">
        <f t="shared" ref="G42:G47" si="55">100*(E42/F42-1)</f>
        <v>3.0314053595326129E-3</v>
      </c>
      <c r="H42" s="57">
        <f t="shared" ref="H42:H47" si="56">(D4+J4)/2</f>
        <v>-340.04499999999996</v>
      </c>
      <c r="I42" s="43">
        <f t="shared" ref="I42:I47" si="57">G4</f>
        <v>-340.04</v>
      </c>
      <c r="J42" s="42">
        <f t="shared" ref="J42:J47" si="58">100*(H42/I42-1)</f>
        <v>1.4704152452527097E-3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50"/>
        <v>-460.9</v>
      </c>
      <c r="C43" s="43">
        <f t="shared" si="51"/>
        <v>-460.9</v>
      </c>
      <c r="D43" s="55">
        <f t="shared" si="52"/>
        <v>0</v>
      </c>
      <c r="E43" s="57">
        <f t="shared" si="53"/>
        <v>-304.92500000000001</v>
      </c>
      <c r="F43" s="43">
        <f t="shared" si="54"/>
        <v>-304.93</v>
      </c>
      <c r="G43" s="55">
        <f t="shared" si="55"/>
        <v>-1.6397205916063307E-3</v>
      </c>
      <c r="H43" s="57">
        <f t="shared" si="56"/>
        <v>-148.82</v>
      </c>
      <c r="I43" s="43">
        <f t="shared" si="57"/>
        <v>-148.82</v>
      </c>
      <c r="J43" s="42">
        <f t="shared" si="58"/>
        <v>0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50"/>
        <v>-115.1</v>
      </c>
      <c r="C44" s="43">
        <f t="shared" si="51"/>
        <v>-115.1</v>
      </c>
      <c r="D44" s="55">
        <f t="shared" si="52"/>
        <v>0</v>
      </c>
      <c r="E44" s="57">
        <f t="shared" si="53"/>
        <v>-237.32499999999999</v>
      </c>
      <c r="F44" s="43">
        <f t="shared" si="54"/>
        <v>-237.33</v>
      </c>
      <c r="G44" s="55">
        <f t="shared" si="55"/>
        <v>-2.1067711625244456E-3</v>
      </c>
      <c r="H44" s="57">
        <f t="shared" si="56"/>
        <v>-359.685</v>
      </c>
      <c r="I44" s="43">
        <f t="shared" si="57"/>
        <v>-359.69</v>
      </c>
      <c r="J44" s="42">
        <f t="shared" si="58"/>
        <v>-1.3900859073046057E-3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50"/>
        <v>-392.375</v>
      </c>
      <c r="C45" s="43">
        <f t="shared" si="51"/>
        <v>-392.38</v>
      </c>
      <c r="D45" s="55">
        <f t="shared" si="52"/>
        <v>-1.2742749375571627E-3</v>
      </c>
      <c r="E45" s="57">
        <f t="shared" si="53"/>
        <v>-290.33000000000004</v>
      </c>
      <c r="F45" s="43">
        <f t="shared" si="54"/>
        <v>-290.33</v>
      </c>
      <c r="G45" s="55">
        <f t="shared" si="55"/>
        <v>2.2204460492503131E-14</v>
      </c>
      <c r="H45" s="57">
        <f t="shared" si="56"/>
        <v>-189.91</v>
      </c>
      <c r="I45" s="43">
        <f t="shared" si="57"/>
        <v>-189.91</v>
      </c>
      <c r="J45" s="42">
        <f t="shared" si="58"/>
        <v>0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50"/>
        <v>-166.49</v>
      </c>
      <c r="C46" s="43">
        <f t="shared" si="51"/>
        <v>-166.49</v>
      </c>
      <c r="D46" s="55">
        <f t="shared" si="52"/>
        <v>0</v>
      </c>
      <c r="E46" s="57">
        <f t="shared" si="53"/>
        <v>-288.21000000000004</v>
      </c>
      <c r="F46" s="43">
        <f t="shared" si="54"/>
        <v>-288.20999999999998</v>
      </c>
      <c r="G46" s="55">
        <f t="shared" si="55"/>
        <v>2.2204460492503131E-14</v>
      </c>
      <c r="H46" s="57">
        <f t="shared" si="56"/>
        <v>-411.13</v>
      </c>
      <c r="I46" s="43">
        <f t="shared" si="57"/>
        <v>-411.13</v>
      </c>
      <c r="J46" s="42">
        <f t="shared" si="58"/>
        <v>0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50"/>
        <v>-422.11500000000001</v>
      </c>
      <c r="C47" s="43">
        <f t="shared" si="51"/>
        <v>-422.12</v>
      </c>
      <c r="D47" s="55">
        <f t="shared" si="52"/>
        <v>-1.1844972993446667E-3</v>
      </c>
      <c r="E47" s="57">
        <f t="shared" si="53"/>
        <v>-316.47500000000002</v>
      </c>
      <c r="F47" s="43">
        <f t="shared" si="54"/>
        <v>-316.48</v>
      </c>
      <c r="G47" s="55">
        <f t="shared" si="55"/>
        <v>-1.5798786653142827E-3</v>
      </c>
      <c r="H47" s="57">
        <f t="shared" si="56"/>
        <v>-211.09</v>
      </c>
      <c r="I47" s="43">
        <f t="shared" si="57"/>
        <v>-211.09</v>
      </c>
      <c r="J47" s="42">
        <f t="shared" si="58"/>
        <v>0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59">(B10+H10)/2</f>
        <v>-118.8485</v>
      </c>
      <c r="C48" s="43">
        <f t="shared" ref="C48" si="60">E10</f>
        <v>-118.85</v>
      </c>
      <c r="D48" s="55">
        <f t="shared" ref="D48" si="61">100*(B48/C48-1)</f>
        <v>-1.2620950778252649E-3</v>
      </c>
      <c r="E48" s="57">
        <f t="shared" ref="E48" si="62">(C10+I10)/2</f>
        <v>-331.09500000000003</v>
      </c>
      <c r="F48" s="43">
        <f t="shared" si="54"/>
        <v>-331.1</v>
      </c>
      <c r="G48" s="55">
        <f t="shared" ref="G48" si="63">100*(E48/F48-1)</f>
        <v>-1.5101177891829742E-3</v>
      </c>
      <c r="H48" s="57">
        <f t="shared" ref="H48" si="64">(D10+J10)/2</f>
        <v>-549.19499999999994</v>
      </c>
      <c r="I48" s="43">
        <f t="shared" ref="I48" si="65">G10</f>
        <v>-549.20000000000005</v>
      </c>
      <c r="J48" s="42">
        <f t="shared" ref="J48" si="66">100*(H48/I48-1)</f>
        <v>-9.1041514932443945E-4</v>
      </c>
      <c r="K48" s="1"/>
      <c r="L48" s="1"/>
      <c r="M48" s="1"/>
      <c r="N48" s="1"/>
      <c r="O48" s="1"/>
      <c r="P48" s="1"/>
    </row>
    <row r="49" spans="1:19">
      <c r="A49" s="2" t="s">
        <v>10</v>
      </c>
      <c r="B49" s="57">
        <f t="shared" ref="B49" si="67">(B11+H11)/2</f>
        <v>-613.46500000000003</v>
      </c>
      <c r="C49" s="43">
        <f t="shared" ref="C49" si="68">E11</f>
        <v>-613.46</v>
      </c>
      <c r="D49" s="55">
        <f t="shared" ref="D49" si="69">100*(B49/C49-1)</f>
        <v>8.1504906594975779E-4</v>
      </c>
      <c r="E49" s="57">
        <f t="shared" ref="E49" si="70">(C11+I11)/2</f>
        <v>-394.76499999999999</v>
      </c>
      <c r="F49" s="43">
        <f t="shared" si="54"/>
        <v>-394.76</v>
      </c>
      <c r="G49" s="55">
        <f t="shared" ref="G49" si="71">100*(E49/F49-1)</f>
        <v>1.2665923599053386E-3</v>
      </c>
      <c r="H49" s="57">
        <f t="shared" ref="H49" si="72">(D11+J11)/2</f>
        <v>-172.47</v>
      </c>
      <c r="I49" s="43">
        <f t="shared" ref="I49" si="73">G11</f>
        <v>-172.47</v>
      </c>
      <c r="J49" s="42">
        <f t="shared" ref="J49" si="74">100*(H49/I49-1)</f>
        <v>0</v>
      </c>
      <c r="K49" s="1"/>
      <c r="L49" s="1"/>
      <c r="M49" s="1"/>
      <c r="N49" s="1"/>
      <c r="O49" s="1"/>
      <c r="P49" s="1"/>
    </row>
    <row r="50" spans="1:19">
      <c r="A50" s="2" t="s">
        <v>17</v>
      </c>
      <c r="B50" s="57">
        <f t="shared" ref="B50" si="75">(B12+H12)/2</f>
        <v>33.466500000000003</v>
      </c>
      <c r="C50" s="43">
        <f t="shared" ref="C50" si="76">E12</f>
        <v>33.466000000000001</v>
      </c>
      <c r="D50" s="55">
        <f t="shared" ref="D50" si="77">100*(B50/C50-1)</f>
        <v>1.4940536664065363E-3</v>
      </c>
      <c r="E50" s="57">
        <f t="shared" ref="E50" si="78">(C12+I12)/2</f>
        <v>-246.07999999999998</v>
      </c>
      <c r="F50" s="43">
        <f t="shared" si="54"/>
        <v>-246.08</v>
      </c>
      <c r="G50" s="55">
        <f t="shared" ref="G50" si="79">100*(E50/F50-1)</f>
        <v>-1.1102230246251565E-14</v>
      </c>
      <c r="H50" s="57">
        <f t="shared" ref="H50" si="80">(D12+J12)/2</f>
        <v>-533.04999999999995</v>
      </c>
      <c r="I50" s="43">
        <f t="shared" ref="I50" si="81">G12</f>
        <v>-533.04999999999995</v>
      </c>
      <c r="J50" s="42">
        <f t="shared" ref="J50" si="82">100*(H50/I50-1)</f>
        <v>0</v>
      </c>
    </row>
    <row r="51" spans="1:19">
      <c r="A51" s="2" t="s">
        <v>12</v>
      </c>
      <c r="B51" s="57">
        <f t="shared" ref="B51" si="83">(B13+H13)/2</f>
        <v>-499.78</v>
      </c>
      <c r="C51" s="43">
        <f t="shared" ref="C51" si="84">E13</f>
        <v>-499.78</v>
      </c>
      <c r="D51" s="55">
        <f t="shared" ref="D51" si="85">100*(B51/C51-1)</f>
        <v>0</v>
      </c>
      <c r="E51" s="57">
        <f t="shared" ref="E51" si="86">(C13+I13)/2</f>
        <v>-261.90999999999997</v>
      </c>
      <c r="F51" s="43">
        <f t="shared" si="54"/>
        <v>-261.91000000000003</v>
      </c>
      <c r="G51" s="55">
        <f t="shared" ref="G51" si="87">100*(E51/F51-1)</f>
        <v>-2.2204460492503131E-14</v>
      </c>
      <c r="H51" s="57">
        <f t="shared" ref="H51" si="88">(D13+J13)/2</f>
        <v>-24.290949999999999</v>
      </c>
      <c r="I51" s="43">
        <f t="shared" ref="I51" si="89">G13</f>
        <v>-24.291</v>
      </c>
      <c r="J51" s="42">
        <f t="shared" ref="J51" si="90">100*(H51/I51-1)</f>
        <v>-2.0583755301339934E-4</v>
      </c>
    </row>
    <row r="52" spans="1:19">
      <c r="A52" s="2" t="s">
        <v>16</v>
      </c>
      <c r="B52" s="57">
        <f t="shared" ref="B52" si="91">(B14+H14)/2</f>
        <v>28.463000000000001</v>
      </c>
      <c r="C52" s="43">
        <f t="shared" ref="C52" si="92">E14</f>
        <v>28.463000000000001</v>
      </c>
      <c r="D52" s="55">
        <f t="shared" ref="D52" si="93">100*(B52/C52-1)</f>
        <v>0</v>
      </c>
      <c r="E52" s="57">
        <f t="shared" ref="E52" si="94">(C14+I14)/2</f>
        <v>-100.26</v>
      </c>
      <c r="F52" s="43">
        <f t="shared" si="54"/>
        <v>-100.26</v>
      </c>
      <c r="G52" s="55">
        <f t="shared" ref="G52" si="95">100*(E52/F52-1)</f>
        <v>0</v>
      </c>
      <c r="H52" s="57">
        <f t="shared" ref="H52" si="96">(D14+J14)/2</f>
        <v>-229.18</v>
      </c>
      <c r="I52" s="43">
        <f t="shared" ref="I52" si="97">G14</f>
        <v>-229.18</v>
      </c>
      <c r="J52" s="42">
        <f t="shared" ref="J52" si="98">100*(H52/I52-1)</f>
        <v>0</v>
      </c>
    </row>
    <row r="53" spans="1:19" ht="13.5" thickBot="1">
      <c r="A53" s="12" t="s">
        <v>11</v>
      </c>
      <c r="B53" s="81">
        <f t="shared" ref="B53" si="99">(B15+H15)/2</f>
        <v>-233.35000000000002</v>
      </c>
      <c r="C53" s="44">
        <f t="shared" ref="C53" si="100">E15</f>
        <v>-233.35</v>
      </c>
      <c r="D53" s="56">
        <f t="shared" ref="D53" si="101">100*(B53/C53-1)</f>
        <v>2.2204460492503131E-14</v>
      </c>
      <c r="E53" s="58">
        <f t="shared" ref="E53" si="102">(C15+I15)/2</f>
        <v>-142.155</v>
      </c>
      <c r="F53" s="44">
        <f t="shared" si="54"/>
        <v>-142.16</v>
      </c>
      <c r="G53" s="56">
        <f t="shared" ref="G53" si="103">100*(E53/F53-1)</f>
        <v>-3.5171637591369098E-3</v>
      </c>
      <c r="H53" s="58">
        <f t="shared" ref="H53" si="104">(D15+J15)/2</f>
        <v>-50.367499999999993</v>
      </c>
      <c r="I53" s="44">
        <f t="shared" ref="I53" si="105">G15</f>
        <v>-50.368000000000002</v>
      </c>
      <c r="J53" s="45">
        <f t="shared" ref="J53" si="106">100*(H53/I53-1)</f>
        <v>-9.9269377383803814E-4</v>
      </c>
    </row>
    <row r="54" spans="1:19" ht="13.5" thickTop="1">
      <c r="A54" s="38" t="s">
        <v>39</v>
      </c>
      <c r="B54" s="9"/>
      <c r="C54" s="51"/>
      <c r="D54" s="63">
        <f>AVERAGE(D42:D53)</f>
        <v>-4.0094921862447269E-4</v>
      </c>
      <c r="E54" s="64" t="s">
        <v>40</v>
      </c>
      <c r="F54" s="9"/>
      <c r="G54" s="63">
        <f>AVERAGE(G42:G53)</f>
        <v>-5.0463785402632411E-4</v>
      </c>
      <c r="H54" s="10"/>
      <c r="J54" s="63">
        <f>AVERAGE(J42:J53)</f>
        <v>-1.6905142818564775E-4</v>
      </c>
    </row>
    <row r="55" spans="1:19">
      <c r="A55" s="38" t="s">
        <v>41</v>
      </c>
      <c r="B55" s="420" t="s">
        <v>33</v>
      </c>
      <c r="C55" s="403"/>
      <c r="D55" s="63">
        <f>AVERAGE(D42,D44,D46,D48,D50,D52)</f>
        <v>-5.2794457542730078E-4</v>
      </c>
      <c r="E55" s="64" t="s">
        <v>42</v>
      </c>
      <c r="F55" s="9"/>
      <c r="G55" s="63">
        <f>AVERAGE(G42,G44,G46,G48,G50,G52)</f>
        <v>-9.758059869395079E-5</v>
      </c>
      <c r="H55" s="10"/>
      <c r="J55" s="63">
        <f>AVERAGE(J42,J44,J46,J48,J50,J52)</f>
        <v>-1.3834763522938923E-4</v>
      </c>
    </row>
    <row r="56" spans="1:19">
      <c r="A56" s="38"/>
      <c r="B56" s="66"/>
      <c r="C56" s="67"/>
      <c r="D56" s="68">
        <f>AVERAGE(D43,D45,D47,D49,D51,D53)</f>
        <v>-2.7395386182164455E-4</v>
      </c>
      <c r="E56" s="69" t="s">
        <v>43</v>
      </c>
      <c r="F56" s="76"/>
      <c r="G56" s="68">
        <f>AVERAGE(G43,G45,G47,G49,G51,G53)</f>
        <v>-9.1169510935869746E-4</v>
      </c>
      <c r="H56" s="77"/>
      <c r="I56" s="78"/>
      <c r="J56" s="68">
        <f>AVERAGE(J43,J45,J47,J49,J51,J53)</f>
        <v>-1.9975522114190625E-4</v>
      </c>
    </row>
    <row r="57" spans="1:19">
      <c r="A57" s="38"/>
      <c r="B57" s="66"/>
      <c r="C57" s="50"/>
      <c r="D57" s="63">
        <f>_xlfn.STDEV.S(D42:D53)</f>
        <v>1.2484364658085186E-3</v>
      </c>
      <c r="E57" s="64" t="s">
        <v>40</v>
      </c>
      <c r="F57" s="9"/>
      <c r="G57" s="63">
        <f>_xlfn.STDEV.S(G42:G53)</f>
        <v>1.7059213423215225E-3</v>
      </c>
      <c r="H57" s="10"/>
      <c r="J57" s="63">
        <f>_xlfn.STDEV.S(J42:J53)</f>
        <v>7.140273084710136E-4</v>
      </c>
    </row>
    <row r="58" spans="1:19">
      <c r="A58" s="38"/>
      <c r="B58" s="420" t="s">
        <v>44</v>
      </c>
      <c r="C58" s="403"/>
      <c r="D58" s="63">
        <f>_xlfn.STDEV.S(D42,D44,D46,D48,D50,D52)</f>
        <v>1.6559097025421791E-3</v>
      </c>
      <c r="E58" s="64" t="s">
        <v>42</v>
      </c>
      <c r="F58" s="9"/>
      <c r="G58" s="63">
        <f>_xlfn.STDEV.S(G42,G44,G46,G48,G50,G52)</f>
        <v>1.7805182999792901E-3</v>
      </c>
      <c r="H58" s="10"/>
      <c r="J58" s="63">
        <f>_xlfn.STDEV.S(J42,J44,J46,J48,J50,J52)</f>
        <v>9.8066050784524931E-4</v>
      </c>
    </row>
    <row r="59" spans="1:19" ht="13.5" thickBot="1">
      <c r="A59" s="70"/>
      <c r="B59" s="71"/>
      <c r="C59" s="72"/>
      <c r="D59" s="73">
        <f>_xlfn.STDEV.S(D43,D45,D47,D49,D51,D53)</f>
        <v>8.0508523003527228E-4</v>
      </c>
      <c r="E59" s="74" t="s">
        <v>43</v>
      </c>
      <c r="F59" s="37"/>
      <c r="G59" s="73">
        <f>_xlfn.STDEV.S(G43,G45,G47,G49,G51,G53)</f>
        <v>1.6835836478083471E-3</v>
      </c>
      <c r="H59" s="75"/>
      <c r="I59" s="75"/>
      <c r="J59" s="73">
        <f>_xlfn.STDEV.S(J43,J45,J47,J49,J51,J53)</f>
        <v>3.9708868949055669E-4</v>
      </c>
    </row>
    <row r="60" spans="1:19" ht="13.5" thickTop="1">
      <c r="A60" s="5"/>
      <c r="B60" s="15"/>
      <c r="C60" s="15"/>
      <c r="D60" s="9"/>
      <c r="E60" s="15"/>
      <c r="F60" s="1"/>
      <c r="G60" s="1"/>
    </row>
    <row r="61" spans="1:19" ht="13.5" thickBot="1">
      <c r="A61" s="5"/>
      <c r="B61" s="380"/>
      <c r="C61" s="381"/>
      <c r="D61" s="382"/>
      <c r="E61" s="381"/>
      <c r="F61" s="381"/>
      <c r="G61" s="382"/>
    </row>
    <row r="62" spans="1:19" ht="13.5" thickTop="1">
      <c r="A62" s="82"/>
      <c r="B62" s="407" t="s">
        <v>49</v>
      </c>
      <c r="C62" s="418"/>
      <c r="D62" s="419"/>
      <c r="E62" s="407" t="s">
        <v>50</v>
      </c>
      <c r="F62" s="418"/>
      <c r="G62" s="419"/>
      <c r="I62" s="407" t="s">
        <v>78</v>
      </c>
      <c r="J62" s="408"/>
      <c r="K62" s="409"/>
      <c r="M62" s="407" t="s">
        <v>119</v>
      </c>
      <c r="N62" s="408"/>
      <c r="O62" s="409"/>
      <c r="Q62" s="407" t="s">
        <v>120</v>
      </c>
      <c r="R62" s="408"/>
      <c r="S62" s="409"/>
    </row>
    <row r="63" spans="1:19">
      <c r="A63" s="83" t="s">
        <v>51</v>
      </c>
      <c r="B63" s="84" t="s">
        <v>52</v>
      </c>
      <c r="C63" s="41" t="s">
        <v>53</v>
      </c>
      <c r="D63" s="85" t="s">
        <v>30</v>
      </c>
      <c r="E63" s="84" t="s">
        <v>52</v>
      </c>
      <c r="F63" s="41"/>
      <c r="G63" s="85" t="s">
        <v>30</v>
      </c>
      <c r="I63" s="308" t="s">
        <v>52</v>
      </c>
      <c r="J63" s="41" t="s">
        <v>64</v>
      </c>
      <c r="K63" s="85" t="s">
        <v>30</v>
      </c>
      <c r="M63" s="308" t="s">
        <v>52</v>
      </c>
      <c r="N63" s="41" t="s">
        <v>58</v>
      </c>
      <c r="O63" s="85" t="s">
        <v>30</v>
      </c>
      <c r="Q63" s="308" t="s">
        <v>52</v>
      </c>
      <c r="R63" s="41" t="s">
        <v>58</v>
      </c>
      <c r="S63" s="85" t="s">
        <v>30</v>
      </c>
    </row>
    <row r="64" spans="1:19" ht="13.5" thickBot="1">
      <c r="A64" s="86" t="s">
        <v>54</v>
      </c>
      <c r="B64" s="87" t="s">
        <v>55</v>
      </c>
      <c r="C64" s="88" t="s">
        <v>56</v>
      </c>
      <c r="D64" s="89" t="s">
        <v>32</v>
      </c>
      <c r="E64" s="90" t="s">
        <v>57</v>
      </c>
      <c r="F64" s="88" t="s">
        <v>58</v>
      </c>
      <c r="G64" s="89" t="s">
        <v>32</v>
      </c>
      <c r="I64" s="215" t="s">
        <v>22</v>
      </c>
      <c r="J64" s="88" t="s">
        <v>66</v>
      </c>
      <c r="K64" s="89" t="s">
        <v>32</v>
      </c>
      <c r="M64" s="215" t="s">
        <v>118</v>
      </c>
      <c r="N64" s="88"/>
      <c r="O64" s="89" t="s">
        <v>32</v>
      </c>
      <c r="Q64" s="215" t="s">
        <v>121</v>
      </c>
      <c r="R64" s="88"/>
      <c r="S64" s="89" t="s">
        <v>32</v>
      </c>
    </row>
    <row r="65" spans="1:19" ht="13.5" thickTop="1">
      <c r="A65" s="91" t="s">
        <v>6</v>
      </c>
      <c r="B65" s="92">
        <f>F4</f>
        <v>-164.94</v>
      </c>
      <c r="C65" s="108">
        <v>-172.99100000000001</v>
      </c>
      <c r="D65" s="317">
        <f>(C65/B65-1)</f>
        <v>4.8811689099066413E-2</v>
      </c>
      <c r="E65" s="363">
        <f>L4</f>
        <v>175.90300000000002</v>
      </c>
      <c r="F65" s="108">
        <v>193.15899999999999</v>
      </c>
      <c r="G65" s="364">
        <f>(F65/E65-1)</f>
        <v>9.8099520758599734E-2</v>
      </c>
      <c r="H65" s="138"/>
      <c r="I65" s="208">
        <f>C4</f>
        <v>-166.52</v>
      </c>
      <c r="J65" s="238">
        <v>-172.2</v>
      </c>
      <c r="K65" s="317">
        <f>(J65/I65-1)</f>
        <v>3.4110016814796973E-2</v>
      </c>
      <c r="M65" s="208">
        <f>(B4-D4)/2</f>
        <v>190.45849999999999</v>
      </c>
      <c r="N65" s="238">
        <v>206.3</v>
      </c>
      <c r="O65" s="317">
        <f>(N65/ABS(M65)-1)</f>
        <v>8.3175599933843936E-2</v>
      </c>
      <c r="P65">
        <v>1</v>
      </c>
      <c r="Q65" s="208">
        <f>I65-P65*M65</f>
        <v>-356.9785</v>
      </c>
      <c r="R65" s="238">
        <f>J65-N65</f>
        <v>-378.5</v>
      </c>
      <c r="S65" s="317">
        <f t="shared" ref="S65:S76" si="107">(R65/Q65-1)</f>
        <v>6.028794451206454E-2</v>
      </c>
    </row>
    <row r="66" spans="1:19">
      <c r="A66" s="91" t="s">
        <v>7</v>
      </c>
      <c r="B66" s="92">
        <f t="shared" ref="B66:B76" si="108">F5</f>
        <v>-304.93</v>
      </c>
      <c r="C66" s="108">
        <v>-312.87400000000002</v>
      </c>
      <c r="D66" s="317">
        <f>(C66/B66-1)</f>
        <v>2.6051880759518697E-2</v>
      </c>
      <c r="E66" s="363">
        <f>L5</f>
        <v>-156.04</v>
      </c>
      <c r="F66" s="108">
        <v>-163.815</v>
      </c>
      <c r="G66" s="364">
        <f t="shared" ref="G66:G76" si="109">(F66/E66-1)</f>
        <v>4.9826967444245085E-2</v>
      </c>
      <c r="H66" s="138"/>
      <c r="I66" s="208">
        <f t="shared" ref="I66:I76" si="110">C5</f>
        <v>-298.98</v>
      </c>
      <c r="J66" s="108">
        <v>-314.8</v>
      </c>
      <c r="K66" s="317">
        <f t="shared" ref="K66:K75" si="111">(J66/I66-1)</f>
        <v>5.2913238343701874E-2</v>
      </c>
      <c r="M66" s="208">
        <f>(B5-D5)/2</f>
        <v>-177.61</v>
      </c>
      <c r="N66" s="108">
        <v>183.2</v>
      </c>
      <c r="O66" s="317">
        <f>(N66/ABS(M66)-1)</f>
        <v>3.1473453071335866E-2</v>
      </c>
      <c r="P66">
        <v>-1</v>
      </c>
      <c r="Q66" s="208">
        <f>I66-P66*M66</f>
        <v>-476.59000000000003</v>
      </c>
      <c r="R66" s="108">
        <f>J66-N66</f>
        <v>-498</v>
      </c>
      <c r="S66" s="317">
        <f t="shared" si="107"/>
        <v>4.4923309343460671E-2</v>
      </c>
    </row>
    <row r="67" spans="1:19">
      <c r="A67" s="91" t="s">
        <v>13</v>
      </c>
      <c r="B67" s="92">
        <f t="shared" si="108"/>
        <v>-237.33</v>
      </c>
      <c r="C67" s="108">
        <v>-244.70599999999999</v>
      </c>
      <c r="D67" s="317">
        <f t="shared" ref="D67:D75" si="112">(C67/B67-1)</f>
        <v>3.1079088189440718E-2</v>
      </c>
      <c r="E67" s="363">
        <f>L6</f>
        <v>122.295</v>
      </c>
      <c r="F67" s="108">
        <v>121.01600000000001</v>
      </c>
      <c r="G67" s="364">
        <f t="shared" si="109"/>
        <v>-1.0458318001553613E-2</v>
      </c>
      <c r="H67" s="138"/>
      <c r="I67" s="208">
        <f t="shared" si="110"/>
        <v>-253.46</v>
      </c>
      <c r="J67" s="108">
        <v>-243.7</v>
      </c>
      <c r="K67" s="317">
        <f t="shared" si="111"/>
        <v>-3.8507062258344549E-2</v>
      </c>
      <c r="M67" s="208">
        <f t="shared" ref="M67:M76" si="113">(B6-D6)/2</f>
        <v>143.75</v>
      </c>
      <c r="N67" s="108">
        <v>131.6</v>
      </c>
      <c r="O67" s="317">
        <f t="shared" ref="O67:O76" si="114">(N67/ABS(M67)-1)</f>
        <v>-8.4521739130434814E-2</v>
      </c>
      <c r="P67">
        <v>1</v>
      </c>
      <c r="Q67" s="208">
        <f t="shared" ref="Q67:Q76" si="115">I67-P67*M67</f>
        <v>-397.21000000000004</v>
      </c>
      <c r="R67" s="108">
        <f t="shared" ref="R67:R76" si="116">J67-N67</f>
        <v>-375.29999999999995</v>
      </c>
      <c r="S67" s="317">
        <f t="shared" si="107"/>
        <v>-5.5159739180786205E-2</v>
      </c>
    </row>
    <row r="68" spans="1:19">
      <c r="A68" s="91" t="s">
        <v>8</v>
      </c>
      <c r="B68" s="92">
        <f t="shared" si="108"/>
        <v>-290.33</v>
      </c>
      <c r="C68" s="108">
        <v>-298.15800000000002</v>
      </c>
      <c r="D68" s="317">
        <f t="shared" si="112"/>
        <v>2.6962422071435954E-2</v>
      </c>
      <c r="E68" s="363">
        <f t="shared" ref="E68:E76" si="117">L7</f>
        <v>-101.235</v>
      </c>
      <c r="F68" s="108">
        <v>-100.26600000000001</v>
      </c>
      <c r="G68" s="364">
        <f t="shared" si="109"/>
        <v>-9.5717884130981368E-3</v>
      </c>
      <c r="H68" s="138"/>
      <c r="I68" s="208">
        <f t="shared" si="110"/>
        <v>-267.37</v>
      </c>
      <c r="J68" s="108">
        <v>-299.60000000000002</v>
      </c>
      <c r="K68" s="317">
        <f t="shared" si="111"/>
        <v>0.12054456371320654</v>
      </c>
      <c r="M68" s="208">
        <f t="shared" si="113"/>
        <v>-101.39999999999999</v>
      </c>
      <c r="N68" s="108">
        <v>107.5</v>
      </c>
      <c r="O68" s="317">
        <f t="shared" si="114"/>
        <v>6.0157790927021892E-2</v>
      </c>
      <c r="P68">
        <v>-1</v>
      </c>
      <c r="Q68" s="208">
        <f t="shared" si="115"/>
        <v>-368.77</v>
      </c>
      <c r="R68" s="108">
        <f t="shared" si="116"/>
        <v>-407.1</v>
      </c>
      <c r="S68" s="317">
        <f t="shared" si="107"/>
        <v>0.10394012528134078</v>
      </c>
    </row>
    <row r="69" spans="1:19">
      <c r="A69" s="91" t="s">
        <v>14</v>
      </c>
      <c r="B69" s="92">
        <f t="shared" si="108"/>
        <v>-288.20999999999998</v>
      </c>
      <c r="C69" s="108">
        <v>-300.89100000000002</v>
      </c>
      <c r="D69" s="317">
        <f t="shared" si="112"/>
        <v>4.3999167273862883E-2</v>
      </c>
      <c r="E69" s="363">
        <f t="shared" si="117"/>
        <v>122.32</v>
      </c>
      <c r="F69" s="108">
        <v>148.232</v>
      </c>
      <c r="G69" s="364">
        <f t="shared" si="109"/>
        <v>0.2118378024852845</v>
      </c>
      <c r="H69" s="138"/>
      <c r="I69" s="208">
        <f t="shared" si="110"/>
        <v>-298.2</v>
      </c>
      <c r="J69" s="108">
        <v>-299.8</v>
      </c>
      <c r="K69" s="317">
        <f t="shared" si="111"/>
        <v>5.3655264922871648E-3</v>
      </c>
      <c r="M69" s="208">
        <f t="shared" si="113"/>
        <v>136.80500000000001</v>
      </c>
      <c r="N69" s="108">
        <v>160.4</v>
      </c>
      <c r="O69" s="317">
        <f t="shared" si="114"/>
        <v>0.1724717663828077</v>
      </c>
      <c r="P69">
        <v>1</v>
      </c>
      <c r="Q69" s="208">
        <f t="shared" si="115"/>
        <v>-435.005</v>
      </c>
      <c r="R69" s="108">
        <f t="shared" si="116"/>
        <v>-460.20000000000005</v>
      </c>
      <c r="S69" s="317">
        <f t="shared" si="107"/>
        <v>5.7918874495695549E-2</v>
      </c>
    </row>
    <row r="70" spans="1:19">
      <c r="A70" s="91" t="s">
        <v>9</v>
      </c>
      <c r="B70" s="92">
        <f t="shared" si="108"/>
        <v>-316.48</v>
      </c>
      <c r="C70" s="108">
        <v>-326.46300000000002</v>
      </c>
      <c r="D70" s="317">
        <f t="shared" si="112"/>
        <v>3.1543857431749256E-2</v>
      </c>
      <c r="E70" s="363">
        <f t="shared" si="117"/>
        <v>-105.515</v>
      </c>
      <c r="F70" s="108">
        <v>-121.17700000000001</v>
      </c>
      <c r="G70" s="364">
        <f t="shared" si="109"/>
        <v>0.14843387196133251</v>
      </c>
      <c r="H70" s="138"/>
      <c r="I70" s="208">
        <f t="shared" si="110"/>
        <v>-300.76</v>
      </c>
      <c r="J70" s="108">
        <v>-327.8</v>
      </c>
      <c r="K70" s="317">
        <f t="shared" si="111"/>
        <v>8.9905572549541235E-2</v>
      </c>
      <c r="M70" s="208">
        <f t="shared" si="113"/>
        <v>-108.38000000000001</v>
      </c>
      <c r="N70" s="108">
        <v>130.5</v>
      </c>
      <c r="O70" s="317">
        <f t="shared" si="114"/>
        <v>0.20409669680752907</v>
      </c>
      <c r="P70">
        <v>-1</v>
      </c>
      <c r="Q70" s="208">
        <f t="shared" si="115"/>
        <v>-409.14</v>
      </c>
      <c r="R70" s="108">
        <f t="shared" si="116"/>
        <v>-458.3</v>
      </c>
      <c r="S70" s="317">
        <f t="shared" si="107"/>
        <v>0.12015447035244664</v>
      </c>
    </row>
    <row r="71" spans="1:19">
      <c r="A71" s="91" t="s">
        <v>15</v>
      </c>
      <c r="B71" s="92">
        <f t="shared" si="108"/>
        <v>-331.1</v>
      </c>
      <c r="C71" s="108">
        <v>-345.89400000000001</v>
      </c>
      <c r="D71" s="317">
        <f t="shared" si="112"/>
        <v>4.4681365146481467E-2</v>
      </c>
      <c r="E71" s="363">
        <f t="shared" si="117"/>
        <v>215.17500000000001</v>
      </c>
      <c r="F71" s="108">
        <v>297.85599999999999</v>
      </c>
      <c r="G71" s="364">
        <f t="shared" si="109"/>
        <v>0.38425002904612504</v>
      </c>
      <c r="H71" s="138"/>
      <c r="I71" s="208">
        <f t="shared" si="110"/>
        <v>-337.66</v>
      </c>
      <c r="J71" s="108">
        <v>-344.4</v>
      </c>
      <c r="K71" s="317">
        <f t="shared" si="111"/>
        <v>1.9960907421666674E-2</v>
      </c>
      <c r="M71" s="208">
        <f t="shared" si="113"/>
        <v>242.10649999999998</v>
      </c>
      <c r="N71" s="108">
        <v>325.8</v>
      </c>
      <c r="O71" s="317">
        <f t="shared" si="114"/>
        <v>0.34568877745950655</v>
      </c>
      <c r="P71">
        <v>1</v>
      </c>
      <c r="Q71" s="208">
        <f t="shared" si="115"/>
        <v>-579.76649999999995</v>
      </c>
      <c r="R71" s="108">
        <f t="shared" si="116"/>
        <v>-670.2</v>
      </c>
      <c r="S71" s="317">
        <f t="shared" si="107"/>
        <v>0.15598262403916086</v>
      </c>
    </row>
    <row r="72" spans="1:19">
      <c r="A72" s="91" t="s">
        <v>10</v>
      </c>
      <c r="B72" s="92">
        <f t="shared" si="108"/>
        <v>-394.76</v>
      </c>
      <c r="C72" s="108">
        <v>-404.09199999999998</v>
      </c>
      <c r="D72" s="317">
        <f t="shared" si="112"/>
        <v>2.3639679805451452E-2</v>
      </c>
      <c r="E72" s="363">
        <f t="shared" si="117"/>
        <v>-220.495</v>
      </c>
      <c r="F72" s="108">
        <v>-289.58999999999997</v>
      </c>
      <c r="G72" s="364">
        <f t="shared" si="109"/>
        <v>0.31336311480985946</v>
      </c>
      <c r="I72" s="208">
        <f t="shared" si="110"/>
        <v>-374.03</v>
      </c>
      <c r="J72" s="108">
        <v>-406.1</v>
      </c>
      <c r="K72" s="317">
        <f t="shared" si="111"/>
        <v>8.5741785418282035E-2</v>
      </c>
      <c r="M72" s="208">
        <f t="shared" si="113"/>
        <v>-231.27500000000001</v>
      </c>
      <c r="N72" s="108">
        <v>317.10000000000002</v>
      </c>
      <c r="O72" s="317">
        <f t="shared" si="114"/>
        <v>0.37109501675494538</v>
      </c>
      <c r="P72">
        <v>-1</v>
      </c>
      <c r="Q72" s="208">
        <f t="shared" si="115"/>
        <v>-605.30499999999995</v>
      </c>
      <c r="R72" s="108">
        <f t="shared" si="116"/>
        <v>-723.2</v>
      </c>
      <c r="S72" s="317">
        <f t="shared" si="107"/>
        <v>0.19476957897258429</v>
      </c>
    </row>
    <row r="73" spans="1:19">
      <c r="A73" s="91" t="s">
        <v>17</v>
      </c>
      <c r="B73" s="92">
        <f t="shared" si="108"/>
        <v>-246.08</v>
      </c>
      <c r="C73" s="108">
        <v>-255.19900000000001</v>
      </c>
      <c r="D73" s="317">
        <f t="shared" si="112"/>
        <v>3.7057054616384866E-2</v>
      </c>
      <c r="E73" s="363">
        <f t="shared" si="117"/>
        <v>283.25799999999998</v>
      </c>
      <c r="F73" s="108">
        <v>295.40899999999999</v>
      </c>
      <c r="G73" s="364">
        <f t="shared" si="109"/>
        <v>4.2897287984805521E-2</v>
      </c>
      <c r="I73" s="208">
        <f t="shared" si="110"/>
        <v>-254.98</v>
      </c>
      <c r="J73" s="108">
        <v>-254.5</v>
      </c>
      <c r="K73" s="317">
        <f t="shared" si="111"/>
        <v>-1.8825005882814327E-3</v>
      </c>
      <c r="M73" s="208">
        <f t="shared" si="113"/>
        <v>309.6825</v>
      </c>
      <c r="N73" s="108">
        <v>309.10000000000002</v>
      </c>
      <c r="O73" s="317">
        <f t="shared" si="114"/>
        <v>-1.8809587238541869E-3</v>
      </c>
      <c r="P73">
        <v>1</v>
      </c>
      <c r="Q73" s="208">
        <f t="shared" si="115"/>
        <v>-564.66250000000002</v>
      </c>
      <c r="R73" s="108">
        <f t="shared" si="116"/>
        <v>-563.6</v>
      </c>
      <c r="S73" s="317">
        <f t="shared" si="107"/>
        <v>-1.8816549708896568E-3</v>
      </c>
    </row>
    <row r="74" spans="1:19">
      <c r="A74" s="91" t="s">
        <v>12</v>
      </c>
      <c r="B74" s="92">
        <f t="shared" si="108"/>
        <v>-261.91000000000003</v>
      </c>
      <c r="C74" s="108">
        <v>-265.399</v>
      </c>
      <c r="D74" s="317">
        <f t="shared" si="112"/>
        <v>1.3321369936237559E-2</v>
      </c>
      <c r="E74" s="363">
        <f t="shared" si="117"/>
        <v>-237.74449999999999</v>
      </c>
      <c r="F74" s="108">
        <v>-260.09199999999998</v>
      </c>
      <c r="G74" s="364">
        <f t="shared" si="109"/>
        <v>9.3997968407260712E-2</v>
      </c>
      <c r="I74" s="208">
        <f t="shared" si="110"/>
        <v>-249.75</v>
      </c>
      <c r="J74" s="108">
        <v>-266.3</v>
      </c>
      <c r="K74" s="317">
        <f t="shared" si="111"/>
        <v>6.6266266266266305E-2</v>
      </c>
      <c r="M74" s="208">
        <f t="shared" si="113"/>
        <v>-239.72805</v>
      </c>
      <c r="N74" s="108">
        <v>272.60000000000002</v>
      </c>
      <c r="O74" s="317">
        <f t="shared" si="114"/>
        <v>0.13712183451206483</v>
      </c>
      <c r="P74">
        <v>-1</v>
      </c>
      <c r="Q74" s="208">
        <f t="shared" si="115"/>
        <v>-489.47805</v>
      </c>
      <c r="R74" s="108">
        <f t="shared" si="116"/>
        <v>-538.90000000000009</v>
      </c>
      <c r="S74" s="317">
        <f t="shared" si="107"/>
        <v>0.10096867469338022</v>
      </c>
    </row>
    <row r="75" spans="1:19">
      <c r="A75" s="91" t="s">
        <v>59</v>
      </c>
      <c r="B75" s="92">
        <f t="shared" si="108"/>
        <v>-100.26</v>
      </c>
      <c r="C75" s="108">
        <v>-113.3</v>
      </c>
      <c r="D75" s="317">
        <f t="shared" si="112"/>
        <v>0.13006183921803305</v>
      </c>
      <c r="E75" s="363">
        <f t="shared" si="117"/>
        <v>128.82150000000001</v>
      </c>
      <c r="F75" s="108">
        <v>148.80000000000001</v>
      </c>
      <c r="G75" s="364">
        <f t="shared" si="109"/>
        <v>0.15508668972182438</v>
      </c>
      <c r="I75" s="208">
        <f t="shared" si="110"/>
        <v>-100.26</v>
      </c>
      <c r="J75" s="108">
        <v>-113.3</v>
      </c>
      <c r="K75" s="317">
        <f t="shared" si="111"/>
        <v>0.13006183921803305</v>
      </c>
      <c r="M75" s="208">
        <f t="shared" si="113"/>
        <v>128.82150000000001</v>
      </c>
      <c r="N75" s="108">
        <v>148.9</v>
      </c>
      <c r="O75" s="317">
        <f t="shared" si="114"/>
        <v>0.15586295765846536</v>
      </c>
      <c r="P75">
        <v>1</v>
      </c>
      <c r="Q75" s="208">
        <f t="shared" si="115"/>
        <v>-229.08150000000001</v>
      </c>
      <c r="R75" s="108">
        <f t="shared" si="116"/>
        <v>-262.2</v>
      </c>
      <c r="S75" s="317">
        <f t="shared" si="107"/>
        <v>0.14457081868243393</v>
      </c>
    </row>
    <row r="76" spans="1:19" ht="13.5" thickBot="1">
      <c r="A76" s="94" t="s">
        <v>11</v>
      </c>
      <c r="B76" s="95">
        <f t="shared" si="108"/>
        <v>-142.16</v>
      </c>
      <c r="C76" s="109">
        <v>-148.43600000000001</v>
      </c>
      <c r="D76" s="318">
        <f>(C76/B76-1)</f>
        <v>4.4147439504783392E-2</v>
      </c>
      <c r="E76" s="363">
        <f t="shared" si="117"/>
        <v>-91.491</v>
      </c>
      <c r="F76" s="108">
        <v>-141.22900000000001</v>
      </c>
      <c r="G76" s="364">
        <f t="shared" si="109"/>
        <v>0.54363817206064002</v>
      </c>
      <c r="I76" s="209">
        <f t="shared" si="110"/>
        <v>-135.46</v>
      </c>
      <c r="J76" s="109">
        <v>-149.80000000000001</v>
      </c>
      <c r="K76" s="322">
        <f>(J76/I76-1)</f>
        <v>0.10586150893252633</v>
      </c>
      <c r="M76" s="208">
        <f t="shared" si="113"/>
        <v>-99.332000000000008</v>
      </c>
      <c r="N76" s="109">
        <v>158</v>
      </c>
      <c r="O76" s="318">
        <f t="shared" si="114"/>
        <v>0.59062537752184574</v>
      </c>
      <c r="P76">
        <v>-1</v>
      </c>
      <c r="Q76" s="208">
        <f t="shared" si="115"/>
        <v>-234.79200000000003</v>
      </c>
      <c r="R76" s="108">
        <f t="shared" si="116"/>
        <v>-307.8</v>
      </c>
      <c r="S76" s="317">
        <f t="shared" si="107"/>
        <v>0.31094756209751595</v>
      </c>
    </row>
    <row r="77" spans="1:19" ht="13.5" thickTop="1">
      <c r="A77" s="96" t="s">
        <v>39</v>
      </c>
      <c r="B77" s="97"/>
      <c r="C77" s="97"/>
      <c r="D77" s="319">
        <f>AVERAGE(D65:D76)</f>
        <v>4.1779737754370473E-2</v>
      </c>
      <c r="E77" s="425" t="s">
        <v>40</v>
      </c>
      <c r="F77" s="426"/>
      <c r="G77" s="336">
        <f>AVERAGE(G65:G76)</f>
        <v>0.16845010985544376</v>
      </c>
      <c r="I77" s="410" t="s">
        <v>40</v>
      </c>
      <c r="J77" s="411"/>
      <c r="K77" s="317">
        <f>AVERAGE(K65:K76)</f>
        <v>5.5861805193640181E-2</v>
      </c>
      <c r="M77" s="410" t="s">
        <v>40</v>
      </c>
      <c r="N77" s="411"/>
      <c r="O77" s="317">
        <f>AVERAGE(O65:O76)</f>
        <v>0.17211388109792311</v>
      </c>
      <c r="Q77" s="410" t="s">
        <v>40</v>
      </c>
      <c r="R77" s="411"/>
      <c r="S77" s="317">
        <f>AVERAGE(S65:S76)</f>
        <v>0.10311854902653396</v>
      </c>
    </row>
    <row r="78" spans="1:19">
      <c r="A78" s="38" t="s">
        <v>41</v>
      </c>
      <c r="B78" s="420" t="s">
        <v>128</v>
      </c>
      <c r="C78" s="421"/>
      <c r="D78" s="319">
        <f>AVERAGE(D65,D67,D69,D71,D73,D75)</f>
        <v>5.5948367257211563E-2</v>
      </c>
      <c r="E78" s="422" t="s">
        <v>42</v>
      </c>
      <c r="F78" s="421"/>
      <c r="G78" s="323">
        <f>AVERAGE(G65,G67,G69,G71,G73,G75)</f>
        <v>0.14695216866584759</v>
      </c>
      <c r="I78" s="402" t="s">
        <v>42</v>
      </c>
      <c r="J78" s="403"/>
      <c r="K78" s="317">
        <f>AVERAGE(K65,K67,K69,K71,K73,K75)</f>
        <v>2.4851454516692979E-2</v>
      </c>
      <c r="M78" s="402" t="s">
        <v>42</v>
      </c>
      <c r="N78" s="403"/>
      <c r="O78" s="317">
        <f>AVERAGE(O65,O67,O69,O71,O73,O75)</f>
        <v>0.11179940059672243</v>
      </c>
      <c r="Q78" s="402" t="s">
        <v>42</v>
      </c>
      <c r="R78" s="403"/>
      <c r="S78" s="317">
        <f>AVERAGE(S65,S67,S69,S71,S73,S75)</f>
        <v>6.0286477929613169E-2</v>
      </c>
    </row>
    <row r="79" spans="1:19">
      <c r="A79" s="38"/>
      <c r="B79" s="79"/>
      <c r="C79" s="98"/>
      <c r="D79" s="320">
        <f>AVERAGE(D66,D68,D70,D72,D74,D76)</f>
        <v>2.7611108251529386E-2</v>
      </c>
      <c r="E79" s="427" t="s">
        <v>43</v>
      </c>
      <c r="F79" s="428"/>
      <c r="G79" s="324">
        <f>AVERAGE(G66,G68,G70,G72,G74,G76)</f>
        <v>0.18994805104503995</v>
      </c>
      <c r="I79" s="412" t="s">
        <v>43</v>
      </c>
      <c r="J79" s="413"/>
      <c r="K79" s="335">
        <f>AVERAGE(K66,K68,K70,K72,K74,K76)</f>
        <v>8.6872155870587386E-2</v>
      </c>
      <c r="M79" s="412" t="s">
        <v>43</v>
      </c>
      <c r="N79" s="413"/>
      <c r="O79" s="335">
        <f>AVERAGE(O66,O68,O70,O72,O74,O76)</f>
        <v>0.23242836159912381</v>
      </c>
      <c r="Q79" s="412" t="s">
        <v>43</v>
      </c>
      <c r="R79" s="413"/>
      <c r="S79" s="335">
        <f>AVERAGE(S66,S68,S70,S72,S74,S76)</f>
        <v>0.14595062012345475</v>
      </c>
    </row>
    <row r="80" spans="1:19">
      <c r="A80" s="38" t="s">
        <v>60</v>
      </c>
      <c r="B80" s="79"/>
      <c r="C80" s="79"/>
      <c r="D80" s="319">
        <f>_xlfn.STDEV.S(D65:D76)/(D77+1)</f>
        <v>2.8518568415878996E-2</v>
      </c>
      <c r="E80" s="422" t="s">
        <v>40</v>
      </c>
      <c r="F80" s="421"/>
      <c r="G80" s="323">
        <f>_xlfn.STDEV.S(G65:G76)/(G77+1)</f>
        <v>0.14478639127879686</v>
      </c>
      <c r="I80" s="402" t="s">
        <v>40</v>
      </c>
      <c r="J80" s="403"/>
      <c r="K80" s="317">
        <f>_xlfn.STDEV.S(K65:K76)</f>
        <v>5.3009424341499495E-2</v>
      </c>
      <c r="M80" s="402" t="s">
        <v>40</v>
      </c>
      <c r="N80" s="403"/>
      <c r="O80" s="317">
        <f>_xlfn.STDEV.S(O65:O76)</f>
        <v>0.18677773224432365</v>
      </c>
      <c r="Q80" s="402" t="s">
        <v>40</v>
      </c>
      <c r="R80" s="403"/>
      <c r="S80" s="317">
        <f>_xlfn.STDEV.S(S65:S76)</f>
        <v>9.5223396262439267E-2</v>
      </c>
    </row>
    <row r="81" spans="1:19">
      <c r="A81" s="38"/>
      <c r="B81" s="420" t="s">
        <v>129</v>
      </c>
      <c r="C81" s="421"/>
      <c r="D81" s="319">
        <f>_xlfn.STDEV.S(D65,D67,D69,D71,D73,D75)/(D78+1)</f>
        <v>3.4895529521088653E-2</v>
      </c>
      <c r="E81" s="422" t="s">
        <v>42</v>
      </c>
      <c r="F81" s="421"/>
      <c r="G81" s="323">
        <f>_xlfn.STDEV.S(G65,G67,G69,G71,G73,G75)/(G78+1)</f>
        <v>0.12242246692112299</v>
      </c>
      <c r="I81" s="402" t="s">
        <v>42</v>
      </c>
      <c r="J81" s="403"/>
      <c r="K81" s="317">
        <f>_xlfn.STDEV.S(K65,K67,K69,K71,K73,K75)</f>
        <v>5.7074636871696935E-2</v>
      </c>
      <c r="M81" s="402" t="s">
        <v>42</v>
      </c>
      <c r="N81" s="403"/>
      <c r="O81" s="317">
        <f>_xlfn.STDEV.S(O65,O67,O69,O71,O73,O75)</f>
        <v>0.15007432132359558</v>
      </c>
      <c r="Q81" s="402" t="s">
        <v>42</v>
      </c>
      <c r="R81" s="403"/>
      <c r="S81" s="317">
        <f>_xlfn.STDEV.S(S65,S67,S69,S71,S73,S75)</f>
        <v>8.1804539993773837E-2</v>
      </c>
    </row>
    <row r="82" spans="1:19" ht="13.5" thickBot="1">
      <c r="A82" s="70"/>
      <c r="B82" s="71"/>
      <c r="C82" s="71"/>
      <c r="D82" s="321">
        <f>_xlfn.STDEV.S(D66,D68,D70,D72,D74,D76)/(D79+1)</f>
        <v>9.8448675722216539E-3</v>
      </c>
      <c r="E82" s="423" t="s">
        <v>43</v>
      </c>
      <c r="F82" s="424"/>
      <c r="G82" s="325">
        <f>_xlfn.STDEV.S(G66,G68,G70,G72,G74,G76)/(G79+1)</f>
        <v>0.17251194446124399</v>
      </c>
      <c r="I82" s="404" t="s">
        <v>43</v>
      </c>
      <c r="J82" s="405"/>
      <c r="K82" s="322">
        <f>_xlfn.STDEV.S(K66,K68,K70,K72,K74,K76)</f>
        <v>2.4830290774461434E-2</v>
      </c>
      <c r="M82" s="404" t="s">
        <v>43</v>
      </c>
      <c r="N82" s="405"/>
      <c r="O82" s="322">
        <f>_xlfn.STDEV.S(O66,O68,O70,O72,O74,O76)</f>
        <v>0.21329771943666401</v>
      </c>
      <c r="Q82" s="404" t="s">
        <v>43</v>
      </c>
      <c r="R82" s="405"/>
      <c r="S82" s="322">
        <f>_xlfn.STDEV.S(S66,S68,S70,S72,S74,S76)</f>
        <v>9.4093036471254318E-2</v>
      </c>
    </row>
    <row r="83" spans="1:19" ht="13.5" thickTop="1"/>
    <row r="84" spans="1:19" ht="13.5" thickBot="1">
      <c r="B84" s="356"/>
      <c r="C84" s="379"/>
      <c r="E84" s="379"/>
      <c r="H84" s="349" t="s">
        <v>123</v>
      </c>
    </row>
    <row r="85" spans="1:19" ht="13.5" thickTop="1">
      <c r="A85" s="82"/>
      <c r="B85" s="407" t="s">
        <v>81</v>
      </c>
      <c r="C85" s="416"/>
      <c r="D85" s="429"/>
      <c r="E85" s="407" t="s">
        <v>105</v>
      </c>
      <c r="F85" s="414"/>
      <c r="G85" s="286"/>
      <c r="H85" s="309"/>
    </row>
    <row r="86" spans="1:19">
      <c r="A86" s="83" t="s">
        <v>51</v>
      </c>
      <c r="B86" s="217" t="s">
        <v>52</v>
      </c>
      <c r="C86" s="41" t="s">
        <v>52</v>
      </c>
      <c r="D86" s="85" t="s">
        <v>82</v>
      </c>
      <c r="E86" s="287" t="s">
        <v>52</v>
      </c>
      <c r="F86" s="85" t="s">
        <v>82</v>
      </c>
      <c r="G86" s="216"/>
      <c r="H86" s="339" t="s">
        <v>82</v>
      </c>
    </row>
    <row r="87" spans="1:19" ht="13.5" thickBot="1">
      <c r="A87" s="86" t="s">
        <v>54</v>
      </c>
      <c r="B87" s="87" t="s">
        <v>55</v>
      </c>
      <c r="C87" s="239" t="s">
        <v>67</v>
      </c>
      <c r="D87" s="221" t="s">
        <v>104</v>
      </c>
      <c r="E87" s="90" t="s">
        <v>80</v>
      </c>
      <c r="F87" s="221" t="s">
        <v>83</v>
      </c>
      <c r="G87" s="216"/>
      <c r="H87" s="347" t="s">
        <v>122</v>
      </c>
    </row>
    <row r="88" spans="1:19" ht="13.5" thickTop="1">
      <c r="A88" s="91" t="s">
        <v>6</v>
      </c>
      <c r="B88" s="92">
        <f>F4</f>
        <v>-164.94</v>
      </c>
      <c r="C88" s="367">
        <f>N4</f>
        <v>-1.5750000000000028</v>
      </c>
      <c r="D88" s="210">
        <f>C88/B88</f>
        <v>9.5489268825027455E-3</v>
      </c>
      <c r="E88" s="368">
        <f>P4</f>
        <v>14.553199999999997</v>
      </c>
      <c r="F88" s="289">
        <f>E88/C88</f>
        <v>-9.2401269841269649</v>
      </c>
      <c r="G88" s="9"/>
      <c r="H88" s="240">
        <f>E88/B88</f>
        <v>-8.8233296956469004E-2</v>
      </c>
    </row>
    <row r="89" spans="1:19">
      <c r="A89" s="91" t="s">
        <v>7</v>
      </c>
      <c r="B89" s="92">
        <f t="shared" ref="B89:B99" si="118">F5</f>
        <v>-304.93</v>
      </c>
      <c r="C89" s="367">
        <f t="shared" ref="C89:C97" si="119">N5</f>
        <v>5.9449999999999932</v>
      </c>
      <c r="D89" s="210">
        <f t="shared" ref="D89:D99" si="120">C89/B89</f>
        <v>-1.949627783425702E-2</v>
      </c>
      <c r="E89" s="368">
        <f t="shared" ref="E89:E97" si="121">P5</f>
        <v>-21.570000000000007</v>
      </c>
      <c r="F89" s="93">
        <f t="shared" ref="F89:F99" si="122">E89/C89</f>
        <v>-3.6282590412111073</v>
      </c>
      <c r="G89" s="9"/>
      <c r="H89" s="42">
        <f>E89/B89</f>
        <v>7.0737546322106742E-2</v>
      </c>
    </row>
    <row r="90" spans="1:19">
      <c r="A90" s="91" t="s">
        <v>13</v>
      </c>
      <c r="B90" s="92">
        <f t="shared" si="118"/>
        <v>-237.33</v>
      </c>
      <c r="C90" s="367">
        <f t="shared" si="119"/>
        <v>-16.135000000000005</v>
      </c>
      <c r="D90" s="210">
        <f t="shared" si="120"/>
        <v>6.7985505414401903E-2</v>
      </c>
      <c r="E90" s="368">
        <f t="shared" si="121"/>
        <v>21.457500000000003</v>
      </c>
      <c r="F90" s="93">
        <f t="shared" si="122"/>
        <v>-1.3298729470096062</v>
      </c>
      <c r="G90" s="9"/>
      <c r="H90" s="42">
        <f t="shared" ref="H90:H97" si="123">E90/B90</f>
        <v>-9.0412084439388196E-2</v>
      </c>
    </row>
    <row r="91" spans="1:19">
      <c r="A91" s="91" t="s">
        <v>8</v>
      </c>
      <c r="B91" s="92">
        <f t="shared" si="118"/>
        <v>-290.33</v>
      </c>
      <c r="C91" s="367">
        <f t="shared" si="119"/>
        <v>22.960000000000008</v>
      </c>
      <c r="D91" s="210">
        <f t="shared" si="120"/>
        <v>-7.9082423449178554E-2</v>
      </c>
      <c r="E91" s="368">
        <f t="shared" si="121"/>
        <v>-0.16749999999998977</v>
      </c>
      <c r="F91" s="93">
        <f t="shared" si="122"/>
        <v>-7.2952961672469382E-3</v>
      </c>
      <c r="G91" s="9"/>
      <c r="H91" s="42">
        <f t="shared" si="123"/>
        <v>5.7692970068539177E-4</v>
      </c>
    </row>
    <row r="92" spans="1:19">
      <c r="A92" s="91" t="s">
        <v>14</v>
      </c>
      <c r="B92" s="92">
        <f t="shared" si="118"/>
        <v>-288.20999999999998</v>
      </c>
      <c r="C92" s="367">
        <f t="shared" si="119"/>
        <v>-9.9899999999999807</v>
      </c>
      <c r="D92" s="210">
        <f t="shared" si="120"/>
        <v>3.4662225460601583E-2</v>
      </c>
      <c r="E92" s="368">
        <f t="shared" si="121"/>
        <v>14.484999999999999</v>
      </c>
      <c r="F92" s="93">
        <f t="shared" si="122"/>
        <v>-1.4499499499499526</v>
      </c>
      <c r="G92" s="9"/>
      <c r="H92" s="42">
        <f t="shared" si="123"/>
        <v>-5.0258492071753237E-2</v>
      </c>
    </row>
    <row r="93" spans="1:19">
      <c r="A93" s="91" t="s">
        <v>9</v>
      </c>
      <c r="B93" s="92">
        <f t="shared" si="118"/>
        <v>-316.48</v>
      </c>
      <c r="C93" s="367">
        <f t="shared" si="119"/>
        <v>15.715000000000003</v>
      </c>
      <c r="D93" s="210">
        <f>C93/B93</f>
        <v>-4.9655586450960576E-2</v>
      </c>
      <c r="E93" s="368">
        <f t="shared" si="121"/>
        <v>-2.8675000000000068</v>
      </c>
      <c r="F93" s="93">
        <f t="shared" si="122"/>
        <v>-0.18246897868278755</v>
      </c>
      <c r="G93" s="9"/>
      <c r="H93" s="42">
        <f t="shared" si="123"/>
        <v>9.0606041456016383E-3</v>
      </c>
    </row>
    <row r="94" spans="1:19">
      <c r="A94" s="91" t="s">
        <v>15</v>
      </c>
      <c r="B94" s="92">
        <f t="shared" si="118"/>
        <v>-331.1</v>
      </c>
      <c r="C94" s="367">
        <f t="shared" si="119"/>
        <v>-6.5650000000000261</v>
      </c>
      <c r="D94" s="210">
        <f t="shared" si="120"/>
        <v>1.9827846572032695E-2</v>
      </c>
      <c r="E94" s="368">
        <f t="shared" si="121"/>
        <v>26.933250000000001</v>
      </c>
      <c r="F94" s="93">
        <f t="shared" si="122"/>
        <v>-4.1025514089870363</v>
      </c>
      <c r="G94" s="9"/>
      <c r="H94" s="42">
        <f t="shared" si="123"/>
        <v>-8.1344759891271518E-2</v>
      </c>
    </row>
    <row r="95" spans="1:19">
      <c r="A95" s="91" t="s">
        <v>10</v>
      </c>
      <c r="B95" s="92">
        <f t="shared" si="118"/>
        <v>-394.76</v>
      </c>
      <c r="C95" s="367">
        <f t="shared" si="119"/>
        <v>20.735000000000014</v>
      </c>
      <c r="D95" s="210">
        <f t="shared" si="120"/>
        <v>-5.2525585165670317E-2</v>
      </c>
      <c r="E95" s="368">
        <f t="shared" si="121"/>
        <v>-10.777499999999989</v>
      </c>
      <c r="F95" s="93">
        <f t="shared" si="122"/>
        <v>-0.51977333011815685</v>
      </c>
      <c r="G95" s="9"/>
      <c r="H95" s="42">
        <f t="shared" si="123"/>
        <v>2.7301398317965318E-2</v>
      </c>
    </row>
    <row r="96" spans="1:19">
      <c r="A96" s="91" t="s">
        <v>17</v>
      </c>
      <c r="B96" s="92">
        <f t="shared" si="118"/>
        <v>-246.08</v>
      </c>
      <c r="C96" s="367">
        <f t="shared" si="119"/>
        <v>-8.8999999999999915</v>
      </c>
      <c r="D96" s="210">
        <f t="shared" si="120"/>
        <v>3.6167100130038973E-2</v>
      </c>
      <c r="E96" s="368">
        <f t="shared" si="121"/>
        <v>26.424249999999994</v>
      </c>
      <c r="F96" s="93">
        <f t="shared" si="122"/>
        <v>-2.9690168539325863</v>
      </c>
      <c r="G96" s="9"/>
      <c r="H96" s="42">
        <f t="shared" si="123"/>
        <v>-0.10738072984395315</v>
      </c>
    </row>
    <row r="97" spans="1:10">
      <c r="A97" s="91" t="s">
        <v>12</v>
      </c>
      <c r="B97" s="92">
        <f t="shared" si="118"/>
        <v>-261.91000000000003</v>
      </c>
      <c r="C97" s="367">
        <f t="shared" si="119"/>
        <v>12.159999999999997</v>
      </c>
      <c r="D97" s="210">
        <f t="shared" si="120"/>
        <v>-4.6428162345843974E-2</v>
      </c>
      <c r="E97" s="368">
        <f t="shared" si="121"/>
        <v>-1.9835249999999984</v>
      </c>
      <c r="F97" s="93">
        <f t="shared" si="122"/>
        <v>-0.16311883223684201</v>
      </c>
      <c r="G97" s="9"/>
      <c r="H97" s="42">
        <f t="shared" si="123"/>
        <v>7.573307624756589E-3</v>
      </c>
    </row>
    <row r="98" spans="1:10">
      <c r="A98" s="91" t="s">
        <v>59</v>
      </c>
      <c r="B98" s="92"/>
      <c r="C98" s="367"/>
      <c r="D98" s="210"/>
      <c r="E98" s="368"/>
      <c r="F98" s="93"/>
      <c r="G98" s="9"/>
      <c r="H98" s="42"/>
    </row>
    <row r="99" spans="1:10" ht="13.5" thickBot="1">
      <c r="A99" s="94" t="s">
        <v>11</v>
      </c>
      <c r="B99" s="103">
        <f t="shared" si="118"/>
        <v>-142.16</v>
      </c>
      <c r="C99" s="367">
        <f>N15</f>
        <v>6.6949999999999932</v>
      </c>
      <c r="D99" s="211">
        <f t="shared" si="120"/>
        <v>-4.7094822734946494E-2</v>
      </c>
      <c r="E99" s="368">
        <f>P15</f>
        <v>-7.8407499999999981</v>
      </c>
      <c r="F99" s="100">
        <f t="shared" si="122"/>
        <v>-1.1711351755041084</v>
      </c>
      <c r="G99" s="9"/>
      <c r="H99" s="45">
        <f>E99/B99</f>
        <v>5.5154403489026435E-2</v>
      </c>
    </row>
    <row r="100" spans="1:10" ht="13.5" thickTop="1">
      <c r="A100" s="96" t="s">
        <v>39</v>
      </c>
      <c r="B100" s="9"/>
      <c r="C100" s="213"/>
      <c r="D100" s="365" t="str">
        <f>"(-0.01)"</f>
        <v>(-0.01)</v>
      </c>
      <c r="E100" s="242" t="s">
        <v>87</v>
      </c>
      <c r="F100" s="369">
        <f>AVERAGE(F88:F97,F99)</f>
        <v>-2.2512335270842176</v>
      </c>
      <c r="G100" s="9"/>
      <c r="H100" s="350">
        <f>AVERAGE(H88:H97,H99)</f>
        <v>-2.2475015782062999E-2</v>
      </c>
    </row>
    <row r="101" spans="1:10">
      <c r="A101" s="38" t="s">
        <v>41</v>
      </c>
      <c r="B101" s="406" t="s">
        <v>130</v>
      </c>
      <c r="C101" s="406"/>
      <c r="D101" s="101">
        <f>AVERAGE(D88,D90,D92,D94,D96)</f>
        <v>3.3638320891915582E-2</v>
      </c>
      <c r="E101" s="41" t="s">
        <v>42</v>
      </c>
      <c r="F101" s="93">
        <f>AVERAGE(F88,F90,F92,F94,F96)</f>
        <v>-3.8183036288012295</v>
      </c>
      <c r="G101" s="9"/>
      <c r="H101" s="42">
        <f>AVERAGE(H88,H90,H92,H94,H96)</f>
        <v>-8.3525872640567017E-2</v>
      </c>
    </row>
    <row r="102" spans="1:10">
      <c r="A102" s="38"/>
      <c r="B102" s="98"/>
      <c r="C102" s="98"/>
      <c r="D102" s="291">
        <f>AVERAGE(D89,D91,D93,D95,D97,D99)</f>
        <v>-4.9047142996809484E-2</v>
      </c>
      <c r="E102" s="348" t="s">
        <v>43</v>
      </c>
      <c r="F102" s="164">
        <f>AVERAGE(F89,F91,F93,F95,F97,F99)</f>
        <v>-0.94534177565337485</v>
      </c>
      <c r="G102" s="9"/>
      <c r="H102" s="241">
        <f>AVERAGE(H89,H91,H93,H95,H97,H99)</f>
        <v>2.8400698266690352E-2</v>
      </c>
    </row>
    <row r="103" spans="1:10">
      <c r="A103" s="38" t="s">
        <v>84</v>
      </c>
      <c r="B103" s="216"/>
      <c r="C103" s="216"/>
      <c r="D103" s="366" t="str">
        <f>"(-4.13)"</f>
        <v>(-4.13)</v>
      </c>
      <c r="E103" s="41" t="s">
        <v>87</v>
      </c>
      <c r="F103" s="369">
        <f>_xlfn.STDEV.S(F88:F97,F99)/F100</f>
        <v>-1.2084732155069984</v>
      </c>
      <c r="G103" s="9"/>
      <c r="H103" s="351">
        <f>_xlfn.STDEV.S(H88:H97,H99)</f>
        <v>6.3251509525635533E-2</v>
      </c>
      <c r="J103">
        <v>33</v>
      </c>
    </row>
    <row r="104" spans="1:10">
      <c r="A104" s="38"/>
      <c r="B104" s="406" t="s">
        <v>131</v>
      </c>
      <c r="C104" s="406"/>
      <c r="D104" s="101">
        <f>_xlfn.STDEV.S(D88,D90,D92,D94,D96)/D101</f>
        <v>0.65775514052224382</v>
      </c>
      <c r="E104" s="41" t="s">
        <v>42</v>
      </c>
      <c r="F104" s="93">
        <f>_xlfn.STDEV.S(F88,F90,F92,F94,F96)/F101</f>
        <v>-0.84863771099280705</v>
      </c>
      <c r="G104" s="9"/>
      <c r="H104" s="42">
        <f>_xlfn.STDEV.S(H88,H90,H92,H94,H96)</f>
        <v>2.091715702215256E-2</v>
      </c>
    </row>
    <row r="105" spans="1:10" ht="13.5" thickBot="1">
      <c r="A105" s="70"/>
      <c r="B105" s="71"/>
      <c r="C105" s="71"/>
      <c r="D105" s="102">
        <f>_xlfn.STDEV.S(D89,D91,D93,D95,D97,D99)/D102</f>
        <v>-0.38668556739238169</v>
      </c>
      <c r="E105" s="88" t="s">
        <v>43</v>
      </c>
      <c r="F105" s="100">
        <f>_xlfn.STDEV.S(F89,F91,F93,F95,F97,F99)/F102</f>
        <v>-1.4584025683219399</v>
      </c>
      <c r="G105" s="9"/>
      <c r="H105" s="45">
        <f>_xlfn.STDEV.S(H89,H91,H93,H95,H97,H99)</f>
        <v>2.8605452087136187E-2</v>
      </c>
    </row>
    <row r="106" spans="1:10" ht="13.5" thickTop="1"/>
    <row r="107" spans="1:10">
      <c r="A107" s="120"/>
      <c r="B107" s="120"/>
      <c r="C107" s="375"/>
      <c r="D107" s="375"/>
      <c r="E107" s="375"/>
      <c r="F107" s="375"/>
      <c r="G107" s="375"/>
      <c r="H107" s="120"/>
      <c r="I107" s="120"/>
      <c r="J107" s="120"/>
    </row>
    <row r="108" spans="1:10">
      <c r="A108" s="120"/>
      <c r="B108" s="120"/>
      <c r="C108" s="126"/>
      <c r="D108" s="375"/>
      <c r="E108" s="375"/>
      <c r="F108" s="375"/>
      <c r="G108" s="375"/>
      <c r="H108" s="120"/>
      <c r="I108" s="120"/>
      <c r="J108" s="120"/>
    </row>
    <row r="109" spans="1:10">
      <c r="A109" s="120"/>
      <c r="B109" s="120"/>
      <c r="C109" s="375"/>
      <c r="D109" s="126"/>
      <c r="E109" s="375"/>
      <c r="F109" s="375"/>
      <c r="G109" s="375"/>
      <c r="H109" s="120"/>
      <c r="I109" s="120"/>
      <c r="J109" s="120"/>
    </row>
    <row r="110" spans="1:10">
      <c r="A110" s="120"/>
      <c r="B110" s="120"/>
      <c r="C110" s="126"/>
      <c r="D110" s="126"/>
      <c r="E110" s="375"/>
      <c r="F110" s="375"/>
      <c r="G110" s="375"/>
      <c r="H110" s="120"/>
      <c r="I110" s="120"/>
      <c r="J110" s="120"/>
    </row>
    <row r="111" spans="1:10">
      <c r="A111" s="120"/>
      <c r="B111" s="120"/>
      <c r="C111" s="375"/>
      <c r="D111" s="126"/>
      <c r="E111" s="375"/>
      <c r="F111" s="375"/>
      <c r="G111" s="375"/>
      <c r="H111" s="120"/>
      <c r="I111" s="120"/>
      <c r="J111" s="120"/>
    </row>
    <row r="112" spans="1:10">
      <c r="A112" s="120"/>
      <c r="B112" s="122"/>
      <c r="C112" s="126"/>
      <c r="D112" s="375"/>
      <c r="E112" s="375"/>
      <c r="F112" s="375"/>
      <c r="G112" s="375"/>
      <c r="H112" s="120"/>
      <c r="I112" s="120"/>
      <c r="J112" s="120"/>
    </row>
    <row r="113" spans="1:10">
      <c r="A113" s="120"/>
      <c r="B113" s="120"/>
      <c r="C113" s="375"/>
      <c r="D113" s="375"/>
      <c r="E113" s="375"/>
      <c r="F113" s="375"/>
      <c r="G113" s="375"/>
      <c r="H113" s="120"/>
      <c r="I113" s="120"/>
      <c r="J113" s="120"/>
    </row>
    <row r="114" spans="1:10">
      <c r="A114" s="120"/>
      <c r="B114" s="120"/>
      <c r="C114" s="375"/>
      <c r="D114" s="375"/>
      <c r="E114" s="375"/>
      <c r="F114" s="375"/>
      <c r="G114" s="375"/>
      <c r="H114" s="120"/>
      <c r="I114" s="120"/>
      <c r="J114" s="120"/>
    </row>
    <row r="115" spans="1:10">
      <c r="A115" s="120"/>
      <c r="B115" s="120"/>
      <c r="C115" s="375"/>
      <c r="D115" s="375"/>
      <c r="E115" s="375"/>
      <c r="F115" s="375"/>
      <c r="G115" s="375"/>
      <c r="H115" s="120"/>
      <c r="I115" s="120"/>
      <c r="J115" s="120"/>
    </row>
    <row r="116" spans="1:10">
      <c r="A116" s="120"/>
      <c r="B116" s="120"/>
      <c r="C116" s="375"/>
      <c r="D116" s="375"/>
      <c r="E116" s="375"/>
      <c r="F116" s="375"/>
      <c r="G116" s="375"/>
      <c r="H116" s="120"/>
      <c r="I116" s="120"/>
      <c r="J116" s="120"/>
    </row>
    <row r="117" spans="1:10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</row>
  </sheetData>
  <mergeCells count="42">
    <mergeCell ref="H1:J1"/>
    <mergeCell ref="B33:C33"/>
    <mergeCell ref="B36:C36"/>
    <mergeCell ref="B55:C55"/>
    <mergeCell ref="B58:C58"/>
    <mergeCell ref="E85:F85"/>
    <mergeCell ref="B1:D1"/>
    <mergeCell ref="E1:G1"/>
    <mergeCell ref="B62:D62"/>
    <mergeCell ref="E62:G62"/>
    <mergeCell ref="B81:C81"/>
    <mergeCell ref="E81:F81"/>
    <mergeCell ref="E82:F82"/>
    <mergeCell ref="E77:F77"/>
    <mergeCell ref="B78:C78"/>
    <mergeCell ref="E78:F78"/>
    <mergeCell ref="E79:F79"/>
    <mergeCell ref="E80:F80"/>
    <mergeCell ref="B85:D85"/>
    <mergeCell ref="M81:N81"/>
    <mergeCell ref="M82:N82"/>
    <mergeCell ref="I62:K62"/>
    <mergeCell ref="I77:J77"/>
    <mergeCell ref="I78:J78"/>
    <mergeCell ref="I79:J79"/>
    <mergeCell ref="I80:J80"/>
    <mergeCell ref="Q81:R81"/>
    <mergeCell ref="Q82:R82"/>
    <mergeCell ref="B101:C101"/>
    <mergeCell ref="B104:C104"/>
    <mergeCell ref="Q62:S62"/>
    <mergeCell ref="Q77:R77"/>
    <mergeCell ref="Q78:R78"/>
    <mergeCell ref="Q79:R79"/>
    <mergeCell ref="Q80:R80"/>
    <mergeCell ref="I81:J81"/>
    <mergeCell ref="I82:J82"/>
    <mergeCell ref="M62:O62"/>
    <mergeCell ref="M77:N77"/>
    <mergeCell ref="M78:N78"/>
    <mergeCell ref="M79:N79"/>
    <mergeCell ref="M80:N80"/>
  </mergeCells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59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3"/>
  <sheetViews>
    <sheetView zoomScale="120" zoomScaleNormal="120" zoomScalePageLayoutView="120" workbookViewId="0">
      <selection activeCell="A6" sqref="A6:XFD6"/>
    </sheetView>
  </sheetViews>
  <sheetFormatPr defaultColWidth="8.85546875" defaultRowHeight="12.75"/>
  <cols>
    <col min="1" max="1" width="22.7109375" customWidth="1"/>
    <col min="2" max="10" width="11.7109375" customWidth="1"/>
    <col min="12" max="12" width="9.28515625" customWidth="1"/>
  </cols>
  <sheetData>
    <row r="1" spans="1:10" ht="13.5" thickTop="1">
      <c r="A1" s="33" t="s">
        <v>45</v>
      </c>
      <c r="B1" s="415" t="s">
        <v>71</v>
      </c>
      <c r="C1" s="447"/>
      <c r="D1" s="448"/>
      <c r="E1" s="415" t="s">
        <v>72</v>
      </c>
      <c r="F1" s="447"/>
      <c r="G1" s="448"/>
      <c r="H1" s="418" t="s">
        <v>73</v>
      </c>
      <c r="I1" s="447"/>
      <c r="J1" s="449"/>
    </row>
    <row r="2" spans="1:10">
      <c r="A2" s="6" t="s">
        <v>74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</row>
    <row r="3" spans="1:10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</row>
    <row r="4" spans="1:10" ht="13.5" thickTop="1">
      <c r="A4" s="4" t="s">
        <v>6</v>
      </c>
      <c r="B4" s="80">
        <v>11.891999999999999</v>
      </c>
      <c r="C4" s="62">
        <v>-163.31</v>
      </c>
      <c r="D4" s="106">
        <v>-336.07</v>
      </c>
      <c r="E4" s="124">
        <v>-190</v>
      </c>
      <c r="F4" s="128">
        <v>-176</v>
      </c>
      <c r="G4" s="129">
        <v>-163</v>
      </c>
      <c r="H4" s="80">
        <v>-236.88</v>
      </c>
      <c r="I4" s="62">
        <v>-178.94</v>
      </c>
      <c r="J4" s="107">
        <v>-121.09</v>
      </c>
    </row>
    <row r="5" spans="1:10">
      <c r="A5" s="4" t="s">
        <v>7</v>
      </c>
      <c r="B5" s="80">
        <v>-485.9</v>
      </c>
      <c r="C5" s="62">
        <v>-325.45999999999998</v>
      </c>
      <c r="D5" s="106">
        <v>-155.62</v>
      </c>
      <c r="E5" s="124">
        <v>-314</v>
      </c>
      <c r="F5" s="128">
        <v>-313</v>
      </c>
      <c r="G5" s="129">
        <v>-301</v>
      </c>
      <c r="H5" s="80">
        <v>-252.65</v>
      </c>
      <c r="I5" s="62">
        <v>-302.20999999999998</v>
      </c>
      <c r="J5" s="107">
        <v>-353.47</v>
      </c>
    </row>
    <row r="6" spans="1:10">
      <c r="A6" s="4" t="s">
        <v>13</v>
      </c>
      <c r="B6" s="80">
        <v>-109.33</v>
      </c>
      <c r="C6" s="62">
        <v>-230.08</v>
      </c>
      <c r="D6" s="106">
        <v>-345.97</v>
      </c>
      <c r="E6" s="124">
        <v>-258</v>
      </c>
      <c r="F6" s="128">
        <v>-243</v>
      </c>
      <c r="G6" s="129">
        <v>-224</v>
      </c>
      <c r="H6" s="80">
        <v>-322.87</v>
      </c>
      <c r="I6" s="62">
        <v>-248.24</v>
      </c>
      <c r="J6" s="107">
        <v>-172.4</v>
      </c>
    </row>
    <row r="7" spans="1:10">
      <c r="A7" s="4" t="s">
        <v>8</v>
      </c>
      <c r="B7" s="80">
        <v>-409.6</v>
      </c>
      <c r="C7" s="62">
        <v>-304.83</v>
      </c>
      <c r="D7" s="106">
        <v>-196.84</v>
      </c>
      <c r="E7" s="124">
        <v>-290</v>
      </c>
      <c r="F7" s="128">
        <v>-290</v>
      </c>
      <c r="G7" s="129">
        <v>-284</v>
      </c>
      <c r="H7" s="80">
        <v>-243.74</v>
      </c>
      <c r="I7" s="62">
        <v>-278.8</v>
      </c>
      <c r="J7" s="107">
        <v>-319.63</v>
      </c>
    </row>
    <row r="8" spans="1:10">
      <c r="A8" s="4" t="s">
        <v>14</v>
      </c>
      <c r="B8" s="80">
        <v>-163.49</v>
      </c>
      <c r="C8" s="62">
        <v>-284.26</v>
      </c>
      <c r="D8" s="106">
        <v>-404.93</v>
      </c>
      <c r="E8" s="124">
        <v>-303</v>
      </c>
      <c r="F8" s="128">
        <v>-299</v>
      </c>
      <c r="G8" s="129">
        <v>-294</v>
      </c>
      <c r="H8" s="80">
        <v>-365.25</v>
      </c>
      <c r="I8" s="62">
        <v>-305.66000000000003</v>
      </c>
      <c r="J8" s="107">
        <v>-245.39</v>
      </c>
    </row>
    <row r="9" spans="1:10">
      <c r="A9" s="4" t="s">
        <v>9</v>
      </c>
      <c r="B9" s="80">
        <v>-430.56</v>
      </c>
      <c r="C9" s="62">
        <v>-323.04000000000002</v>
      </c>
      <c r="D9" s="106">
        <v>-214.58</v>
      </c>
      <c r="E9" s="124">
        <v>-311</v>
      </c>
      <c r="F9" s="128">
        <v>-308</v>
      </c>
      <c r="G9" s="129">
        <v>-305</v>
      </c>
      <c r="H9" s="80">
        <v>-255.64</v>
      </c>
      <c r="I9" s="62">
        <v>-301.82</v>
      </c>
      <c r="J9" s="107">
        <v>-346.95</v>
      </c>
    </row>
    <row r="10" spans="1:10">
      <c r="A10" s="4" t="s">
        <v>15</v>
      </c>
      <c r="B10" s="80">
        <v>-131.63</v>
      </c>
      <c r="C10" s="62">
        <v>-326.45999999999998</v>
      </c>
      <c r="D10" s="106">
        <v>-522.15</v>
      </c>
      <c r="E10" s="124">
        <v>-336</v>
      </c>
      <c r="F10" s="128">
        <v>-343</v>
      </c>
      <c r="G10" s="129">
        <v>-345</v>
      </c>
      <c r="H10" s="80">
        <v>-426.18</v>
      </c>
      <c r="I10" s="62">
        <v>-349.68</v>
      </c>
      <c r="J10" s="107">
        <v>-268.61</v>
      </c>
    </row>
    <row r="11" spans="1:10">
      <c r="A11" s="4" t="s">
        <v>10</v>
      </c>
      <c r="B11" s="80">
        <v>-636.22</v>
      </c>
      <c r="C11" s="62">
        <v>-412.35</v>
      </c>
      <c r="D11" s="106">
        <v>-178.33</v>
      </c>
      <c r="E11" s="124">
        <v>-398</v>
      </c>
      <c r="F11" s="128">
        <v>-395</v>
      </c>
      <c r="G11" s="129">
        <v>-383</v>
      </c>
      <c r="H11" s="80">
        <v>-318.82</v>
      </c>
      <c r="I11" s="62">
        <v>-388.3</v>
      </c>
      <c r="J11" s="107">
        <v>-451.86</v>
      </c>
    </row>
    <row r="12" spans="1:10">
      <c r="A12" s="4" t="s">
        <v>17</v>
      </c>
      <c r="B12" s="80">
        <v>33.426000000000002</v>
      </c>
      <c r="C12" s="62">
        <v>-244.87</v>
      </c>
      <c r="D12" s="106">
        <v>-523.54</v>
      </c>
      <c r="E12" s="124">
        <v>-299.47000000000003</v>
      </c>
      <c r="F12" s="128">
        <v>-264.89999999999998</v>
      </c>
      <c r="G12" s="129">
        <v>-222.51</v>
      </c>
      <c r="H12" s="80">
        <v>-374.38</v>
      </c>
      <c r="I12" s="62">
        <v>-268.52999999999997</v>
      </c>
      <c r="J12" s="107">
        <v>-155.86000000000001</v>
      </c>
    </row>
    <row r="13" spans="1:10">
      <c r="A13" s="4" t="s">
        <v>12</v>
      </c>
      <c r="B13" s="80">
        <v>-513.22</v>
      </c>
      <c r="C13" s="62">
        <v>-272.89</v>
      </c>
      <c r="D13" s="106">
        <v>-25.190999999999999</v>
      </c>
      <c r="E13" s="124">
        <v>-267.89</v>
      </c>
      <c r="F13" s="128">
        <v>-258.22000000000003</v>
      </c>
      <c r="G13" s="129">
        <v>-237.45</v>
      </c>
      <c r="H13" s="80">
        <v>-219.01</v>
      </c>
      <c r="I13" s="62">
        <v>-254.62</v>
      </c>
      <c r="J13" s="107">
        <v>-280.33999999999997</v>
      </c>
    </row>
    <row r="14" spans="1:10">
      <c r="A14" s="4" t="s">
        <v>16</v>
      </c>
      <c r="B14" s="80">
        <v>28.463000000000001</v>
      </c>
      <c r="C14" s="62">
        <v>-100.26</v>
      </c>
      <c r="D14" s="106">
        <v>-229.18</v>
      </c>
      <c r="E14" s="124">
        <v>-88.906999999999996</v>
      </c>
      <c r="F14" s="128">
        <v>-106.16</v>
      </c>
      <c r="G14" s="129">
        <v>-123.32</v>
      </c>
      <c r="H14" s="80">
        <v>-151.46</v>
      </c>
      <c r="I14" s="62">
        <v>-108.86</v>
      </c>
      <c r="J14" s="107">
        <v>-67.707999999999998</v>
      </c>
    </row>
    <row r="15" spans="1:10" ht="13.5" thickBot="1">
      <c r="A15" s="118" t="s">
        <v>11</v>
      </c>
      <c r="B15" s="60">
        <v>-239.62</v>
      </c>
      <c r="C15" s="61">
        <v>-146.28</v>
      </c>
      <c r="D15" s="130">
        <v>-50.988999999999997</v>
      </c>
      <c r="E15" s="131">
        <v>-136.56</v>
      </c>
      <c r="F15" s="132">
        <v>-137.12</v>
      </c>
      <c r="G15" s="133">
        <v>-135.36000000000001</v>
      </c>
      <c r="H15" s="60">
        <v>-115.9</v>
      </c>
      <c r="I15" s="61">
        <v>-135.16</v>
      </c>
      <c r="J15" s="134">
        <v>-152.47999999999999</v>
      </c>
    </row>
    <row r="16" spans="1:10" ht="13.5" thickTop="1">
      <c r="A16" s="120"/>
      <c r="B16" s="121"/>
      <c r="C16" s="120"/>
      <c r="D16" s="122"/>
      <c r="E16" s="121"/>
      <c r="F16" s="120"/>
      <c r="G16" s="122"/>
      <c r="H16" s="121"/>
      <c r="I16" s="120"/>
      <c r="J16" s="122"/>
    </row>
    <row r="17" spans="1:10" ht="13.5" thickBot="1">
      <c r="A17" s="123"/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ht="13.5" thickTop="1">
      <c r="A18" s="52" t="s">
        <v>33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</row>
    <row r="19" spans="1:1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</row>
    <row r="20" spans="1:10" ht="13.5" thickTop="1">
      <c r="A20" s="4" t="s">
        <v>6</v>
      </c>
      <c r="B20" s="57">
        <f t="shared" ref="B20:B25" si="0">(B4+D4)/2</f>
        <v>-162.089</v>
      </c>
      <c r="C20" s="43">
        <f t="shared" ref="C20:C31" si="1">C4</f>
        <v>-163.31</v>
      </c>
      <c r="D20" s="55">
        <f t="shared" ref="D20:D25" si="2">100*(B20/C20-1)</f>
        <v>-0.74765782866940134</v>
      </c>
      <c r="E20" s="116">
        <f t="shared" ref="E20:E25" si="3">(E4+G4)/2</f>
        <v>-176.5</v>
      </c>
      <c r="F20" s="117">
        <f t="shared" ref="F20:F31" si="4">F4</f>
        <v>-176</v>
      </c>
      <c r="G20" s="55">
        <f t="shared" ref="G20:G25" si="5">100*(E20/F20-1)</f>
        <v>0.28409090909091717</v>
      </c>
      <c r="H20" s="57">
        <f t="shared" ref="H20:H25" si="6">(H4+J4)/2</f>
        <v>-178.98500000000001</v>
      </c>
      <c r="I20" s="43">
        <f t="shared" ref="I20:I31" si="7">I4</f>
        <v>-178.94</v>
      </c>
      <c r="J20" s="42">
        <f t="shared" ref="J20:J25" si="8">100*(H20/I20-1)</f>
        <v>2.5148094333315996E-2</v>
      </c>
    </row>
    <row r="21" spans="1:10">
      <c r="A21" s="4" t="s">
        <v>7</v>
      </c>
      <c r="B21" s="57">
        <f t="shared" si="0"/>
        <v>-320.76</v>
      </c>
      <c r="C21" s="43">
        <f t="shared" si="1"/>
        <v>-325.45999999999998</v>
      </c>
      <c r="D21" s="55">
        <f t="shared" si="2"/>
        <v>-1.4441098752534853</v>
      </c>
      <c r="E21" s="116">
        <f t="shared" si="3"/>
        <v>-307.5</v>
      </c>
      <c r="F21" s="117">
        <f t="shared" si="4"/>
        <v>-313</v>
      </c>
      <c r="G21" s="55">
        <f t="shared" si="5"/>
        <v>-1.757188498402551</v>
      </c>
      <c r="H21" s="57">
        <f t="shared" si="6"/>
        <v>-303.06</v>
      </c>
      <c r="I21" s="43">
        <f t="shared" si="7"/>
        <v>-302.20999999999998</v>
      </c>
      <c r="J21" s="42">
        <f t="shared" si="8"/>
        <v>0.28126137454089761</v>
      </c>
    </row>
    <row r="22" spans="1:10">
      <c r="A22" s="4" t="s">
        <v>13</v>
      </c>
      <c r="B22" s="57">
        <f t="shared" si="0"/>
        <v>-227.65</v>
      </c>
      <c r="C22" s="43">
        <f t="shared" si="1"/>
        <v>-230.08</v>
      </c>
      <c r="D22" s="55">
        <f t="shared" si="2"/>
        <v>-1.0561543810848395</v>
      </c>
      <c r="E22" s="116">
        <f t="shared" si="3"/>
        <v>-241</v>
      </c>
      <c r="F22" s="117">
        <f t="shared" si="4"/>
        <v>-243</v>
      </c>
      <c r="G22" s="55">
        <f t="shared" si="5"/>
        <v>-0.82304526748970819</v>
      </c>
      <c r="H22" s="57">
        <f t="shared" si="6"/>
        <v>-247.63499999999999</v>
      </c>
      <c r="I22" s="43">
        <f t="shared" si="7"/>
        <v>-248.24</v>
      </c>
      <c r="J22" s="42">
        <f t="shared" si="8"/>
        <v>-0.24371575894296393</v>
      </c>
    </row>
    <row r="23" spans="1:10">
      <c r="A23" s="4" t="s">
        <v>8</v>
      </c>
      <c r="B23" s="57">
        <f t="shared" si="0"/>
        <v>-303.22000000000003</v>
      </c>
      <c r="C23" s="43">
        <f t="shared" si="1"/>
        <v>-304.83</v>
      </c>
      <c r="D23" s="55">
        <f t="shared" si="2"/>
        <v>-0.52816323852638014</v>
      </c>
      <c r="E23" s="116">
        <f t="shared" si="3"/>
        <v>-287</v>
      </c>
      <c r="F23" s="117">
        <f t="shared" si="4"/>
        <v>-290</v>
      </c>
      <c r="G23" s="55">
        <f t="shared" si="5"/>
        <v>-1.0344827586206917</v>
      </c>
      <c r="H23" s="57">
        <f t="shared" si="6"/>
        <v>-281.685</v>
      </c>
      <c r="I23" s="43">
        <f t="shared" si="7"/>
        <v>-278.8</v>
      </c>
      <c r="J23" s="42">
        <f t="shared" si="8"/>
        <v>1.0347919655667059</v>
      </c>
    </row>
    <row r="24" spans="1:10">
      <c r="A24" s="4" t="s">
        <v>14</v>
      </c>
      <c r="B24" s="57">
        <f t="shared" si="0"/>
        <v>-284.21000000000004</v>
      </c>
      <c r="C24" s="43">
        <f t="shared" si="1"/>
        <v>-284.26</v>
      </c>
      <c r="D24" s="55">
        <f t="shared" si="2"/>
        <v>-1.7589530711303869E-2</v>
      </c>
      <c r="E24" s="116">
        <f t="shared" si="3"/>
        <v>-298.5</v>
      </c>
      <c r="F24" s="117">
        <f t="shared" si="4"/>
        <v>-299</v>
      </c>
      <c r="G24" s="55">
        <f t="shared" si="5"/>
        <v>-0.16722408026755842</v>
      </c>
      <c r="H24" s="57">
        <f t="shared" si="6"/>
        <v>-305.32</v>
      </c>
      <c r="I24" s="43">
        <f t="shared" si="7"/>
        <v>-305.66000000000003</v>
      </c>
      <c r="J24" s="42">
        <f t="shared" si="8"/>
        <v>-0.11123470522803602</v>
      </c>
    </row>
    <row r="25" spans="1:10">
      <c r="A25" s="4" t="s">
        <v>9</v>
      </c>
      <c r="B25" s="57">
        <f t="shared" si="0"/>
        <v>-322.57</v>
      </c>
      <c r="C25" s="43">
        <f t="shared" si="1"/>
        <v>-323.04000000000002</v>
      </c>
      <c r="D25" s="55">
        <f t="shared" si="2"/>
        <v>-0.14549281822685556</v>
      </c>
      <c r="E25" s="116">
        <f t="shared" si="3"/>
        <v>-308</v>
      </c>
      <c r="F25" s="117">
        <f t="shared" si="4"/>
        <v>-308</v>
      </c>
      <c r="G25" s="55">
        <f t="shared" si="5"/>
        <v>0</v>
      </c>
      <c r="H25" s="57">
        <f t="shared" si="6"/>
        <v>-301.29499999999996</v>
      </c>
      <c r="I25" s="43">
        <f t="shared" si="7"/>
        <v>-301.82</v>
      </c>
      <c r="J25" s="42">
        <f t="shared" si="8"/>
        <v>-0.17394473527269083</v>
      </c>
    </row>
    <row r="26" spans="1:10">
      <c r="A26" s="4" t="s">
        <v>15</v>
      </c>
      <c r="B26" s="57">
        <f t="shared" ref="B26" si="9">(B10+D10)/2</f>
        <v>-326.89</v>
      </c>
      <c r="C26" s="43">
        <f t="shared" si="1"/>
        <v>-326.45999999999998</v>
      </c>
      <c r="D26" s="55">
        <f t="shared" ref="D26" si="10">100*(B26/C26-1)</f>
        <v>0.13171598358145964</v>
      </c>
      <c r="E26" s="116">
        <f t="shared" ref="E26" si="11">(E10+G10)/2</f>
        <v>-340.5</v>
      </c>
      <c r="F26" s="117">
        <f t="shared" si="4"/>
        <v>-343</v>
      </c>
      <c r="G26" s="55">
        <f t="shared" ref="G26" si="12">100*(E26/F26-1)</f>
        <v>-0.72886297376093534</v>
      </c>
      <c r="H26" s="57">
        <f t="shared" ref="H26" si="13">(H10+J10)/2</f>
        <v>-347.39499999999998</v>
      </c>
      <c r="I26" s="43">
        <f t="shared" si="7"/>
        <v>-349.68</v>
      </c>
      <c r="J26" s="42">
        <f t="shared" ref="J26" si="14">100*(H26/I26-1)</f>
        <v>-0.65345458705102777</v>
      </c>
    </row>
    <row r="27" spans="1:10">
      <c r="A27" s="4" t="s">
        <v>10</v>
      </c>
      <c r="B27" s="57">
        <f t="shared" ref="B27" si="15">(B11+D11)/2</f>
        <v>-407.27500000000003</v>
      </c>
      <c r="C27" s="43">
        <f t="shared" si="1"/>
        <v>-412.35</v>
      </c>
      <c r="D27" s="55">
        <f t="shared" ref="D27" si="16">100*(B27/C27-1)</f>
        <v>-1.2307505759670101</v>
      </c>
      <c r="E27" s="116">
        <f t="shared" ref="E27" si="17">(E11+G11)/2</f>
        <v>-390.5</v>
      </c>
      <c r="F27" s="117">
        <f t="shared" si="4"/>
        <v>-395</v>
      </c>
      <c r="G27" s="55">
        <f t="shared" ref="G27" si="18">100*(E27/F27-1)</f>
        <v>-1.1392405063291089</v>
      </c>
      <c r="H27" s="57">
        <f t="shared" ref="H27" si="19">(H11+J11)/2</f>
        <v>-385.34000000000003</v>
      </c>
      <c r="I27" s="43">
        <f t="shared" si="7"/>
        <v>-388.3</v>
      </c>
      <c r="J27" s="42">
        <f t="shared" ref="J27" si="20">100*(H27/I27-1)</f>
        <v>-0.76229719289209186</v>
      </c>
    </row>
    <row r="28" spans="1:10">
      <c r="A28" s="4" t="s">
        <v>17</v>
      </c>
      <c r="B28" s="57">
        <f t="shared" ref="B28" si="21">(B12+D12)/2</f>
        <v>-245.05699999999999</v>
      </c>
      <c r="C28" s="43">
        <f t="shared" si="1"/>
        <v>-244.87</v>
      </c>
      <c r="D28" s="55">
        <f t="shared" ref="D28" si="22">100*(B28/C28-1)</f>
        <v>7.6367051905079641E-2</v>
      </c>
      <c r="E28" s="116">
        <f t="shared" ref="E28" si="23">(E12+G12)/2</f>
        <v>-260.99</v>
      </c>
      <c r="F28" s="117">
        <f t="shared" si="4"/>
        <v>-264.89999999999998</v>
      </c>
      <c r="G28" s="55">
        <f t="shared" ref="G28" si="24">100*(E28/F28-1)</f>
        <v>-1.4760286900717179</v>
      </c>
      <c r="H28" s="57">
        <f t="shared" ref="H28" si="25">(H12+J12)/2</f>
        <v>-265.12</v>
      </c>
      <c r="I28" s="43">
        <f t="shared" si="7"/>
        <v>-268.52999999999997</v>
      </c>
      <c r="J28" s="42">
        <f t="shared" ref="J28" si="26">100*(H28/I28-1)</f>
        <v>-1.2698767363050534</v>
      </c>
    </row>
    <row r="29" spans="1:10">
      <c r="A29" s="4" t="s">
        <v>12</v>
      </c>
      <c r="B29" s="57">
        <f t="shared" ref="B29" si="27">(B13+D13)/2</f>
        <v>-269.20550000000003</v>
      </c>
      <c r="C29" s="43">
        <f t="shared" si="1"/>
        <v>-272.89</v>
      </c>
      <c r="D29" s="55">
        <f t="shared" ref="D29" si="28">100*(B29/C29-1)</f>
        <v>-1.35017772728937</v>
      </c>
      <c r="E29" s="116">
        <f t="shared" ref="E29" si="29">(E13+G13)/2</f>
        <v>-252.67</v>
      </c>
      <c r="F29" s="117">
        <f t="shared" si="4"/>
        <v>-258.22000000000003</v>
      </c>
      <c r="G29" s="55">
        <f t="shared" ref="G29" si="30">100*(E29/F29-1)</f>
        <v>-2.1493300286577477</v>
      </c>
      <c r="H29" s="57">
        <f t="shared" ref="H29" si="31">(H13+J13)/2</f>
        <v>-249.67499999999998</v>
      </c>
      <c r="I29" s="43">
        <f t="shared" si="7"/>
        <v>-254.62</v>
      </c>
      <c r="J29" s="42">
        <f t="shared" ref="J29" si="32">100*(H29/I29-1)</f>
        <v>-1.9421098106983004</v>
      </c>
    </row>
    <row r="30" spans="1:10">
      <c r="A30" s="4" t="s">
        <v>16</v>
      </c>
      <c r="B30" s="57">
        <f t="shared" ref="B30" si="33">(B14+D14)/2</f>
        <v>-100.35850000000001</v>
      </c>
      <c r="C30" s="43">
        <f t="shared" si="1"/>
        <v>-100.26</v>
      </c>
      <c r="D30" s="55">
        <f t="shared" ref="D30" si="34">100*(B30/C30-1)</f>
        <v>9.8244564133254109E-2</v>
      </c>
      <c r="E30" s="116">
        <f t="shared" ref="E30" si="35">(E14+G14)/2</f>
        <v>-106.11349999999999</v>
      </c>
      <c r="F30" s="117">
        <f t="shared" si="4"/>
        <v>-106.16</v>
      </c>
      <c r="G30" s="55">
        <f t="shared" ref="G30" si="36">100*(E30/F30-1)</f>
        <v>-4.3801808590815394E-2</v>
      </c>
      <c r="H30" s="57">
        <f t="shared" ref="H30" si="37">(H14+J14)/2</f>
        <v>-109.584</v>
      </c>
      <c r="I30" s="43">
        <f t="shared" si="7"/>
        <v>-108.86</v>
      </c>
      <c r="J30" s="42">
        <f t="shared" ref="J30" si="38">100*(H30/I30-1)</f>
        <v>0.66507440749588032</v>
      </c>
    </row>
    <row r="31" spans="1:10" ht="13.5" thickBot="1">
      <c r="A31" s="118" t="s">
        <v>11</v>
      </c>
      <c r="B31" s="81">
        <f t="shared" ref="B31" si="39">(B15+D15)/2</f>
        <v>-145.30449999999999</v>
      </c>
      <c r="C31" s="44">
        <f t="shared" si="1"/>
        <v>-146.28</v>
      </c>
      <c r="D31" s="56">
        <f t="shared" ref="D31" si="40">100*(B31/C31-1)</f>
        <v>-0.6668717528028556</v>
      </c>
      <c r="E31" s="119">
        <f t="shared" ref="E31" si="41">(E15+G15)/2</f>
        <v>-135.96</v>
      </c>
      <c r="F31" s="195">
        <f t="shared" si="4"/>
        <v>-137.12</v>
      </c>
      <c r="G31" s="56">
        <f t="shared" ref="G31" si="42">100*(E31/F31-1)</f>
        <v>-0.84597432905484382</v>
      </c>
      <c r="H31" s="58">
        <f t="shared" ref="H31" si="43">(H15+J15)/2</f>
        <v>-134.19</v>
      </c>
      <c r="I31" s="44">
        <f t="shared" si="7"/>
        <v>-135.16</v>
      </c>
      <c r="J31" s="45">
        <f t="shared" ref="J31" si="44">100*(H31/I31-1)</f>
        <v>-0.71766794909736698</v>
      </c>
    </row>
    <row r="32" spans="1:10" ht="13.5" thickTop="1">
      <c r="A32" s="38" t="s">
        <v>39</v>
      </c>
      <c r="B32" s="9"/>
      <c r="C32" s="51"/>
      <c r="D32" s="63">
        <f>AVERAGE(D20:D31)</f>
        <v>-0.57338667740930893</v>
      </c>
      <c r="E32" s="111" t="s">
        <v>40</v>
      </c>
      <c r="F32" s="9"/>
      <c r="G32" s="63">
        <f>AVERAGE(G20:G31)</f>
        <v>-0.8234240026795635</v>
      </c>
      <c r="H32" s="17"/>
      <c r="I32" s="1"/>
      <c r="J32" s="93">
        <f>AVERAGE(J20:J31)</f>
        <v>-0.32233546946256092</v>
      </c>
    </row>
    <row r="33" spans="1:12">
      <c r="A33" s="38" t="s">
        <v>41</v>
      </c>
      <c r="B33" s="406" t="s">
        <v>33</v>
      </c>
      <c r="C33" s="403"/>
      <c r="D33" s="63">
        <f>AVERAGE(D20,D22,D24,D26,D28,D30)</f>
        <v>-0.25251235680762524</v>
      </c>
      <c r="E33" s="111" t="s">
        <v>42</v>
      </c>
      <c r="F33" s="9"/>
      <c r="G33" s="63">
        <f>AVERAGE(G20,G22,G24,G26,G28,G30)</f>
        <v>-0.49247865184830303</v>
      </c>
      <c r="H33" s="17"/>
      <c r="I33" s="1"/>
      <c r="J33" s="93">
        <f>AVERAGE(J20,J22,J24,J26,J28,J30)</f>
        <v>-0.26467654761631415</v>
      </c>
    </row>
    <row r="34" spans="1:12">
      <c r="A34" s="38"/>
      <c r="B34" s="115"/>
      <c r="C34" s="67"/>
      <c r="D34" s="68">
        <f>AVERAGE(D21,D23,D25,D27,D29,D31)</f>
        <v>-0.89426099801099268</v>
      </c>
      <c r="E34" s="113" t="s">
        <v>43</v>
      </c>
      <c r="F34" s="76"/>
      <c r="G34" s="68">
        <f>AVERAGE(G21,G23,G25,G27,G29,G31)</f>
        <v>-1.1543693535108239</v>
      </c>
      <c r="H34" s="77"/>
      <c r="I34" s="78"/>
      <c r="J34" s="164">
        <f>AVERAGE(J21,J23,J25,J27,J29,J31)</f>
        <v>-0.37999439130880774</v>
      </c>
    </row>
    <row r="35" spans="1:12">
      <c r="A35" s="38"/>
      <c r="B35" s="115"/>
      <c r="C35" s="114"/>
      <c r="D35" s="63">
        <f>_xlfn.STDEV.S(D20:D31)</f>
        <v>0.59774972302172613</v>
      </c>
      <c r="E35" s="111" t="s">
        <v>40</v>
      </c>
      <c r="F35" s="9"/>
      <c r="G35" s="63">
        <f>_xlfn.STDEV.S(G20:G31)</f>
        <v>0.74788171063728837</v>
      </c>
      <c r="H35" s="17"/>
      <c r="I35" s="1"/>
      <c r="J35" s="93">
        <f>_xlfn.STDEV.S(J20:J31)</f>
        <v>0.81773572332521938</v>
      </c>
    </row>
    <row r="36" spans="1:12">
      <c r="A36" s="38"/>
      <c r="B36" s="406" t="s">
        <v>44</v>
      </c>
      <c r="C36" s="403"/>
      <c r="D36" s="63">
        <f>_xlfn.STDEV.S(D20,D22,D24,D26,D28,D30)</f>
        <v>0.51478573724064591</v>
      </c>
      <c r="E36" s="111" t="s">
        <v>42</v>
      </c>
      <c r="F36" s="9"/>
      <c r="G36" s="63">
        <f>_xlfn.STDEV.S(G20,G22,G24,G26,G28,G30)</f>
        <v>0.639168873099903</v>
      </c>
      <c r="H36" s="17"/>
      <c r="I36" s="1"/>
      <c r="J36" s="93">
        <f>_xlfn.STDEV.S(J20,J22,J24,J26,J28,J30)</f>
        <v>0.65329850735435846</v>
      </c>
    </row>
    <row r="37" spans="1:12" ht="13.5" thickBot="1">
      <c r="A37" s="70"/>
      <c r="B37" s="71"/>
      <c r="C37" s="72"/>
      <c r="D37" s="73">
        <f>_xlfn.STDEV.S(D21,D23,D25,D27,D29,D31)</f>
        <v>0.52341308988350155</v>
      </c>
      <c r="E37" s="112" t="s">
        <v>43</v>
      </c>
      <c r="F37" s="37"/>
      <c r="G37" s="73">
        <f>_xlfn.STDEV.S(G21,G23,G25,G27,G29,G31)</f>
        <v>0.74774533627732043</v>
      </c>
      <c r="H37" s="75"/>
      <c r="I37" s="75"/>
      <c r="J37" s="100">
        <f>_xlfn.STDEV.S(J21,J23,J25,J27,J29,J31)</f>
        <v>1.0180097771088048</v>
      </c>
    </row>
    <row r="38" spans="1:12" ht="13.5" thickTop="1">
      <c r="A38" s="120"/>
      <c r="B38" s="97"/>
      <c r="C38" s="125"/>
      <c r="D38" s="126"/>
      <c r="E38" s="97"/>
      <c r="F38" s="125"/>
      <c r="G38" s="126"/>
      <c r="H38" s="127"/>
      <c r="I38" s="127"/>
      <c r="J38" s="126"/>
    </row>
    <row r="39" spans="1:12">
      <c r="A39" s="5"/>
      <c r="B39" s="9"/>
      <c r="C39" s="23"/>
      <c r="D39" s="9"/>
      <c r="E39" s="9"/>
      <c r="F39" s="9"/>
      <c r="G39" s="3"/>
      <c r="H39" s="3"/>
      <c r="I39" s="3"/>
      <c r="J39" s="3"/>
      <c r="K39" s="1"/>
      <c r="L39" s="1"/>
    </row>
    <row r="40" spans="1:12">
      <c r="A40" s="21"/>
      <c r="B40" s="20"/>
      <c r="C40" s="20"/>
      <c r="D40" s="20"/>
      <c r="E40" s="20"/>
      <c r="F40" s="20"/>
      <c r="G40" s="20"/>
      <c r="H40" s="157"/>
      <c r="I40" s="157"/>
      <c r="J40" s="20"/>
      <c r="K40" s="1"/>
      <c r="L40" s="1"/>
    </row>
    <row r="41" spans="1:12">
      <c r="A41" s="156"/>
      <c r="B41" s="20"/>
      <c r="C41" s="20"/>
      <c r="D41" s="158"/>
      <c r="E41" s="20"/>
      <c r="F41" s="20"/>
      <c r="G41" s="158"/>
      <c r="H41" s="157"/>
      <c r="I41" s="157"/>
      <c r="J41" s="158"/>
      <c r="K41" s="1"/>
      <c r="L41" s="1"/>
    </row>
    <row r="42" spans="1:12">
      <c r="A42" s="5"/>
      <c r="B42" s="15"/>
      <c r="C42" s="15"/>
      <c r="D42" s="15"/>
      <c r="E42" s="159"/>
      <c r="F42" s="159"/>
      <c r="G42" s="15"/>
      <c r="H42" s="3"/>
      <c r="I42" s="3"/>
      <c r="J42" s="15"/>
      <c r="K42" s="1"/>
      <c r="L42" s="1"/>
    </row>
    <row r="43" spans="1:12">
      <c r="A43" s="5"/>
      <c r="B43" s="15"/>
      <c r="C43" s="15"/>
      <c r="D43" s="15"/>
      <c r="E43" s="159"/>
      <c r="F43" s="159"/>
      <c r="G43" s="15"/>
      <c r="H43" s="3"/>
      <c r="I43" s="3"/>
      <c r="J43" s="15"/>
      <c r="K43" s="1"/>
      <c r="L43" s="1"/>
    </row>
    <row r="44" spans="1:12">
      <c r="A44" s="5"/>
      <c r="B44" s="15"/>
      <c r="C44" s="15"/>
      <c r="D44" s="15"/>
      <c r="E44" s="159"/>
      <c r="F44" s="159"/>
      <c r="G44" s="15"/>
      <c r="H44" s="3"/>
      <c r="I44" s="3"/>
      <c r="J44" s="15"/>
      <c r="K44" s="1"/>
      <c r="L44" s="1"/>
    </row>
    <row r="45" spans="1:12">
      <c r="A45" s="5"/>
      <c r="B45" s="15"/>
      <c r="C45" s="15"/>
      <c r="D45" s="15"/>
      <c r="E45" s="159"/>
      <c r="F45" s="159"/>
      <c r="G45" s="15"/>
      <c r="H45" s="3"/>
      <c r="I45" s="3"/>
      <c r="J45" s="15"/>
      <c r="K45" s="1"/>
      <c r="L45" s="1"/>
    </row>
    <row r="46" spans="1:12">
      <c r="A46" s="5"/>
      <c r="B46" s="15"/>
      <c r="C46" s="15"/>
      <c r="D46" s="15"/>
      <c r="E46" s="159"/>
      <c r="F46" s="159"/>
      <c r="G46" s="15"/>
      <c r="H46" s="3"/>
      <c r="I46" s="3"/>
      <c r="J46" s="15"/>
      <c r="K46" s="1"/>
      <c r="L46" s="1"/>
    </row>
    <row r="47" spans="1:12">
      <c r="A47" s="5"/>
      <c r="B47" s="158"/>
      <c r="C47" s="15"/>
      <c r="D47" s="15"/>
      <c r="E47" s="160"/>
      <c r="F47" s="159"/>
      <c r="G47" s="15"/>
      <c r="H47" s="161"/>
      <c r="I47" s="157"/>
      <c r="J47" s="158"/>
      <c r="K47" s="1"/>
      <c r="L47" s="1"/>
    </row>
    <row r="48" spans="1:12">
      <c r="A48" s="5"/>
      <c r="B48" s="15"/>
      <c r="C48" s="15"/>
      <c r="D48" s="15"/>
      <c r="E48" s="159"/>
      <c r="F48" s="159"/>
      <c r="G48" s="15"/>
      <c r="H48" s="3"/>
      <c r="I48" s="3"/>
      <c r="J48" s="15"/>
      <c r="K48" s="1"/>
      <c r="L48" s="1"/>
    </row>
    <row r="49" spans="1:12">
      <c r="A49" s="5"/>
      <c r="B49" s="15"/>
      <c r="C49" s="15"/>
      <c r="D49" s="15"/>
      <c r="E49" s="159"/>
      <c r="F49" s="159"/>
      <c r="G49" s="15"/>
      <c r="H49" s="3"/>
      <c r="I49" s="3"/>
      <c r="J49" s="15"/>
      <c r="K49" s="1"/>
      <c r="L49" s="1"/>
    </row>
    <row r="50" spans="1:12">
      <c r="A50" s="5"/>
      <c r="B50" s="15"/>
      <c r="C50" s="15"/>
      <c r="D50" s="15"/>
      <c r="E50" s="159"/>
      <c r="F50" s="159"/>
      <c r="G50" s="15"/>
      <c r="H50" s="3"/>
      <c r="I50" s="3"/>
      <c r="J50" s="15"/>
      <c r="K50" s="1"/>
      <c r="L50" s="1"/>
    </row>
    <row r="51" spans="1:12">
      <c r="A51" s="5"/>
      <c r="B51" s="15"/>
      <c r="C51" s="162"/>
      <c r="D51" s="15"/>
      <c r="E51" s="159"/>
      <c r="F51" s="163"/>
      <c r="G51" s="15"/>
      <c r="H51" s="3"/>
      <c r="I51" s="3"/>
      <c r="J51" s="15"/>
      <c r="K51" s="1"/>
      <c r="L51" s="1"/>
    </row>
    <row r="52" spans="1:12">
      <c r="A52" s="5"/>
      <c r="B52" s="15"/>
      <c r="C52" s="162"/>
      <c r="D52" s="15"/>
      <c r="E52" s="159"/>
      <c r="F52" s="163"/>
      <c r="G52" s="15"/>
      <c r="H52" s="3"/>
      <c r="I52" s="3"/>
      <c r="J52" s="15"/>
      <c r="K52" s="1"/>
      <c r="L52" s="1"/>
    </row>
    <row r="53" spans="1:12">
      <c r="A53" s="5"/>
      <c r="B53" s="15"/>
      <c r="C53" s="162"/>
      <c r="D53" s="15"/>
      <c r="E53" s="159"/>
      <c r="F53" s="163"/>
      <c r="G53" s="15"/>
      <c r="H53" s="3"/>
      <c r="I53" s="3"/>
      <c r="J53" s="15"/>
      <c r="K53" s="1"/>
      <c r="L53" s="1"/>
    </row>
    <row r="54" spans="1:12">
      <c r="A54" s="5"/>
      <c r="B54" s="9"/>
      <c r="C54" s="9"/>
      <c r="D54" s="9"/>
      <c r="E54" s="115"/>
      <c r="F54" s="9"/>
      <c r="G54" s="9"/>
      <c r="H54" s="17"/>
      <c r="I54" s="1"/>
      <c r="J54" s="9"/>
      <c r="K54" s="1"/>
      <c r="L54" s="1"/>
    </row>
    <row r="55" spans="1:12">
      <c r="A55" s="5"/>
      <c r="B55" s="406"/>
      <c r="C55" s="406"/>
      <c r="D55" s="9"/>
      <c r="E55" s="115"/>
      <c r="F55" s="9"/>
      <c r="G55" s="9"/>
      <c r="H55" s="17"/>
      <c r="I55" s="1"/>
      <c r="J55" s="9"/>
      <c r="K55" s="1"/>
      <c r="L55" s="1"/>
    </row>
    <row r="56" spans="1:12">
      <c r="A56" s="5"/>
      <c r="B56" s="115"/>
      <c r="C56" s="115"/>
      <c r="D56" s="9"/>
      <c r="E56" s="115"/>
      <c r="F56" s="9"/>
      <c r="G56" s="9"/>
      <c r="H56" s="17"/>
      <c r="I56" s="1"/>
      <c r="J56" s="9"/>
      <c r="K56" s="1"/>
      <c r="L56" s="1"/>
    </row>
    <row r="57" spans="1:12">
      <c r="A57" s="5"/>
      <c r="B57" s="115"/>
      <c r="C57" s="115"/>
      <c r="D57" s="9"/>
      <c r="E57" s="115"/>
      <c r="F57" s="9"/>
      <c r="G57" s="9"/>
      <c r="H57" s="17"/>
      <c r="I57" s="1"/>
      <c r="J57" s="9"/>
      <c r="K57" s="1"/>
      <c r="L57" s="1"/>
    </row>
    <row r="58" spans="1:12">
      <c r="A58" s="5"/>
      <c r="B58" s="406"/>
      <c r="C58" s="406"/>
      <c r="D58" s="9"/>
      <c r="E58" s="115"/>
      <c r="F58" s="9"/>
      <c r="G58" s="9"/>
      <c r="H58" s="17"/>
      <c r="I58" s="1"/>
      <c r="J58" s="9"/>
      <c r="K58" s="1"/>
      <c r="L58" s="1"/>
    </row>
    <row r="59" spans="1:12">
      <c r="A59" s="5"/>
      <c r="B59" s="115"/>
      <c r="C59" s="115"/>
      <c r="D59" s="9"/>
      <c r="E59" s="115"/>
      <c r="F59" s="9"/>
      <c r="G59" s="9"/>
      <c r="H59" s="1"/>
      <c r="I59" s="1"/>
      <c r="J59" s="9"/>
      <c r="K59" s="1"/>
      <c r="L59" s="1"/>
    </row>
    <row r="60" spans="1:12">
      <c r="A60" s="5"/>
      <c r="B60" s="15"/>
      <c r="C60" s="15"/>
      <c r="D60" s="9"/>
      <c r="E60" s="15"/>
      <c r="F60" s="1"/>
      <c r="G60" s="1"/>
      <c r="H60" s="1"/>
      <c r="I60" s="1"/>
      <c r="J60" s="1"/>
      <c r="K60" s="1"/>
      <c r="L60" s="1"/>
    </row>
    <row r="61" spans="1:12">
      <c r="A61" s="5"/>
      <c r="B61" s="15"/>
      <c r="C61" s="15"/>
      <c r="D61" s="9"/>
      <c r="E61" s="15"/>
      <c r="F61" s="1"/>
      <c r="G61" s="1"/>
      <c r="H61" s="1"/>
      <c r="I61" s="1"/>
      <c r="J61" s="1"/>
      <c r="K61" s="1"/>
      <c r="L61" s="1"/>
    </row>
    <row r="62" spans="1:12">
      <c r="A62" s="5"/>
      <c r="B62" s="430"/>
      <c r="C62" s="430"/>
      <c r="D62" s="430"/>
      <c r="E62" s="430"/>
      <c r="F62" s="430"/>
      <c r="G62" s="430"/>
      <c r="H62" s="1"/>
      <c r="I62" s="1"/>
      <c r="J62" s="1"/>
      <c r="K62" s="1"/>
      <c r="L62" s="1"/>
    </row>
    <row r="63" spans="1:12">
      <c r="A63" s="21"/>
      <c r="B63" s="115"/>
      <c r="C63" s="115"/>
      <c r="D63" s="115"/>
      <c r="E63" s="115"/>
      <c r="F63" s="115"/>
      <c r="G63" s="115"/>
      <c r="H63" s="1"/>
    </row>
    <row r="64" spans="1:12">
      <c r="A64" s="156"/>
      <c r="B64" s="20"/>
      <c r="C64" s="115"/>
      <c r="D64" s="115"/>
      <c r="E64" s="16"/>
      <c r="F64" s="115"/>
      <c r="G64" s="115"/>
      <c r="H64" s="1"/>
    </row>
    <row r="65" spans="1:8">
      <c r="A65" s="5"/>
      <c r="B65" s="9"/>
      <c r="C65" s="15"/>
      <c r="D65" s="9"/>
      <c r="E65" s="9"/>
      <c r="F65" s="15"/>
      <c r="G65" s="9"/>
      <c r="H65" s="1"/>
    </row>
    <row r="66" spans="1:8">
      <c r="A66" s="5"/>
      <c r="B66" s="9"/>
      <c r="C66" s="15"/>
      <c r="D66" s="9"/>
      <c r="E66" s="9"/>
      <c r="F66" s="15"/>
      <c r="G66" s="9"/>
      <c r="H66" s="1"/>
    </row>
    <row r="67" spans="1:8">
      <c r="A67" s="5"/>
      <c r="B67" s="9"/>
      <c r="C67" s="15"/>
      <c r="D67" s="9"/>
      <c r="E67" s="9"/>
      <c r="F67" s="15"/>
      <c r="G67" s="9"/>
      <c r="H67" s="1"/>
    </row>
    <row r="68" spans="1:8">
      <c r="A68" s="5"/>
      <c r="B68" s="9"/>
      <c r="C68" s="15"/>
      <c r="D68" s="9"/>
      <c r="E68" s="9"/>
      <c r="F68" s="15"/>
      <c r="G68" s="9"/>
      <c r="H68" s="1"/>
    </row>
    <row r="69" spans="1:8">
      <c r="A69" s="5"/>
      <c r="B69" s="9"/>
      <c r="C69" s="15"/>
      <c r="D69" s="9"/>
      <c r="E69" s="9"/>
      <c r="F69" s="15"/>
      <c r="G69" s="9"/>
      <c r="H69" s="1"/>
    </row>
    <row r="70" spans="1:8">
      <c r="A70" s="5"/>
      <c r="B70" s="9"/>
      <c r="C70" s="15"/>
      <c r="D70" s="9"/>
      <c r="E70" s="9"/>
      <c r="F70" s="15"/>
      <c r="G70" s="9"/>
      <c r="H70" s="1"/>
    </row>
    <row r="71" spans="1:8">
      <c r="A71" s="5"/>
      <c r="B71" s="9"/>
      <c r="C71" s="15"/>
      <c r="D71" s="9"/>
      <c r="E71" s="9"/>
      <c r="F71" s="15"/>
      <c r="G71" s="9"/>
      <c r="H71" s="1"/>
    </row>
    <row r="72" spans="1:8">
      <c r="A72" s="5"/>
      <c r="B72" s="9"/>
      <c r="C72" s="15"/>
      <c r="D72" s="9"/>
      <c r="E72" s="9"/>
      <c r="F72" s="15"/>
      <c r="G72" s="9"/>
      <c r="H72" s="1"/>
    </row>
    <row r="73" spans="1:8">
      <c r="A73" s="5"/>
      <c r="B73" s="9"/>
      <c r="C73" s="15"/>
      <c r="D73" s="9"/>
      <c r="E73" s="9"/>
      <c r="F73" s="15"/>
      <c r="G73" s="9"/>
      <c r="H73" s="1"/>
    </row>
    <row r="74" spans="1:8">
      <c r="A74" s="5"/>
      <c r="B74" s="9"/>
      <c r="C74" s="15"/>
      <c r="D74" s="9"/>
      <c r="E74" s="9"/>
      <c r="F74" s="15"/>
      <c r="G74" s="9"/>
      <c r="H74" s="1"/>
    </row>
    <row r="75" spans="1:8">
      <c r="A75" s="5"/>
      <c r="B75" s="9"/>
      <c r="C75" s="15"/>
      <c r="D75" s="9"/>
      <c r="E75" s="9"/>
      <c r="F75" s="15"/>
      <c r="G75" s="9"/>
      <c r="H75" s="1"/>
    </row>
    <row r="76" spans="1:8">
      <c r="A76" s="5"/>
      <c r="B76" s="9"/>
      <c r="C76" s="15"/>
      <c r="D76" s="9"/>
      <c r="E76" s="9"/>
      <c r="F76" s="15"/>
      <c r="G76" s="9"/>
      <c r="H76" s="1"/>
    </row>
    <row r="77" spans="1:8">
      <c r="A77" s="5"/>
      <c r="B77" s="9"/>
      <c r="C77" s="9"/>
      <c r="D77" s="9"/>
      <c r="E77" s="406"/>
      <c r="F77" s="406"/>
      <c r="G77" s="9"/>
      <c r="H77" s="1"/>
    </row>
    <row r="78" spans="1:8">
      <c r="A78" s="5"/>
      <c r="B78" s="406"/>
      <c r="C78" s="406"/>
      <c r="D78" s="9"/>
      <c r="E78" s="406"/>
      <c r="F78" s="406"/>
      <c r="G78" s="9"/>
      <c r="H78" s="1"/>
    </row>
    <row r="79" spans="1:8">
      <c r="A79" s="5"/>
      <c r="B79" s="115"/>
      <c r="C79" s="115"/>
      <c r="D79" s="9"/>
      <c r="E79" s="406"/>
      <c r="F79" s="406"/>
      <c r="G79" s="9"/>
      <c r="H79" s="1"/>
    </row>
    <row r="80" spans="1:8">
      <c r="A80" s="5"/>
      <c r="B80" s="115"/>
      <c r="C80" s="115"/>
      <c r="D80" s="9"/>
      <c r="E80" s="406"/>
      <c r="F80" s="406"/>
      <c r="G80" s="9"/>
      <c r="H80" s="1"/>
    </row>
    <row r="81" spans="1:8">
      <c r="A81" s="5"/>
      <c r="B81" s="406"/>
      <c r="C81" s="406"/>
      <c r="D81" s="9"/>
      <c r="E81" s="406"/>
      <c r="F81" s="406"/>
      <c r="G81" s="9"/>
      <c r="H81" s="1"/>
    </row>
    <row r="82" spans="1:8">
      <c r="A82" s="5"/>
      <c r="B82" s="115"/>
      <c r="C82" s="115"/>
      <c r="D82" s="9"/>
      <c r="E82" s="406"/>
      <c r="F82" s="406"/>
      <c r="G82" s="9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</sheetData>
  <mergeCells count="17">
    <mergeCell ref="B55:C55"/>
    <mergeCell ref="B1:D1"/>
    <mergeCell ref="E1:G1"/>
    <mergeCell ref="H1:J1"/>
    <mergeCell ref="B33:C33"/>
    <mergeCell ref="B36:C36"/>
    <mergeCell ref="B58:C58"/>
    <mergeCell ref="B62:D62"/>
    <mergeCell ref="E62:G62"/>
    <mergeCell ref="E77:F77"/>
    <mergeCell ref="B78:C78"/>
    <mergeCell ref="E78:F78"/>
    <mergeCell ref="E79:F79"/>
    <mergeCell ref="E80:F80"/>
    <mergeCell ref="B81:C81"/>
    <mergeCell ref="E81:F81"/>
    <mergeCell ref="E82:F82"/>
  </mergeCell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88"/>
  <sheetViews>
    <sheetView topLeftCell="A22" zoomScale="120" zoomScaleNormal="120" zoomScalePageLayoutView="120" workbookViewId="0">
      <selection activeCell="G46" sqref="G46"/>
    </sheetView>
  </sheetViews>
  <sheetFormatPr defaultColWidth="8.85546875" defaultRowHeight="12.75"/>
  <cols>
    <col min="1" max="1" width="22.7109375" customWidth="1"/>
    <col min="2" max="3" width="11.7109375" customWidth="1"/>
    <col min="4" max="4" width="12.7109375" customWidth="1"/>
    <col min="5" max="10" width="11.7109375" customWidth="1"/>
    <col min="12" max="12" width="9.28515625" customWidth="1"/>
  </cols>
  <sheetData>
    <row r="1" spans="1:10" ht="13.5" thickTop="1">
      <c r="A1" s="33" t="s">
        <v>75</v>
      </c>
      <c r="B1" s="415" t="s">
        <v>71</v>
      </c>
      <c r="C1" s="447"/>
      <c r="D1" s="448"/>
      <c r="E1" s="415" t="s">
        <v>72</v>
      </c>
      <c r="F1" s="447"/>
      <c r="G1" s="448"/>
      <c r="H1" s="418" t="s">
        <v>73</v>
      </c>
      <c r="I1" s="447"/>
      <c r="J1" s="449"/>
    </row>
    <row r="2" spans="1:10">
      <c r="A2" s="6" t="s">
        <v>74</v>
      </c>
      <c r="B2" s="28" t="s">
        <v>26</v>
      </c>
      <c r="C2" s="24" t="s">
        <v>23</v>
      </c>
      <c r="D2" s="31" t="s">
        <v>27</v>
      </c>
      <c r="E2" s="28" t="s">
        <v>20</v>
      </c>
      <c r="F2" s="24" t="s">
        <v>18</v>
      </c>
      <c r="G2" s="31" t="s">
        <v>21</v>
      </c>
      <c r="H2" s="28" t="s">
        <v>24</v>
      </c>
      <c r="I2" s="24" t="s">
        <v>22</v>
      </c>
      <c r="J2" s="27" t="s">
        <v>25</v>
      </c>
    </row>
    <row r="3" spans="1:10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</row>
    <row r="4" spans="1:10" ht="13.5" thickTop="1">
      <c r="A4" s="4" t="s">
        <v>6</v>
      </c>
      <c r="B4" s="80">
        <v>-0.59128000000000003</v>
      </c>
      <c r="C4" s="62">
        <v>7.3666</v>
      </c>
      <c r="D4" s="106">
        <v>14.01</v>
      </c>
      <c r="E4" s="124">
        <v>2.3189000000000002</v>
      </c>
      <c r="F4" s="128">
        <v>20.728999999999999</v>
      </c>
      <c r="G4" s="129">
        <v>36.274000000000001</v>
      </c>
      <c r="H4" s="80">
        <v>4.9025999999999996</v>
      </c>
      <c r="I4" s="62">
        <v>24.116</v>
      </c>
      <c r="J4" s="107">
        <v>40.372999999999998</v>
      </c>
    </row>
    <row r="5" spans="1:10">
      <c r="A5" s="4" t="s">
        <v>7</v>
      </c>
      <c r="B5" s="80">
        <v>-84.320999999999998</v>
      </c>
      <c r="C5" s="62">
        <v>-45.448</v>
      </c>
      <c r="D5" s="106">
        <v>-22.446999999999999</v>
      </c>
      <c r="E5" s="124">
        <v>-79.031999999999996</v>
      </c>
      <c r="F5" s="128">
        <v>-58.468000000000004</v>
      </c>
      <c r="G5" s="129">
        <v>-54.055999999999997</v>
      </c>
      <c r="H5" s="80">
        <v>-76.031999999999996</v>
      </c>
      <c r="I5" s="62">
        <v>-63.335999999999999</v>
      </c>
      <c r="J5" s="107">
        <v>-67.126999999999995</v>
      </c>
    </row>
    <row r="6" spans="1:10">
      <c r="A6" s="4" t="s">
        <v>13</v>
      </c>
      <c r="B6" s="80">
        <v>17.690000000000001</v>
      </c>
      <c r="C6" s="62">
        <v>36.548000000000002</v>
      </c>
      <c r="D6" s="106">
        <v>46.459000000000003</v>
      </c>
      <c r="E6" s="124">
        <v>12.874000000000001</v>
      </c>
      <c r="F6" s="128">
        <v>50.5</v>
      </c>
      <c r="G6" s="129">
        <v>76.650000000000006</v>
      </c>
      <c r="H6" s="80">
        <v>12.494</v>
      </c>
      <c r="I6" s="62">
        <v>56.457999999999998</v>
      </c>
      <c r="J6" s="107">
        <v>88.734999999999999</v>
      </c>
    </row>
    <row r="7" spans="1:10">
      <c r="A7" s="4" t="s">
        <v>8</v>
      </c>
      <c r="B7" s="80">
        <v>-58.332999999999998</v>
      </c>
      <c r="C7" s="62">
        <v>-37.048000000000002</v>
      </c>
      <c r="D7" s="106">
        <v>-23.611000000000001</v>
      </c>
      <c r="E7" s="124">
        <v>-62.87</v>
      </c>
      <c r="F7" s="128">
        <v>-52.44</v>
      </c>
      <c r="G7" s="129">
        <v>-50.255000000000003</v>
      </c>
      <c r="H7" s="80">
        <v>-62.667000000000002</v>
      </c>
      <c r="I7" s="62">
        <v>-58.502000000000002</v>
      </c>
      <c r="J7" s="107">
        <v>-62.082000000000001</v>
      </c>
    </row>
    <row r="8" spans="1:10">
      <c r="A8" s="4" t="s">
        <v>14</v>
      </c>
      <c r="B8" s="80">
        <v>9.3733000000000004</v>
      </c>
      <c r="C8" s="62">
        <v>16.119</v>
      </c>
      <c r="D8" s="106">
        <v>20.978000000000002</v>
      </c>
      <c r="E8" s="124">
        <v>17.707000000000001</v>
      </c>
      <c r="F8" s="128">
        <v>30.992000000000001</v>
      </c>
      <c r="G8" s="129">
        <v>41.337000000000003</v>
      </c>
      <c r="H8" s="80">
        <v>23.34</v>
      </c>
      <c r="I8" s="62">
        <v>37.688000000000002</v>
      </c>
      <c r="J8" s="107">
        <v>49.173000000000002</v>
      </c>
    </row>
    <row r="9" spans="1:10">
      <c r="A9" s="4" t="s">
        <v>9</v>
      </c>
      <c r="B9" s="80">
        <v>-27.673999999999999</v>
      </c>
      <c r="C9" s="62">
        <v>-19.02</v>
      </c>
      <c r="D9" s="106">
        <v>-12.409000000000001</v>
      </c>
      <c r="E9" s="124">
        <v>-42.329000000000001</v>
      </c>
      <c r="F9" s="128">
        <v>-33.994</v>
      </c>
      <c r="G9" s="129">
        <v>-28.343</v>
      </c>
      <c r="H9" s="80">
        <v>-46.457000000000001</v>
      </c>
      <c r="I9" s="62">
        <v>-40.298000000000002</v>
      </c>
      <c r="J9" s="107">
        <v>-36.572000000000003</v>
      </c>
    </row>
    <row r="10" spans="1:10">
      <c r="A10" s="4" t="s">
        <v>15</v>
      </c>
      <c r="B10" s="80">
        <v>10.847</v>
      </c>
      <c r="C10" s="62">
        <v>32.351999999999997</v>
      </c>
      <c r="D10" s="106">
        <v>47.100999999999999</v>
      </c>
      <c r="E10" s="124">
        <v>13.986000000000001</v>
      </c>
      <c r="F10" s="128">
        <v>49.655000000000001</v>
      </c>
      <c r="G10" s="129">
        <v>77.129000000000005</v>
      </c>
      <c r="H10" s="80">
        <v>16.588000000000001</v>
      </c>
      <c r="I10" s="62">
        <v>54.628</v>
      </c>
      <c r="J10" s="107">
        <v>84.606999999999999</v>
      </c>
    </row>
    <row r="11" spans="1:10">
      <c r="A11" s="4" t="s">
        <v>10</v>
      </c>
      <c r="B11" s="80">
        <v>-77.432000000000002</v>
      </c>
      <c r="C11" s="62">
        <v>-43.180999999999997</v>
      </c>
      <c r="D11" s="106">
        <v>-19.067</v>
      </c>
      <c r="E11" s="124">
        <v>-88</v>
      </c>
      <c r="F11" s="128">
        <v>-60</v>
      </c>
      <c r="G11" s="129">
        <v>-44</v>
      </c>
      <c r="H11" s="80">
        <v>-88.703000000000003</v>
      </c>
      <c r="I11" s="62">
        <v>-65.918999999999997</v>
      </c>
      <c r="J11" s="107">
        <v>-54.948999999999998</v>
      </c>
    </row>
    <row r="12" spans="1:10">
      <c r="A12" s="4" t="s">
        <v>17</v>
      </c>
      <c r="B12" s="80">
        <v>-2.5337999999999998</v>
      </c>
      <c r="C12" s="62">
        <v>20.762</v>
      </c>
      <c r="D12" s="106">
        <v>32.991</v>
      </c>
      <c r="E12" s="124">
        <v>-19.396000000000001</v>
      </c>
      <c r="F12" s="128">
        <v>39.744</v>
      </c>
      <c r="G12" s="129">
        <v>83.379000000000005</v>
      </c>
      <c r="H12" s="80">
        <v>-21.565000000000001</v>
      </c>
      <c r="I12" s="62">
        <v>43.811</v>
      </c>
      <c r="J12" s="107">
        <v>93.734999999999999</v>
      </c>
    </row>
    <row r="13" spans="1:10">
      <c r="A13" s="4" t="s">
        <v>12</v>
      </c>
      <c r="B13" s="80">
        <v>-48.337000000000003</v>
      </c>
      <c r="C13" s="62">
        <v>-18.628</v>
      </c>
      <c r="D13" s="106">
        <v>-1.6936</v>
      </c>
      <c r="E13" s="124">
        <v>-46.375</v>
      </c>
      <c r="F13" s="128">
        <v>-33.792999999999999</v>
      </c>
      <c r="G13" s="129">
        <v>-37.536999999999999</v>
      </c>
      <c r="H13" s="80">
        <v>-43.822000000000003</v>
      </c>
      <c r="I13" s="62">
        <v>-37.058999999999997</v>
      </c>
      <c r="J13" s="107">
        <v>-46.622</v>
      </c>
    </row>
    <row r="14" spans="1:10">
      <c r="A14" s="4" t="s">
        <v>16</v>
      </c>
      <c r="B14" s="80">
        <v>-7.3411100000000007E-2</v>
      </c>
      <c r="C14" s="62">
        <v>-6.5843299999999993E-2</v>
      </c>
      <c r="D14" s="106">
        <v>-2.2463E-2</v>
      </c>
      <c r="E14" s="196">
        <v>0.35548999999999997</v>
      </c>
      <c r="F14" s="128">
        <v>6.2089999999999996</v>
      </c>
      <c r="G14" s="129">
        <v>10.198</v>
      </c>
      <c r="H14" s="80">
        <v>2.8388</v>
      </c>
      <c r="I14" s="62">
        <v>9.3323</v>
      </c>
      <c r="J14" s="107">
        <v>14.204000000000001</v>
      </c>
    </row>
    <row r="15" spans="1:10" ht="13.5" thickBot="1">
      <c r="A15" s="118" t="s">
        <v>11</v>
      </c>
      <c r="B15" s="60">
        <v>-18.012</v>
      </c>
      <c r="C15" s="61">
        <v>-9.4337</v>
      </c>
      <c r="D15" s="130">
        <v>-3.3603000000000001</v>
      </c>
      <c r="E15" s="131">
        <v>-25.369</v>
      </c>
      <c r="F15" s="132">
        <v>-18.515000000000001</v>
      </c>
      <c r="G15" s="133">
        <v>-15.12</v>
      </c>
      <c r="H15" s="60">
        <v>-25.98</v>
      </c>
      <c r="I15" s="61">
        <v>-20.387</v>
      </c>
      <c r="J15" s="134">
        <v>-18.196000000000002</v>
      </c>
    </row>
    <row r="16" spans="1:10" ht="13.5" thickTop="1">
      <c r="A16" s="120"/>
      <c r="B16" s="121"/>
      <c r="C16" s="120"/>
      <c r="D16" s="122"/>
      <c r="E16" s="121"/>
      <c r="F16" s="120"/>
      <c r="G16" s="122"/>
      <c r="H16" s="121"/>
      <c r="I16" s="120"/>
      <c r="J16" s="122"/>
    </row>
    <row r="17" spans="1:13" ht="13.5" thickBot="1">
      <c r="A17" s="123"/>
      <c r="B17" s="171"/>
      <c r="C17" s="171"/>
      <c r="D17" s="171"/>
      <c r="E17" s="171"/>
      <c r="F17" s="171"/>
      <c r="G17" s="171"/>
      <c r="H17" s="171"/>
      <c r="I17" s="171"/>
      <c r="J17" s="171"/>
    </row>
    <row r="18" spans="1:13" ht="13.5" thickTop="1">
      <c r="A18" s="52" t="s">
        <v>33</v>
      </c>
      <c r="B18" s="48" t="s">
        <v>35</v>
      </c>
      <c r="C18" s="39" t="s">
        <v>23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29</v>
      </c>
      <c r="I18" s="39" t="s">
        <v>22</v>
      </c>
      <c r="J18" s="40" t="s">
        <v>30</v>
      </c>
    </row>
    <row r="19" spans="1:13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</row>
    <row r="20" spans="1:13" ht="13.5" thickTop="1">
      <c r="A20" s="4" t="s">
        <v>6</v>
      </c>
      <c r="B20" s="57">
        <f t="shared" ref="B20:B26" si="0">(B4+D4)/2</f>
        <v>6.7093600000000002</v>
      </c>
      <c r="C20" s="43">
        <f t="shared" ref="C20:C31" si="1">C4</f>
        <v>7.3666</v>
      </c>
      <c r="D20" s="55">
        <f t="shared" ref="D20:D26" si="2">100*(B20/C20-1)</f>
        <v>-8.9218906958434037</v>
      </c>
      <c r="E20" s="116">
        <f t="shared" ref="E20:E26" si="3">(E4+G4)/2</f>
        <v>19.29645</v>
      </c>
      <c r="F20" s="117">
        <f t="shared" ref="F20:F31" si="4">F4</f>
        <v>20.728999999999999</v>
      </c>
      <c r="G20" s="55">
        <f t="shared" ref="G20:G26" si="5">100*(E20/F20-1)</f>
        <v>-6.9108495344686105</v>
      </c>
      <c r="H20" s="57">
        <f t="shared" ref="H20:H26" si="6">(H4+J4)/2</f>
        <v>22.637799999999999</v>
      </c>
      <c r="I20" s="43">
        <f t="shared" ref="I20:I31" si="7">I4</f>
        <v>24.116</v>
      </c>
      <c r="J20" s="42">
        <f t="shared" ref="J20:J26" si="8">100*(H20/I20-1)</f>
        <v>-6.1295405539890542</v>
      </c>
    </row>
    <row r="21" spans="1:13">
      <c r="A21" s="4" t="s">
        <v>7</v>
      </c>
      <c r="B21" s="57">
        <f t="shared" si="0"/>
        <v>-53.384</v>
      </c>
      <c r="C21" s="43">
        <f t="shared" si="1"/>
        <v>-45.448</v>
      </c>
      <c r="D21" s="55">
        <f t="shared" si="2"/>
        <v>17.461714486886116</v>
      </c>
      <c r="E21" s="116">
        <f t="shared" si="3"/>
        <v>-66.543999999999997</v>
      </c>
      <c r="F21" s="117">
        <f t="shared" si="4"/>
        <v>-58.468000000000004</v>
      </c>
      <c r="G21" s="55">
        <f t="shared" si="5"/>
        <v>13.812683861257424</v>
      </c>
      <c r="H21" s="57">
        <f t="shared" si="6"/>
        <v>-71.579499999999996</v>
      </c>
      <c r="I21" s="43">
        <f t="shared" si="7"/>
        <v>-63.335999999999999</v>
      </c>
      <c r="J21" s="42">
        <f t="shared" si="8"/>
        <v>13.015504610332185</v>
      </c>
    </row>
    <row r="22" spans="1:13">
      <c r="A22" s="4" t="s">
        <v>13</v>
      </c>
      <c r="B22" s="57">
        <f t="shared" si="0"/>
        <v>32.0745</v>
      </c>
      <c r="C22" s="43">
        <f t="shared" si="1"/>
        <v>36.548000000000002</v>
      </c>
      <c r="D22" s="55">
        <f t="shared" si="2"/>
        <v>-12.240067855970238</v>
      </c>
      <c r="E22" s="116">
        <f t="shared" si="3"/>
        <v>44.762</v>
      </c>
      <c r="F22" s="117">
        <f t="shared" si="4"/>
        <v>50.5</v>
      </c>
      <c r="G22" s="55">
        <f t="shared" si="5"/>
        <v>-11.362376237623762</v>
      </c>
      <c r="H22" s="57">
        <f t="shared" si="6"/>
        <v>50.6145</v>
      </c>
      <c r="I22" s="43">
        <f t="shared" si="7"/>
        <v>56.457999999999998</v>
      </c>
      <c r="J22" s="42">
        <f t="shared" si="8"/>
        <v>-10.350171809132448</v>
      </c>
    </row>
    <row r="23" spans="1:13">
      <c r="A23" s="4" t="s">
        <v>8</v>
      </c>
      <c r="B23" s="57">
        <f t="shared" si="0"/>
        <v>-40.972000000000001</v>
      </c>
      <c r="C23" s="43">
        <f t="shared" si="1"/>
        <v>-37.048000000000002</v>
      </c>
      <c r="D23" s="55">
        <f t="shared" si="2"/>
        <v>10.591664867199313</v>
      </c>
      <c r="E23" s="116">
        <f t="shared" si="3"/>
        <v>-56.5625</v>
      </c>
      <c r="F23" s="117">
        <f t="shared" si="4"/>
        <v>-52.44</v>
      </c>
      <c r="G23" s="55">
        <f t="shared" si="5"/>
        <v>7.8613653699466157</v>
      </c>
      <c r="H23" s="57">
        <f t="shared" si="6"/>
        <v>-62.374499999999998</v>
      </c>
      <c r="I23" s="43">
        <f t="shared" si="7"/>
        <v>-58.502000000000002</v>
      </c>
      <c r="J23" s="42">
        <f t="shared" si="8"/>
        <v>6.6194318142969388</v>
      </c>
    </row>
    <row r="24" spans="1:13">
      <c r="A24" s="4" t="s">
        <v>14</v>
      </c>
      <c r="B24" s="57">
        <f t="shared" si="0"/>
        <v>15.175650000000001</v>
      </c>
      <c r="C24" s="43">
        <f t="shared" si="1"/>
        <v>16.119</v>
      </c>
      <c r="D24" s="55">
        <f t="shared" si="2"/>
        <v>-5.8524101991438648</v>
      </c>
      <c r="E24" s="116">
        <f t="shared" si="3"/>
        <v>29.522000000000002</v>
      </c>
      <c r="F24" s="117">
        <f t="shared" si="4"/>
        <v>30.992000000000001</v>
      </c>
      <c r="G24" s="55">
        <f t="shared" si="5"/>
        <v>-4.7431595250387204</v>
      </c>
      <c r="H24" s="57">
        <f t="shared" si="6"/>
        <v>36.256500000000003</v>
      </c>
      <c r="I24" s="43">
        <f t="shared" si="7"/>
        <v>37.688000000000002</v>
      </c>
      <c r="J24" s="42">
        <f t="shared" si="8"/>
        <v>-3.7982912332838015</v>
      </c>
      <c r="M24" s="181"/>
    </row>
    <row r="25" spans="1:13">
      <c r="A25" s="4" t="s">
        <v>9</v>
      </c>
      <c r="B25" s="57">
        <f t="shared" si="0"/>
        <v>-20.041499999999999</v>
      </c>
      <c r="C25" s="43">
        <f t="shared" si="1"/>
        <v>-19.02</v>
      </c>
      <c r="D25" s="55">
        <f t="shared" si="2"/>
        <v>5.3706624605678321</v>
      </c>
      <c r="E25" s="116">
        <f t="shared" si="3"/>
        <v>-35.335999999999999</v>
      </c>
      <c r="F25" s="117">
        <f t="shared" si="4"/>
        <v>-33.994</v>
      </c>
      <c r="G25" s="55">
        <f t="shared" si="5"/>
        <v>3.9477554862622721</v>
      </c>
      <c r="H25" s="57">
        <f t="shared" si="6"/>
        <v>-41.514499999999998</v>
      </c>
      <c r="I25" s="43">
        <f t="shared" si="7"/>
        <v>-40.298000000000002</v>
      </c>
      <c r="J25" s="42">
        <f t="shared" si="8"/>
        <v>3.0187602362399923</v>
      </c>
    </row>
    <row r="26" spans="1:13">
      <c r="A26" s="4" t="s">
        <v>15</v>
      </c>
      <c r="B26" s="57">
        <f t="shared" si="0"/>
        <v>28.974</v>
      </c>
      <c r="C26" s="43">
        <f t="shared" si="1"/>
        <v>32.351999999999997</v>
      </c>
      <c r="D26" s="55">
        <f t="shared" si="2"/>
        <v>-10.441394658753699</v>
      </c>
      <c r="E26" s="116">
        <f t="shared" si="3"/>
        <v>45.557500000000005</v>
      </c>
      <c r="F26" s="117">
        <f t="shared" si="4"/>
        <v>49.655000000000001</v>
      </c>
      <c r="G26" s="55">
        <f t="shared" si="5"/>
        <v>-8.2519383747860164</v>
      </c>
      <c r="H26" s="57">
        <f t="shared" si="6"/>
        <v>50.597499999999997</v>
      </c>
      <c r="I26" s="43">
        <f t="shared" si="7"/>
        <v>54.628</v>
      </c>
      <c r="J26" s="42">
        <f t="shared" si="8"/>
        <v>-7.3780844987918375</v>
      </c>
    </row>
    <row r="27" spans="1:13">
      <c r="A27" s="4" t="s">
        <v>10</v>
      </c>
      <c r="B27" s="57">
        <f t="shared" ref="B27" si="9">(B11+D11)/2</f>
        <v>-48.249499999999998</v>
      </c>
      <c r="C27" s="43">
        <f t="shared" si="1"/>
        <v>-43.180999999999997</v>
      </c>
      <c r="D27" s="55">
        <f t="shared" ref="D27" si="10">100*(B27/C27-1)</f>
        <v>11.737801347815013</v>
      </c>
      <c r="E27" s="116">
        <f t="shared" ref="E27" si="11">(E11+G11)/2</f>
        <v>-66</v>
      </c>
      <c r="F27" s="117">
        <f t="shared" si="4"/>
        <v>-60</v>
      </c>
      <c r="G27" s="55">
        <f t="shared" ref="G27" si="12">100*(E27/F27-1)</f>
        <v>10.000000000000009</v>
      </c>
      <c r="H27" s="57">
        <f t="shared" ref="H27" si="13">(H11+J11)/2</f>
        <v>-71.825999999999993</v>
      </c>
      <c r="I27" s="43">
        <f t="shared" si="7"/>
        <v>-65.918999999999997</v>
      </c>
      <c r="J27" s="42">
        <f t="shared" ref="J27" si="14">100*(H27/I27-1)</f>
        <v>8.9609975879488388</v>
      </c>
    </row>
    <row r="28" spans="1:13">
      <c r="A28" s="4" t="s">
        <v>17</v>
      </c>
      <c r="B28" s="57">
        <f t="shared" ref="B28" si="15">(B12+D12)/2</f>
        <v>15.2286</v>
      </c>
      <c r="C28" s="43">
        <f t="shared" si="1"/>
        <v>20.762</v>
      </c>
      <c r="D28" s="55">
        <f t="shared" ref="D28" si="16">100*(B28/C28-1)</f>
        <v>-26.651574992775263</v>
      </c>
      <c r="E28" s="116">
        <f t="shared" ref="E28" si="17">(E12+G12)/2</f>
        <v>31.991500000000002</v>
      </c>
      <c r="F28" s="117">
        <f t="shared" si="4"/>
        <v>39.744</v>
      </c>
      <c r="G28" s="55">
        <f t="shared" ref="G28" si="18">100*(E28/F28-1)</f>
        <v>-19.506088969404178</v>
      </c>
      <c r="H28" s="57">
        <f t="shared" ref="H28" si="19">(H12+J12)/2</f>
        <v>36.085000000000001</v>
      </c>
      <c r="I28" s="43">
        <f t="shared" si="7"/>
        <v>43.811</v>
      </c>
      <c r="J28" s="42">
        <f t="shared" ref="J28" si="20">100*(H28/I28-1)</f>
        <v>-17.634840565154864</v>
      </c>
    </row>
    <row r="29" spans="1:13">
      <c r="A29" s="4" t="s">
        <v>12</v>
      </c>
      <c r="B29" s="57">
        <f t="shared" ref="B29" si="21">(B13+D13)/2</f>
        <v>-25.015300000000003</v>
      </c>
      <c r="C29" s="43">
        <f t="shared" si="1"/>
        <v>-18.628</v>
      </c>
      <c r="D29" s="55">
        <f t="shared" ref="D29" si="22">100*(B29/C29-1)</f>
        <v>34.288705175005397</v>
      </c>
      <c r="E29" s="116">
        <f t="shared" ref="E29" si="23">(E13+G13)/2</f>
        <v>-41.956000000000003</v>
      </c>
      <c r="F29" s="117">
        <f t="shared" si="4"/>
        <v>-33.792999999999999</v>
      </c>
      <c r="G29" s="55">
        <f t="shared" ref="G29" si="24">100*(E29/F29-1)</f>
        <v>24.155890273133494</v>
      </c>
      <c r="H29" s="57">
        <f t="shared" ref="H29" si="25">(H13+J13)/2</f>
        <v>-45.222000000000001</v>
      </c>
      <c r="I29" s="43">
        <f t="shared" si="7"/>
        <v>-37.058999999999997</v>
      </c>
      <c r="J29" s="42">
        <f t="shared" ref="J29" si="26">100*(H29/I29-1)</f>
        <v>22.027037966485885</v>
      </c>
    </row>
    <row r="30" spans="1:13">
      <c r="A30" s="4" t="s">
        <v>16</v>
      </c>
      <c r="B30" s="57">
        <f t="shared" ref="B30" si="27">(B14+D14)/2</f>
        <v>-4.7937050000000002E-2</v>
      </c>
      <c r="C30" s="43">
        <f t="shared" si="1"/>
        <v>-6.5843299999999993E-2</v>
      </c>
      <c r="D30" s="55">
        <f t="shared" ref="D30" si="28">100*(B30/C30-1)</f>
        <v>-27.195249934313736</v>
      </c>
      <c r="E30" s="116">
        <f t="shared" ref="E30" si="29">(E14+G14)/2</f>
        <v>5.276745</v>
      </c>
      <c r="F30" s="117">
        <f t="shared" si="4"/>
        <v>6.2089999999999996</v>
      </c>
      <c r="G30" s="55">
        <f t="shared" ref="G30" si="30">100*(E30/F30-1)</f>
        <v>-15.014575616041226</v>
      </c>
      <c r="H30" s="57">
        <f t="shared" ref="H30" si="31">(H14+J14)/2</f>
        <v>8.5213999999999999</v>
      </c>
      <c r="I30" s="43">
        <f t="shared" si="7"/>
        <v>9.3323</v>
      </c>
      <c r="J30" s="42">
        <f t="shared" ref="J30" si="32">100*(H30/I30-1)</f>
        <v>-8.6891763016619716</v>
      </c>
    </row>
    <row r="31" spans="1:13" ht="13.5" thickBot="1">
      <c r="A31" s="118" t="s">
        <v>11</v>
      </c>
      <c r="B31" s="81">
        <f t="shared" ref="B31" si="33">(B15+D15)/2</f>
        <v>-10.68615</v>
      </c>
      <c r="C31" s="44">
        <f t="shared" si="1"/>
        <v>-9.4337</v>
      </c>
      <c r="D31" s="56">
        <f t="shared" ref="D31" si="34">100*(B31/C31-1)</f>
        <v>13.276339082226475</v>
      </c>
      <c r="E31" s="119">
        <f t="shared" ref="E31" si="35">(E15+G15)/2</f>
        <v>-20.244499999999999</v>
      </c>
      <c r="F31" s="195">
        <f t="shared" si="4"/>
        <v>-18.515000000000001</v>
      </c>
      <c r="G31" s="56">
        <f t="shared" ref="G31" si="36">100*(E31/F31-1)</f>
        <v>9.3410748042127789</v>
      </c>
      <c r="H31" s="58">
        <f t="shared" ref="H31" si="37">(H15+J15)/2</f>
        <v>-22.088000000000001</v>
      </c>
      <c r="I31" s="44">
        <f t="shared" si="7"/>
        <v>-20.387</v>
      </c>
      <c r="J31" s="45">
        <f t="shared" ref="J31" si="38">100*(H31/I31-1)</f>
        <v>8.3435522636974504</v>
      </c>
    </row>
    <row r="32" spans="1:13" ht="13.5" thickTop="1">
      <c r="A32" s="38" t="s">
        <v>39</v>
      </c>
      <c r="B32" s="9"/>
      <c r="C32" s="51"/>
      <c r="D32" s="63">
        <f>AVERAGE(D20:D31)</f>
        <v>0.11869159024166158</v>
      </c>
      <c r="E32" s="173" t="s">
        <v>40</v>
      </c>
      <c r="F32" s="9"/>
      <c r="G32" s="63">
        <f>AVERAGE(G20:G31)</f>
        <v>0.27748179478750679</v>
      </c>
      <c r="H32" s="17"/>
      <c r="I32" s="1"/>
      <c r="J32" s="93">
        <f>AVERAGE(J20:J31)</f>
        <v>0.66709829308227608</v>
      </c>
    </row>
    <row r="33" spans="1:12">
      <c r="A33" s="38" t="s">
        <v>41</v>
      </c>
      <c r="B33" s="406" t="s">
        <v>33</v>
      </c>
      <c r="C33" s="403"/>
      <c r="D33" s="63">
        <f>AVERAGE(D20,D22,D24,D26,D28,D30)</f>
        <v>-15.217098056133366</v>
      </c>
      <c r="E33" s="173" t="s">
        <v>42</v>
      </c>
      <c r="F33" s="9"/>
      <c r="G33" s="63">
        <f>AVERAGE(G20,G22,G24,G26,G28,G30)</f>
        <v>-10.964831376227087</v>
      </c>
      <c r="H33" s="17"/>
      <c r="I33" s="1"/>
      <c r="J33" s="93">
        <f>AVERAGE(J20,J22,J24,J26,J28,J30)</f>
        <v>-8.9966841603356631</v>
      </c>
    </row>
    <row r="34" spans="1:12">
      <c r="A34" s="38"/>
      <c r="B34" s="175"/>
      <c r="C34" s="67"/>
      <c r="D34" s="68">
        <f>AVERAGE(D21,D23,D25,D27,D29,D31)</f>
        <v>15.454481236616692</v>
      </c>
      <c r="E34" s="174" t="s">
        <v>43</v>
      </c>
      <c r="F34" s="76"/>
      <c r="G34" s="68">
        <f>AVERAGE(G21,G23,G25,G27,G29,G31)</f>
        <v>11.519794965802099</v>
      </c>
      <c r="H34" s="77"/>
      <c r="I34" s="78"/>
      <c r="J34" s="164">
        <f>AVERAGE(J21,J23,J25,J27,J29,J31)</f>
        <v>10.330880746500215</v>
      </c>
    </row>
    <row r="35" spans="1:12">
      <c r="A35" s="38"/>
      <c r="B35" s="175"/>
      <c r="C35" s="172"/>
      <c r="D35" s="63">
        <f>_xlfn.STDEV.S(D20:D31)</f>
        <v>18.483661467655505</v>
      </c>
      <c r="E35" s="173" t="s">
        <v>40</v>
      </c>
      <c r="F35" s="9"/>
      <c r="G35" s="63">
        <f>_xlfn.STDEV.S(G20:G31)</f>
        <v>13.181927387095348</v>
      </c>
      <c r="H35" s="17"/>
      <c r="I35" s="1"/>
      <c r="J35" s="93">
        <f>_xlfn.STDEV.S(J20:J31)</f>
        <v>11.48970887719172</v>
      </c>
    </row>
    <row r="36" spans="1:12">
      <c r="A36" s="38"/>
      <c r="B36" s="406" t="s">
        <v>44</v>
      </c>
      <c r="C36" s="403"/>
      <c r="D36" s="63">
        <f>_xlfn.STDEV.S(D20,D22,D24,D26,D28,D30)</f>
        <v>9.3082807365450062</v>
      </c>
      <c r="E36" s="173" t="s">
        <v>42</v>
      </c>
      <c r="F36" s="9"/>
      <c r="G36" s="63">
        <f>_xlfn.STDEV.S(G20,G22,G24,G26,G28,G30)</f>
        <v>5.513897159581072</v>
      </c>
      <c r="H36" s="17"/>
      <c r="I36" s="1"/>
      <c r="J36" s="93">
        <f>_xlfn.STDEV.S(J20,J22,J24,J26,J28,J30)</f>
        <v>4.7834695006971106</v>
      </c>
    </row>
    <row r="37" spans="1:12" ht="13.5" thickBot="1">
      <c r="A37" s="70"/>
      <c r="B37" s="71"/>
      <c r="C37" s="72"/>
      <c r="D37" s="73">
        <f>_xlfn.STDEV.S(D21,D23,D25,D27,D29,D31)</f>
        <v>10.026418836990453</v>
      </c>
      <c r="E37" s="314" t="s">
        <v>43</v>
      </c>
      <c r="F37" s="37"/>
      <c r="G37" s="73">
        <f>_xlfn.STDEV.S(G21,G23,G25,G27,G29,G31)</f>
        <v>6.967133289538805</v>
      </c>
      <c r="H37" s="75"/>
      <c r="I37" s="75"/>
      <c r="J37" s="100">
        <f>_xlfn.STDEV.S(J21,J23,J25,J27,J29,J31)</f>
        <v>6.5890107437223344</v>
      </c>
    </row>
    <row r="38" spans="1:12" ht="13.5" thickTop="1">
      <c r="A38" s="120"/>
      <c r="B38" s="97"/>
      <c r="C38" s="125"/>
      <c r="D38" s="126"/>
      <c r="E38" s="9"/>
      <c r="F38" s="23"/>
      <c r="G38" s="15"/>
      <c r="H38" s="3"/>
      <c r="I38" s="3"/>
      <c r="J38" s="126"/>
    </row>
    <row r="39" spans="1:12" ht="13.5" thickBot="1">
      <c r="A39" s="5"/>
      <c r="B39" s="315"/>
      <c r="C39" s="23"/>
      <c r="D39" s="255"/>
      <c r="E39" s="390"/>
      <c r="F39" s="255"/>
      <c r="G39" s="3"/>
      <c r="H39" s="3"/>
      <c r="I39" s="3"/>
      <c r="J39" s="3"/>
      <c r="K39" s="1"/>
      <c r="L39" s="1"/>
    </row>
    <row r="40" spans="1:12" ht="13.5" thickTop="1">
      <c r="A40" s="33" t="s">
        <v>75</v>
      </c>
      <c r="B40" s="295" t="s">
        <v>74</v>
      </c>
      <c r="C40" s="302" t="s">
        <v>115</v>
      </c>
      <c r="D40" s="312"/>
      <c r="E40" s="40"/>
      <c r="F40" s="300"/>
      <c r="G40" s="300"/>
      <c r="H40" s="157"/>
      <c r="I40" s="157"/>
      <c r="J40" s="176"/>
      <c r="K40" s="1"/>
      <c r="L40" s="1"/>
    </row>
    <row r="41" spans="1:12">
      <c r="A41" s="6" t="s">
        <v>74</v>
      </c>
      <c r="B41" s="28" t="s">
        <v>24</v>
      </c>
      <c r="C41" s="24" t="s">
        <v>22</v>
      </c>
      <c r="D41" s="24" t="s">
        <v>25</v>
      </c>
      <c r="E41" s="310" t="s">
        <v>112</v>
      </c>
      <c r="F41" s="299"/>
      <c r="G41" s="16"/>
      <c r="H41" s="157"/>
      <c r="I41" s="157"/>
      <c r="J41" s="158"/>
      <c r="K41" s="1"/>
      <c r="L41" s="1"/>
    </row>
    <row r="42" spans="1:12" ht="13.5" thickBot="1">
      <c r="A42" s="7" t="s">
        <v>5</v>
      </c>
      <c r="B42" s="29" t="s">
        <v>0</v>
      </c>
      <c r="C42" s="25" t="s">
        <v>28</v>
      </c>
      <c r="D42" s="25" t="s">
        <v>19</v>
      </c>
      <c r="E42" s="34"/>
      <c r="F42" s="273"/>
      <c r="G42" s="273"/>
      <c r="H42" s="3"/>
      <c r="I42" s="3"/>
      <c r="J42" s="15"/>
      <c r="K42" s="1"/>
      <c r="L42" s="1"/>
    </row>
    <row r="43" spans="1:12" ht="13.5" thickTop="1">
      <c r="A43" s="4" t="s">
        <v>6</v>
      </c>
      <c r="B43" s="51">
        <f>H4</f>
        <v>4.9025999999999996</v>
      </c>
      <c r="C43" s="220">
        <f>I4</f>
        <v>24.116</v>
      </c>
      <c r="D43" s="242">
        <f>J4</f>
        <v>40.372999999999998</v>
      </c>
      <c r="E43" s="210">
        <f>(J4-H4)/2/I4</f>
        <v>0.7354121744899651</v>
      </c>
      <c r="F43" s="9"/>
      <c r="G43" s="9"/>
      <c r="H43" s="3"/>
      <c r="I43" s="3"/>
      <c r="J43" s="15"/>
      <c r="K43" s="1"/>
      <c r="L43" s="1"/>
    </row>
    <row r="44" spans="1:12">
      <c r="A44" s="4" t="s">
        <v>7</v>
      </c>
      <c r="B44" s="51">
        <f t="shared" ref="B44:D44" si="39">H5</f>
        <v>-76.031999999999996</v>
      </c>
      <c r="C44" s="220">
        <f t="shared" si="39"/>
        <v>-63.335999999999999</v>
      </c>
      <c r="D44" s="220">
        <f t="shared" si="39"/>
        <v>-67.126999999999995</v>
      </c>
      <c r="E44" s="210">
        <f t="shared" ref="E44:E54" si="40">(J5-H5)/2/I5</f>
        <v>-7.0299671592775045E-2</v>
      </c>
      <c r="F44" s="9"/>
      <c r="G44" s="9"/>
      <c r="H44" s="3"/>
      <c r="I44" s="3"/>
      <c r="J44" s="15"/>
      <c r="K44" s="1"/>
      <c r="L44" s="1"/>
    </row>
    <row r="45" spans="1:12">
      <c r="A45" s="4" t="s">
        <v>13</v>
      </c>
      <c r="B45" s="51">
        <f t="shared" ref="B45:D45" si="41">H6</f>
        <v>12.494</v>
      </c>
      <c r="C45" s="220">
        <f t="shared" si="41"/>
        <v>56.457999999999998</v>
      </c>
      <c r="D45" s="220">
        <f t="shared" si="41"/>
        <v>88.734999999999999</v>
      </c>
      <c r="E45" s="210">
        <f t="shared" si="40"/>
        <v>0.6752010343972511</v>
      </c>
      <c r="F45" s="9"/>
      <c r="G45" s="9"/>
      <c r="H45" s="3"/>
      <c r="I45" s="3"/>
      <c r="J45" s="15"/>
      <c r="K45" s="1"/>
      <c r="L45" s="1"/>
    </row>
    <row r="46" spans="1:12">
      <c r="A46" s="4" t="s">
        <v>8</v>
      </c>
      <c r="B46" s="51">
        <f t="shared" ref="B46:D46" si="42">H7</f>
        <v>-62.667000000000002</v>
      </c>
      <c r="C46" s="220">
        <f t="shared" si="42"/>
        <v>-58.502000000000002</v>
      </c>
      <c r="D46" s="220">
        <f t="shared" si="42"/>
        <v>-62.082000000000001</v>
      </c>
      <c r="E46" s="210">
        <f t="shared" si="40"/>
        <v>-4.9998290656729756E-3</v>
      </c>
      <c r="F46" s="9"/>
      <c r="G46" s="9"/>
      <c r="H46" s="3"/>
      <c r="I46" s="3"/>
      <c r="J46" s="15"/>
      <c r="K46" s="1"/>
      <c r="L46" s="1"/>
    </row>
    <row r="47" spans="1:12">
      <c r="A47" s="4" t="s">
        <v>14</v>
      </c>
      <c r="B47" s="51">
        <f t="shared" ref="B47:D47" si="43">H8</f>
        <v>23.34</v>
      </c>
      <c r="C47" s="220">
        <f t="shared" si="43"/>
        <v>37.688000000000002</v>
      </c>
      <c r="D47" s="220">
        <f t="shared" si="43"/>
        <v>49.173000000000002</v>
      </c>
      <c r="E47" s="210">
        <f t="shared" si="40"/>
        <v>0.34272182126936956</v>
      </c>
      <c r="F47" s="9"/>
      <c r="G47" s="9"/>
      <c r="H47" s="161"/>
      <c r="I47" s="157"/>
      <c r="J47" s="158"/>
      <c r="K47" s="1"/>
      <c r="L47" s="1"/>
    </row>
    <row r="48" spans="1:12">
      <c r="A48" s="4" t="s">
        <v>9</v>
      </c>
      <c r="B48" s="51">
        <f t="shared" ref="B48:D48" si="44">H9</f>
        <v>-46.457000000000001</v>
      </c>
      <c r="C48" s="220">
        <f t="shared" si="44"/>
        <v>-40.298000000000002</v>
      </c>
      <c r="D48" s="220">
        <f t="shared" si="44"/>
        <v>-36.572000000000003</v>
      </c>
      <c r="E48" s="210">
        <f t="shared" si="40"/>
        <v>-0.12264876668817308</v>
      </c>
      <c r="F48" s="9"/>
      <c r="G48" s="9"/>
      <c r="H48" s="3"/>
      <c r="I48" s="3"/>
      <c r="J48" s="15"/>
      <c r="K48" s="1"/>
      <c r="L48" s="1"/>
    </row>
    <row r="49" spans="1:12">
      <c r="A49" s="4" t="s">
        <v>15</v>
      </c>
      <c r="B49" s="51">
        <f t="shared" ref="B49:D49" si="45">H10</f>
        <v>16.588000000000001</v>
      </c>
      <c r="C49" s="220">
        <f t="shared" si="45"/>
        <v>54.628</v>
      </c>
      <c r="D49" s="220">
        <f t="shared" si="45"/>
        <v>84.606999999999999</v>
      </c>
      <c r="E49" s="210">
        <f t="shared" si="40"/>
        <v>0.62256535110199906</v>
      </c>
      <c r="F49" s="9"/>
      <c r="G49" s="9"/>
      <c r="H49" s="3"/>
      <c r="I49" s="3"/>
      <c r="J49" s="15"/>
      <c r="K49" s="1"/>
      <c r="L49" s="1"/>
    </row>
    <row r="50" spans="1:12">
      <c r="A50" s="4" t="s">
        <v>10</v>
      </c>
      <c r="B50" s="51">
        <f t="shared" ref="B50:D50" si="46">H11</f>
        <v>-88.703000000000003</v>
      </c>
      <c r="C50" s="220">
        <f t="shared" si="46"/>
        <v>-65.918999999999997</v>
      </c>
      <c r="D50" s="220">
        <f t="shared" si="46"/>
        <v>-54.948999999999998</v>
      </c>
      <c r="E50" s="210">
        <f t="shared" si="40"/>
        <v>-0.25602633535096109</v>
      </c>
      <c r="F50" s="9"/>
      <c r="G50" s="9"/>
      <c r="H50" s="3"/>
      <c r="I50" s="3"/>
      <c r="J50" s="15"/>
      <c r="K50" s="1"/>
      <c r="L50" s="1"/>
    </row>
    <row r="51" spans="1:12">
      <c r="A51" s="4" t="s">
        <v>17</v>
      </c>
      <c r="B51" s="51">
        <f t="shared" ref="B51:D51" si="47">H12</f>
        <v>-21.565000000000001</v>
      </c>
      <c r="C51" s="220">
        <f t="shared" si="47"/>
        <v>43.811</v>
      </c>
      <c r="D51" s="220">
        <f t="shared" si="47"/>
        <v>93.734999999999999</v>
      </c>
      <c r="E51" s="210">
        <f t="shared" si="40"/>
        <v>1.3158795736230626</v>
      </c>
      <c r="F51" s="9"/>
      <c r="G51" s="9"/>
      <c r="H51" s="3"/>
      <c r="I51" s="3"/>
      <c r="J51" s="15"/>
      <c r="K51" s="1"/>
      <c r="L51" s="1"/>
    </row>
    <row r="52" spans="1:12">
      <c r="A52" s="4" t="s">
        <v>12</v>
      </c>
      <c r="B52" s="51">
        <f t="shared" ref="B52:D52" si="48">H13</f>
        <v>-43.822000000000003</v>
      </c>
      <c r="C52" s="220">
        <f t="shared" si="48"/>
        <v>-37.058999999999997</v>
      </c>
      <c r="D52" s="220">
        <f t="shared" si="48"/>
        <v>-46.622</v>
      </c>
      <c r="E52" s="210">
        <f t="shared" si="40"/>
        <v>3.7777597884454485E-2</v>
      </c>
      <c r="F52" s="9"/>
      <c r="G52" s="9"/>
      <c r="H52" s="3"/>
      <c r="I52" s="3"/>
      <c r="J52" s="15"/>
      <c r="K52" s="1"/>
      <c r="L52" s="1"/>
    </row>
    <row r="53" spans="1:12">
      <c r="A53" s="4" t="s">
        <v>16</v>
      </c>
      <c r="B53" s="51">
        <f t="shared" ref="B53:D53" si="49">H14</f>
        <v>2.8388</v>
      </c>
      <c r="C53" s="220">
        <f t="shared" si="49"/>
        <v>9.3323</v>
      </c>
      <c r="D53" s="220">
        <f t="shared" si="49"/>
        <v>14.204000000000001</v>
      </c>
      <c r="E53" s="210">
        <f t="shared" si="40"/>
        <v>0.60891741585675563</v>
      </c>
      <c r="F53" s="9"/>
      <c r="G53" s="9"/>
      <c r="H53" s="3"/>
      <c r="I53" s="3"/>
      <c r="J53" s="15"/>
      <c r="K53" s="1"/>
      <c r="L53" s="1"/>
    </row>
    <row r="54" spans="1:12" ht="13.5" thickBot="1">
      <c r="A54" s="118" t="s">
        <v>11</v>
      </c>
      <c r="B54" s="288">
        <f t="shared" ref="B54:D54" si="50">H15</f>
        <v>-25.98</v>
      </c>
      <c r="C54" s="223">
        <f t="shared" si="50"/>
        <v>-20.387</v>
      </c>
      <c r="D54" s="223">
        <f t="shared" si="50"/>
        <v>-18.196000000000002</v>
      </c>
      <c r="E54" s="211">
        <f t="shared" si="40"/>
        <v>-0.19090596949036148</v>
      </c>
      <c r="F54" s="9"/>
      <c r="G54" s="9"/>
      <c r="H54" s="17"/>
      <c r="I54" s="1"/>
      <c r="J54" s="9"/>
      <c r="K54" s="1"/>
      <c r="L54" s="1"/>
    </row>
    <row r="55" spans="1:12" ht="13.5" thickTop="1">
      <c r="A55" s="38" t="s">
        <v>39</v>
      </c>
      <c r="B55" s="9"/>
      <c r="C55" s="51"/>
      <c r="D55" s="293" t="s">
        <v>87</v>
      </c>
      <c r="E55" s="352">
        <f>AVERAGE(E43:E54)</f>
        <v>0.3077995330362428</v>
      </c>
      <c r="F55" s="17"/>
      <c r="G55" s="9"/>
      <c r="H55" s="17"/>
      <c r="I55" s="1"/>
      <c r="J55" s="9"/>
      <c r="K55" s="1"/>
      <c r="L55" s="1"/>
    </row>
    <row r="56" spans="1:12">
      <c r="A56" s="38" t="s">
        <v>41</v>
      </c>
      <c r="B56" s="406" t="s">
        <v>33</v>
      </c>
      <c r="C56" s="403"/>
      <c r="D56" s="293" t="s">
        <v>42</v>
      </c>
      <c r="E56" s="353">
        <f>AVERAGE(E43,E45,E47,E49,E51,E53)</f>
        <v>0.71678289512306714</v>
      </c>
      <c r="F56" s="301"/>
      <c r="G56" s="9"/>
      <c r="H56" s="17"/>
      <c r="I56" s="1"/>
      <c r="J56" s="9"/>
      <c r="K56" s="1"/>
      <c r="L56" s="1"/>
    </row>
    <row r="57" spans="1:12">
      <c r="A57" s="38"/>
      <c r="B57" s="281"/>
      <c r="C57" s="284"/>
      <c r="D57" s="311" t="s">
        <v>43</v>
      </c>
      <c r="E57" s="354">
        <f>AVERAGE(E44,E46,E48,E50,E52,E54)</f>
        <v>-0.10118382905058153</v>
      </c>
      <c r="F57" s="301"/>
      <c r="G57" s="9"/>
      <c r="H57" s="17"/>
      <c r="I57" s="1"/>
      <c r="J57" s="9"/>
      <c r="K57" s="1"/>
      <c r="L57" s="1"/>
    </row>
    <row r="58" spans="1:12">
      <c r="A58" s="38"/>
      <c r="B58" s="281"/>
      <c r="C58" s="282"/>
      <c r="D58" s="293" t="s">
        <v>87</v>
      </c>
      <c r="E58" s="352">
        <f>_xlfn.STDEV.S(E43:E54)</f>
        <v>0.48529631905197346</v>
      </c>
      <c r="F58" s="301"/>
      <c r="G58" s="9"/>
      <c r="H58" s="17"/>
      <c r="I58" s="1"/>
      <c r="J58" s="9"/>
      <c r="K58" s="1"/>
      <c r="L58" s="1"/>
    </row>
    <row r="59" spans="1:12">
      <c r="A59" s="38"/>
      <c r="B59" s="406" t="s">
        <v>44</v>
      </c>
      <c r="C59" s="403"/>
      <c r="D59" s="293" t="s">
        <v>42</v>
      </c>
      <c r="E59" s="353">
        <f>_xlfn.STDEV.S(E43,E45,E47,E49,E51,D53)</f>
        <v>5.5065495255455073</v>
      </c>
      <c r="F59" s="301"/>
      <c r="G59" s="9"/>
      <c r="H59" s="1"/>
      <c r="I59" s="1"/>
      <c r="J59" s="9"/>
      <c r="K59" s="1"/>
      <c r="L59" s="1"/>
    </row>
    <row r="60" spans="1:12" ht="13.5" thickBot="1">
      <c r="A60" s="70"/>
      <c r="B60" s="71"/>
      <c r="C60" s="283"/>
      <c r="D60" s="278" t="s">
        <v>43</v>
      </c>
      <c r="E60" s="355">
        <f>_xlfn.STDEV.S(E44,E46,E48,E50,E52,E54)</f>
        <v>0.11135751344301939</v>
      </c>
      <c r="F60" s="301"/>
      <c r="G60" s="9"/>
      <c r="H60" s="1"/>
      <c r="I60" s="1"/>
      <c r="J60" s="1"/>
      <c r="K60" s="1"/>
      <c r="L60" s="1"/>
    </row>
    <row r="61" spans="1:12" ht="13.5" thickTop="1">
      <c r="A61" s="5"/>
      <c r="B61" s="15"/>
      <c r="C61" s="15"/>
      <c r="D61" s="9"/>
      <c r="E61" s="15"/>
      <c r="F61" s="1"/>
      <c r="G61" s="1"/>
      <c r="H61" s="1"/>
      <c r="I61" s="1"/>
      <c r="J61" s="1"/>
      <c r="K61" s="1"/>
      <c r="L61" s="1"/>
    </row>
    <row r="62" spans="1:12">
      <c r="A62" s="5"/>
      <c r="B62" s="299"/>
      <c r="C62" s="299"/>
      <c r="D62" s="299"/>
      <c r="E62" s="299"/>
      <c r="F62" s="299"/>
      <c r="G62" s="299"/>
      <c r="H62" s="300"/>
      <c r="I62" s="1"/>
      <c r="J62" s="1"/>
      <c r="K62" s="1"/>
      <c r="L62" s="1"/>
    </row>
    <row r="63" spans="1:12" ht="13.5" thickBot="1">
      <c r="A63" s="21"/>
      <c r="B63" s="315" t="s">
        <v>124</v>
      </c>
      <c r="C63" s="300"/>
      <c r="D63" s="300"/>
      <c r="E63" s="358" t="s">
        <v>126</v>
      </c>
      <c r="F63" s="300"/>
      <c r="G63" s="300"/>
      <c r="H63" s="300"/>
      <c r="I63" s="1"/>
    </row>
    <row r="64" spans="1:12" ht="13.5" thickTop="1">
      <c r="A64" s="33" t="s">
        <v>75</v>
      </c>
      <c r="B64" s="295" t="s">
        <v>74</v>
      </c>
      <c r="C64" s="313" t="s">
        <v>116</v>
      </c>
      <c r="D64" s="312"/>
      <c r="E64" s="40"/>
      <c r="F64" s="299"/>
      <c r="G64" s="16"/>
      <c r="H64" s="300"/>
      <c r="I64" s="1"/>
    </row>
    <row r="65" spans="1:9">
      <c r="A65" s="6" t="s">
        <v>74</v>
      </c>
      <c r="B65" s="28" t="s">
        <v>26</v>
      </c>
      <c r="C65" s="24" t="s">
        <v>23</v>
      </c>
      <c r="D65" s="24" t="s">
        <v>27</v>
      </c>
      <c r="E65" s="310" t="s">
        <v>114</v>
      </c>
      <c r="F65" s="273"/>
      <c r="G65" s="273"/>
      <c r="H65" s="300"/>
      <c r="I65" s="1"/>
    </row>
    <row r="66" spans="1:9" ht="13.5" thickBot="1">
      <c r="A66" s="7" t="s">
        <v>5</v>
      </c>
      <c r="B66" s="29" t="s">
        <v>0</v>
      </c>
      <c r="C66" s="25" t="s">
        <v>28</v>
      </c>
      <c r="D66" s="25" t="s">
        <v>19</v>
      </c>
      <c r="E66" s="34"/>
      <c r="F66" s="9"/>
      <c r="G66" s="9"/>
      <c r="H66" s="300"/>
      <c r="I66" s="1"/>
    </row>
    <row r="67" spans="1:9" ht="13.5" thickTop="1">
      <c r="A67" s="4" t="s">
        <v>6</v>
      </c>
      <c r="B67" s="51">
        <f>B4</f>
        <v>-0.59128000000000003</v>
      </c>
      <c r="C67" s="220">
        <f>C4</f>
        <v>7.3666</v>
      </c>
      <c r="D67" s="220">
        <f>D4</f>
        <v>14.01</v>
      </c>
      <c r="E67" s="210">
        <f>(D4-B4)/2/C4</f>
        <v>0.99104607281513857</v>
      </c>
      <c r="F67" s="9"/>
      <c r="G67" s="9"/>
      <c r="H67" s="300"/>
      <c r="I67" s="1"/>
    </row>
    <row r="68" spans="1:9">
      <c r="A68" s="4" t="s">
        <v>7</v>
      </c>
      <c r="B68" s="51">
        <f t="shared" ref="B68:D68" si="51">B5</f>
        <v>-84.320999999999998</v>
      </c>
      <c r="C68" s="220">
        <f t="shared" si="51"/>
        <v>-45.448</v>
      </c>
      <c r="D68" s="220">
        <f t="shared" si="51"/>
        <v>-22.446999999999999</v>
      </c>
      <c r="E68" s="210">
        <f t="shared" ref="E68:E78" si="52">(D5-B5)/2/C5</f>
        <v>-0.68071202253124441</v>
      </c>
      <c r="F68" s="9"/>
      <c r="G68" s="9"/>
      <c r="H68" s="300"/>
      <c r="I68" s="1"/>
    </row>
    <row r="69" spans="1:9">
      <c r="A69" s="4" t="s">
        <v>13</v>
      </c>
      <c r="B69" s="51">
        <f t="shared" ref="B69:D69" si="53">B6</f>
        <v>17.690000000000001</v>
      </c>
      <c r="C69" s="220">
        <f t="shared" si="53"/>
        <v>36.548000000000002</v>
      </c>
      <c r="D69" s="220">
        <f t="shared" si="53"/>
        <v>46.459000000000003</v>
      </c>
      <c r="E69" s="210">
        <f t="shared" si="52"/>
        <v>0.39357830797854876</v>
      </c>
      <c r="F69" s="9"/>
      <c r="G69" s="9"/>
      <c r="H69" s="300"/>
      <c r="I69" s="1"/>
    </row>
    <row r="70" spans="1:9">
      <c r="A70" s="4" t="s">
        <v>8</v>
      </c>
      <c r="B70" s="51">
        <f t="shared" ref="B70:D70" si="54">B7</f>
        <v>-58.332999999999998</v>
      </c>
      <c r="C70" s="220">
        <f t="shared" si="54"/>
        <v>-37.048000000000002</v>
      </c>
      <c r="D70" s="220">
        <f t="shared" si="54"/>
        <v>-23.611000000000001</v>
      </c>
      <c r="E70" s="210">
        <f t="shared" si="52"/>
        <v>-0.46860829194558401</v>
      </c>
      <c r="F70" s="9"/>
      <c r="G70" s="9"/>
      <c r="H70" s="300"/>
      <c r="I70" s="1"/>
    </row>
    <row r="71" spans="1:9">
      <c r="A71" s="4" t="s">
        <v>14</v>
      </c>
      <c r="B71" s="51">
        <f t="shared" ref="B71:D71" si="55">B8</f>
        <v>9.3733000000000004</v>
      </c>
      <c r="C71" s="220">
        <f t="shared" si="55"/>
        <v>16.119</v>
      </c>
      <c r="D71" s="220">
        <f t="shared" si="55"/>
        <v>20.978000000000002</v>
      </c>
      <c r="E71" s="210">
        <f t="shared" si="52"/>
        <v>0.3599696010918792</v>
      </c>
      <c r="F71" s="9"/>
      <c r="G71" s="9"/>
      <c r="H71" s="300"/>
      <c r="I71" s="1"/>
    </row>
    <row r="72" spans="1:9">
      <c r="A72" s="4" t="s">
        <v>9</v>
      </c>
      <c r="B72" s="51">
        <f t="shared" ref="B72:D72" si="56">B9</f>
        <v>-27.673999999999999</v>
      </c>
      <c r="C72" s="220">
        <f t="shared" si="56"/>
        <v>-19.02</v>
      </c>
      <c r="D72" s="220">
        <f t="shared" si="56"/>
        <v>-12.409000000000001</v>
      </c>
      <c r="E72" s="210">
        <f t="shared" si="52"/>
        <v>-0.40128811777076762</v>
      </c>
      <c r="F72" s="9"/>
      <c r="G72" s="9"/>
      <c r="H72" s="300"/>
      <c r="I72" s="1"/>
    </row>
    <row r="73" spans="1:9">
      <c r="A73" s="4" t="s">
        <v>15</v>
      </c>
      <c r="B73" s="51">
        <f t="shared" ref="B73:D73" si="57">B10</f>
        <v>10.847</v>
      </c>
      <c r="C73" s="220">
        <f t="shared" si="57"/>
        <v>32.351999999999997</v>
      </c>
      <c r="D73" s="220">
        <f t="shared" si="57"/>
        <v>47.100999999999999</v>
      </c>
      <c r="E73" s="210">
        <f t="shared" si="52"/>
        <v>0.56030539070227503</v>
      </c>
      <c r="F73" s="9"/>
      <c r="G73" s="9"/>
      <c r="H73" s="300"/>
      <c r="I73" s="1"/>
    </row>
    <row r="74" spans="1:9">
      <c r="A74" s="4" t="s">
        <v>10</v>
      </c>
      <c r="B74" s="51">
        <f t="shared" ref="B74:D74" si="58">B11</f>
        <v>-77.432000000000002</v>
      </c>
      <c r="C74" s="220">
        <f t="shared" si="58"/>
        <v>-43.180999999999997</v>
      </c>
      <c r="D74" s="220">
        <f t="shared" si="58"/>
        <v>-19.067</v>
      </c>
      <c r="E74" s="210">
        <f t="shared" si="52"/>
        <v>-0.67581806813181733</v>
      </c>
      <c r="F74" s="9"/>
      <c r="G74" s="9"/>
      <c r="H74" s="300"/>
      <c r="I74" s="1"/>
    </row>
    <row r="75" spans="1:9">
      <c r="A75" s="4" t="s">
        <v>17</v>
      </c>
      <c r="B75" s="51">
        <f t="shared" ref="B75:D75" si="59">B12</f>
        <v>-2.5337999999999998</v>
      </c>
      <c r="C75" s="220">
        <f t="shared" si="59"/>
        <v>20.762</v>
      </c>
      <c r="D75" s="220">
        <f t="shared" si="59"/>
        <v>32.991</v>
      </c>
      <c r="E75" s="210">
        <f t="shared" si="52"/>
        <v>0.85552451594258738</v>
      </c>
      <c r="F75" s="9"/>
      <c r="G75" s="9"/>
      <c r="H75" s="300"/>
      <c r="I75" s="1"/>
    </row>
    <row r="76" spans="1:9">
      <c r="A76" s="4" t="s">
        <v>12</v>
      </c>
      <c r="B76" s="51">
        <f t="shared" ref="B76:D76" si="60">B13</f>
        <v>-48.337000000000003</v>
      </c>
      <c r="C76" s="220">
        <f t="shared" si="60"/>
        <v>-18.628</v>
      </c>
      <c r="D76" s="220">
        <f t="shared" si="60"/>
        <v>-1.6936</v>
      </c>
      <c r="E76" s="210">
        <f t="shared" si="52"/>
        <v>-1.2519701524586644</v>
      </c>
      <c r="F76" s="9"/>
      <c r="G76" s="9"/>
      <c r="H76" s="300"/>
      <c r="I76" s="1"/>
    </row>
    <row r="77" spans="1:9">
      <c r="A77" s="4" t="s">
        <v>16</v>
      </c>
      <c r="B77" s="51">
        <f t="shared" ref="B77:D77" si="61">B14</f>
        <v>-7.3411100000000007E-2</v>
      </c>
      <c r="C77" s="220">
        <f t="shared" si="61"/>
        <v>-6.5843299999999993E-2</v>
      </c>
      <c r="D77" s="220">
        <f t="shared" si="61"/>
        <v>-2.2463E-2</v>
      </c>
      <c r="E77" s="210">
        <f t="shared" si="52"/>
        <v>-0.38688902287704302</v>
      </c>
      <c r="F77" s="9"/>
      <c r="G77" s="9"/>
      <c r="H77" s="300"/>
      <c r="I77" s="1"/>
    </row>
    <row r="78" spans="1:9" ht="13.5" thickBot="1">
      <c r="A78" s="118" t="s">
        <v>11</v>
      </c>
      <c r="B78" s="288">
        <f t="shared" ref="B78:D78" si="62">B15</f>
        <v>-18.012</v>
      </c>
      <c r="C78" s="223">
        <f t="shared" si="62"/>
        <v>-9.4337</v>
      </c>
      <c r="D78" s="223">
        <f t="shared" si="62"/>
        <v>-3.3603000000000001</v>
      </c>
      <c r="E78" s="45">
        <f t="shared" si="52"/>
        <v>-0.77656168841493789</v>
      </c>
      <c r="F78" s="17"/>
      <c r="G78" s="9"/>
      <c r="H78" s="300"/>
      <c r="I78" s="1"/>
    </row>
    <row r="79" spans="1:9" ht="13.5" thickTop="1">
      <c r="A79" s="38" t="s">
        <v>39</v>
      </c>
      <c r="B79" s="9"/>
      <c r="C79" s="51"/>
      <c r="D79" s="293" t="s">
        <v>87</v>
      </c>
      <c r="E79" s="352">
        <f>AVERAGE(E67:E78)</f>
        <v>-0.12345195629996915</v>
      </c>
      <c r="F79" s="17"/>
      <c r="G79" s="9"/>
      <c r="H79" s="300"/>
      <c r="I79" s="1"/>
    </row>
    <row r="80" spans="1:9">
      <c r="A80" s="38" t="s">
        <v>41</v>
      </c>
      <c r="B80" s="406" t="s">
        <v>33</v>
      </c>
      <c r="C80" s="403"/>
      <c r="D80" s="293" t="s">
        <v>113</v>
      </c>
      <c r="E80" s="353">
        <f>AVERAGE(E67,E69,E71,E73,E75,E77)</f>
        <v>0.46225581094223095</v>
      </c>
      <c r="F80" s="17"/>
      <c r="G80" s="9"/>
      <c r="H80" s="300"/>
      <c r="I80" s="1"/>
    </row>
    <row r="81" spans="1:9">
      <c r="A81" s="38"/>
      <c r="B81" s="297"/>
      <c r="C81" s="298"/>
      <c r="D81" s="311" t="s">
        <v>43</v>
      </c>
      <c r="E81" s="354">
        <f>AVERAGE(E68,E70,E72,E74,E76,E78)</f>
        <v>-0.70915972354216927</v>
      </c>
      <c r="F81" s="17"/>
      <c r="G81" s="9"/>
      <c r="H81" s="300"/>
      <c r="I81" s="1"/>
    </row>
    <row r="82" spans="1:9">
      <c r="A82" s="38"/>
      <c r="B82" s="297"/>
      <c r="C82" s="294"/>
      <c r="D82" s="293" t="s">
        <v>87</v>
      </c>
      <c r="E82" s="352">
        <f>_xlfn.STDEV.S(E67:E78)</f>
        <v>0.72303145014466774</v>
      </c>
      <c r="F82" s="17"/>
      <c r="G82" s="9"/>
      <c r="H82" s="300"/>
      <c r="I82" s="1"/>
    </row>
    <row r="83" spans="1:9">
      <c r="A83" s="38"/>
      <c r="B83" s="406" t="s">
        <v>44</v>
      </c>
      <c r="C83" s="403"/>
      <c r="D83" s="293" t="s">
        <v>42</v>
      </c>
      <c r="E83" s="353">
        <f>_xlfn.STDEV.S(E67,E69,E71,E73,E75,D77)</f>
        <v>0.36657608803735714</v>
      </c>
      <c r="F83" s="17"/>
      <c r="G83" s="9"/>
      <c r="H83" s="300"/>
      <c r="I83" s="1"/>
    </row>
    <row r="84" spans="1:9" ht="13.5" thickBot="1">
      <c r="A84" s="70"/>
      <c r="B84" s="71"/>
      <c r="C84" s="296"/>
      <c r="D84" s="278" t="s">
        <v>43</v>
      </c>
      <c r="E84" s="355">
        <f>_xlfn.STDEV.S(E68,E70,E72,E74,E76,E78)</f>
        <v>0.30124974395705556</v>
      </c>
      <c r="F84" s="300"/>
      <c r="G84" s="300"/>
      <c r="H84" s="300"/>
      <c r="I84" s="1"/>
    </row>
    <row r="85" spans="1:9" ht="13.5" thickTop="1">
      <c r="A85" s="1"/>
      <c r="B85" s="300"/>
      <c r="C85" s="300"/>
      <c r="D85" s="300"/>
      <c r="E85" s="300"/>
      <c r="F85" s="300"/>
      <c r="G85" s="300"/>
      <c r="H85" s="300"/>
      <c r="I85" s="1"/>
    </row>
    <row r="86" spans="1:9">
      <c r="A86" s="1"/>
      <c r="B86" s="300"/>
      <c r="C86" s="300"/>
      <c r="D86" s="300"/>
      <c r="E86" s="300"/>
      <c r="F86" s="300"/>
      <c r="G86" s="300"/>
      <c r="H86" s="300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</sheetData>
  <mergeCells count="9">
    <mergeCell ref="B80:C80"/>
    <mergeCell ref="B83:C83"/>
    <mergeCell ref="B1:D1"/>
    <mergeCell ref="E1:G1"/>
    <mergeCell ref="H1:J1"/>
    <mergeCell ref="B33:C33"/>
    <mergeCell ref="B36:C36"/>
    <mergeCell ref="B56:C56"/>
    <mergeCell ref="B59:C59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9"/>
  <sheetViews>
    <sheetView topLeftCell="B61" zoomScale="140" zoomScaleNormal="140" zoomScalePageLayoutView="150" workbookViewId="0">
      <selection activeCell="G66" sqref="G66"/>
    </sheetView>
  </sheetViews>
  <sheetFormatPr defaultColWidth="8.85546875" defaultRowHeight="12.75"/>
  <cols>
    <col min="1" max="1" width="24" customWidth="1"/>
    <col min="2" max="8" width="8.7109375" customWidth="1"/>
    <col min="9" max="10" width="11.7109375" customWidth="1"/>
    <col min="15" max="15" width="8.85546875" customWidth="1"/>
  </cols>
  <sheetData>
    <row r="1" spans="1:16" ht="13.5" thickTop="1">
      <c r="A1" s="33" t="s">
        <v>2</v>
      </c>
      <c r="B1" s="415" t="s">
        <v>1</v>
      </c>
      <c r="C1" s="416"/>
      <c r="D1" s="417"/>
      <c r="E1" s="415" t="s">
        <v>3</v>
      </c>
      <c r="F1" s="416"/>
      <c r="G1" s="417"/>
      <c r="H1" s="418" t="s">
        <v>4</v>
      </c>
      <c r="I1" s="416"/>
      <c r="J1" s="429"/>
      <c r="L1" s="246"/>
      <c r="M1" s="120"/>
      <c r="N1" s="228" t="s">
        <v>88</v>
      </c>
      <c r="O1" s="120"/>
      <c r="P1" s="120"/>
    </row>
    <row r="2" spans="1:16">
      <c r="A2" s="6" t="s">
        <v>48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83"/>
      <c r="M2" s="120"/>
      <c r="N2" s="120"/>
      <c r="O2" s="120"/>
      <c r="P2" s="383"/>
    </row>
    <row r="3" spans="1:16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</row>
    <row r="4" spans="1:16" ht="13.5" thickTop="1">
      <c r="A4" s="2" t="s">
        <v>6</v>
      </c>
      <c r="B4" s="104">
        <v>0.55088999999999999</v>
      </c>
      <c r="C4" s="105">
        <v>-8.3203999999999994</v>
      </c>
      <c r="D4" s="106">
        <v>-16.651</v>
      </c>
      <c r="E4" s="104">
        <v>-6.0016E-2</v>
      </c>
      <c r="F4" s="105">
        <v>1.1043000000000001E-2</v>
      </c>
      <c r="G4" s="106">
        <v>8.0038999999999999E-2</v>
      </c>
      <c r="H4" s="104">
        <v>-0.67093000000000003</v>
      </c>
      <c r="I4" s="105">
        <v>8.3424999999999994</v>
      </c>
      <c r="J4" s="107">
        <v>16.811</v>
      </c>
      <c r="L4" s="125">
        <f>(E4-G4)/2</f>
        <v>-7.0027499999999993E-2</v>
      </c>
      <c r="M4" s="97">
        <f>(B4-H4)/2</f>
        <v>0.61091000000000006</v>
      </c>
      <c r="N4" s="97">
        <f>(C4-I4)/2</f>
        <v>-8.3314500000000002</v>
      </c>
      <c r="O4" s="97">
        <f>(D4-J4)/2</f>
        <v>-16.731000000000002</v>
      </c>
      <c r="P4" s="125">
        <f>(M4-O4)/2</f>
        <v>8.6709550000000011</v>
      </c>
    </row>
    <row r="5" spans="1:16">
      <c r="A5" s="2" t="s">
        <v>7</v>
      </c>
      <c r="B5" s="104">
        <v>46.822000000000003</v>
      </c>
      <c r="C5" s="105">
        <v>27.989000000000001</v>
      </c>
      <c r="D5" s="106">
        <v>12.054</v>
      </c>
      <c r="E5" s="104">
        <v>0.55037999999999998</v>
      </c>
      <c r="F5" s="105">
        <v>4.9446999999999998E-2</v>
      </c>
      <c r="G5" s="106">
        <v>-0.44272</v>
      </c>
      <c r="H5" s="104">
        <v>-45.720999999999997</v>
      </c>
      <c r="I5" s="105">
        <v>-27.890999999999998</v>
      </c>
      <c r="J5" s="107">
        <v>-12.939</v>
      </c>
      <c r="L5" s="125">
        <f>(E5-G5)/2</f>
        <v>0.49654999999999999</v>
      </c>
      <c r="M5" s="97">
        <f t="shared" ref="M5:O15" si="0">(B5-H5)/2</f>
        <v>46.271500000000003</v>
      </c>
      <c r="N5" s="97">
        <f t="shared" si="0"/>
        <v>27.939999999999998</v>
      </c>
      <c r="O5" s="97">
        <f t="shared" si="0"/>
        <v>12.496500000000001</v>
      </c>
      <c r="P5" s="125">
        <f>(M5-O5)/2</f>
        <v>16.887500000000003</v>
      </c>
    </row>
    <row r="6" spans="1:16">
      <c r="A6" s="2" t="s">
        <v>13</v>
      </c>
      <c r="B6" s="104">
        <v>-31.221</v>
      </c>
      <c r="C6" s="105">
        <v>-57.713000000000001</v>
      </c>
      <c r="D6" s="106">
        <v>-79.272999999999996</v>
      </c>
      <c r="E6" s="104">
        <v>-0.59985999999999995</v>
      </c>
      <c r="F6" s="105">
        <v>6.1304999999999998E-2</v>
      </c>
      <c r="G6" s="106">
        <v>0.73029999999999995</v>
      </c>
      <c r="H6" s="104">
        <v>30.021999999999998</v>
      </c>
      <c r="I6" s="105">
        <v>57.835000000000001</v>
      </c>
      <c r="J6" s="107">
        <v>80.733000000000004</v>
      </c>
      <c r="L6" s="337">
        <f>(E6-G6)/2</f>
        <v>-0.66507999999999989</v>
      </c>
      <c r="M6" s="229">
        <f t="shared" si="0"/>
        <v>-30.621499999999997</v>
      </c>
      <c r="N6" s="229">
        <f t="shared" si="0"/>
        <v>-57.774000000000001</v>
      </c>
      <c r="O6" s="229">
        <f t="shared" si="0"/>
        <v>-80.003</v>
      </c>
      <c r="P6" s="337">
        <f>(M6-O6)/2</f>
        <v>24.690750000000001</v>
      </c>
    </row>
    <row r="7" spans="1:16">
      <c r="A7" s="2" t="s">
        <v>8</v>
      </c>
      <c r="B7" s="104">
        <v>121.59</v>
      </c>
      <c r="C7" s="105">
        <v>82.311999999999998</v>
      </c>
      <c r="D7" s="106">
        <v>48.808999999999997</v>
      </c>
      <c r="E7" s="104">
        <v>0.84524999999999995</v>
      </c>
      <c r="F7" s="105">
        <v>0.10084</v>
      </c>
      <c r="G7" s="106">
        <v>-0.62185000000000001</v>
      </c>
      <c r="H7" s="104">
        <v>-119.9</v>
      </c>
      <c r="I7" s="105">
        <v>-82.11</v>
      </c>
      <c r="J7" s="107">
        <v>-50.052</v>
      </c>
      <c r="L7" s="338">
        <f>(E7-G7)/2</f>
        <v>0.73354999999999992</v>
      </c>
      <c r="M7" s="230">
        <f t="shared" si="0"/>
        <v>120.745</v>
      </c>
      <c r="N7" s="230">
        <f t="shared" si="0"/>
        <v>82.210999999999999</v>
      </c>
      <c r="O7" s="230">
        <f t="shared" si="0"/>
        <v>49.430499999999995</v>
      </c>
      <c r="P7" s="337">
        <f>(M7-O7)/2</f>
        <v>35.657250000000005</v>
      </c>
    </row>
    <row r="8" spans="1:16">
      <c r="A8" s="4" t="s">
        <v>14</v>
      </c>
      <c r="B8" s="104">
        <v>-23.17</v>
      </c>
      <c r="C8" s="105">
        <v>-37.898000000000003</v>
      </c>
      <c r="D8" s="106">
        <v>-51.143999999999998</v>
      </c>
      <c r="E8" s="104">
        <v>-0.15259</v>
      </c>
      <c r="F8" s="105">
        <v>3.7367999999999998E-2</v>
      </c>
      <c r="G8" s="106">
        <v>0.23308000000000001</v>
      </c>
      <c r="H8" s="104">
        <v>22.864999999999998</v>
      </c>
      <c r="I8" s="105">
        <v>37.972999999999999</v>
      </c>
      <c r="J8" s="107">
        <v>51.610999999999997</v>
      </c>
      <c r="L8" s="125">
        <f t="shared" ref="L8:L15" si="1">(E8-G8)/2</f>
        <v>-0.19283500000000001</v>
      </c>
      <c r="M8" s="97">
        <f t="shared" si="0"/>
        <v>-23.017499999999998</v>
      </c>
      <c r="N8" s="97">
        <f t="shared" si="0"/>
        <v>-37.935500000000005</v>
      </c>
      <c r="O8" s="97">
        <f t="shared" si="0"/>
        <v>-51.377499999999998</v>
      </c>
      <c r="P8" s="125">
        <f t="shared" ref="P8:P15" si="2">(M8-O8)/2</f>
        <v>14.18</v>
      </c>
    </row>
    <row r="9" spans="1:16">
      <c r="A9" s="4" t="s">
        <v>9</v>
      </c>
      <c r="B9" s="104">
        <v>81.864999999999995</v>
      </c>
      <c r="C9" s="105">
        <v>58.148000000000003</v>
      </c>
      <c r="D9" s="106">
        <v>36.591000000000001</v>
      </c>
      <c r="E9" s="104">
        <v>0.32984000000000002</v>
      </c>
      <c r="F9" s="105">
        <v>6.8021999999999999E-2</v>
      </c>
      <c r="G9" s="106">
        <v>-0.19328999999999999</v>
      </c>
      <c r="H9" s="104">
        <v>-81.204999999999998</v>
      </c>
      <c r="I9" s="105">
        <v>-58.012</v>
      </c>
      <c r="J9" s="107">
        <v>-36.978000000000002</v>
      </c>
      <c r="L9" s="125">
        <f t="shared" si="1"/>
        <v>0.26156499999999999</v>
      </c>
      <c r="M9" s="97">
        <f t="shared" si="0"/>
        <v>81.534999999999997</v>
      </c>
      <c r="N9" s="97">
        <f t="shared" si="0"/>
        <v>58.08</v>
      </c>
      <c r="O9" s="97">
        <f t="shared" si="0"/>
        <v>36.784500000000001</v>
      </c>
      <c r="P9" s="125">
        <f t="shared" si="2"/>
        <v>22.375249999999998</v>
      </c>
    </row>
    <row r="10" spans="1:16">
      <c r="A10" s="2" t="s">
        <v>15</v>
      </c>
      <c r="B10" s="104">
        <v>-11.102</v>
      </c>
      <c r="C10" s="105">
        <v>-28.521999999999998</v>
      </c>
      <c r="D10" s="106">
        <v>-44.127000000000002</v>
      </c>
      <c r="E10" s="104">
        <v>-0.22811000000000001</v>
      </c>
      <c r="F10" s="105">
        <v>2.8122000000000001E-2</v>
      </c>
      <c r="G10" s="106">
        <v>0.31189</v>
      </c>
      <c r="H10" s="104">
        <v>10.646000000000001</v>
      </c>
      <c r="I10" s="105">
        <v>28.577999999999999</v>
      </c>
      <c r="J10" s="107">
        <v>44.750999999999998</v>
      </c>
      <c r="L10" s="125">
        <f t="shared" si="1"/>
        <v>-0.27</v>
      </c>
      <c r="M10" s="97">
        <f t="shared" si="0"/>
        <v>-10.874000000000001</v>
      </c>
      <c r="N10" s="97">
        <f t="shared" si="0"/>
        <v>-28.549999999999997</v>
      </c>
      <c r="O10" s="97">
        <f t="shared" si="0"/>
        <v>-44.439</v>
      </c>
      <c r="P10" s="125">
        <f t="shared" si="2"/>
        <v>16.782499999999999</v>
      </c>
    </row>
    <row r="11" spans="1:16">
      <c r="A11" s="2" t="s">
        <v>10</v>
      </c>
      <c r="B11" s="104">
        <v>129.46</v>
      </c>
      <c r="C11" s="105">
        <v>77.978999999999999</v>
      </c>
      <c r="D11" s="106">
        <v>31.58</v>
      </c>
      <c r="E11" s="104">
        <v>0.78761999999999999</v>
      </c>
      <c r="F11" s="105">
        <v>0.11662</v>
      </c>
      <c r="G11" s="106">
        <v>-0.58892</v>
      </c>
      <c r="H11" s="104">
        <v>-127.88</v>
      </c>
      <c r="I11" s="105">
        <v>-77.745999999999995</v>
      </c>
      <c r="J11" s="107">
        <v>-32.758000000000003</v>
      </c>
      <c r="L11" s="125">
        <f t="shared" si="1"/>
        <v>0.68826999999999994</v>
      </c>
      <c r="M11" s="97">
        <f t="shared" si="0"/>
        <v>128.67000000000002</v>
      </c>
      <c r="N11" s="97">
        <f t="shared" si="0"/>
        <v>77.862499999999997</v>
      </c>
      <c r="O11" s="97">
        <f t="shared" si="0"/>
        <v>32.168999999999997</v>
      </c>
      <c r="P11" s="125">
        <f t="shared" si="2"/>
        <v>48.250500000000009</v>
      </c>
    </row>
    <row r="12" spans="1:16">
      <c r="A12" s="2" t="s">
        <v>17</v>
      </c>
      <c r="B12" s="104">
        <v>4.1790000000000003</v>
      </c>
      <c r="C12" s="105">
        <v>-33.003</v>
      </c>
      <c r="D12" s="106">
        <v>-63.893000000000001</v>
      </c>
      <c r="E12" s="104">
        <v>-0.54566000000000003</v>
      </c>
      <c r="F12" s="105">
        <v>6.9500100000000004E-3</v>
      </c>
      <c r="G12" s="106">
        <v>0.62834999999999996</v>
      </c>
      <c r="H12" s="104">
        <v>-5.2702999999999998</v>
      </c>
      <c r="I12" s="105">
        <v>33.017000000000003</v>
      </c>
      <c r="J12" s="107">
        <v>65.150000000000006</v>
      </c>
      <c r="L12" s="125">
        <f t="shared" si="1"/>
        <v>-0.587005</v>
      </c>
      <c r="M12" s="97">
        <f t="shared" si="0"/>
        <v>4.7246500000000005</v>
      </c>
      <c r="N12" s="97">
        <f t="shared" si="0"/>
        <v>-33.010000000000005</v>
      </c>
      <c r="O12" s="97">
        <f t="shared" si="0"/>
        <v>-64.521500000000003</v>
      </c>
      <c r="P12" s="125">
        <f t="shared" si="2"/>
        <v>34.623075</v>
      </c>
    </row>
    <row r="13" spans="1:16">
      <c r="A13" s="2" t="s">
        <v>12</v>
      </c>
      <c r="B13" s="104">
        <v>93.947999999999993</v>
      </c>
      <c r="C13" s="105">
        <v>44.466999999999999</v>
      </c>
      <c r="D13" s="106">
        <v>3.3995000000000002</v>
      </c>
      <c r="E13" s="104">
        <v>0.84767000000000003</v>
      </c>
      <c r="F13" s="105">
        <v>4.07789E-2</v>
      </c>
      <c r="G13" s="106">
        <v>-0.73729</v>
      </c>
      <c r="H13" s="104">
        <v>-92.253</v>
      </c>
      <c r="I13" s="105">
        <v>-44.384999999999998</v>
      </c>
      <c r="J13" s="107">
        <v>-4.8741000000000003</v>
      </c>
      <c r="L13" s="125">
        <f t="shared" si="1"/>
        <v>0.79248000000000007</v>
      </c>
      <c r="M13" s="97">
        <f t="shared" si="0"/>
        <v>93.100499999999997</v>
      </c>
      <c r="N13" s="97">
        <f t="shared" si="0"/>
        <v>44.426000000000002</v>
      </c>
      <c r="O13" s="97">
        <f t="shared" si="0"/>
        <v>4.1368</v>
      </c>
      <c r="P13" s="125">
        <f t="shared" si="2"/>
        <v>44.481850000000001</v>
      </c>
    </row>
    <row r="14" spans="1:16">
      <c r="A14" s="2" t="s">
        <v>16</v>
      </c>
      <c r="B14" s="104"/>
      <c r="C14" s="180" t="s">
        <v>76</v>
      </c>
      <c r="D14" s="106"/>
      <c r="E14" s="180"/>
      <c r="F14" s="180" t="s">
        <v>76</v>
      </c>
      <c r="G14" s="106"/>
      <c r="H14" s="104"/>
      <c r="I14" s="180" t="s">
        <v>76</v>
      </c>
      <c r="J14" s="107"/>
      <c r="L14" s="125">
        <f t="shared" si="1"/>
        <v>0</v>
      </c>
      <c r="M14" s="97">
        <f t="shared" si="0"/>
        <v>0</v>
      </c>
      <c r="N14" s="97"/>
      <c r="O14" s="97">
        <f t="shared" si="0"/>
        <v>0</v>
      </c>
      <c r="P14" s="125">
        <f t="shared" si="2"/>
        <v>0</v>
      </c>
    </row>
    <row r="15" spans="1:16" ht="13.5" thickBot="1">
      <c r="A15" s="12" t="s">
        <v>11</v>
      </c>
      <c r="B15" s="135">
        <v>44.813000000000002</v>
      </c>
      <c r="C15" s="136">
        <v>25.597999999999999</v>
      </c>
      <c r="D15" s="130">
        <v>8.4013000000000009</v>
      </c>
      <c r="E15" s="135">
        <v>0.54776999999999998</v>
      </c>
      <c r="F15" s="136">
        <v>6.5311099999999997E-2</v>
      </c>
      <c r="G15" s="130">
        <v>-0.41243999999999997</v>
      </c>
      <c r="H15" s="135">
        <v>-43.716999999999999</v>
      </c>
      <c r="I15" s="136">
        <v>-25.466999999999999</v>
      </c>
      <c r="J15" s="134">
        <v>-9.2262000000000004</v>
      </c>
      <c r="L15" s="125">
        <f t="shared" si="1"/>
        <v>0.480105</v>
      </c>
      <c r="M15" s="97">
        <f t="shared" si="0"/>
        <v>44.265000000000001</v>
      </c>
      <c r="N15" s="97">
        <f t="shared" si="0"/>
        <v>25.532499999999999</v>
      </c>
      <c r="O15" s="97">
        <f t="shared" si="0"/>
        <v>8.8137500000000006</v>
      </c>
      <c r="P15" s="125">
        <f t="shared" si="2"/>
        <v>17.725625000000001</v>
      </c>
    </row>
    <row r="16" spans="1:16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10"/>
      <c r="M18" s="10"/>
      <c r="N18" s="10"/>
      <c r="O18" s="10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10"/>
      <c r="M19" s="10"/>
      <c r="N19" s="10"/>
      <c r="O19" s="10"/>
    </row>
    <row r="20" spans="1:20" ht="13.5" thickTop="1">
      <c r="A20" s="2" t="s">
        <v>6</v>
      </c>
      <c r="B20" s="30">
        <f t="shared" ref="B20:B25" si="3">(B4+D4)/2</f>
        <v>-8.0500550000000004</v>
      </c>
      <c r="C20" s="26">
        <f t="shared" ref="C20:C31" si="4">C4</f>
        <v>-8.3203999999999994</v>
      </c>
      <c r="D20" s="137">
        <f t="shared" ref="D20:D25" si="5">100*(B20/C20-1)</f>
        <v>-3.2491827315994315</v>
      </c>
      <c r="E20" s="30">
        <f t="shared" ref="E20:E25" si="6">(E4+G4)/2</f>
        <v>1.00115E-2</v>
      </c>
      <c r="F20" s="26">
        <f t="shared" ref="F20:F31" si="7">F4</f>
        <v>1.1043000000000001E-2</v>
      </c>
      <c r="G20" s="137">
        <f t="shared" ref="G20:G25" si="8">100*(E20/F20-1)</f>
        <v>-9.3407588517613114</v>
      </c>
      <c r="H20" s="30">
        <f t="shared" ref="H20:H25" si="9">(H4+J4)/2</f>
        <v>8.0700350000000007</v>
      </c>
      <c r="I20" s="26">
        <f t="shared" ref="I20:I31" si="10">I4</f>
        <v>8.3424999999999994</v>
      </c>
      <c r="J20" s="139">
        <f t="shared" ref="J20:J25" si="11">100*(H20/I20-1)</f>
        <v>-3.2659874138447509</v>
      </c>
      <c r="K20" s="10"/>
      <c r="L20" s="10"/>
      <c r="M20" s="10"/>
      <c r="N20" s="10"/>
      <c r="O20" s="10"/>
    </row>
    <row r="21" spans="1:20">
      <c r="A21" s="2" t="s">
        <v>7</v>
      </c>
      <c r="B21" s="30">
        <f t="shared" si="3"/>
        <v>29.438000000000002</v>
      </c>
      <c r="C21" s="26">
        <f t="shared" si="4"/>
        <v>27.989000000000001</v>
      </c>
      <c r="D21" s="137">
        <f t="shared" si="5"/>
        <v>5.17703383472079</v>
      </c>
      <c r="E21" s="30">
        <f t="shared" si="6"/>
        <v>5.3829999999999989E-2</v>
      </c>
      <c r="F21" s="26">
        <f t="shared" si="7"/>
        <v>4.9446999999999998E-2</v>
      </c>
      <c r="G21" s="137">
        <f t="shared" si="8"/>
        <v>8.8640362408234807</v>
      </c>
      <c r="H21" s="30">
        <f t="shared" si="9"/>
        <v>-29.33</v>
      </c>
      <c r="I21" s="26">
        <f t="shared" si="10"/>
        <v>-27.890999999999998</v>
      </c>
      <c r="J21" s="139">
        <f t="shared" si="11"/>
        <v>5.1593704062242285</v>
      </c>
      <c r="K21" s="140"/>
      <c r="L21" s="140"/>
      <c r="M21" s="140"/>
      <c r="N21" s="140"/>
      <c r="O21" s="10"/>
    </row>
    <row r="22" spans="1:20">
      <c r="A22" s="2" t="s">
        <v>13</v>
      </c>
      <c r="B22" s="30">
        <f t="shared" si="3"/>
        <v>-55.247</v>
      </c>
      <c r="C22" s="26">
        <f t="shared" si="4"/>
        <v>-57.713000000000001</v>
      </c>
      <c r="D22" s="137">
        <f t="shared" si="5"/>
        <v>-4.2728674648692682</v>
      </c>
      <c r="E22" s="30">
        <f t="shared" si="6"/>
        <v>6.522E-2</v>
      </c>
      <c r="F22" s="26">
        <f t="shared" si="7"/>
        <v>6.1304999999999998E-2</v>
      </c>
      <c r="G22" s="137">
        <f t="shared" si="8"/>
        <v>6.3861022755077101</v>
      </c>
      <c r="H22" s="30">
        <f t="shared" si="9"/>
        <v>55.377499999999998</v>
      </c>
      <c r="I22" s="26">
        <f t="shared" si="10"/>
        <v>57.835000000000001</v>
      </c>
      <c r="J22" s="139">
        <f t="shared" si="11"/>
        <v>-4.24915708481024</v>
      </c>
      <c r="K22" s="140"/>
      <c r="L22" s="140"/>
      <c r="M22" s="140"/>
      <c r="N22" s="140"/>
      <c r="O22" s="10"/>
    </row>
    <row r="23" spans="1:20">
      <c r="A23" s="2" t="s">
        <v>8</v>
      </c>
      <c r="B23" s="30">
        <f t="shared" si="3"/>
        <v>85.1995</v>
      </c>
      <c r="C23" s="26">
        <f t="shared" si="4"/>
        <v>82.311999999999998</v>
      </c>
      <c r="D23" s="137">
        <f t="shared" si="5"/>
        <v>3.5079939741471611</v>
      </c>
      <c r="E23" s="30">
        <f t="shared" si="6"/>
        <v>0.11169999999999997</v>
      </c>
      <c r="F23" s="26">
        <f t="shared" si="7"/>
        <v>0.10084</v>
      </c>
      <c r="G23" s="137">
        <f t="shared" si="8"/>
        <v>10.769535898452954</v>
      </c>
      <c r="H23" s="30">
        <f t="shared" si="9"/>
        <v>-84.975999999999999</v>
      </c>
      <c r="I23" s="26">
        <f t="shared" si="10"/>
        <v>-82.11</v>
      </c>
      <c r="J23" s="139">
        <f t="shared" si="11"/>
        <v>3.4904396541225235</v>
      </c>
      <c r="K23" s="141"/>
      <c r="L23" s="141"/>
      <c r="M23" s="141"/>
      <c r="N23" s="141"/>
      <c r="O23" s="17"/>
      <c r="P23" s="1"/>
    </row>
    <row r="24" spans="1:20">
      <c r="A24" s="4" t="s">
        <v>14</v>
      </c>
      <c r="B24" s="30">
        <f t="shared" si="3"/>
        <v>-37.156999999999996</v>
      </c>
      <c r="C24" s="26">
        <f t="shared" si="4"/>
        <v>-37.898000000000003</v>
      </c>
      <c r="D24" s="137">
        <f t="shared" si="5"/>
        <v>-1.9552482980632391</v>
      </c>
      <c r="E24" s="30">
        <f t="shared" si="6"/>
        <v>4.0245000000000003E-2</v>
      </c>
      <c r="F24" s="26">
        <f t="shared" si="7"/>
        <v>3.7367999999999998E-2</v>
      </c>
      <c r="G24" s="137">
        <f t="shared" si="8"/>
        <v>7.6991008349389878</v>
      </c>
      <c r="H24" s="30">
        <f t="shared" si="9"/>
        <v>37.238</v>
      </c>
      <c r="I24" s="26">
        <f t="shared" si="10"/>
        <v>37.972999999999999</v>
      </c>
      <c r="J24" s="139">
        <f t="shared" si="11"/>
        <v>-1.9355858109709523</v>
      </c>
      <c r="K24" s="141"/>
      <c r="L24" s="141"/>
      <c r="M24" s="141"/>
      <c r="N24" s="141"/>
      <c r="O24" s="17"/>
      <c r="P24" s="1"/>
    </row>
    <row r="25" spans="1:20">
      <c r="A25" s="4" t="s">
        <v>9</v>
      </c>
      <c r="B25" s="30">
        <f t="shared" si="3"/>
        <v>59.227999999999994</v>
      </c>
      <c r="C25" s="26">
        <f t="shared" si="4"/>
        <v>58.148000000000003</v>
      </c>
      <c r="D25" s="137">
        <f t="shared" si="5"/>
        <v>1.8573295728141925</v>
      </c>
      <c r="E25" s="30">
        <f t="shared" si="6"/>
        <v>6.8275000000000016E-2</v>
      </c>
      <c r="F25" s="26">
        <f t="shared" si="7"/>
        <v>6.8021999999999999E-2</v>
      </c>
      <c r="G25" s="137">
        <f t="shared" si="8"/>
        <v>0.37193849048839933</v>
      </c>
      <c r="H25" s="30">
        <f t="shared" si="9"/>
        <v>-59.091499999999996</v>
      </c>
      <c r="I25" s="26">
        <f t="shared" si="10"/>
        <v>-58.012</v>
      </c>
      <c r="J25" s="139">
        <f t="shared" si="11"/>
        <v>1.860821898917453</v>
      </c>
      <c r="K25" s="142"/>
      <c r="L25" s="22"/>
      <c r="M25" s="22"/>
      <c r="N25" s="22"/>
      <c r="O25" s="17"/>
      <c r="P25" s="17"/>
      <c r="Q25" s="13"/>
      <c r="R25" s="13"/>
      <c r="S25" s="13"/>
      <c r="T25" s="10"/>
    </row>
    <row r="26" spans="1:20">
      <c r="A26" s="2" t="s">
        <v>15</v>
      </c>
      <c r="B26" s="30">
        <f t="shared" ref="B26" si="12">(B10+D10)/2</f>
        <v>-27.6145</v>
      </c>
      <c r="C26" s="26">
        <f t="shared" si="4"/>
        <v>-28.521999999999998</v>
      </c>
      <c r="D26" s="137">
        <f t="shared" ref="D26" si="13">100*(B26/C26-1)</f>
        <v>-3.1817544351728455</v>
      </c>
      <c r="E26" s="30">
        <f t="shared" ref="E26" si="14">(E10+G10)/2</f>
        <v>4.1889999999999997E-2</v>
      </c>
      <c r="F26" s="26">
        <f t="shared" si="7"/>
        <v>2.8122000000000001E-2</v>
      </c>
      <c r="G26" s="137">
        <f t="shared" ref="G26" si="15">100*(E26/F26-1)</f>
        <v>48.958111087404866</v>
      </c>
      <c r="H26" s="30">
        <f t="shared" ref="H26" si="16">(H10+J10)/2</f>
        <v>27.698499999999999</v>
      </c>
      <c r="I26" s="26">
        <f t="shared" si="10"/>
        <v>28.577999999999999</v>
      </c>
      <c r="J26" s="139">
        <f t="shared" ref="J26" si="17">100*(H26/I26-1)</f>
        <v>-3.077542165301983</v>
      </c>
      <c r="K26" s="143"/>
      <c r="L26" s="143"/>
      <c r="M26" s="143"/>
      <c r="N26" s="143"/>
      <c r="O26" s="35"/>
      <c r="P26" s="11"/>
      <c r="Q26" s="13"/>
      <c r="R26" s="13"/>
      <c r="S26" s="13"/>
      <c r="T26" s="10"/>
    </row>
    <row r="27" spans="1:20">
      <c r="A27" s="2" t="s">
        <v>10</v>
      </c>
      <c r="B27" s="30">
        <f t="shared" ref="B27" si="18">(B11+D11)/2</f>
        <v>80.52000000000001</v>
      </c>
      <c r="C27" s="26">
        <f t="shared" si="4"/>
        <v>77.978999999999999</v>
      </c>
      <c r="D27" s="137">
        <f t="shared" ref="D27" si="19">100*(B27/C27-1)</f>
        <v>3.2585696148963228</v>
      </c>
      <c r="E27" s="30">
        <f t="shared" ref="E27" si="20">(E11+G11)/2</f>
        <v>9.9349999999999994E-2</v>
      </c>
      <c r="F27" s="26">
        <f t="shared" si="7"/>
        <v>0.11662</v>
      </c>
      <c r="G27" s="137">
        <f t="shared" ref="G27" si="21">100*(E27/F27-1)</f>
        <v>-14.808780655119191</v>
      </c>
      <c r="H27" s="30">
        <f t="shared" ref="H27" si="22">(H11+J11)/2</f>
        <v>-80.319000000000003</v>
      </c>
      <c r="I27" s="26">
        <f t="shared" si="10"/>
        <v>-77.745999999999995</v>
      </c>
      <c r="J27" s="139">
        <f t="shared" ref="J27" si="23">100*(H27/I27-1)</f>
        <v>3.3094950222519515</v>
      </c>
      <c r="K27" s="143"/>
      <c r="L27" s="143"/>
      <c r="M27" s="143"/>
      <c r="N27" s="143"/>
      <c r="O27" s="35"/>
      <c r="P27" s="11"/>
      <c r="Q27" s="13"/>
      <c r="R27" s="13"/>
      <c r="S27" s="13"/>
      <c r="T27" s="10"/>
    </row>
    <row r="28" spans="1:20">
      <c r="A28" s="2" t="s">
        <v>17</v>
      </c>
      <c r="B28" s="30">
        <f t="shared" ref="B28" si="24">(B12+D12)/2</f>
        <v>-29.856999999999999</v>
      </c>
      <c r="C28" s="26">
        <f t="shared" si="4"/>
        <v>-33.003</v>
      </c>
      <c r="D28" s="137">
        <f t="shared" ref="D28" si="25">100*(B28/C28-1)</f>
        <v>-9.5324667454473868</v>
      </c>
      <c r="E28" s="30">
        <f t="shared" ref="E28" si="26">(E12+G12)/2</f>
        <v>4.1344999999999965E-2</v>
      </c>
      <c r="F28" s="26">
        <f t="shared" si="7"/>
        <v>6.9500100000000004E-3</v>
      </c>
      <c r="G28" s="137">
        <f t="shared" ref="G28" si="27">100*(E28/F28-1)</f>
        <v>494.89123037232991</v>
      </c>
      <c r="H28" s="30">
        <f t="shared" ref="H28" si="28">(H12+J12)/2</f>
        <v>29.939850000000003</v>
      </c>
      <c r="I28" s="26">
        <f t="shared" si="10"/>
        <v>33.017000000000003</v>
      </c>
      <c r="J28" s="139">
        <f t="shared" ref="J28" si="29">100*(H28/I28-1)</f>
        <v>-9.3198958112487453</v>
      </c>
      <c r="K28" s="143"/>
      <c r="L28" s="143"/>
      <c r="M28" s="143"/>
      <c r="N28" s="143"/>
      <c r="O28" s="35"/>
      <c r="P28" s="11"/>
      <c r="Q28" s="13"/>
      <c r="R28" s="13"/>
      <c r="S28" s="13"/>
      <c r="T28" s="10"/>
    </row>
    <row r="29" spans="1:20">
      <c r="A29" s="2" t="s">
        <v>12</v>
      </c>
      <c r="B29" s="30">
        <f t="shared" ref="B29" si="30">(B13+D13)/2</f>
        <v>48.673749999999998</v>
      </c>
      <c r="C29" s="26">
        <f t="shared" si="4"/>
        <v>44.466999999999999</v>
      </c>
      <c r="D29" s="137">
        <f t="shared" ref="D29" si="31">100*(B29/C29-1)</f>
        <v>9.4603863539253865</v>
      </c>
      <c r="E29" s="30">
        <f t="shared" ref="E29" si="32">(E13+G13)/2</f>
        <v>5.5190000000000017E-2</v>
      </c>
      <c r="F29" s="26">
        <f t="shared" si="7"/>
        <v>4.07789E-2</v>
      </c>
      <c r="G29" s="137">
        <f t="shared" ref="G29" si="33">100*(E29/F29-1)</f>
        <v>35.339599645895348</v>
      </c>
      <c r="H29" s="30">
        <f t="shared" ref="H29" si="34">(H13+J13)/2</f>
        <v>-48.563549999999999</v>
      </c>
      <c r="I29" s="26">
        <f t="shared" si="10"/>
        <v>-44.384999999999998</v>
      </c>
      <c r="J29" s="139">
        <f t="shared" ref="J29" si="35">100*(H29/I29-1)</f>
        <v>9.414329165258529</v>
      </c>
      <c r="K29" s="3"/>
      <c r="L29" s="3"/>
      <c r="M29" s="3"/>
      <c r="N29" s="3"/>
      <c r="O29" s="35"/>
      <c r="P29" s="11"/>
      <c r="Q29" s="13"/>
      <c r="R29" s="13"/>
      <c r="S29" s="13"/>
      <c r="T29" s="10"/>
    </row>
    <row r="30" spans="1:20">
      <c r="A30" s="2" t="s">
        <v>16</v>
      </c>
      <c r="B30" s="57"/>
      <c r="C30" s="180" t="s">
        <v>76</v>
      </c>
      <c r="D30" s="55"/>
      <c r="E30" s="57"/>
      <c r="F30" s="180" t="s">
        <v>76</v>
      </c>
      <c r="G30" s="55"/>
      <c r="H30" s="57"/>
      <c r="I30" s="180" t="s">
        <v>76</v>
      </c>
      <c r="J30" s="42"/>
      <c r="K30" s="3"/>
      <c r="L30" s="3"/>
      <c r="M30" s="3"/>
      <c r="N30" s="3"/>
      <c r="O30" s="19"/>
      <c r="P30" s="11"/>
      <c r="Q30" s="13"/>
      <c r="R30" s="13"/>
      <c r="S30" s="13"/>
      <c r="T30" s="10"/>
    </row>
    <row r="31" spans="1:20" ht="13.5" thickBot="1">
      <c r="A31" s="12" t="s">
        <v>11</v>
      </c>
      <c r="B31" s="182">
        <f t="shared" ref="B31" si="36">(B15+D15)/2</f>
        <v>26.607150000000001</v>
      </c>
      <c r="C31" s="183">
        <f t="shared" si="4"/>
        <v>25.597999999999999</v>
      </c>
      <c r="D31" s="184">
        <f t="shared" ref="D31" si="37">100*(B31/C31-1)</f>
        <v>3.9423001797015411</v>
      </c>
      <c r="E31" s="185">
        <f t="shared" ref="E31" si="38">(E15+G15)/2</f>
        <v>6.7665000000000003E-2</v>
      </c>
      <c r="F31" s="183">
        <f t="shared" si="7"/>
        <v>6.5311099999999997E-2</v>
      </c>
      <c r="G31" s="184">
        <f t="shared" ref="G31" si="39">100*(E31/F31-1)</f>
        <v>3.6041346723604484</v>
      </c>
      <c r="H31" s="185">
        <f t="shared" ref="H31" si="40">(H15+J15)/2</f>
        <v>-26.471599999999999</v>
      </c>
      <c r="I31" s="183">
        <f t="shared" si="10"/>
        <v>-25.466999999999999</v>
      </c>
      <c r="J31" s="186">
        <f t="shared" ref="J31" si="41">100*(H31/I31-1)</f>
        <v>3.9447127655397152</v>
      </c>
      <c r="K31" s="3"/>
      <c r="L31" s="3"/>
      <c r="M31" s="3"/>
      <c r="N31" s="3"/>
      <c r="O31" s="19"/>
      <c r="P31" s="11"/>
      <c r="Q31" s="13"/>
      <c r="R31" s="13"/>
      <c r="S31" s="13"/>
      <c r="T31" s="10"/>
    </row>
    <row r="32" spans="1:20" ht="13.5" thickTop="1">
      <c r="A32" s="38" t="s">
        <v>39</v>
      </c>
      <c r="B32" s="9"/>
      <c r="C32" s="51"/>
      <c r="D32" s="63">
        <f>AVERAGE(D20:D31)</f>
        <v>0.45564489591392943</v>
      </c>
      <c r="E32" s="64" t="s">
        <v>40</v>
      </c>
      <c r="F32" s="9"/>
      <c r="G32" s="63">
        <f>AVERAGE(G20:G31)</f>
        <v>53.884931819211054</v>
      </c>
      <c r="H32" s="10"/>
      <c r="J32" s="63">
        <f>AVERAGE(J20:J31)</f>
        <v>0.48463642055797534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-4.4383039350304347</v>
      </c>
      <c r="E33" s="64" t="s">
        <v>42</v>
      </c>
      <c r="F33" s="9"/>
      <c r="G33" s="63">
        <f>AVERAGE(G20,G22,G24,G26,G28,G30)</f>
        <v>109.71875714368403</v>
      </c>
      <c r="H33" s="10"/>
      <c r="J33" s="63">
        <f>AVERAGE(J20,J22,J24,J26,J28,J30)</f>
        <v>-4.3696336572353349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68">
        <f>AVERAGE(D21,D23,D25,D27,D29,D31)</f>
        <v>4.5339355883675649</v>
      </c>
      <c r="E34" s="69" t="s">
        <v>43</v>
      </c>
      <c r="F34" s="76"/>
      <c r="G34" s="68">
        <f>AVERAGE(G21,G23,G25,G27,G29,G31)</f>
        <v>7.3567440488169069</v>
      </c>
      <c r="H34" s="77"/>
      <c r="I34" s="78"/>
      <c r="J34" s="68">
        <f>AVERAGE(J21,J23,J25,J27,J29,J31)</f>
        <v>4.5298614853857337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63">
        <f>_xlfn.STDEV.S(D20:D31)</f>
        <v>5.3810930121744978</v>
      </c>
      <c r="E35" s="64" t="s">
        <v>40</v>
      </c>
      <c r="F35" s="9"/>
      <c r="G35" s="63">
        <f>_xlfn.STDEV.S(G20:G31)</f>
        <v>147.38994523994097</v>
      </c>
      <c r="H35" s="10"/>
      <c r="J35" s="63">
        <f>_xlfn.STDEV.S(J20:J31)</f>
        <v>5.3256423898405076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2.9637963468755166</v>
      </c>
      <c r="E36" s="64" t="s">
        <v>42</v>
      </c>
      <c r="F36" s="9"/>
      <c r="G36" s="63">
        <f>_xlfn.STDEV.S(G20,G22,G24,G26,G28,G30)</f>
        <v>216.39691912477528</v>
      </c>
      <c r="H36" s="10"/>
      <c r="J36" s="63">
        <f>_xlfn.STDEV.S(J20,J22,J24,J26,J28,J30)</f>
        <v>2.8866821079719607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5" thickBot="1">
      <c r="A37" s="70"/>
      <c r="B37" s="71"/>
      <c r="C37" s="72"/>
      <c r="D37" s="73">
        <f>_xlfn.STDEV.S(D21,D23,D25,D27,D29,D31)</f>
        <v>2.6410929283646642</v>
      </c>
      <c r="E37" s="74" t="s">
        <v>43</v>
      </c>
      <c r="F37" s="37"/>
      <c r="G37" s="73">
        <f>_xlfn.STDEV.S(G21,G23,G25,G27,G29,G31)</f>
        <v>16.438609165916059</v>
      </c>
      <c r="H37" s="75"/>
      <c r="I37" s="75"/>
      <c r="J37" s="73">
        <f>_xlfn.STDEV.S(J21,J23,J25,J27,J29,J31)</f>
        <v>2.6187848091531918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3"/>
      <c r="R39" s="13"/>
      <c r="S39" s="13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3"/>
      <c r="R40" s="13"/>
      <c r="S40" s="13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3"/>
      <c r="R41" s="13"/>
      <c r="S41" s="13"/>
      <c r="T41" s="10"/>
    </row>
    <row r="42" spans="1:20" ht="13.5" thickTop="1">
      <c r="A42" s="2" t="s">
        <v>6</v>
      </c>
      <c r="B42" s="57">
        <f t="shared" ref="B42:B47" si="42">(B4+H4)/2</f>
        <v>-6.0020000000000018E-2</v>
      </c>
      <c r="C42" s="43">
        <f t="shared" ref="C42:C47" si="43">E4</f>
        <v>-6.0016E-2</v>
      </c>
      <c r="D42" s="55">
        <f t="shared" ref="D42:D47" si="44">100*(B42/C42-1)</f>
        <v>6.6648893628729056E-3</v>
      </c>
      <c r="E42" s="57">
        <f t="shared" ref="E42:E47" si="45">(C4+I4)/2</f>
        <v>1.1050000000000004E-2</v>
      </c>
      <c r="F42" s="43">
        <f t="shared" ref="F42:F53" si="46">F4</f>
        <v>1.1043000000000001E-2</v>
      </c>
      <c r="G42" s="55">
        <f t="shared" ref="G42:G47" si="47">100*(E42/F42-1)</f>
        <v>6.3388571946054739E-2</v>
      </c>
      <c r="H42" s="57">
        <f t="shared" ref="H42:H47" si="48">(D4+J4)/2</f>
        <v>8.0000000000000071E-2</v>
      </c>
      <c r="I42" s="43">
        <f t="shared" ref="I42:I47" si="49">G4</f>
        <v>8.0038999999999999E-2</v>
      </c>
      <c r="J42" s="42">
        <f t="shared" ref="J42:J47" si="50">100*(H42/I42-1)</f>
        <v>-4.872624595501085E-2</v>
      </c>
      <c r="K42" s="3"/>
      <c r="L42" s="3"/>
      <c r="M42" s="3"/>
      <c r="N42" s="3"/>
      <c r="O42" s="35"/>
      <c r="P42" s="11"/>
      <c r="Q42" s="13"/>
      <c r="R42" s="13"/>
      <c r="S42" s="13"/>
      <c r="T42" s="10"/>
    </row>
    <row r="43" spans="1:20">
      <c r="A43" s="2" t="s">
        <v>7</v>
      </c>
      <c r="B43" s="57">
        <f t="shared" si="42"/>
        <v>0.5505000000000031</v>
      </c>
      <c r="C43" s="43">
        <f t="shared" si="43"/>
        <v>0.55037999999999998</v>
      </c>
      <c r="D43" s="55">
        <f t="shared" si="44"/>
        <v>2.1803117846408426E-2</v>
      </c>
      <c r="E43" s="57">
        <f t="shared" si="45"/>
        <v>4.9000000000001265E-2</v>
      </c>
      <c r="F43" s="43">
        <f t="shared" si="46"/>
        <v>4.9446999999999998E-2</v>
      </c>
      <c r="G43" s="55">
        <f t="shared" si="47"/>
        <v>-0.90399822031413946</v>
      </c>
      <c r="H43" s="57">
        <f t="shared" si="48"/>
        <v>-0.44249999999999989</v>
      </c>
      <c r="I43" s="43">
        <f t="shared" si="49"/>
        <v>-0.44272</v>
      </c>
      <c r="J43" s="42">
        <f t="shared" si="50"/>
        <v>-4.9692808095436192E-2</v>
      </c>
      <c r="K43" s="3"/>
      <c r="L43" s="3"/>
      <c r="M43" s="3"/>
      <c r="N43" s="3"/>
      <c r="O43" s="35"/>
      <c r="P43" s="11"/>
      <c r="Q43" s="13"/>
      <c r="R43" s="13"/>
      <c r="S43" s="13"/>
      <c r="T43" s="10"/>
    </row>
    <row r="44" spans="1:20">
      <c r="A44" s="2" t="s">
        <v>13</v>
      </c>
      <c r="B44" s="57">
        <f t="shared" si="42"/>
        <v>-0.59950000000000081</v>
      </c>
      <c r="C44" s="43">
        <f t="shared" si="43"/>
        <v>-0.59985999999999995</v>
      </c>
      <c r="D44" s="55">
        <f t="shared" si="44"/>
        <v>-6.0014003267283567E-2</v>
      </c>
      <c r="E44" s="57">
        <f t="shared" si="45"/>
        <v>6.0999999999999943E-2</v>
      </c>
      <c r="F44" s="43">
        <f t="shared" si="46"/>
        <v>6.1304999999999998E-2</v>
      </c>
      <c r="G44" s="55">
        <f t="shared" si="47"/>
        <v>-0.49751243781103183</v>
      </c>
      <c r="H44" s="57">
        <f t="shared" si="48"/>
        <v>0.73000000000000398</v>
      </c>
      <c r="I44" s="43">
        <f t="shared" si="49"/>
        <v>0.73029999999999995</v>
      </c>
      <c r="J44" s="42">
        <f t="shared" si="50"/>
        <v>-4.1079008626043745E-2</v>
      </c>
      <c r="K44" s="3"/>
      <c r="L44" s="3"/>
      <c r="M44" s="3"/>
      <c r="N44" s="3"/>
      <c r="O44" s="35"/>
      <c r="P44" s="11"/>
      <c r="Q44" s="13"/>
      <c r="R44" s="13"/>
      <c r="S44" s="13"/>
      <c r="T44" s="10"/>
    </row>
    <row r="45" spans="1:20">
      <c r="A45" s="2" t="s">
        <v>8</v>
      </c>
      <c r="B45" s="57">
        <f t="shared" si="42"/>
        <v>0.84499999999999886</v>
      </c>
      <c r="C45" s="43">
        <f t="shared" si="43"/>
        <v>0.84524999999999995</v>
      </c>
      <c r="D45" s="55">
        <f t="shared" si="44"/>
        <v>-2.957704821071605E-2</v>
      </c>
      <c r="E45" s="57">
        <f t="shared" si="45"/>
        <v>0.10099999999999909</v>
      </c>
      <c r="F45" s="43">
        <f t="shared" si="46"/>
        <v>0.10084</v>
      </c>
      <c r="G45" s="55">
        <f t="shared" si="47"/>
        <v>0.15866719555641673</v>
      </c>
      <c r="H45" s="57">
        <f t="shared" si="48"/>
        <v>-0.62150000000000105</v>
      </c>
      <c r="I45" s="43">
        <f t="shared" si="49"/>
        <v>-0.62185000000000001</v>
      </c>
      <c r="J45" s="42">
        <f t="shared" si="50"/>
        <v>-5.6283669695100791E-2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42"/>
        <v>-0.15250000000000163</v>
      </c>
      <c r="C46" s="43">
        <f t="shared" si="43"/>
        <v>-0.15259</v>
      </c>
      <c r="D46" s="55">
        <f t="shared" si="44"/>
        <v>-5.8981584637507467E-2</v>
      </c>
      <c r="E46" s="57">
        <f t="shared" si="45"/>
        <v>3.7499999999997868E-2</v>
      </c>
      <c r="F46" s="43">
        <f t="shared" si="46"/>
        <v>3.7367999999999998E-2</v>
      </c>
      <c r="G46" s="55">
        <f t="shared" si="47"/>
        <v>0.35324341682152482</v>
      </c>
      <c r="H46" s="57">
        <f t="shared" si="48"/>
        <v>0.23349999999999937</v>
      </c>
      <c r="I46" s="43">
        <f t="shared" si="49"/>
        <v>0.23308000000000001</v>
      </c>
      <c r="J46" s="42">
        <f t="shared" si="50"/>
        <v>0.1801956409813732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42"/>
        <v>0.32999999999999829</v>
      </c>
      <c r="C47" s="43">
        <f t="shared" si="43"/>
        <v>0.32984000000000002</v>
      </c>
      <c r="D47" s="55">
        <f t="shared" si="44"/>
        <v>4.8508367692901011E-2</v>
      </c>
      <c r="E47" s="57">
        <f t="shared" si="45"/>
        <v>6.8000000000001393E-2</v>
      </c>
      <c r="F47" s="43">
        <f t="shared" si="46"/>
        <v>6.8021999999999999E-2</v>
      </c>
      <c r="G47" s="55">
        <f t="shared" si="47"/>
        <v>-3.2342477431723804E-2</v>
      </c>
      <c r="H47" s="57">
        <f t="shared" si="48"/>
        <v>-0.19350000000000023</v>
      </c>
      <c r="I47" s="43">
        <f t="shared" si="49"/>
        <v>-0.19328999999999999</v>
      </c>
      <c r="J47" s="42">
        <f t="shared" si="50"/>
        <v>0.10864504113003992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51">(B10+H10)/2</f>
        <v>-0.22799999999999976</v>
      </c>
      <c r="C48" s="43">
        <f t="shared" ref="C48" si="52">E10</f>
        <v>-0.22811000000000001</v>
      </c>
      <c r="D48" s="55">
        <f t="shared" ref="D48" si="53">100*(B48/C48-1)</f>
        <v>-4.8222348866888698E-2</v>
      </c>
      <c r="E48" s="57">
        <f t="shared" ref="E48" si="54">(C10+I10)/2</f>
        <v>2.8000000000000469E-2</v>
      </c>
      <c r="F48" s="43">
        <f t="shared" si="46"/>
        <v>2.8122000000000001E-2</v>
      </c>
      <c r="G48" s="55">
        <f t="shared" ref="G48" si="55">100*(E48/F48-1)</f>
        <v>-0.43382405234170252</v>
      </c>
      <c r="H48" s="57">
        <f t="shared" ref="H48" si="56">(D10+J10)/2</f>
        <v>0.31199999999999761</v>
      </c>
      <c r="I48" s="43">
        <f t="shared" ref="I48" si="57">G10</f>
        <v>0.31189</v>
      </c>
      <c r="J48" s="42">
        <f t="shared" ref="J48" si="58">100*(H48/I48-1)</f>
        <v>3.5268844784264175E-2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59">(B11+H11)/2</f>
        <v>0.79000000000000625</v>
      </c>
      <c r="C49" s="43">
        <f t="shared" ref="C49" si="60">E11</f>
        <v>0.78761999999999999</v>
      </c>
      <c r="D49" s="55">
        <f t="shared" ref="D49" si="61">100*(B49/C49-1)</f>
        <v>0.30217617632948279</v>
      </c>
      <c r="E49" s="57">
        <f t="shared" ref="E49" si="62">(C11+I11)/2</f>
        <v>0.11650000000000205</v>
      </c>
      <c r="F49" s="43">
        <f t="shared" si="46"/>
        <v>0.11662</v>
      </c>
      <c r="G49" s="55">
        <f t="shared" ref="G49" si="63">100*(E49/F49-1)</f>
        <v>-0.10289830217625751</v>
      </c>
      <c r="H49" s="57">
        <f t="shared" ref="H49" si="64">(D11+J11)/2</f>
        <v>-0.58900000000000219</v>
      </c>
      <c r="I49" s="43">
        <f t="shared" ref="I49" si="65">G11</f>
        <v>-0.58892</v>
      </c>
      <c r="J49" s="42">
        <f t="shared" ref="J49" si="66">100*(H49/I49-1)</f>
        <v>1.3584188005544284E-2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67">(B12+H12)/2</f>
        <v>-0.54564999999999975</v>
      </c>
      <c r="C50" s="43">
        <f t="shared" ref="C50" si="68">E12</f>
        <v>-0.54566000000000003</v>
      </c>
      <c r="D50" s="55">
        <f t="shared" ref="D50" si="69">100*(B50/C50-1)</f>
        <v>-1.8326430378468039E-3</v>
      </c>
      <c r="E50" s="57">
        <f t="shared" ref="E50" si="70">(C12+I12)/2</f>
        <v>7.0000000000014495E-3</v>
      </c>
      <c r="F50" s="43">
        <f t="shared" si="46"/>
        <v>6.9500100000000004E-3</v>
      </c>
      <c r="G50" s="55">
        <f t="shared" ref="G50" si="71">100*(E50/F50-1)</f>
        <v>0.71927954062582788</v>
      </c>
      <c r="H50" s="57">
        <f t="shared" ref="H50" si="72">(D12+J12)/2</f>
        <v>0.6285000000000025</v>
      </c>
      <c r="I50" s="43">
        <f t="shared" ref="I50" si="73">G12</f>
        <v>0.62834999999999996</v>
      </c>
      <c r="J50" s="42">
        <f t="shared" ref="J50" si="74">100*(H50/I50-1)</f>
        <v>2.3872045834738564E-2</v>
      </c>
    </row>
    <row r="51" spans="1:16">
      <c r="A51" s="2" t="s">
        <v>12</v>
      </c>
      <c r="B51" s="57">
        <f t="shared" ref="B51" si="75">(B13+H13)/2</f>
        <v>0.84749999999999659</v>
      </c>
      <c r="C51" s="43">
        <f t="shared" ref="C51" si="76">E13</f>
        <v>0.84767000000000003</v>
      </c>
      <c r="D51" s="55">
        <f t="shared" ref="D51" si="77">100*(B51/C51-1)</f>
        <v>-2.0054974223870925E-2</v>
      </c>
      <c r="E51" s="57">
        <f t="shared" ref="E51" si="78">(C13+I13)/2</f>
        <v>4.1000000000000369E-2</v>
      </c>
      <c r="F51" s="43">
        <f t="shared" si="46"/>
        <v>4.07789E-2</v>
      </c>
      <c r="G51" s="55">
        <f t="shared" ref="G51" si="79">100*(E51/F51-1)</f>
        <v>0.54219216310487095</v>
      </c>
      <c r="H51" s="57">
        <f t="shared" ref="H51" si="80">(D13+J13)/2</f>
        <v>-0.73730000000000007</v>
      </c>
      <c r="I51" s="43">
        <f t="shared" ref="I51" si="81">G13</f>
        <v>-0.73729</v>
      </c>
      <c r="J51" s="42">
        <f t="shared" ref="J51" si="82">100*(H51/I51-1)</f>
        <v>1.3563184093179359E-3</v>
      </c>
    </row>
    <row r="52" spans="1:16">
      <c r="A52" s="2" t="s">
        <v>16</v>
      </c>
      <c r="B52" s="57"/>
      <c r="C52" s="180" t="s">
        <v>76</v>
      </c>
      <c r="D52" s="55"/>
      <c r="E52" s="57"/>
      <c r="F52" s="180" t="s">
        <v>76</v>
      </c>
      <c r="G52" s="55"/>
      <c r="H52" s="57"/>
      <c r="I52" s="180" t="s">
        <v>76</v>
      </c>
      <c r="J52" s="42"/>
    </row>
    <row r="53" spans="1:16" ht="13.5" thickBot="1">
      <c r="A53" s="12" t="s">
        <v>11</v>
      </c>
      <c r="B53" s="81">
        <f t="shared" ref="B53" si="83">(B15+H15)/2</f>
        <v>0.54800000000000182</v>
      </c>
      <c r="C53" s="44">
        <f t="shared" ref="C53" si="84">E15</f>
        <v>0.54776999999999998</v>
      </c>
      <c r="D53" s="56">
        <f t="shared" ref="D53" si="85">100*(B53/C53-1)</f>
        <v>4.1988425799477369E-2</v>
      </c>
      <c r="E53" s="58">
        <f t="shared" ref="E53" si="86">(C15+I15)/2</f>
        <v>6.5500000000000114E-2</v>
      </c>
      <c r="F53" s="44">
        <f t="shared" si="46"/>
        <v>6.5311099999999997E-2</v>
      </c>
      <c r="G53" s="56">
        <f t="shared" ref="G53" si="87">100*(E53/F53-1)</f>
        <v>0.28923108016878363</v>
      </c>
      <c r="H53" s="58">
        <f t="shared" ref="H53" si="88">(D15+J15)/2</f>
        <v>-0.41244999999999976</v>
      </c>
      <c r="I53" s="44">
        <f t="shared" ref="I53" si="89">G15</f>
        <v>-0.41243999999999997</v>
      </c>
      <c r="J53" s="45">
        <f t="shared" ref="J53" si="90">100*(H53/I53-1)</f>
        <v>2.4245950925649851E-3</v>
      </c>
    </row>
    <row r="54" spans="1:16" ht="13.5" thickTop="1">
      <c r="A54" s="38" t="s">
        <v>39</v>
      </c>
      <c r="B54" s="9"/>
      <c r="C54" s="51"/>
      <c r="D54" s="391">
        <f>AVERAGE(D42:D53)</f>
        <v>1.8405306798820818E-2</v>
      </c>
      <c r="E54" s="392" t="s">
        <v>40</v>
      </c>
      <c r="F54" s="15"/>
      <c r="G54" s="391">
        <f>AVERAGE(G42:G53)</f>
        <v>1.4129679831693059E-2</v>
      </c>
      <c r="H54" s="377"/>
      <c r="I54" s="378"/>
      <c r="J54" s="391">
        <f>AVERAGE(J42:J53)</f>
        <v>1.5414994715113772E-2</v>
      </c>
    </row>
    <row r="55" spans="1:16">
      <c r="A55" s="38" t="s">
        <v>41</v>
      </c>
      <c r="B55" s="420" t="s">
        <v>33</v>
      </c>
      <c r="C55" s="403"/>
      <c r="D55" s="391">
        <f>AVERAGE(D42,D44,D46,D48,D50,D52)</f>
        <v>-3.2477138089330726E-2</v>
      </c>
      <c r="E55" s="392" t="s">
        <v>42</v>
      </c>
      <c r="F55" s="15"/>
      <c r="G55" s="391">
        <f>AVERAGE(G42,G44,G46,G48,G50,G52)</f>
        <v>4.0915007848134621E-2</v>
      </c>
      <c r="H55" s="377"/>
      <c r="I55" s="378"/>
      <c r="J55" s="391">
        <f>AVERAGE(J42,J44,J46,J48,J50,J52)</f>
        <v>2.9906255403864268E-2</v>
      </c>
    </row>
    <row r="56" spans="1:16">
      <c r="A56" s="38"/>
      <c r="B56" s="66"/>
      <c r="C56" s="67"/>
      <c r="D56" s="393">
        <f>AVERAGE(D43,D45,D47,D49,D51,D53)</f>
        <v>6.0807344205613768E-2</v>
      </c>
      <c r="E56" s="394" t="s">
        <v>43</v>
      </c>
      <c r="F56" s="395"/>
      <c r="G56" s="393">
        <f>AVERAGE(G43,G45,G47,G49,G51,G53)</f>
        <v>-8.1914268486749098E-3</v>
      </c>
      <c r="H56" s="396"/>
      <c r="I56" s="397"/>
      <c r="J56" s="393">
        <f>AVERAGE(J43,J45,J47,J49,J51,J53)</f>
        <v>3.3389441411550238E-3</v>
      </c>
    </row>
    <row r="57" spans="1:16">
      <c r="A57" s="38"/>
      <c r="B57" s="66"/>
      <c r="C57" s="50"/>
      <c r="D57" s="391">
        <f>_xlfn.STDEV.S(D42:D53)</f>
        <v>0.10144273486642234</v>
      </c>
      <c r="E57" s="392" t="s">
        <v>40</v>
      </c>
      <c r="F57" s="15"/>
      <c r="G57" s="391">
        <f>_xlfn.STDEV.S(G42:G53)</f>
        <v>0.48076366388478653</v>
      </c>
      <c r="H57" s="377"/>
      <c r="I57" s="378"/>
      <c r="J57" s="391">
        <f>_xlfn.STDEV.S(J42:J53)</f>
        <v>7.3051587500160262E-2</v>
      </c>
    </row>
    <row r="58" spans="1:16">
      <c r="A58" s="38"/>
      <c r="B58" s="420" t="s">
        <v>44</v>
      </c>
      <c r="C58" s="403"/>
      <c r="D58" s="391">
        <f>_xlfn.STDEV.S(D42,D44,D46,D48,D50,D52)</f>
        <v>3.2325917168400359E-2</v>
      </c>
      <c r="E58" s="392" t="s">
        <v>42</v>
      </c>
      <c r="F58" s="15"/>
      <c r="G58" s="391">
        <f>_xlfn.STDEV.S(G42,G44,G46,G48,G50,G52)</f>
        <v>0.51805256127510724</v>
      </c>
      <c r="H58" s="377"/>
      <c r="I58" s="378"/>
      <c r="J58" s="391">
        <f>_xlfn.STDEV.S(J42,J44,J46,J48,J50,J52)</f>
        <v>9.2024516361947417E-2</v>
      </c>
    </row>
    <row r="59" spans="1:16" ht="13.5" thickBot="1">
      <c r="A59" s="70"/>
      <c r="B59" s="71"/>
      <c r="C59" s="72"/>
      <c r="D59" s="398">
        <f>_xlfn.STDEV.S(D43,D45,D47,D49,D51,D53)</f>
        <v>0.12246935309882073</v>
      </c>
      <c r="E59" s="399" t="s">
        <v>43</v>
      </c>
      <c r="F59" s="400"/>
      <c r="G59" s="398">
        <f>_xlfn.STDEV.S(G43,G45,G47,G49,G51,G53)</f>
        <v>0.49623512982034734</v>
      </c>
      <c r="H59" s="401"/>
      <c r="I59" s="401"/>
      <c r="J59" s="398">
        <f>_xlfn.STDEV.S(J43,J45,J47,J49,J51,J53)</f>
        <v>5.9272807846092318E-2</v>
      </c>
    </row>
    <row r="60" spans="1:16" ht="13.5" thickTop="1">
      <c r="A60" s="5"/>
      <c r="B60" s="15"/>
      <c r="C60" s="15"/>
      <c r="D60" s="9"/>
      <c r="E60" s="15"/>
      <c r="F60" s="1"/>
      <c r="G60" s="1"/>
    </row>
    <row r="61" spans="1:16" ht="13.5" thickBot="1">
      <c r="C61" s="356"/>
      <c r="D61" s="379"/>
      <c r="E61" s="140"/>
      <c r="F61" s="379"/>
      <c r="G61" s="434"/>
      <c r="H61" s="434"/>
      <c r="J61" s="349" t="s">
        <v>123</v>
      </c>
    </row>
    <row r="62" spans="1:16" ht="13.5" thickTop="1">
      <c r="A62" s="82"/>
      <c r="B62" s="303" t="s">
        <v>109</v>
      </c>
      <c r="C62" s="304" t="s">
        <v>110</v>
      </c>
      <c r="D62" s="305" t="s">
        <v>111</v>
      </c>
      <c r="E62" s="407" t="s">
        <v>62</v>
      </c>
      <c r="F62" s="418"/>
      <c r="G62" s="418"/>
      <c r="H62" s="419"/>
      <c r="J62" s="307"/>
    </row>
    <row r="63" spans="1:16">
      <c r="A63" s="83" t="s">
        <v>100</v>
      </c>
      <c r="B63" s="252" t="s">
        <v>106</v>
      </c>
      <c r="C63" s="341" t="s">
        <v>106</v>
      </c>
      <c r="D63" s="345" t="s">
        <v>107</v>
      </c>
      <c r="E63" s="308" t="s">
        <v>52</v>
      </c>
      <c r="F63" s="41" t="s">
        <v>52</v>
      </c>
      <c r="G63" s="41" t="s">
        <v>82</v>
      </c>
      <c r="H63" s="339" t="s">
        <v>82</v>
      </c>
      <c r="J63" s="339" t="s">
        <v>82</v>
      </c>
    </row>
    <row r="64" spans="1:16" ht="13.5" thickBot="1">
      <c r="A64" s="86" t="s">
        <v>5</v>
      </c>
      <c r="B64" s="99" t="s">
        <v>18</v>
      </c>
      <c r="C64" s="342" t="s">
        <v>57</v>
      </c>
      <c r="D64" s="346" t="s">
        <v>55</v>
      </c>
      <c r="E64" s="90" t="s">
        <v>67</v>
      </c>
      <c r="F64" s="239" t="s">
        <v>80</v>
      </c>
      <c r="G64" s="239" t="s">
        <v>108</v>
      </c>
      <c r="H64" s="340" t="s">
        <v>83</v>
      </c>
      <c r="J64" s="347" t="s">
        <v>122</v>
      </c>
    </row>
    <row r="65" spans="1:19" ht="13.5" thickTop="1">
      <c r="A65" s="91" t="s">
        <v>6</v>
      </c>
      <c r="B65" s="208">
        <f>F4</f>
        <v>1.1043000000000001E-2</v>
      </c>
      <c r="C65" s="343">
        <f t="shared" ref="C65:C74" si="91">L4</f>
        <v>-7.0027499999999993E-2</v>
      </c>
      <c r="D65" s="370">
        <f>'Location 1-Hoop'!F4</f>
        <v>-164.94</v>
      </c>
      <c r="E65" s="92">
        <f t="shared" ref="E65:E74" si="92">N4</f>
        <v>-8.3314500000000002</v>
      </c>
      <c r="F65" s="367">
        <f t="shared" ref="F65:F74" si="93">P4</f>
        <v>8.6709550000000011</v>
      </c>
      <c r="G65" s="101">
        <f t="shared" ref="G65:G74" si="94">E65/D65</f>
        <v>5.0512004365223719E-2</v>
      </c>
      <c r="H65" s="42">
        <f t="shared" ref="H65:H74" si="95">F65/E65</f>
        <v>-1.0407498094569374</v>
      </c>
      <c r="J65" s="42">
        <f>F65/D65</f>
        <v>-5.2570358918394573E-2</v>
      </c>
    </row>
    <row r="66" spans="1:19">
      <c r="A66" s="91" t="s">
        <v>7</v>
      </c>
      <c r="B66" s="208">
        <f t="shared" ref="B66:B76" si="96">F5</f>
        <v>4.9446999999999998E-2</v>
      </c>
      <c r="C66" s="343">
        <f t="shared" si="91"/>
        <v>0.49654999999999999</v>
      </c>
      <c r="D66" s="370">
        <f>'Location 1-Hoop'!F5</f>
        <v>-304.93</v>
      </c>
      <c r="E66" s="92">
        <f t="shared" si="92"/>
        <v>27.939999999999998</v>
      </c>
      <c r="F66" s="367">
        <f t="shared" si="93"/>
        <v>16.887500000000003</v>
      </c>
      <c r="G66" s="101">
        <f t="shared" si="94"/>
        <v>-9.1627586659233262E-2</v>
      </c>
      <c r="H66" s="42">
        <f t="shared" si="95"/>
        <v>0.60442018611309967</v>
      </c>
      <c r="J66" s="42">
        <f t="shared" ref="J66:J74" si="97">F66/D66</f>
        <v>-5.538156298166793E-2</v>
      </c>
    </row>
    <row r="67" spans="1:19">
      <c r="A67" s="91" t="s">
        <v>13</v>
      </c>
      <c r="B67" s="208">
        <f t="shared" si="96"/>
        <v>6.1304999999999998E-2</v>
      </c>
      <c r="C67" s="343">
        <f t="shared" si="91"/>
        <v>-0.66507999999999989</v>
      </c>
      <c r="D67" s="370">
        <f>'Location 1-Hoop'!F6</f>
        <v>-237.33</v>
      </c>
      <c r="E67" s="92">
        <f t="shared" si="92"/>
        <v>-57.774000000000001</v>
      </c>
      <c r="F67" s="367">
        <f t="shared" si="93"/>
        <v>24.690750000000001</v>
      </c>
      <c r="G67" s="101">
        <f t="shared" si="94"/>
        <v>0.24343319428643659</v>
      </c>
      <c r="H67" s="42">
        <f t="shared" si="95"/>
        <v>-0.42736784712846609</v>
      </c>
      <c r="J67" s="42">
        <f t="shared" si="97"/>
        <v>-0.10403552016180002</v>
      </c>
      <c r="N67" s="1"/>
      <c r="O67" s="1"/>
      <c r="P67" s="1"/>
      <c r="Q67" s="1"/>
      <c r="R67" s="1"/>
      <c r="S67" s="1"/>
    </row>
    <row r="68" spans="1:19">
      <c r="A68" s="91" t="s">
        <v>8</v>
      </c>
      <c r="B68" s="208">
        <f t="shared" si="96"/>
        <v>0.10084</v>
      </c>
      <c r="C68" s="343">
        <f t="shared" si="91"/>
        <v>0.73354999999999992</v>
      </c>
      <c r="D68" s="370">
        <f>'Location 1-Hoop'!F7</f>
        <v>-290.33</v>
      </c>
      <c r="E68" s="92">
        <f t="shared" si="92"/>
        <v>82.210999999999999</v>
      </c>
      <c r="F68" s="367">
        <f t="shared" si="93"/>
        <v>35.657250000000005</v>
      </c>
      <c r="G68" s="101">
        <f t="shared" si="94"/>
        <v>-0.28316398580925156</v>
      </c>
      <c r="H68" s="42">
        <f t="shared" si="95"/>
        <v>0.43372845482964573</v>
      </c>
      <c r="J68" s="42">
        <f t="shared" si="97"/>
        <v>-0.12281627802845041</v>
      </c>
      <c r="N68" s="1"/>
      <c r="O68" s="1"/>
      <c r="P68" s="1"/>
      <c r="Q68" s="1"/>
      <c r="R68" s="1"/>
      <c r="S68" s="1"/>
    </row>
    <row r="69" spans="1:19">
      <c r="A69" s="91" t="s">
        <v>14</v>
      </c>
      <c r="B69" s="208">
        <f t="shared" si="96"/>
        <v>3.7367999999999998E-2</v>
      </c>
      <c r="C69" s="343">
        <f t="shared" si="91"/>
        <v>-0.19283500000000001</v>
      </c>
      <c r="D69" s="370">
        <f>'Location 1-Hoop'!F8</f>
        <v>-288.20999999999998</v>
      </c>
      <c r="E69" s="92">
        <f t="shared" si="92"/>
        <v>-37.935500000000005</v>
      </c>
      <c r="F69" s="367">
        <f t="shared" si="93"/>
        <v>14.18</v>
      </c>
      <c r="G69" s="101">
        <f t="shared" si="94"/>
        <v>0.13162450990597135</v>
      </c>
      <c r="H69" s="42">
        <f t="shared" si="95"/>
        <v>-0.37379235808148037</v>
      </c>
      <c r="J69" s="42">
        <f t="shared" si="97"/>
        <v>-4.9200235939072204E-2</v>
      </c>
      <c r="N69" s="1"/>
      <c r="O69" s="430"/>
      <c r="P69" s="430"/>
      <c r="Q69" s="430"/>
      <c r="R69" s="1"/>
      <c r="S69" s="1"/>
    </row>
    <row r="70" spans="1:19">
      <c r="A70" s="91" t="s">
        <v>9</v>
      </c>
      <c r="B70" s="208">
        <f t="shared" si="96"/>
        <v>6.8021999999999999E-2</v>
      </c>
      <c r="C70" s="343">
        <f t="shared" si="91"/>
        <v>0.26156499999999999</v>
      </c>
      <c r="D70" s="370">
        <f>'Location 1-Hoop'!F9</f>
        <v>-316.48</v>
      </c>
      <c r="E70" s="92">
        <f t="shared" si="92"/>
        <v>58.08</v>
      </c>
      <c r="F70" s="367">
        <f t="shared" si="93"/>
        <v>22.375249999999998</v>
      </c>
      <c r="G70" s="101">
        <f t="shared" si="94"/>
        <v>-0.18351870576339735</v>
      </c>
      <c r="H70" s="42">
        <f t="shared" si="95"/>
        <v>0.38524879476584017</v>
      </c>
      <c r="J70" s="42">
        <f t="shared" si="97"/>
        <v>-7.0700360212335681E-2</v>
      </c>
      <c r="N70" s="1"/>
      <c r="O70" s="1"/>
      <c r="P70" s="1"/>
      <c r="Q70" s="1"/>
      <c r="R70" s="1"/>
      <c r="S70" s="1"/>
    </row>
    <row r="71" spans="1:19">
      <c r="A71" s="91" t="s">
        <v>15</v>
      </c>
      <c r="B71" s="208">
        <f t="shared" si="96"/>
        <v>2.8122000000000001E-2</v>
      </c>
      <c r="C71" s="343">
        <f t="shared" si="91"/>
        <v>-0.27</v>
      </c>
      <c r="D71" s="370">
        <f>'Location 1-Hoop'!F10</f>
        <v>-331.1</v>
      </c>
      <c r="E71" s="92">
        <f t="shared" si="92"/>
        <v>-28.549999999999997</v>
      </c>
      <c r="F71" s="367">
        <f t="shared" si="93"/>
        <v>16.782499999999999</v>
      </c>
      <c r="G71" s="101">
        <f t="shared" si="94"/>
        <v>8.6227725762609467E-2</v>
      </c>
      <c r="H71" s="42">
        <f t="shared" si="95"/>
        <v>-0.58782837127845888</v>
      </c>
      <c r="J71" s="42">
        <f t="shared" si="97"/>
        <v>-5.0687103594080331E-2</v>
      </c>
      <c r="N71" s="1"/>
      <c r="O71" s="1"/>
      <c r="P71" s="1"/>
      <c r="Q71" s="1"/>
      <c r="R71" s="1"/>
      <c r="S71" s="1"/>
    </row>
    <row r="72" spans="1:19">
      <c r="A72" s="91" t="s">
        <v>10</v>
      </c>
      <c r="B72" s="208">
        <f t="shared" si="96"/>
        <v>0.11662</v>
      </c>
      <c r="C72" s="343">
        <f t="shared" si="91"/>
        <v>0.68826999999999994</v>
      </c>
      <c r="D72" s="370">
        <f>'Location 1-Hoop'!F11</f>
        <v>-394.76</v>
      </c>
      <c r="E72" s="92">
        <f t="shared" si="92"/>
        <v>77.862499999999997</v>
      </c>
      <c r="F72" s="367">
        <f t="shared" si="93"/>
        <v>48.250500000000009</v>
      </c>
      <c r="G72" s="101">
        <f t="shared" si="94"/>
        <v>-0.19724009524774547</v>
      </c>
      <c r="H72" s="42">
        <f t="shared" si="95"/>
        <v>0.61968855353989416</v>
      </c>
      <c r="J72" s="42">
        <f t="shared" si="97"/>
        <v>-0.12222742932414635</v>
      </c>
      <c r="N72" s="1"/>
      <c r="O72" s="1"/>
      <c r="P72" s="1"/>
      <c r="Q72" s="1"/>
      <c r="R72" s="1"/>
      <c r="S72" s="1"/>
    </row>
    <row r="73" spans="1:19">
      <c r="A73" s="91" t="s">
        <v>17</v>
      </c>
      <c r="B73" s="208">
        <f t="shared" si="96"/>
        <v>6.9500100000000004E-3</v>
      </c>
      <c r="C73" s="343">
        <f t="shared" si="91"/>
        <v>-0.587005</v>
      </c>
      <c r="D73" s="370">
        <f>'Location 1-Hoop'!F12</f>
        <v>-246.08</v>
      </c>
      <c r="E73" s="92">
        <f t="shared" si="92"/>
        <v>-33.010000000000005</v>
      </c>
      <c r="F73" s="367">
        <f t="shared" si="93"/>
        <v>34.623075</v>
      </c>
      <c r="G73" s="101">
        <f t="shared" si="94"/>
        <v>0.13414336801040314</v>
      </c>
      <c r="H73" s="42">
        <f t="shared" si="95"/>
        <v>-1.0488662526507118</v>
      </c>
      <c r="J73" s="42">
        <f t="shared" si="97"/>
        <v>-0.1406984517230169</v>
      </c>
      <c r="N73" s="1"/>
      <c r="O73" s="1"/>
      <c r="P73" s="1"/>
      <c r="Q73" s="1"/>
      <c r="R73" s="1"/>
      <c r="S73" s="1"/>
    </row>
    <row r="74" spans="1:19">
      <c r="A74" s="91" t="s">
        <v>12</v>
      </c>
      <c r="B74" s="208">
        <f t="shared" si="96"/>
        <v>4.07789E-2</v>
      </c>
      <c r="C74" s="343">
        <f t="shared" si="91"/>
        <v>0.79248000000000007</v>
      </c>
      <c r="D74" s="370">
        <f>'Location 1-Hoop'!F13</f>
        <v>-261.91000000000003</v>
      </c>
      <c r="E74" s="92">
        <f t="shared" si="92"/>
        <v>44.426000000000002</v>
      </c>
      <c r="F74" s="367">
        <f t="shared" si="93"/>
        <v>44.481850000000001</v>
      </c>
      <c r="G74" s="101">
        <f t="shared" si="94"/>
        <v>-0.16962315299148562</v>
      </c>
      <c r="H74" s="42">
        <f t="shared" si="95"/>
        <v>1.0012571467158871</v>
      </c>
      <c r="J74" s="42">
        <f t="shared" si="97"/>
        <v>-0.16983639418120727</v>
      </c>
      <c r="N74" s="1"/>
      <c r="O74" s="1"/>
      <c r="P74" s="1"/>
      <c r="Q74" s="1"/>
      <c r="R74" s="1"/>
      <c r="S74" s="1"/>
    </row>
    <row r="75" spans="1:19">
      <c r="A75" s="91" t="s">
        <v>59</v>
      </c>
      <c r="B75" s="208"/>
      <c r="C75" s="343"/>
      <c r="D75" s="370"/>
      <c r="E75" s="92"/>
      <c r="F75" s="367"/>
      <c r="G75" s="101"/>
      <c r="H75" s="42"/>
      <c r="J75" s="42"/>
      <c r="N75" s="1"/>
      <c r="O75" s="1"/>
      <c r="P75" s="1"/>
      <c r="Q75" s="1"/>
      <c r="R75" s="1"/>
      <c r="S75" s="1"/>
    </row>
    <row r="76" spans="1:19" ht="13.5" thickBot="1">
      <c r="A76" s="94" t="s">
        <v>11</v>
      </c>
      <c r="B76" s="208">
        <f t="shared" si="96"/>
        <v>6.5311099999999997E-2</v>
      </c>
      <c r="C76" s="344">
        <f>L15</f>
        <v>0.480105</v>
      </c>
      <c r="D76" s="371">
        <f>'Location 1-Hoop'!F15</f>
        <v>-142.16</v>
      </c>
      <c r="E76" s="92">
        <f>N15</f>
        <v>25.532499999999999</v>
      </c>
      <c r="F76" s="367">
        <f>P15</f>
        <v>17.725625000000001</v>
      </c>
      <c r="G76" s="102">
        <f>E76/D76</f>
        <v>-0.17960396736072032</v>
      </c>
      <c r="H76" s="45">
        <f>F76/E76</f>
        <v>0.69423773621854501</v>
      </c>
      <c r="J76" s="42">
        <f>F76/D76</f>
        <v>-0.12468785171637592</v>
      </c>
    </row>
    <row r="77" spans="1:19" ht="13.5" thickTop="1">
      <c r="A77" s="96" t="s">
        <v>39</v>
      </c>
      <c r="B77" s="213"/>
      <c r="C77" s="9"/>
      <c r="D77" s="290"/>
      <c r="E77" s="410" t="s">
        <v>40</v>
      </c>
      <c r="F77" s="411"/>
      <c r="G77" s="359" t="str">
        <f>"(-0.04)"</f>
        <v>(-0.04)</v>
      </c>
      <c r="H77" s="372" t="str">
        <f>"(0.02)"</f>
        <v>(0.02)</v>
      </c>
      <c r="J77" s="240">
        <f>AVERAGE(J65:J74,J76)</f>
        <v>-9.6621958798231586E-2</v>
      </c>
      <c r="M77" s="301"/>
    </row>
    <row r="78" spans="1:19">
      <c r="A78" s="38" t="s">
        <v>41</v>
      </c>
      <c r="B78" s="292"/>
      <c r="C78" s="406" t="s">
        <v>33</v>
      </c>
      <c r="D78" s="433"/>
      <c r="E78" s="402" t="s">
        <v>42</v>
      </c>
      <c r="F78" s="403"/>
      <c r="G78" s="101">
        <f>AVERAGE(G65,G67,G69,G71,G73)</f>
        <v>0.12918816046612885</v>
      </c>
      <c r="H78" s="42">
        <f>AVERAGE(H65,H67,H69,H71,H73)</f>
        <v>-0.6957209277192109</v>
      </c>
      <c r="J78" s="42">
        <f>AVERAGE(J65,J67,J69,J71,J73)</f>
        <v>-7.9438334067272812E-2</v>
      </c>
    </row>
    <row r="79" spans="1:19">
      <c r="A79" s="38"/>
      <c r="B79" s="244"/>
      <c r="C79" s="98"/>
      <c r="D79" s="243"/>
      <c r="E79" s="412" t="s">
        <v>43</v>
      </c>
      <c r="F79" s="413"/>
      <c r="G79" s="291">
        <f>AVERAGE(G66,G68,G70,G72,G74,G76)</f>
        <v>-0.1841295823053056</v>
      </c>
      <c r="H79" s="241">
        <f>AVERAGE(H66,H68,H70,H72,H74,H76)</f>
        <v>0.62309681203048539</v>
      </c>
      <c r="J79" s="241">
        <f>AVERAGE(J66,J68,J70,J72,J74,J76)</f>
        <v>-0.11094164607403061</v>
      </c>
    </row>
    <row r="80" spans="1:19">
      <c r="A80" s="38" t="s">
        <v>99</v>
      </c>
      <c r="B80" s="244"/>
      <c r="C80" s="285"/>
      <c r="D80" s="210"/>
      <c r="E80" s="431" t="s">
        <v>40</v>
      </c>
      <c r="F80" s="432"/>
      <c r="G80" s="359" t="str">
        <f>"(-4.20)"</f>
        <v>(-4.20)</v>
      </c>
      <c r="H80" s="373" t="str">
        <f>"(31.14)"</f>
        <v>(31.14)</v>
      </c>
      <c r="J80" s="42">
        <f>_xlfn.STDEV.S(J65:J74,J76)</f>
        <v>4.2614084747949865E-2</v>
      </c>
    </row>
    <row r="81" spans="1:12">
      <c r="A81" s="38"/>
      <c r="B81" s="285"/>
      <c r="C81" s="406" t="s">
        <v>131</v>
      </c>
      <c r="D81" s="433"/>
      <c r="E81" s="402" t="s">
        <v>42</v>
      </c>
      <c r="F81" s="403"/>
      <c r="G81" s="101">
        <f>_xlfn.STDEV.S(G65,G67,G69,G71,G73)/G78</f>
        <v>0.56243612972590562</v>
      </c>
      <c r="H81" s="42">
        <f>_xlfn.STDEV.S(H65,H67,H69,H71,H73)/H78</f>
        <v>-0.47184365953387253</v>
      </c>
      <c r="J81" s="42">
        <f>_xlfn.STDEV.S(J65,J67,J69,J71,J73)</f>
        <v>4.1293726822903949E-2</v>
      </c>
    </row>
    <row r="82" spans="1:12" ht="13.5" thickBot="1">
      <c r="A82" s="70"/>
      <c r="B82" s="71"/>
      <c r="C82" s="71"/>
      <c r="D82" s="211"/>
      <c r="E82" s="404" t="s">
        <v>43</v>
      </c>
      <c r="F82" s="405"/>
      <c r="G82" s="102">
        <f>_xlfn.STDEV.S(G66,G68,G70,G72,G74,G76)/G79</f>
        <v>-0.33273301826280555</v>
      </c>
      <c r="H82" s="45">
        <f>_xlfn.STDEV.S(H66,H68,H70,H72,H74,H76)/H79</f>
        <v>0.35224163509042339</v>
      </c>
      <c r="J82" s="45">
        <f>_xlfn.STDEV.S(J66,J68,J70,J72,J74,J76)</f>
        <v>4.1550473481836117E-2</v>
      </c>
      <c r="K82" s="1"/>
      <c r="L82" s="1"/>
    </row>
    <row r="83" spans="1:12" ht="13.5" thickTop="1">
      <c r="J83" s="1"/>
      <c r="K83" s="1"/>
      <c r="L83" s="1"/>
    </row>
    <row r="84" spans="1:12">
      <c r="G84" s="120"/>
      <c r="H84" s="120"/>
      <c r="J84" s="1"/>
      <c r="K84" s="306"/>
      <c r="L84" s="1"/>
    </row>
    <row r="85" spans="1:12">
      <c r="G85" s="126"/>
      <c r="H85" s="126"/>
      <c r="J85" s="1"/>
      <c r="K85" s="1"/>
      <c r="L85" s="1"/>
    </row>
    <row r="86" spans="1:12">
      <c r="G86" s="126"/>
      <c r="H86" s="126"/>
      <c r="J86" s="1"/>
      <c r="K86" s="1"/>
      <c r="L86" s="1"/>
    </row>
    <row r="87" spans="1:12">
      <c r="G87" s="126"/>
      <c r="H87" s="126"/>
    </row>
    <row r="88" spans="1:12">
      <c r="G88" s="126"/>
      <c r="H88" s="126"/>
    </row>
    <row r="89" spans="1:12">
      <c r="G89" s="126"/>
      <c r="H89" s="126"/>
    </row>
  </sheetData>
  <mergeCells count="18">
    <mergeCell ref="C78:D78"/>
    <mergeCell ref="C81:D81"/>
    <mergeCell ref="E62:H62"/>
    <mergeCell ref="G61:H61"/>
    <mergeCell ref="H1:J1"/>
    <mergeCell ref="B33:C33"/>
    <mergeCell ref="B36:C36"/>
    <mergeCell ref="B55:C55"/>
    <mergeCell ref="B58:C58"/>
    <mergeCell ref="B1:D1"/>
    <mergeCell ref="E1:G1"/>
    <mergeCell ref="O69:Q69"/>
    <mergeCell ref="E82:F82"/>
    <mergeCell ref="E80:F80"/>
    <mergeCell ref="E79:F79"/>
    <mergeCell ref="E78:F78"/>
    <mergeCell ref="E77:F77"/>
    <mergeCell ref="E81:F81"/>
  </mergeCells>
  <pageMargins left="0.7" right="0.7" top="0.75" bottom="0.75" header="0.3" footer="0.3"/>
  <pageSetup orientation="portrait" r:id="rId1"/>
  <ignoredErrors>
    <ignoredError sqref="D65:D76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52"/>
  <sheetViews>
    <sheetView topLeftCell="A49" zoomScale="150" zoomScaleNormal="150" zoomScalePageLayoutView="150" workbookViewId="0">
      <selection activeCell="H64" sqref="H64"/>
    </sheetView>
  </sheetViews>
  <sheetFormatPr defaultColWidth="8.85546875" defaultRowHeight="12.75"/>
  <cols>
    <col min="1" max="1" width="25" customWidth="1"/>
    <col min="2" max="4" width="10.7109375" customWidth="1"/>
    <col min="5" max="6" width="11.7109375" customWidth="1"/>
    <col min="7" max="7" width="10.7109375" customWidth="1"/>
    <col min="8" max="10" width="11.7109375" customWidth="1"/>
    <col min="12" max="12" width="15.7109375" customWidth="1"/>
    <col min="13" max="15" width="9.7109375" customWidth="1"/>
    <col min="16" max="16" width="15.7109375" customWidth="1"/>
  </cols>
  <sheetData>
    <row r="1" spans="1:17" ht="13.5" thickTop="1">
      <c r="A1" s="33" t="s">
        <v>45</v>
      </c>
      <c r="B1" s="437" t="s">
        <v>4</v>
      </c>
      <c r="C1" s="438"/>
      <c r="D1" s="439"/>
      <c r="E1" s="430"/>
      <c r="F1" s="440"/>
      <c r="G1" s="440"/>
      <c r="H1" s="441"/>
      <c r="I1" s="442"/>
      <c r="J1" s="442"/>
      <c r="L1" s="244"/>
      <c r="M1" s="5"/>
      <c r="N1" s="266"/>
      <c r="O1" s="5"/>
      <c r="P1" s="5"/>
      <c r="Q1" s="1"/>
    </row>
    <row r="2" spans="1:17">
      <c r="A2" s="6" t="s">
        <v>48</v>
      </c>
      <c r="B2" s="28" t="s">
        <v>24</v>
      </c>
      <c r="C2" s="24" t="s">
        <v>22</v>
      </c>
      <c r="D2" s="27" t="s">
        <v>25</v>
      </c>
      <c r="E2" s="245"/>
      <c r="F2" s="245"/>
      <c r="G2" s="245"/>
      <c r="H2" s="245"/>
      <c r="I2" s="245"/>
      <c r="J2" s="245"/>
      <c r="L2" s="244"/>
      <c r="M2" s="5"/>
      <c r="N2" s="5"/>
      <c r="O2" s="5"/>
      <c r="P2" s="5"/>
      <c r="Q2" s="1"/>
    </row>
    <row r="3" spans="1:17" ht="13.5" thickBot="1">
      <c r="A3" s="7" t="s">
        <v>5</v>
      </c>
      <c r="B3" s="29" t="s">
        <v>0</v>
      </c>
      <c r="C3" s="25" t="s">
        <v>28</v>
      </c>
      <c r="D3" s="34" t="s">
        <v>19</v>
      </c>
      <c r="E3" s="273"/>
      <c r="F3" s="273"/>
      <c r="G3" s="273"/>
      <c r="H3" s="273"/>
      <c r="I3" s="273"/>
      <c r="J3" s="273"/>
      <c r="L3" s="16"/>
      <c r="M3" s="16"/>
      <c r="N3" s="16"/>
      <c r="O3" s="16"/>
      <c r="P3" s="16"/>
      <c r="Q3" s="1"/>
    </row>
    <row r="4" spans="1:17" ht="13.5" thickTop="1">
      <c r="A4" s="2" t="s">
        <v>6</v>
      </c>
      <c r="B4" s="30">
        <f>'Location 1-Hoop'!B4</f>
        <v>24.896999999999998</v>
      </c>
      <c r="C4" s="30">
        <f>'Location 1-Hoop'!C4</f>
        <v>-166.52</v>
      </c>
      <c r="D4" s="276">
        <f>'Location 1-Hoop'!D4</f>
        <v>-356.02</v>
      </c>
      <c r="E4" s="272"/>
      <c r="F4" s="272"/>
      <c r="G4" s="157"/>
      <c r="H4" s="272"/>
      <c r="I4" s="272"/>
      <c r="J4" s="157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1-Hoop'!B5</f>
        <v>-476.29</v>
      </c>
      <c r="C5" s="30">
        <f>'Location 1-Hoop'!C5</f>
        <v>-298.98</v>
      </c>
      <c r="D5" s="276">
        <f>'Location 1-Hoop'!D5</f>
        <v>-121.07</v>
      </c>
      <c r="E5" s="272"/>
      <c r="F5" s="272"/>
      <c r="G5" s="157"/>
      <c r="H5" s="272"/>
      <c r="I5" s="272"/>
      <c r="J5" s="157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1-Hoop'!B6</f>
        <v>-108.99</v>
      </c>
      <c r="C6" s="30">
        <f>'Location 1-Hoop'!C6</f>
        <v>-253.46</v>
      </c>
      <c r="D6" s="276">
        <f>'Location 1-Hoop'!D6</f>
        <v>-396.49</v>
      </c>
      <c r="E6" s="272"/>
      <c r="F6" s="272"/>
      <c r="G6" s="157"/>
      <c r="H6" s="272"/>
      <c r="I6" s="272"/>
      <c r="J6" s="157"/>
      <c r="L6" s="267"/>
      <c r="M6" s="267"/>
      <c r="N6" s="267"/>
      <c r="O6" s="267"/>
      <c r="P6" s="267"/>
      <c r="Q6" s="1"/>
    </row>
    <row r="7" spans="1:17">
      <c r="A7" s="2" t="s">
        <v>8</v>
      </c>
      <c r="B7" s="30">
        <f>'Location 1-Hoop'!B7</f>
        <v>-368.9</v>
      </c>
      <c r="C7" s="30">
        <f>'Location 1-Hoop'!C7</f>
        <v>-267.37</v>
      </c>
      <c r="D7" s="276">
        <f>'Location 1-Hoop'!D7</f>
        <v>-166.1</v>
      </c>
      <c r="E7" s="274"/>
      <c r="F7" s="274"/>
      <c r="G7" s="275"/>
      <c r="H7" s="274"/>
      <c r="I7" s="274"/>
      <c r="J7" s="275"/>
      <c r="L7" s="267"/>
      <c r="M7" s="267"/>
      <c r="N7" s="267"/>
      <c r="O7" s="267"/>
      <c r="P7" s="267"/>
      <c r="Q7" s="1"/>
    </row>
    <row r="8" spans="1:17">
      <c r="A8" s="4" t="s">
        <v>14</v>
      </c>
      <c r="B8" s="30">
        <f>'Location 1-Hoop'!B8</f>
        <v>-161.83000000000001</v>
      </c>
      <c r="C8" s="30">
        <f>'Location 1-Hoop'!C8</f>
        <v>-298.2</v>
      </c>
      <c r="D8" s="276">
        <f>'Location 1-Hoop'!D8</f>
        <v>-435.44</v>
      </c>
      <c r="E8" s="272"/>
      <c r="F8" s="272"/>
      <c r="G8" s="157"/>
      <c r="H8" s="272"/>
      <c r="I8" s="272"/>
      <c r="J8" s="157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1-Hoop'!B9</f>
        <v>-408.97</v>
      </c>
      <c r="C9" s="30">
        <f>'Location 1-Hoop'!C9</f>
        <v>-300.76</v>
      </c>
      <c r="D9" s="276">
        <f>'Location 1-Hoop'!D9</f>
        <v>-192.21</v>
      </c>
      <c r="E9" s="272"/>
      <c r="F9" s="272"/>
      <c r="G9" s="157"/>
      <c r="H9" s="272"/>
      <c r="I9" s="272"/>
      <c r="J9" s="157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1-Hoop'!B10</f>
        <v>-98.537000000000006</v>
      </c>
      <c r="C10" s="30">
        <f>'Location 1-Hoop'!C10</f>
        <v>-337.66</v>
      </c>
      <c r="D10" s="276">
        <f>'Location 1-Hoop'!D10</f>
        <v>-582.75</v>
      </c>
      <c r="E10" s="272"/>
      <c r="F10" s="272"/>
      <c r="G10" s="157"/>
      <c r="H10" s="272"/>
      <c r="I10" s="272"/>
      <c r="J10" s="157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1-Hoop'!B11</f>
        <v>-602.6</v>
      </c>
      <c r="C11" s="30">
        <f>'Location 1-Hoop'!C11</f>
        <v>-374.03</v>
      </c>
      <c r="D11" s="276">
        <f>'Location 1-Hoop'!D11</f>
        <v>-140.05000000000001</v>
      </c>
      <c r="E11" s="272"/>
      <c r="F11" s="272"/>
      <c r="G11" s="157"/>
      <c r="H11" s="272"/>
      <c r="I11" s="272"/>
      <c r="J11" s="157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1-Hoop'!B12</f>
        <v>51.615000000000002</v>
      </c>
      <c r="C12" s="30">
        <f>'Location 1-Hoop'!C12</f>
        <v>-254.98</v>
      </c>
      <c r="D12" s="276">
        <f>'Location 1-Hoop'!D12</f>
        <v>-567.75</v>
      </c>
      <c r="E12" s="272"/>
      <c r="F12" s="272"/>
      <c r="G12" s="157"/>
      <c r="H12" s="272"/>
      <c r="I12" s="272"/>
      <c r="J12" s="157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1-Hoop'!B13</f>
        <v>-488.5</v>
      </c>
      <c r="C13" s="30">
        <f>'Location 1-Hoop'!C13</f>
        <v>-249.75</v>
      </c>
      <c r="D13" s="276">
        <f>'Location 1-Hoop'!D13</f>
        <v>-9.0439000000000007</v>
      </c>
      <c r="E13" s="272"/>
      <c r="F13" s="272"/>
      <c r="G13" s="157"/>
      <c r="H13" s="272"/>
      <c r="I13" s="272"/>
      <c r="J13" s="157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1-Hoop'!B14</f>
        <v>28.463000000000001</v>
      </c>
      <c r="C14" s="30">
        <f>'Location 1-Hoop'!C14</f>
        <v>-100.26</v>
      </c>
      <c r="D14" s="276">
        <f>'Location 1-Hoop'!D14</f>
        <v>-229.18</v>
      </c>
      <c r="E14" s="272"/>
      <c r="F14" s="272"/>
      <c r="G14" s="157"/>
      <c r="H14" s="272"/>
      <c r="I14" s="272"/>
      <c r="J14" s="157"/>
      <c r="L14" s="9"/>
      <c r="M14" s="9"/>
      <c r="N14" s="9"/>
      <c r="O14" s="9"/>
      <c r="P14" s="9"/>
      <c r="Q14" s="1"/>
    </row>
    <row r="15" spans="1:17" ht="13.5" thickBot="1">
      <c r="A15" s="12" t="s">
        <v>11</v>
      </c>
      <c r="B15" s="185">
        <f>'Location 1-Hoop'!B15</f>
        <v>-234.18</v>
      </c>
      <c r="C15" s="185">
        <f>'Location 1-Hoop'!C15</f>
        <v>-135.46</v>
      </c>
      <c r="D15" s="277">
        <f>'Location 1-Hoop'!D15</f>
        <v>-35.515999999999998</v>
      </c>
      <c r="E15" s="272"/>
      <c r="F15" s="272"/>
      <c r="G15" s="157"/>
      <c r="H15" s="272"/>
      <c r="I15" s="272"/>
      <c r="J15" s="157"/>
      <c r="L15" s="9"/>
      <c r="M15" s="9"/>
      <c r="N15" s="9"/>
      <c r="O15" s="9"/>
      <c r="P15" s="9"/>
      <c r="Q15" s="1"/>
    </row>
    <row r="16" spans="1:17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5" thickBot="1">
      <c r="A17" s="21"/>
      <c r="B17" s="244"/>
      <c r="C17" s="244"/>
      <c r="D17" s="244"/>
      <c r="E17" s="244"/>
      <c r="F17" s="244"/>
      <c r="G17" s="244"/>
      <c r="H17" s="244"/>
      <c r="I17" s="244"/>
      <c r="J17" s="244"/>
      <c r="K17" s="17"/>
      <c r="L17" s="17"/>
      <c r="M17" s="17"/>
      <c r="N17" s="17"/>
      <c r="O17" s="17"/>
      <c r="P17" s="1"/>
      <c r="Q17" s="1"/>
    </row>
    <row r="18" spans="1:20" ht="13.5" thickTop="1">
      <c r="A18" s="33" t="s">
        <v>2</v>
      </c>
      <c r="B18" s="437" t="s">
        <v>4</v>
      </c>
      <c r="C18" s="438"/>
      <c r="D18" s="439"/>
      <c r="E18" s="430"/>
      <c r="F18" s="440"/>
      <c r="G18" s="440"/>
      <c r="H18" s="441"/>
      <c r="I18" s="442"/>
      <c r="J18" s="442"/>
      <c r="K18" s="17"/>
      <c r="L18" s="10"/>
      <c r="M18" s="10"/>
      <c r="N18" s="10"/>
      <c r="O18" s="10"/>
    </row>
    <row r="19" spans="1:20">
      <c r="A19" s="6" t="s">
        <v>48</v>
      </c>
      <c r="B19" s="28" t="s">
        <v>24</v>
      </c>
      <c r="C19" s="24" t="s">
        <v>22</v>
      </c>
      <c r="D19" s="27" t="s">
        <v>25</v>
      </c>
      <c r="E19" s="245"/>
      <c r="F19" s="245"/>
      <c r="G19" s="245"/>
      <c r="H19" s="245"/>
      <c r="I19" s="245"/>
      <c r="J19" s="245"/>
      <c r="K19" s="17"/>
      <c r="L19" s="10"/>
      <c r="M19" s="10"/>
      <c r="N19" s="10"/>
      <c r="O19" s="10"/>
    </row>
    <row r="20" spans="1:20" ht="13.5" thickBot="1">
      <c r="A20" s="7" t="s">
        <v>5</v>
      </c>
      <c r="B20" s="29" t="s">
        <v>0</v>
      </c>
      <c r="C20" s="25" t="s">
        <v>28</v>
      </c>
      <c r="D20" s="34" t="s">
        <v>19</v>
      </c>
      <c r="E20" s="273"/>
      <c r="F20" s="273"/>
      <c r="G20" s="273"/>
      <c r="H20" s="273"/>
      <c r="I20" s="273"/>
      <c r="J20" s="273"/>
      <c r="K20" s="17"/>
      <c r="L20" s="10"/>
      <c r="M20" s="10"/>
      <c r="N20" s="10"/>
      <c r="O20" s="10"/>
    </row>
    <row r="21" spans="1:20" ht="13.5" thickTop="1">
      <c r="A21" s="2" t="s">
        <v>6</v>
      </c>
      <c r="B21" s="30">
        <f>'Location 1-Axial'!B4</f>
        <v>0.55088999999999999</v>
      </c>
      <c r="C21" s="30">
        <f>'Location 1-Axial'!C4</f>
        <v>-8.3203999999999994</v>
      </c>
      <c r="D21" s="276">
        <f>'Location 1-Axial'!D4</f>
        <v>-16.651</v>
      </c>
      <c r="E21" s="272"/>
      <c r="F21" s="272"/>
      <c r="G21" s="157"/>
      <c r="H21" s="272"/>
      <c r="I21" s="272"/>
      <c r="J21" s="157"/>
      <c r="K21" s="17"/>
      <c r="L21" s="10"/>
      <c r="M21" s="10"/>
      <c r="N21" s="10"/>
      <c r="O21" s="10"/>
    </row>
    <row r="22" spans="1:20">
      <c r="A22" s="2" t="s">
        <v>7</v>
      </c>
      <c r="B22" s="30">
        <f>'Location 1-Axial'!B5</f>
        <v>46.822000000000003</v>
      </c>
      <c r="C22" s="30">
        <f>'Location 1-Axial'!C5</f>
        <v>27.989000000000001</v>
      </c>
      <c r="D22" s="276">
        <f>'Location 1-Axial'!D5</f>
        <v>12.054</v>
      </c>
      <c r="E22" s="272"/>
      <c r="F22" s="272"/>
      <c r="G22" s="157"/>
      <c r="H22" s="272"/>
      <c r="I22" s="272"/>
      <c r="J22" s="157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1-Axial'!B6</f>
        <v>-31.221</v>
      </c>
      <c r="C23" s="30">
        <f>'Location 1-Axial'!C6</f>
        <v>-57.713000000000001</v>
      </c>
      <c r="D23" s="276">
        <f>'Location 1-Axial'!D6</f>
        <v>-79.272999999999996</v>
      </c>
      <c r="E23" s="272"/>
      <c r="F23" s="272"/>
      <c r="G23" s="157"/>
      <c r="H23" s="272"/>
      <c r="I23" s="272"/>
      <c r="J23" s="157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1-Axial'!B7</f>
        <v>121.59</v>
      </c>
      <c r="C24" s="30">
        <f>'Location 1-Axial'!C7</f>
        <v>82.311999999999998</v>
      </c>
      <c r="D24" s="276">
        <f>'Location 1-Axial'!D7</f>
        <v>48.808999999999997</v>
      </c>
      <c r="E24" s="274"/>
      <c r="F24" s="274"/>
      <c r="G24" s="275"/>
      <c r="H24" s="274"/>
      <c r="I24" s="274"/>
      <c r="J24" s="275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1-Axial'!B8</f>
        <v>-23.17</v>
      </c>
      <c r="C25" s="30">
        <f>'Location 1-Axial'!C8</f>
        <v>-37.898000000000003</v>
      </c>
      <c r="D25" s="276">
        <f>'Location 1-Axial'!D8</f>
        <v>-51.143999999999998</v>
      </c>
      <c r="E25" s="272"/>
      <c r="F25" s="272"/>
      <c r="G25" s="157"/>
      <c r="H25" s="272"/>
      <c r="I25" s="272"/>
      <c r="J25" s="157"/>
      <c r="K25" s="245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1-Axial'!B9</f>
        <v>81.864999999999995</v>
      </c>
      <c r="C26" s="30">
        <f>'Location 1-Axial'!C9</f>
        <v>58.148000000000003</v>
      </c>
      <c r="D26" s="276">
        <f>'Location 1-Axial'!D9</f>
        <v>36.591000000000001</v>
      </c>
      <c r="E26" s="272"/>
      <c r="F26" s="272"/>
      <c r="G26" s="157"/>
      <c r="H26" s="272"/>
      <c r="I26" s="272"/>
      <c r="J26" s="157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1-Axial'!B10</f>
        <v>-11.102</v>
      </c>
      <c r="C27" s="30">
        <f>'Location 1-Axial'!C10</f>
        <v>-28.521999999999998</v>
      </c>
      <c r="D27" s="276">
        <f>'Location 1-Axial'!D10</f>
        <v>-44.127000000000002</v>
      </c>
      <c r="E27" s="272"/>
      <c r="F27" s="272"/>
      <c r="G27" s="157"/>
      <c r="H27" s="272"/>
      <c r="I27" s="272"/>
      <c r="J27" s="157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1-Axial'!B11</f>
        <v>129.46</v>
      </c>
      <c r="C28" s="30">
        <f>'Location 1-Axial'!C11</f>
        <v>77.978999999999999</v>
      </c>
      <c r="D28" s="276">
        <f>'Location 1-Axial'!D11</f>
        <v>31.58</v>
      </c>
      <c r="E28" s="272"/>
      <c r="F28" s="272"/>
      <c r="G28" s="157"/>
      <c r="H28" s="272"/>
      <c r="I28" s="272"/>
      <c r="J28" s="157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1-Axial'!B12</f>
        <v>4.1790000000000003</v>
      </c>
      <c r="C29" s="30">
        <f>'Location 1-Axial'!C12</f>
        <v>-33.003</v>
      </c>
      <c r="D29" s="276">
        <f>'Location 1-Axial'!D12</f>
        <v>-63.893000000000001</v>
      </c>
      <c r="E29" s="272"/>
      <c r="F29" s="272"/>
      <c r="G29" s="157"/>
      <c r="H29" s="272"/>
      <c r="I29" s="272"/>
      <c r="J29" s="157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1-Axial'!B13</f>
        <v>93.947999999999993</v>
      </c>
      <c r="C30" s="30">
        <f>'Location 1-Axial'!C13</f>
        <v>44.466999999999999</v>
      </c>
      <c r="D30" s="276">
        <f>'Location 1-Axial'!D13</f>
        <v>3.3995000000000002</v>
      </c>
      <c r="E30" s="272"/>
      <c r="F30" s="272"/>
      <c r="G30" s="157"/>
      <c r="H30" s="272"/>
      <c r="I30" s="274"/>
      <c r="J30" s="157"/>
      <c r="K30" s="3"/>
      <c r="L30" s="3"/>
      <c r="M30" s="3"/>
      <c r="N30" s="3"/>
      <c r="O30" s="244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1-Axial'!B14</f>
        <v>0</v>
      </c>
      <c r="C31" s="30">
        <v>0</v>
      </c>
      <c r="D31" s="276">
        <f>'Location 1-Axial'!D14</f>
        <v>0</v>
      </c>
      <c r="E31" s="272"/>
      <c r="F31" s="272"/>
      <c r="G31" s="157"/>
      <c r="H31" s="272"/>
      <c r="I31" s="272"/>
      <c r="J31" s="157"/>
      <c r="K31" s="3"/>
      <c r="L31" s="3"/>
      <c r="M31" s="3"/>
      <c r="N31" s="3"/>
      <c r="O31" s="244"/>
      <c r="P31" s="11"/>
      <c r="Q31" s="17"/>
      <c r="R31" s="17"/>
      <c r="S31" s="17"/>
      <c r="T31" s="10"/>
    </row>
    <row r="32" spans="1:20" ht="13.5" thickBot="1">
      <c r="A32" s="12" t="s">
        <v>11</v>
      </c>
      <c r="B32" s="185">
        <f>'Location 1-Axial'!B15</f>
        <v>44.813000000000002</v>
      </c>
      <c r="C32" s="185">
        <f>'Location 1-Axial'!C15</f>
        <v>25.597999999999999</v>
      </c>
      <c r="D32" s="277">
        <f>'Location 1-Axial'!D15</f>
        <v>8.4013000000000009</v>
      </c>
      <c r="E32" s="272"/>
      <c r="F32" s="272"/>
      <c r="G32" s="157"/>
      <c r="H32" s="272"/>
      <c r="I32" s="272"/>
      <c r="J32" s="157"/>
      <c r="K32" s="3"/>
      <c r="L32" s="3"/>
      <c r="M32" s="3"/>
      <c r="N32" s="3"/>
      <c r="O32" s="244"/>
      <c r="P32" s="11"/>
      <c r="Q32" s="17"/>
      <c r="R32" s="17"/>
      <c r="S32" s="17"/>
      <c r="T32" s="10"/>
    </row>
    <row r="33" spans="1:20" ht="13.5" thickTop="1">
      <c r="A33" s="8"/>
      <c r="B33" s="272"/>
      <c r="C33" s="272"/>
      <c r="D33" s="157"/>
      <c r="E33" s="272"/>
      <c r="F33" s="272"/>
      <c r="G33" s="157"/>
      <c r="H33" s="272"/>
      <c r="I33" s="272"/>
      <c r="J33" s="157"/>
      <c r="K33" s="3"/>
      <c r="L33" s="3"/>
      <c r="M33" s="3"/>
      <c r="N33" s="3"/>
      <c r="O33" s="244"/>
      <c r="P33" s="11"/>
      <c r="Q33" s="17"/>
      <c r="R33" s="17"/>
      <c r="S33" s="17"/>
      <c r="T33" s="10"/>
    </row>
    <row r="34" spans="1:20" ht="13.5" thickBot="1">
      <c r="A34" s="8"/>
      <c r="B34" s="272"/>
      <c r="C34" s="272"/>
      <c r="D34" s="157"/>
      <c r="E34" s="272"/>
      <c r="F34" s="272"/>
      <c r="G34" s="157"/>
      <c r="H34" s="272"/>
      <c r="I34" s="272"/>
      <c r="J34" s="157"/>
      <c r="K34" s="3"/>
      <c r="L34" s="3"/>
      <c r="M34" s="3"/>
      <c r="N34" s="3"/>
      <c r="O34" s="244"/>
      <c r="P34" s="11"/>
      <c r="Q34" s="17"/>
      <c r="R34" s="17"/>
      <c r="S34" s="17"/>
      <c r="T34" s="10"/>
    </row>
    <row r="35" spans="1:20" ht="13.5" thickTop="1">
      <c r="A35" s="33" t="s">
        <v>95</v>
      </c>
      <c r="B35" s="437" t="s">
        <v>4</v>
      </c>
      <c r="C35" s="438"/>
      <c r="D35" s="439"/>
      <c r="E35" s="430"/>
      <c r="F35" s="440"/>
      <c r="G35" s="440"/>
      <c r="H35" s="441"/>
      <c r="I35" s="442"/>
      <c r="J35" s="442"/>
      <c r="K35" s="17"/>
      <c r="L35" s="10"/>
      <c r="M35" s="10"/>
      <c r="N35" s="10"/>
      <c r="O35" s="10"/>
    </row>
    <row r="36" spans="1:20">
      <c r="A36" s="6" t="s">
        <v>48</v>
      </c>
      <c r="B36" s="28" t="s">
        <v>24</v>
      </c>
      <c r="C36" s="24" t="s">
        <v>22</v>
      </c>
      <c r="D36" s="27" t="s">
        <v>25</v>
      </c>
      <c r="E36" s="245"/>
      <c r="F36" s="245"/>
      <c r="G36" s="245"/>
      <c r="H36" s="245"/>
      <c r="I36" s="245"/>
      <c r="J36" s="245"/>
      <c r="K36" s="17"/>
      <c r="L36" s="10"/>
      <c r="M36" s="10"/>
      <c r="N36" s="10"/>
      <c r="O36" s="10"/>
    </row>
    <row r="37" spans="1:20" ht="13.5" thickBot="1">
      <c r="A37" s="7" t="s">
        <v>5</v>
      </c>
      <c r="B37" s="29" t="s">
        <v>0</v>
      </c>
      <c r="C37" s="25" t="s">
        <v>28</v>
      </c>
      <c r="D37" s="34" t="s">
        <v>19</v>
      </c>
      <c r="E37" s="273"/>
      <c r="F37" s="273"/>
      <c r="G37" s="273"/>
      <c r="H37" s="273"/>
      <c r="I37" s="273"/>
      <c r="J37" s="273"/>
      <c r="K37" s="17"/>
      <c r="L37" s="10"/>
      <c r="M37" s="10"/>
      <c r="N37" s="10"/>
      <c r="O37" s="10"/>
    </row>
    <row r="38" spans="1:20" ht="13.5" thickTop="1">
      <c r="A38" s="2" t="s">
        <v>6</v>
      </c>
      <c r="B38" s="30">
        <f>SQRT(B4^2+B21^2-B4*B21)</f>
        <v>24.626176732536049</v>
      </c>
      <c r="C38" s="30">
        <f>SQRT(C4^2+C21^2-C4*C21)</f>
        <v>162.51961865621024</v>
      </c>
      <c r="D38" s="276">
        <f>SQRT(D4^2+D21^2-D4*D21)</f>
        <v>347.99340105956031</v>
      </c>
      <c r="E38" s="272"/>
      <c r="F38" s="272"/>
      <c r="G38" s="157"/>
      <c r="H38" s="272"/>
      <c r="I38" s="272"/>
      <c r="J38" s="157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49" si="0">SQRT(B5^2+B22^2-B5*B22)</f>
        <v>501.34350914717152</v>
      </c>
      <c r="C39" s="30">
        <f t="shared" si="0"/>
        <v>313.91173240419033</v>
      </c>
      <c r="D39" s="276">
        <f t="shared" si="0"/>
        <v>127.52498420309645</v>
      </c>
      <c r="E39" s="272"/>
      <c r="F39" s="272"/>
      <c r="G39" s="157"/>
      <c r="H39" s="272"/>
      <c r="I39" s="272"/>
      <c r="J39" s="157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si="0"/>
        <v>97.215195062294654</v>
      </c>
      <c r="C40" s="30">
        <f t="shared" si="0"/>
        <v>230.09742499428367</v>
      </c>
      <c r="D40" s="276">
        <f t="shared" si="0"/>
        <v>363.39727139729604</v>
      </c>
      <c r="E40" s="272"/>
      <c r="F40" s="272"/>
      <c r="G40" s="157"/>
      <c r="H40" s="272"/>
      <c r="I40" s="272"/>
      <c r="J40" s="157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si="0"/>
        <v>442.40918740460171</v>
      </c>
      <c r="C41" s="30">
        <f t="shared" si="0"/>
        <v>316.65397784332345</v>
      </c>
      <c r="D41" s="276">
        <f t="shared" si="0"/>
        <v>195.13765239184363</v>
      </c>
      <c r="E41" s="274"/>
      <c r="F41" s="274"/>
      <c r="G41" s="275"/>
      <c r="H41" s="274"/>
      <c r="I41" s="274"/>
      <c r="J41" s="275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si="0"/>
        <v>151.57901140989145</v>
      </c>
      <c r="C42" s="30">
        <f t="shared" si="0"/>
        <v>281.17310469531037</v>
      </c>
      <c r="D42" s="276">
        <f t="shared" si="0"/>
        <v>412.25424070105089</v>
      </c>
      <c r="E42" s="272"/>
      <c r="F42" s="272"/>
      <c r="G42" s="157"/>
      <c r="H42" s="272"/>
      <c r="I42" s="272"/>
      <c r="J42" s="157"/>
      <c r="K42" s="245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si="0"/>
        <v>455.45435355807064</v>
      </c>
      <c r="C43" s="30">
        <f t="shared" si="0"/>
        <v>333.65605042318651</v>
      </c>
      <c r="D43" s="276">
        <f t="shared" si="0"/>
        <v>212.87729209805354</v>
      </c>
      <c r="E43" s="272"/>
      <c r="F43" s="272"/>
      <c r="G43" s="157"/>
      <c r="H43" s="272"/>
      <c r="I43" s="272"/>
      <c r="J43" s="157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si="0"/>
        <v>93.481746876061322</v>
      </c>
      <c r="C44" s="30">
        <f t="shared" si="0"/>
        <v>324.34093414800424</v>
      </c>
      <c r="D44" s="276">
        <f t="shared" si="0"/>
        <v>561.98731780975265</v>
      </c>
      <c r="E44" s="272"/>
      <c r="F44" s="272"/>
      <c r="G44" s="157"/>
      <c r="H44" s="272"/>
      <c r="I44" s="272"/>
      <c r="J44" s="157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si="0"/>
        <v>676.68253088135793</v>
      </c>
      <c r="C45" s="30">
        <f t="shared" si="0"/>
        <v>418.50406295638277</v>
      </c>
      <c r="D45" s="276">
        <f t="shared" si="0"/>
        <v>158.22161009166859</v>
      </c>
      <c r="E45" s="272"/>
      <c r="F45" s="272"/>
      <c r="G45" s="157"/>
      <c r="H45" s="272"/>
      <c r="I45" s="272"/>
      <c r="J45" s="157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si="0"/>
        <v>49.657559152660738</v>
      </c>
      <c r="C46" s="30">
        <f t="shared" si="0"/>
        <v>240.1851233299015</v>
      </c>
      <c r="D46" s="276">
        <f t="shared" si="0"/>
        <v>538.65306756668519</v>
      </c>
      <c r="E46" s="272"/>
      <c r="F46" s="272"/>
      <c r="G46" s="157"/>
      <c r="H46" s="272"/>
      <c r="I46" s="272"/>
      <c r="J46" s="157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si="0"/>
        <v>541.61986180715348</v>
      </c>
      <c r="C47" s="30">
        <f t="shared" si="0"/>
        <v>274.69621373255222</v>
      </c>
      <c r="D47" s="276">
        <f t="shared" si="0"/>
        <v>11.13972466042137</v>
      </c>
      <c r="E47" s="272"/>
      <c r="F47" s="272"/>
      <c r="G47" s="157"/>
      <c r="H47" s="272"/>
      <c r="I47" s="274"/>
      <c r="J47" s="157"/>
      <c r="K47" s="3"/>
      <c r="L47" s="3"/>
      <c r="M47" s="3"/>
      <c r="N47" s="3"/>
      <c r="O47" s="244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si="0"/>
        <v>28.463000000000001</v>
      </c>
      <c r="C48" s="30">
        <f t="shared" si="0"/>
        <v>100.26</v>
      </c>
      <c r="D48" s="276">
        <f t="shared" si="0"/>
        <v>229.18</v>
      </c>
      <c r="E48" s="272"/>
      <c r="F48" s="272"/>
      <c r="G48" s="157"/>
      <c r="H48" s="272"/>
      <c r="I48" s="272"/>
      <c r="J48" s="157"/>
      <c r="K48" s="3"/>
      <c r="L48" s="3"/>
      <c r="M48" s="3"/>
      <c r="N48" s="3"/>
      <c r="O48" s="244"/>
      <c r="P48" s="11"/>
      <c r="Q48" s="17"/>
      <c r="R48" s="17"/>
      <c r="S48" s="17"/>
      <c r="T48" s="10"/>
    </row>
    <row r="49" spans="1:20" ht="13.5" thickBot="1">
      <c r="A49" s="12" t="s">
        <v>11</v>
      </c>
      <c r="B49" s="185">
        <f t="shared" si="0"/>
        <v>259.50488571315958</v>
      </c>
      <c r="C49" s="185">
        <f t="shared" si="0"/>
        <v>149.90721891890331</v>
      </c>
      <c r="D49" s="277">
        <f t="shared" si="0"/>
        <v>40.377576307772607</v>
      </c>
      <c r="E49" s="272"/>
      <c r="F49" s="272"/>
      <c r="G49" s="157"/>
      <c r="H49" s="272"/>
      <c r="I49" s="272"/>
      <c r="J49" s="157"/>
      <c r="K49" s="3"/>
      <c r="L49" s="3"/>
      <c r="M49" s="3"/>
      <c r="N49" s="3"/>
      <c r="O49" s="244"/>
      <c r="P49" s="11"/>
      <c r="Q49" s="17"/>
      <c r="R49" s="17"/>
      <c r="S49" s="17"/>
      <c r="T49" s="10"/>
    </row>
    <row r="50" spans="1:20" ht="13.5" thickTop="1">
      <c r="A50" s="8"/>
      <c r="B50" s="272"/>
      <c r="C50" s="272"/>
      <c r="D50" s="157"/>
      <c r="E50" s="272"/>
      <c r="F50" s="272"/>
      <c r="G50" s="157"/>
      <c r="H50" s="272"/>
      <c r="I50" s="272"/>
      <c r="J50" s="157"/>
      <c r="K50" s="3"/>
      <c r="L50" s="3"/>
      <c r="M50" s="3"/>
      <c r="N50" s="3"/>
      <c r="O50" s="244"/>
      <c r="P50" s="11"/>
      <c r="Q50" s="17"/>
      <c r="R50" s="17"/>
      <c r="S50" s="17"/>
      <c r="T50" s="10"/>
    </row>
    <row r="51" spans="1:20" ht="13.5" thickBot="1">
      <c r="A51" s="5"/>
      <c r="B51" s="142"/>
      <c r="C51" s="379"/>
      <c r="D51" s="379"/>
      <c r="E51" s="35"/>
      <c r="F51" s="379"/>
      <c r="G51" s="379"/>
      <c r="H51" s="17"/>
      <c r="I51" s="1"/>
      <c r="J51" s="9"/>
      <c r="K51" s="3"/>
      <c r="L51" s="3"/>
      <c r="M51" s="3"/>
      <c r="N51" s="3"/>
      <c r="O51" s="244"/>
      <c r="P51" s="11"/>
      <c r="Q51" s="17"/>
      <c r="R51" s="17"/>
      <c r="S51" s="17"/>
      <c r="T51" s="10"/>
    </row>
    <row r="52" spans="1:20" ht="13.5" thickTop="1">
      <c r="A52" s="82"/>
      <c r="B52" s="407" t="s">
        <v>101</v>
      </c>
      <c r="C52" s="418"/>
      <c r="D52" s="419"/>
      <c r="E52" s="407" t="s">
        <v>102</v>
      </c>
      <c r="F52" s="435"/>
      <c r="G52" s="414"/>
      <c r="H52" s="17"/>
      <c r="I52" s="1"/>
      <c r="J52" s="9"/>
      <c r="K52" s="3"/>
      <c r="L52" s="3"/>
      <c r="M52" s="3"/>
      <c r="N52" s="3"/>
      <c r="O52" s="244"/>
      <c r="P52" s="11"/>
      <c r="Q52" s="17"/>
      <c r="R52" s="17"/>
      <c r="S52" s="17"/>
      <c r="T52" s="10"/>
    </row>
    <row r="53" spans="1:20">
      <c r="A53" s="83" t="s">
        <v>96</v>
      </c>
      <c r="B53" s="252" t="s">
        <v>52</v>
      </c>
      <c r="C53" s="41" t="s">
        <v>64</v>
      </c>
      <c r="D53" s="85" t="s">
        <v>30</v>
      </c>
      <c r="E53" s="268" t="s">
        <v>52</v>
      </c>
      <c r="F53" s="35" t="s">
        <v>103</v>
      </c>
      <c r="G53" s="85" t="s">
        <v>30</v>
      </c>
      <c r="H53" s="17"/>
      <c r="I53" s="1"/>
      <c r="J53" s="9"/>
      <c r="K53" s="3"/>
      <c r="L53" s="3"/>
      <c r="M53" s="3"/>
      <c r="N53" s="3"/>
      <c r="O53" s="244"/>
      <c r="P53" s="11"/>
      <c r="Q53" s="17"/>
      <c r="R53" s="17"/>
      <c r="S53" s="17"/>
      <c r="T53" s="10"/>
    </row>
    <row r="54" spans="1:20" ht="13.5" thickBot="1">
      <c r="A54" s="86" t="s">
        <v>97</v>
      </c>
      <c r="B54" s="99" t="s">
        <v>22</v>
      </c>
      <c r="C54" s="88" t="s">
        <v>66</v>
      </c>
      <c r="D54" s="89" t="s">
        <v>32</v>
      </c>
      <c r="E54" s="270" t="s">
        <v>94</v>
      </c>
      <c r="F54" s="278" t="s">
        <v>58</v>
      </c>
      <c r="G54" s="89" t="s">
        <v>32</v>
      </c>
      <c r="H54" s="1"/>
      <c r="I54" s="1"/>
      <c r="J54" s="9"/>
      <c r="K54" s="3"/>
      <c r="L54" s="3"/>
      <c r="M54" s="3"/>
      <c r="N54" s="3"/>
      <c r="O54" s="244"/>
      <c r="P54" s="11"/>
      <c r="Q54" s="17"/>
      <c r="R54" s="17"/>
      <c r="S54" s="17"/>
      <c r="T54" s="10"/>
    </row>
    <row r="55" spans="1:20" ht="13.5" thickTop="1">
      <c r="A55" s="91" t="s">
        <v>6</v>
      </c>
      <c r="B55" s="92">
        <f>C38</f>
        <v>162.51961865621024</v>
      </c>
      <c r="C55" s="238">
        <v>172.2</v>
      </c>
      <c r="D55" s="317">
        <f>(C55/B55-1)</f>
        <v>5.9564386280448911E-2</v>
      </c>
      <c r="E55" s="271">
        <f>MAX(B38,D38)</f>
        <v>347.99340105956031</v>
      </c>
      <c r="F55" s="108">
        <v>378.4</v>
      </c>
      <c r="G55" s="317">
        <f>(F55/E55-1)</f>
        <v>8.737694119445516E-2</v>
      </c>
      <c r="H55" s="3"/>
      <c r="I55" s="3"/>
      <c r="J55" s="15"/>
      <c r="K55" s="3"/>
      <c r="L55" s="3"/>
      <c r="M55" s="3"/>
      <c r="N55" s="3"/>
      <c r="O55" s="244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">C39</f>
        <v>313.91173240419033</v>
      </c>
      <c r="C56" s="108">
        <v>314.8</v>
      </c>
      <c r="D56" s="317">
        <f t="shared" ref="D56:D65" si="2">(C56/B56-1)</f>
        <v>2.8296731345673898E-3</v>
      </c>
      <c r="E56" s="271">
        <f t="shared" ref="E56:E66" si="3">MAX(B39,D39)</f>
        <v>501.34350914717152</v>
      </c>
      <c r="F56" s="108">
        <v>498</v>
      </c>
      <c r="G56" s="317">
        <f t="shared" ref="G56:G65" si="4">(F56/E56-1)</f>
        <v>-6.6690983051902464E-3</v>
      </c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"/>
        <v>230.09742499428367</v>
      </c>
      <c r="C57" s="108">
        <v>243.7</v>
      </c>
      <c r="D57" s="317">
        <f t="shared" si="2"/>
        <v>5.9116589444902612E-2</v>
      </c>
      <c r="E57" s="271">
        <f t="shared" si="3"/>
        <v>363.39727139729604</v>
      </c>
      <c r="F57" s="108">
        <v>375.3</v>
      </c>
      <c r="G57" s="317">
        <f t="shared" si="4"/>
        <v>3.2754039558241299E-2</v>
      </c>
      <c r="H57" s="157"/>
      <c r="I57" s="157"/>
      <c r="J57" s="245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"/>
        <v>316.65397784332345</v>
      </c>
      <c r="C58" s="108">
        <v>299.60000000000002</v>
      </c>
      <c r="D58" s="317">
        <f t="shared" si="2"/>
        <v>-5.3856824914928159E-2</v>
      </c>
      <c r="E58" s="271">
        <f t="shared" si="3"/>
        <v>442.40918740460171</v>
      </c>
      <c r="F58" s="108">
        <v>407.1</v>
      </c>
      <c r="G58" s="317">
        <f t="shared" si="4"/>
        <v>-7.9811153135728063E-2</v>
      </c>
      <c r="H58" s="157"/>
      <c r="I58" s="157"/>
      <c r="J58" s="158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"/>
        <v>281.17310469531037</v>
      </c>
      <c r="C59" s="108">
        <v>299.8</v>
      </c>
      <c r="D59" s="317">
        <f t="shared" si="2"/>
        <v>6.6247073399408052E-2</v>
      </c>
      <c r="E59" s="271">
        <f t="shared" si="3"/>
        <v>412.25424070105089</v>
      </c>
      <c r="F59" s="108">
        <v>460.1</v>
      </c>
      <c r="G59" s="317">
        <f t="shared" si="4"/>
        <v>0.11605886507701157</v>
      </c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"/>
        <v>333.65605042318651</v>
      </c>
      <c r="C60" s="108">
        <v>327.8</v>
      </c>
      <c r="D60" s="317">
        <f t="shared" si="2"/>
        <v>-1.7551159092601742E-2</v>
      </c>
      <c r="E60" s="271">
        <f t="shared" si="3"/>
        <v>455.45435355807064</v>
      </c>
      <c r="F60" s="108">
        <v>458.3</v>
      </c>
      <c r="G60" s="317">
        <f t="shared" si="4"/>
        <v>6.2479289520427361E-3</v>
      </c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"/>
        <v>324.34093414800424</v>
      </c>
      <c r="C61" s="108">
        <v>344.4</v>
      </c>
      <c r="D61" s="317">
        <f t="shared" si="2"/>
        <v>6.1845619038768396E-2</v>
      </c>
      <c r="E61" s="271">
        <f t="shared" si="3"/>
        <v>561.98731780975265</v>
      </c>
      <c r="F61" s="108">
        <v>669.9</v>
      </c>
      <c r="G61" s="317">
        <f t="shared" si="4"/>
        <v>0.19201978188906144</v>
      </c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"/>
        <v>418.50406295638277</v>
      </c>
      <c r="C62" s="108">
        <v>406.1</v>
      </c>
      <c r="D62" s="317">
        <f t="shared" si="2"/>
        <v>-2.9639050260966138E-2</v>
      </c>
      <c r="E62" s="271">
        <f t="shared" si="3"/>
        <v>676.68253088135793</v>
      </c>
      <c r="F62" s="108">
        <v>722.8</v>
      </c>
      <c r="G62" s="317">
        <f t="shared" si="4"/>
        <v>6.8152297442310772E-2</v>
      </c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"/>
        <v>240.1851233299015</v>
      </c>
      <c r="C63" s="108">
        <v>254.5</v>
      </c>
      <c r="D63" s="317">
        <f t="shared" si="2"/>
        <v>5.9599347668325864E-2</v>
      </c>
      <c r="E63" s="271">
        <f t="shared" si="3"/>
        <v>538.65306756668519</v>
      </c>
      <c r="F63" s="108">
        <v>563.5</v>
      </c>
      <c r="G63" s="317">
        <f t="shared" si="4"/>
        <v>4.6127895540553521E-2</v>
      </c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"/>
        <v>274.69621373255222</v>
      </c>
      <c r="C64" s="108">
        <v>266.3</v>
      </c>
      <c r="D64" s="317">
        <f t="shared" si="2"/>
        <v>-3.0565451261468368E-2</v>
      </c>
      <c r="E64" s="271">
        <f t="shared" si="3"/>
        <v>541.61986180715348</v>
      </c>
      <c r="F64" s="108">
        <v>538.9</v>
      </c>
      <c r="G64" s="317">
        <f t="shared" si="4"/>
        <v>-5.0217172577063929E-3</v>
      </c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59</v>
      </c>
      <c r="B65" s="92">
        <f t="shared" si="1"/>
        <v>100.26</v>
      </c>
      <c r="C65" s="108">
        <v>113.3</v>
      </c>
      <c r="D65" s="317">
        <f t="shared" si="2"/>
        <v>0.13006183921803305</v>
      </c>
      <c r="E65" s="271">
        <f t="shared" si="3"/>
        <v>229.18</v>
      </c>
      <c r="F65" s="108">
        <v>262</v>
      </c>
      <c r="G65" s="317">
        <f t="shared" si="4"/>
        <v>0.14320621345667162</v>
      </c>
      <c r="H65" s="3"/>
      <c r="I65" s="3"/>
      <c r="J65" s="15"/>
      <c r="K65" s="1"/>
      <c r="L65" s="1"/>
      <c r="M65" s="1"/>
      <c r="N65" s="1"/>
      <c r="O65" s="1"/>
      <c r="P65" s="1"/>
    </row>
    <row r="66" spans="1:16" ht="13.5" thickBot="1">
      <c r="A66" s="94" t="s">
        <v>11</v>
      </c>
      <c r="B66" s="92">
        <f t="shared" si="1"/>
        <v>149.90721891890331</v>
      </c>
      <c r="C66" s="109">
        <v>149.80000000000001</v>
      </c>
      <c r="D66" s="322">
        <f>(C66/B66-1)</f>
        <v>-7.1523519465266361E-4</v>
      </c>
      <c r="E66" s="95">
        <f t="shared" si="3"/>
        <v>259.50488571315958</v>
      </c>
      <c r="F66" s="109">
        <v>307.5</v>
      </c>
      <c r="G66" s="317">
        <f>(F66/E66-1)</f>
        <v>0.18494878874801302</v>
      </c>
      <c r="H66" s="3"/>
      <c r="I66" s="3"/>
      <c r="J66" s="15"/>
      <c r="K66" s="1"/>
      <c r="L66" s="1"/>
      <c r="M66" s="1"/>
      <c r="N66" s="1"/>
      <c r="O66" s="1"/>
      <c r="P66" s="1"/>
    </row>
    <row r="67" spans="1:16" ht="13.5" thickTop="1">
      <c r="A67" s="38" t="s">
        <v>39</v>
      </c>
      <c r="B67" s="213"/>
      <c r="C67" s="214"/>
      <c r="D67" s="326">
        <f>AVERAGE(D55:D66)</f>
        <v>2.5578067288319767E-2</v>
      </c>
      <c r="E67" s="248" t="s">
        <v>40</v>
      </c>
      <c r="G67" s="329">
        <f>AVERAGE(G55:G66)</f>
        <v>6.5449231929978036E-2</v>
      </c>
      <c r="H67" s="3"/>
      <c r="I67" s="3"/>
      <c r="J67" s="15"/>
      <c r="K67" s="1"/>
    </row>
    <row r="68" spans="1:16">
      <c r="A68" s="38" t="s">
        <v>41</v>
      </c>
      <c r="B68" s="420" t="s">
        <v>128</v>
      </c>
      <c r="C68" s="403"/>
      <c r="D68" s="326">
        <f>AVERAGE(D55,D57,D59,D61,D63,D65)</f>
        <v>7.273914250831448E-2</v>
      </c>
      <c r="E68" s="248" t="s">
        <v>42</v>
      </c>
      <c r="G68" s="330">
        <f>AVERAGE(G55,G57,G59,G61,G63,G65)</f>
        <v>0.10292395611933243</v>
      </c>
      <c r="H68" s="3"/>
      <c r="I68" s="3"/>
      <c r="J68" s="15"/>
      <c r="K68" s="1"/>
    </row>
    <row r="69" spans="1:16">
      <c r="A69" s="38"/>
      <c r="B69" s="246"/>
      <c r="C69" s="251"/>
      <c r="D69" s="327">
        <f>AVERAGE(D56,D58,D60,D62,D64,D66)</f>
        <v>-2.1583007931674947E-2</v>
      </c>
      <c r="E69" s="250" t="s">
        <v>43</v>
      </c>
      <c r="F69" s="279"/>
      <c r="G69" s="331">
        <f>AVERAGE(G56,G58,G60,G62,G64,G66)</f>
        <v>2.7974507740623638E-2</v>
      </c>
      <c r="H69" s="3"/>
      <c r="I69" s="3"/>
      <c r="J69" s="15"/>
      <c r="K69" s="1"/>
    </row>
    <row r="70" spans="1:16">
      <c r="A70" s="38" t="s">
        <v>98</v>
      </c>
      <c r="B70" s="246"/>
      <c r="C70" s="247"/>
      <c r="D70" s="326">
        <f>_xlfn.STDEV.S(D55:D66)/(D67+1)</f>
        <v>5.3327999868100009E-2</v>
      </c>
      <c r="E70" s="248" t="s">
        <v>40</v>
      </c>
      <c r="G70" s="330">
        <f>_xlfn.STDEV.S(G55:G66)/(G67+1)</f>
        <v>7.7814874916019725E-2</v>
      </c>
      <c r="H70" s="3"/>
      <c r="I70" s="3"/>
      <c r="J70" s="15"/>
      <c r="K70" s="1"/>
    </row>
    <row r="71" spans="1:16">
      <c r="A71" s="38"/>
      <c r="B71" s="420" t="s">
        <v>131</v>
      </c>
      <c r="C71" s="403"/>
      <c r="D71" s="326">
        <f>_xlfn.STDEV.S(D55,D57,D59,D61,D63,D65)/(D68+1)</f>
        <v>2.6295478782206103E-2</v>
      </c>
      <c r="E71" s="248" t="s">
        <v>42</v>
      </c>
      <c r="G71" s="330">
        <f>_xlfn.STDEV.S(G55,G57,G59,G61,G63,G65)/(G68+1)</f>
        <v>5.4588769293351061E-2</v>
      </c>
      <c r="H71" s="17"/>
      <c r="I71" s="1"/>
      <c r="J71" s="9"/>
      <c r="K71" s="1"/>
    </row>
    <row r="72" spans="1:16" ht="13.5" thickBot="1">
      <c r="A72" s="70"/>
      <c r="B72" s="71"/>
      <c r="C72" s="253"/>
      <c r="D72" s="328">
        <f>_xlfn.STDEV.S(D56,D58,D60,D62,D64,D66)/(D69+1)</f>
        <v>2.1608186564829268E-2</v>
      </c>
      <c r="E72" s="249" t="s">
        <v>43</v>
      </c>
      <c r="F72" s="280"/>
      <c r="G72" s="318">
        <f>_xlfn.STDEV.S(G56,G58,G60,G62,G64,G66)/(G69+1)</f>
        <v>8.7695421969474482E-2</v>
      </c>
      <c r="H72" s="17"/>
      <c r="I72" s="1"/>
      <c r="J72" s="9"/>
      <c r="K72" s="1"/>
    </row>
    <row r="73" spans="1:16" ht="13.5" thickTop="1">
      <c r="A73" s="5"/>
      <c r="B73" s="244"/>
      <c r="C73" s="244"/>
      <c r="D73" s="9"/>
      <c r="E73" s="244"/>
      <c r="F73" s="9"/>
      <c r="G73" s="9"/>
      <c r="H73" s="17"/>
      <c r="I73" s="1"/>
      <c r="J73" s="9"/>
      <c r="K73" s="1"/>
    </row>
    <row r="74" spans="1:16">
      <c r="A74" s="5"/>
      <c r="B74" s="244"/>
      <c r="C74" s="244"/>
      <c r="D74" s="9"/>
      <c r="E74" s="244"/>
      <c r="F74" s="9"/>
      <c r="G74" s="9"/>
      <c r="H74" s="17"/>
      <c r="I74" s="1"/>
      <c r="J74" s="9"/>
      <c r="K74" s="1"/>
    </row>
    <row r="75" spans="1:16">
      <c r="A75" s="5"/>
      <c r="B75" s="406"/>
      <c r="C75" s="406"/>
      <c r="D75" s="9"/>
      <c r="E75" s="244"/>
      <c r="F75" s="9"/>
      <c r="G75" s="9"/>
      <c r="H75" s="17"/>
      <c r="I75" s="1"/>
      <c r="J75" s="9"/>
      <c r="K75" s="1"/>
    </row>
    <row r="76" spans="1:16">
      <c r="A76" s="5"/>
      <c r="B76" s="244"/>
      <c r="C76" s="244"/>
      <c r="D76" s="9"/>
      <c r="E76" s="244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54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30"/>
      <c r="C79" s="430"/>
      <c r="D79" s="430"/>
      <c r="E79" s="430"/>
      <c r="F79" s="430"/>
      <c r="G79" s="430"/>
      <c r="H79" s="1"/>
      <c r="I79" s="430"/>
      <c r="J79" s="436"/>
      <c r="K79" s="436"/>
    </row>
    <row r="80" spans="1:16">
      <c r="A80" s="21"/>
      <c r="B80" s="244"/>
      <c r="C80" s="244"/>
      <c r="D80" s="244"/>
      <c r="E80" s="244"/>
      <c r="F80" s="244"/>
      <c r="G80" s="244"/>
      <c r="H80" s="1"/>
      <c r="I80" s="244"/>
      <c r="J80" s="244"/>
      <c r="K80" s="244"/>
    </row>
    <row r="81" spans="1:11">
      <c r="A81" s="156"/>
      <c r="B81" s="245"/>
      <c r="C81" s="244"/>
      <c r="D81" s="244"/>
      <c r="E81" s="16"/>
      <c r="F81" s="244"/>
      <c r="G81" s="244"/>
      <c r="H81" s="1"/>
      <c r="I81" s="142"/>
      <c r="J81" s="244"/>
      <c r="K81" s="244"/>
    </row>
    <row r="82" spans="1:11">
      <c r="A82" s="5"/>
      <c r="B82" s="9"/>
      <c r="C82" s="222"/>
      <c r="D82" s="9"/>
      <c r="E82" s="9"/>
      <c r="F82" s="222"/>
      <c r="G82" s="9"/>
      <c r="H82" s="1"/>
      <c r="I82" s="15"/>
      <c r="J82" s="15"/>
      <c r="K82" s="15"/>
    </row>
    <row r="83" spans="1:11">
      <c r="A83" s="5"/>
      <c r="B83" s="9"/>
      <c r="C83" s="222"/>
      <c r="D83" s="9"/>
      <c r="E83" s="9"/>
      <c r="F83" s="222"/>
      <c r="G83" s="9"/>
      <c r="H83" s="1"/>
      <c r="I83" s="15"/>
      <c r="J83" s="15"/>
      <c r="K83" s="15"/>
    </row>
    <row r="84" spans="1:11">
      <c r="A84" s="5"/>
      <c r="B84" s="9"/>
      <c r="C84" s="222"/>
      <c r="D84" s="9"/>
      <c r="E84" s="9"/>
      <c r="F84" s="222"/>
      <c r="G84" s="255"/>
      <c r="H84" s="1"/>
      <c r="I84" s="15"/>
      <c r="J84" s="15"/>
      <c r="K84" s="15"/>
    </row>
    <row r="85" spans="1:11">
      <c r="A85" s="5"/>
      <c r="B85" s="9"/>
      <c r="C85" s="222"/>
      <c r="D85" s="9"/>
      <c r="E85" s="9"/>
      <c r="F85" s="222"/>
      <c r="G85" s="255"/>
      <c r="H85" s="1"/>
      <c r="I85" s="15"/>
      <c r="J85" s="15"/>
      <c r="K85" s="15"/>
    </row>
    <row r="86" spans="1:11">
      <c r="A86" s="5"/>
      <c r="B86" s="9"/>
      <c r="C86" s="222"/>
      <c r="D86" s="9"/>
      <c r="E86" s="9"/>
      <c r="F86" s="222"/>
      <c r="G86" s="9"/>
      <c r="H86" s="1"/>
      <c r="I86" s="15"/>
      <c r="J86" s="15"/>
      <c r="K86" s="15"/>
    </row>
    <row r="87" spans="1:11">
      <c r="A87" s="5"/>
      <c r="B87" s="9"/>
      <c r="C87" s="222"/>
      <c r="D87" s="9"/>
      <c r="E87" s="9"/>
      <c r="F87" s="222"/>
      <c r="G87" s="9"/>
      <c r="H87" s="1"/>
      <c r="I87" s="15"/>
      <c r="J87" s="15"/>
      <c r="K87" s="15"/>
    </row>
    <row r="88" spans="1:11">
      <c r="A88" s="5"/>
      <c r="B88" s="9"/>
      <c r="C88" s="222"/>
      <c r="D88" s="9"/>
      <c r="E88" s="9"/>
      <c r="F88" s="222"/>
      <c r="G88" s="9"/>
      <c r="H88" s="1"/>
      <c r="I88" s="15"/>
      <c r="J88" s="15"/>
      <c r="K88" s="15"/>
    </row>
    <row r="89" spans="1:11">
      <c r="A89" s="5"/>
      <c r="B89" s="9"/>
      <c r="C89" s="222"/>
      <c r="D89" s="9"/>
      <c r="E89" s="9"/>
      <c r="F89" s="222"/>
      <c r="G89" s="9"/>
      <c r="H89" s="1"/>
      <c r="I89" s="15"/>
      <c r="J89" s="15"/>
      <c r="K89" s="15"/>
    </row>
    <row r="90" spans="1:11">
      <c r="A90" s="5"/>
      <c r="B90" s="9"/>
      <c r="C90" s="222"/>
      <c r="D90" s="9"/>
      <c r="E90" s="9"/>
      <c r="F90" s="222"/>
      <c r="G90" s="9"/>
      <c r="H90" s="1"/>
      <c r="I90" s="15"/>
      <c r="J90" s="15"/>
      <c r="K90" s="15"/>
    </row>
    <row r="91" spans="1:11">
      <c r="A91" s="5"/>
      <c r="B91" s="9"/>
      <c r="C91" s="222"/>
      <c r="D91" s="9"/>
      <c r="E91" s="9"/>
      <c r="F91" s="222"/>
      <c r="G91" s="9"/>
      <c r="H91" s="1"/>
      <c r="I91" s="15"/>
      <c r="J91" s="15"/>
      <c r="K91" s="15"/>
    </row>
    <row r="92" spans="1:11">
      <c r="A92" s="5"/>
      <c r="B92" s="9"/>
      <c r="C92" s="222"/>
      <c r="D92" s="9"/>
      <c r="E92" s="9"/>
      <c r="F92" s="222"/>
      <c r="G92" s="9"/>
      <c r="H92" s="1"/>
      <c r="I92" s="15"/>
      <c r="J92" s="15"/>
      <c r="K92" s="15"/>
    </row>
    <row r="93" spans="1:11">
      <c r="A93" s="5"/>
      <c r="B93" s="9"/>
      <c r="C93" s="222"/>
      <c r="D93" s="9"/>
      <c r="E93" s="9"/>
      <c r="F93" s="222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06"/>
      <c r="F94" s="406"/>
      <c r="G94" s="9"/>
      <c r="H94" s="1"/>
      <c r="I94" s="406"/>
      <c r="J94" s="406"/>
      <c r="K94" s="9"/>
    </row>
    <row r="95" spans="1:11">
      <c r="A95" s="5"/>
      <c r="B95" s="406"/>
      <c r="C95" s="406"/>
      <c r="D95" s="9"/>
      <c r="E95" s="406"/>
      <c r="F95" s="406"/>
      <c r="G95" s="9"/>
      <c r="H95" s="1"/>
      <c r="I95" s="406"/>
      <c r="J95" s="406"/>
      <c r="K95" s="9"/>
    </row>
    <row r="96" spans="1:11">
      <c r="A96" s="5"/>
      <c r="B96" s="244"/>
      <c r="C96" s="244"/>
      <c r="D96" s="9"/>
      <c r="E96" s="406"/>
      <c r="F96" s="406"/>
      <c r="G96" s="9"/>
      <c r="H96" s="1"/>
      <c r="I96" s="406"/>
      <c r="J96" s="406"/>
      <c r="K96" s="9"/>
    </row>
    <row r="97" spans="1:11">
      <c r="A97" s="5"/>
      <c r="B97" s="244"/>
      <c r="C97" s="244"/>
      <c r="D97" s="9"/>
      <c r="E97" s="406"/>
      <c r="F97" s="406"/>
      <c r="G97" s="9"/>
      <c r="H97" s="1"/>
      <c r="I97" s="406"/>
      <c r="J97" s="406"/>
      <c r="K97" s="9"/>
    </row>
    <row r="98" spans="1:11">
      <c r="A98" s="5"/>
      <c r="B98" s="406"/>
      <c r="C98" s="406"/>
      <c r="D98" s="9"/>
      <c r="E98" s="406"/>
      <c r="F98" s="406"/>
      <c r="G98" s="9"/>
      <c r="H98" s="1"/>
      <c r="I98" s="406"/>
      <c r="J98" s="406"/>
      <c r="K98" s="9"/>
    </row>
    <row r="99" spans="1:11">
      <c r="A99" s="5"/>
      <c r="B99" s="244"/>
      <c r="C99" s="244"/>
      <c r="D99" s="9"/>
      <c r="E99" s="406"/>
      <c r="F99" s="406"/>
      <c r="G99" s="9"/>
      <c r="H99" s="1"/>
      <c r="I99" s="406"/>
      <c r="J99" s="406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54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30"/>
      <c r="C102" s="430"/>
      <c r="D102" s="430"/>
      <c r="E102" s="430"/>
      <c r="F102" s="430"/>
      <c r="G102" s="430"/>
      <c r="H102" s="1"/>
      <c r="I102" s="1"/>
      <c r="J102" s="1"/>
      <c r="K102" s="1"/>
    </row>
    <row r="103" spans="1:11">
      <c r="A103" s="21"/>
      <c r="B103" s="244"/>
      <c r="C103" s="244"/>
      <c r="D103" s="244"/>
      <c r="E103" s="244"/>
      <c r="F103" s="244"/>
      <c r="G103" s="244"/>
      <c r="H103" s="1"/>
      <c r="I103" s="1"/>
      <c r="J103" s="1"/>
      <c r="K103" s="1"/>
    </row>
    <row r="104" spans="1:11">
      <c r="A104" s="156"/>
      <c r="B104" s="245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06"/>
      <c r="F117" s="406"/>
      <c r="G117" s="15"/>
      <c r="H117" s="1"/>
      <c r="I117" s="1"/>
      <c r="J117" s="1"/>
      <c r="K117" s="1"/>
    </row>
    <row r="118" spans="1:11">
      <c r="A118" s="5"/>
      <c r="B118" s="406"/>
      <c r="C118" s="406"/>
      <c r="D118" s="15"/>
      <c r="E118" s="406"/>
      <c r="F118" s="406"/>
      <c r="G118" s="15"/>
      <c r="H118" s="1"/>
      <c r="I118" s="1"/>
      <c r="J118" s="1"/>
      <c r="K118" s="1"/>
    </row>
    <row r="119" spans="1:11">
      <c r="A119" s="5"/>
      <c r="B119" s="244"/>
      <c r="C119" s="244"/>
      <c r="D119" s="15"/>
      <c r="E119" s="406"/>
      <c r="F119" s="406"/>
      <c r="G119" s="15"/>
      <c r="H119" s="1"/>
      <c r="I119" s="1"/>
      <c r="J119" s="1"/>
      <c r="K119" s="1"/>
    </row>
    <row r="120" spans="1:11">
      <c r="A120" s="5"/>
      <c r="B120" s="244"/>
      <c r="C120" s="244"/>
      <c r="D120" s="15"/>
      <c r="E120" s="406"/>
      <c r="F120" s="406"/>
      <c r="G120" s="15"/>
      <c r="H120" s="1"/>
      <c r="I120" s="1"/>
      <c r="J120" s="1"/>
      <c r="K120" s="1"/>
    </row>
    <row r="121" spans="1:11">
      <c r="A121" s="5"/>
      <c r="B121" s="406"/>
      <c r="C121" s="406"/>
      <c r="D121" s="15"/>
      <c r="E121" s="406"/>
      <c r="F121" s="406"/>
      <c r="G121" s="15"/>
      <c r="H121" s="1"/>
      <c r="I121" s="1"/>
      <c r="J121" s="1"/>
      <c r="K121" s="1"/>
    </row>
    <row r="122" spans="1:11">
      <c r="A122" s="5"/>
      <c r="B122" s="244"/>
      <c r="C122" s="244"/>
      <c r="D122" s="15"/>
      <c r="E122" s="406"/>
      <c r="F122" s="406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B1:D1"/>
    <mergeCell ref="E1:G1"/>
    <mergeCell ref="H1:J1"/>
    <mergeCell ref="B18:D18"/>
    <mergeCell ref="E18:G18"/>
    <mergeCell ref="H18:J18"/>
    <mergeCell ref="E79:G79"/>
    <mergeCell ref="I79:K79"/>
    <mergeCell ref="E94:F94"/>
    <mergeCell ref="I94:J94"/>
    <mergeCell ref="B35:D35"/>
    <mergeCell ref="E35:G35"/>
    <mergeCell ref="H35:J35"/>
    <mergeCell ref="B52:D52"/>
    <mergeCell ref="B68:C68"/>
    <mergeCell ref="I95:J95"/>
    <mergeCell ref="E96:F96"/>
    <mergeCell ref="I96:J96"/>
    <mergeCell ref="E97:F97"/>
    <mergeCell ref="I97:J97"/>
    <mergeCell ref="I98:J98"/>
    <mergeCell ref="E99:F99"/>
    <mergeCell ref="I99:J99"/>
    <mergeCell ref="B102:D102"/>
    <mergeCell ref="E102:G102"/>
    <mergeCell ref="E122:F122"/>
    <mergeCell ref="E52:G52"/>
    <mergeCell ref="E117:F117"/>
    <mergeCell ref="B118:C118"/>
    <mergeCell ref="E118:F118"/>
    <mergeCell ref="E119:F119"/>
    <mergeCell ref="E120:F120"/>
    <mergeCell ref="B121:C121"/>
    <mergeCell ref="E121:F121"/>
    <mergeCell ref="B98:C98"/>
    <mergeCell ref="E98:F98"/>
    <mergeCell ref="B95:C95"/>
    <mergeCell ref="E95:F95"/>
    <mergeCell ref="B71:C71"/>
    <mergeCell ref="B75:C75"/>
    <mergeCell ref="B79:D7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13"/>
  <sheetViews>
    <sheetView topLeftCell="A80" zoomScale="140" zoomScaleNormal="140" zoomScalePageLayoutView="150" workbookViewId="0">
      <selection activeCell="I107" sqref="I107"/>
    </sheetView>
  </sheetViews>
  <sheetFormatPr defaultColWidth="8.85546875" defaultRowHeight="12.75"/>
  <cols>
    <col min="1" max="1" width="21.42578125" customWidth="1"/>
    <col min="2" max="7" width="10.7109375" customWidth="1"/>
    <col min="8" max="10" width="11.7109375" customWidth="1"/>
    <col min="12" max="12" width="9.85546875" customWidth="1"/>
    <col min="13" max="16" width="9.7109375" customWidth="1"/>
  </cols>
  <sheetData>
    <row r="1" spans="1:16" ht="13.5" thickTop="1">
      <c r="A1" s="33" t="s">
        <v>45</v>
      </c>
      <c r="B1" s="437" t="s">
        <v>4</v>
      </c>
      <c r="C1" s="438"/>
      <c r="D1" s="443"/>
      <c r="E1" s="415" t="s">
        <v>3</v>
      </c>
      <c r="F1" s="416"/>
      <c r="G1" s="417"/>
      <c r="H1" s="444" t="s">
        <v>1</v>
      </c>
      <c r="I1" s="438"/>
      <c r="J1" s="439"/>
      <c r="L1" s="227"/>
      <c r="M1" s="120"/>
      <c r="N1" s="228" t="s">
        <v>88</v>
      </c>
      <c r="O1" s="120"/>
      <c r="P1" s="120"/>
    </row>
    <row r="2" spans="1:16">
      <c r="A2" s="6" t="s">
        <v>47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83"/>
      <c r="M2" s="384"/>
      <c r="N2" s="384"/>
      <c r="O2" s="384"/>
      <c r="P2" s="383"/>
    </row>
    <row r="3" spans="1:16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</row>
    <row r="4" spans="1:16" ht="13.5" thickTop="1">
      <c r="A4" s="2" t="s">
        <v>6</v>
      </c>
      <c r="B4" s="104">
        <v>-309.14999999999998</v>
      </c>
      <c r="C4" s="105">
        <v>-269.10000000000002</v>
      </c>
      <c r="D4" s="106">
        <v>-230.11</v>
      </c>
      <c r="E4" s="104">
        <v>-279.73</v>
      </c>
      <c r="F4" s="105">
        <v>-229.54</v>
      </c>
      <c r="G4" s="106">
        <v>-180.97</v>
      </c>
      <c r="H4" s="104">
        <v>-250.32</v>
      </c>
      <c r="I4" s="105">
        <v>-189.98</v>
      </c>
      <c r="J4" s="107">
        <v>-131.82</v>
      </c>
      <c r="L4" s="125">
        <f>(E4-G4)/2</f>
        <v>-49.38000000000001</v>
      </c>
      <c r="M4" s="97">
        <f>(B4-H4)/2</f>
        <v>-29.414999999999992</v>
      </c>
      <c r="N4" s="97">
        <f>(C4-I4)/2</f>
        <v>-39.560000000000016</v>
      </c>
      <c r="O4" s="97">
        <f>(D4-J4)/2</f>
        <v>-49.14500000000001</v>
      </c>
      <c r="P4" s="125">
        <f>(M4-O4)/2</f>
        <v>9.8650000000000091</v>
      </c>
    </row>
    <row r="5" spans="1:16">
      <c r="A5" s="2" t="s">
        <v>7</v>
      </c>
      <c r="B5" s="104">
        <v>-413.1</v>
      </c>
      <c r="C5" s="105">
        <v>-450.09</v>
      </c>
      <c r="D5" s="106">
        <v>-491.95</v>
      </c>
      <c r="E5" s="104">
        <v>-297.52</v>
      </c>
      <c r="F5" s="105">
        <v>-358.48</v>
      </c>
      <c r="G5" s="106">
        <v>-417.25</v>
      </c>
      <c r="H5" s="104">
        <v>-181.94</v>
      </c>
      <c r="I5" s="105">
        <v>-266.87</v>
      </c>
      <c r="J5" s="107">
        <v>-342.54</v>
      </c>
      <c r="L5" s="125">
        <f>(E5-G5)/2</f>
        <v>59.865000000000009</v>
      </c>
      <c r="M5" s="97">
        <f t="shared" ref="M5:O15" si="0">(B5-H5)/2</f>
        <v>-115.58000000000001</v>
      </c>
      <c r="N5" s="97">
        <f t="shared" si="0"/>
        <v>-91.609999999999985</v>
      </c>
      <c r="O5" s="97">
        <f t="shared" si="0"/>
        <v>-74.704999999999984</v>
      </c>
      <c r="P5" s="125">
        <f>(M5-O5)/2</f>
        <v>-20.437500000000014</v>
      </c>
    </row>
    <row r="6" spans="1:16">
      <c r="A6" s="2" t="s">
        <v>13</v>
      </c>
      <c r="B6" s="104">
        <v>-427.84</v>
      </c>
      <c r="C6" s="105">
        <v>-396.91</v>
      </c>
      <c r="D6" s="106">
        <v>-369.89</v>
      </c>
      <c r="E6" s="104">
        <v>-389.37</v>
      </c>
      <c r="F6" s="105">
        <v>-327.48</v>
      </c>
      <c r="G6" s="106">
        <v>-270.62</v>
      </c>
      <c r="H6" s="104">
        <v>-350.89</v>
      </c>
      <c r="I6" s="105">
        <v>-258.05</v>
      </c>
      <c r="J6" s="107">
        <v>-171.35</v>
      </c>
      <c r="L6" s="337">
        <f>(E6-G6)/2</f>
        <v>-59.375</v>
      </c>
      <c r="M6" s="229">
        <f t="shared" si="0"/>
        <v>-38.474999999999994</v>
      </c>
      <c r="N6" s="229">
        <f t="shared" si="0"/>
        <v>-69.430000000000007</v>
      </c>
      <c r="O6" s="229">
        <f t="shared" si="0"/>
        <v>-99.27</v>
      </c>
      <c r="P6" s="337">
        <f>(M6-O6)/2</f>
        <v>30.397500000000001</v>
      </c>
    </row>
    <row r="7" spans="1:16">
      <c r="A7" s="2" t="s">
        <v>8</v>
      </c>
      <c r="B7" s="144">
        <v>-402.53</v>
      </c>
      <c r="C7" s="145">
        <v>-435.47</v>
      </c>
      <c r="D7" s="147">
        <v>-471.76</v>
      </c>
      <c r="E7" s="144">
        <v>-297.38</v>
      </c>
      <c r="F7" s="145">
        <v>-340.44</v>
      </c>
      <c r="G7" s="147">
        <v>-382.92</v>
      </c>
      <c r="H7" s="144">
        <v>-192.24</v>
      </c>
      <c r="I7" s="145">
        <v>-245.42</v>
      </c>
      <c r="J7" s="146">
        <v>-294.08999999999997</v>
      </c>
      <c r="L7" s="338">
        <f>(E7-G7)/2</f>
        <v>42.77000000000001</v>
      </c>
      <c r="M7" s="230">
        <f t="shared" si="0"/>
        <v>-105.14499999999998</v>
      </c>
      <c r="N7" s="230">
        <f t="shared" si="0"/>
        <v>-95.02500000000002</v>
      </c>
      <c r="O7" s="230">
        <f t="shared" si="0"/>
        <v>-88.835000000000008</v>
      </c>
      <c r="P7" s="338">
        <f>(M7-O7)/2</f>
        <v>-8.1549999999999869</v>
      </c>
    </row>
    <row r="8" spans="1:16">
      <c r="A8" s="4" t="s">
        <v>14</v>
      </c>
      <c r="B8" s="104">
        <v>-513.79</v>
      </c>
      <c r="C8" s="105">
        <v>-474.26</v>
      </c>
      <c r="D8" s="106">
        <v>-434.6</v>
      </c>
      <c r="E8" s="104">
        <v>-456.75</v>
      </c>
      <c r="F8" s="105">
        <v>-407.6</v>
      </c>
      <c r="G8" s="106">
        <v>-359.08</v>
      </c>
      <c r="H8" s="104">
        <v>-399.72</v>
      </c>
      <c r="I8" s="105">
        <v>-340.94</v>
      </c>
      <c r="J8" s="107">
        <v>-283.56</v>
      </c>
      <c r="L8" s="125">
        <f t="shared" ref="L8:L15" si="1">(E8-G8)/2</f>
        <v>-48.835000000000008</v>
      </c>
      <c r="M8" s="97">
        <f t="shared" si="0"/>
        <v>-57.034999999999968</v>
      </c>
      <c r="N8" s="97">
        <f t="shared" si="0"/>
        <v>-66.66</v>
      </c>
      <c r="O8" s="97">
        <f t="shared" si="0"/>
        <v>-75.52000000000001</v>
      </c>
      <c r="P8" s="125">
        <f t="shared" ref="P8:P15" si="2">(M8-O8)/2</f>
        <v>9.242500000000021</v>
      </c>
    </row>
    <row r="9" spans="1:16">
      <c r="A9" s="4" t="s">
        <v>9</v>
      </c>
      <c r="B9" s="104">
        <v>-429.41</v>
      </c>
      <c r="C9" s="105">
        <v>-466.39</v>
      </c>
      <c r="D9" s="106">
        <v>-504.89</v>
      </c>
      <c r="E9" s="104">
        <v>-328.34</v>
      </c>
      <c r="F9" s="105">
        <v>-383.96</v>
      </c>
      <c r="G9" s="106">
        <v>-439.67</v>
      </c>
      <c r="H9" s="104">
        <v>-227.27</v>
      </c>
      <c r="I9" s="105">
        <v>-301.54000000000002</v>
      </c>
      <c r="J9" s="107">
        <v>-374.44</v>
      </c>
      <c r="L9" s="125">
        <f t="shared" si="1"/>
        <v>55.66500000000002</v>
      </c>
      <c r="M9" s="97">
        <f t="shared" si="0"/>
        <v>-101.07000000000001</v>
      </c>
      <c r="N9" s="97">
        <f t="shared" si="0"/>
        <v>-82.424999999999983</v>
      </c>
      <c r="O9" s="97">
        <f t="shared" si="0"/>
        <v>-65.224999999999994</v>
      </c>
      <c r="P9" s="125">
        <f t="shared" si="2"/>
        <v>-17.922500000000007</v>
      </c>
    </row>
    <row r="10" spans="1:16">
      <c r="A10" s="2" t="s">
        <v>15</v>
      </c>
      <c r="B10" s="104">
        <v>-583.12</v>
      </c>
      <c r="C10" s="105">
        <v>-536.17999999999995</v>
      </c>
      <c r="D10" s="106">
        <v>-491.94</v>
      </c>
      <c r="E10" s="104">
        <v>-525.41999999999996</v>
      </c>
      <c r="F10" s="105">
        <v>-456.43</v>
      </c>
      <c r="G10" s="106">
        <v>-387.49</v>
      </c>
      <c r="H10" s="104">
        <v>-467.72</v>
      </c>
      <c r="I10" s="105">
        <v>-376.69</v>
      </c>
      <c r="J10" s="107">
        <v>-283.04000000000002</v>
      </c>
      <c r="L10" s="125">
        <f t="shared" si="1"/>
        <v>-68.964999999999975</v>
      </c>
      <c r="M10" s="97">
        <f t="shared" si="0"/>
        <v>-57.699999999999989</v>
      </c>
      <c r="N10" s="97">
        <f t="shared" si="0"/>
        <v>-79.744999999999976</v>
      </c>
      <c r="O10" s="97">
        <f t="shared" si="0"/>
        <v>-104.44999999999999</v>
      </c>
      <c r="P10" s="125">
        <f t="shared" si="2"/>
        <v>23.375</v>
      </c>
    </row>
    <row r="11" spans="1:16">
      <c r="A11" s="2" t="s">
        <v>10</v>
      </c>
      <c r="B11" s="104">
        <v>-534.89</v>
      </c>
      <c r="C11" s="105">
        <v>-576.6</v>
      </c>
      <c r="D11" s="106">
        <v>-621.44000000000005</v>
      </c>
      <c r="E11" s="104">
        <v>-372.19</v>
      </c>
      <c r="F11" s="105">
        <v>-461.59</v>
      </c>
      <c r="G11" s="106">
        <v>-549.75</v>
      </c>
      <c r="H11" s="104">
        <v>-209.48</v>
      </c>
      <c r="I11" s="105">
        <v>-346.57</v>
      </c>
      <c r="J11" s="107">
        <v>-478.06</v>
      </c>
      <c r="L11" s="125">
        <f t="shared" si="1"/>
        <v>88.78</v>
      </c>
      <c r="M11" s="97">
        <f t="shared" si="0"/>
        <v>-162.70499999999998</v>
      </c>
      <c r="N11" s="97">
        <f t="shared" si="0"/>
        <v>-115.01500000000001</v>
      </c>
      <c r="O11" s="97">
        <f t="shared" si="0"/>
        <v>-71.690000000000026</v>
      </c>
      <c r="P11" s="125">
        <f t="shared" si="2"/>
        <v>-45.507499999999979</v>
      </c>
    </row>
    <row r="12" spans="1:16">
      <c r="A12" s="2" t="s">
        <v>17</v>
      </c>
      <c r="B12" s="104">
        <v>-434.62</v>
      </c>
      <c r="C12" s="105">
        <v>-383.79</v>
      </c>
      <c r="D12" s="106">
        <v>-342.34</v>
      </c>
      <c r="E12" s="104">
        <v>-420.33</v>
      </c>
      <c r="F12" s="105">
        <v>-334.85</v>
      </c>
      <c r="G12" s="106">
        <v>-252.62</v>
      </c>
      <c r="H12" s="104">
        <v>-406.03</v>
      </c>
      <c r="I12" s="105">
        <v>-285.91000000000003</v>
      </c>
      <c r="J12" s="107">
        <v>-162.9</v>
      </c>
      <c r="L12" s="125">
        <f t="shared" si="1"/>
        <v>-83.85499999999999</v>
      </c>
      <c r="M12" s="97">
        <f t="shared" si="0"/>
        <v>-14.295000000000016</v>
      </c>
      <c r="N12" s="97">
        <f t="shared" si="0"/>
        <v>-48.94</v>
      </c>
      <c r="O12" s="97">
        <f t="shared" si="0"/>
        <v>-89.719999999999985</v>
      </c>
      <c r="P12" s="125">
        <f t="shared" si="2"/>
        <v>37.712499999999984</v>
      </c>
    </row>
    <row r="13" spans="1:16">
      <c r="A13" s="2" t="s">
        <v>12</v>
      </c>
      <c r="B13" s="104">
        <v>-327.83</v>
      </c>
      <c r="C13" s="105">
        <v>-345.73</v>
      </c>
      <c r="D13" s="106">
        <v>-367.75</v>
      </c>
      <c r="E13" s="104">
        <v>-255.3</v>
      </c>
      <c r="F13" s="105">
        <v>-293</v>
      </c>
      <c r="G13" s="106">
        <v>-327.74</v>
      </c>
      <c r="H13" s="104">
        <v>-182.78</v>
      </c>
      <c r="I13" s="105">
        <v>-240.28</v>
      </c>
      <c r="J13" s="107">
        <v>-287.74</v>
      </c>
      <c r="L13" s="125">
        <f t="shared" si="1"/>
        <v>36.22</v>
      </c>
      <c r="M13" s="97">
        <f t="shared" si="0"/>
        <v>-72.524999999999991</v>
      </c>
      <c r="N13" s="97">
        <f t="shared" si="0"/>
        <v>-52.725000000000009</v>
      </c>
      <c r="O13" s="97">
        <f t="shared" si="0"/>
        <v>-40.004999999999995</v>
      </c>
      <c r="P13" s="125">
        <f t="shared" si="2"/>
        <v>-16.259999999999998</v>
      </c>
    </row>
    <row r="14" spans="1:16">
      <c r="A14" s="2" t="s">
        <v>16</v>
      </c>
      <c r="B14" s="104">
        <v>-231.22</v>
      </c>
      <c r="C14" s="105">
        <v>-186.42</v>
      </c>
      <c r="D14" s="106">
        <v>-144.12</v>
      </c>
      <c r="E14" s="104">
        <v>-181.7</v>
      </c>
      <c r="F14" s="105">
        <v>-144.74</v>
      </c>
      <c r="G14" s="106">
        <v>-109.94</v>
      </c>
      <c r="H14" s="104">
        <v>-132.16999999999999</v>
      </c>
      <c r="I14" s="105">
        <v>-103.05</v>
      </c>
      <c r="J14" s="107">
        <v>-75.745999999999995</v>
      </c>
      <c r="L14" s="125">
        <f t="shared" si="1"/>
        <v>-35.879999999999995</v>
      </c>
      <c r="M14" s="97">
        <f t="shared" si="0"/>
        <v>-49.525000000000006</v>
      </c>
      <c r="N14" s="97">
        <f t="shared" si="0"/>
        <v>-41.684999999999995</v>
      </c>
      <c r="O14" s="97">
        <f t="shared" si="0"/>
        <v>-34.187000000000005</v>
      </c>
      <c r="P14" s="125">
        <f t="shared" si="2"/>
        <v>-7.6690000000000005</v>
      </c>
    </row>
    <row r="15" spans="1:16" ht="13.5" thickBot="1">
      <c r="A15" s="12" t="s">
        <v>11</v>
      </c>
      <c r="B15" s="135">
        <v>-200.1</v>
      </c>
      <c r="C15" s="136">
        <v>-200.1</v>
      </c>
      <c r="D15" s="130">
        <v>-200.88</v>
      </c>
      <c r="E15" s="135">
        <v>-137.9</v>
      </c>
      <c r="F15" s="136">
        <v>-162.30000000000001</v>
      </c>
      <c r="G15" s="130">
        <v>-186.43</v>
      </c>
      <c r="H15" s="135">
        <v>-75.706000000000003</v>
      </c>
      <c r="I15" s="136">
        <v>-124.5</v>
      </c>
      <c r="J15" s="134">
        <v>-171.99</v>
      </c>
      <c r="L15" s="125">
        <f t="shared" si="1"/>
        <v>24.265000000000001</v>
      </c>
      <c r="M15" s="97">
        <f t="shared" si="0"/>
        <v>-62.196999999999996</v>
      </c>
      <c r="N15" s="97">
        <f t="shared" si="0"/>
        <v>-37.799999999999997</v>
      </c>
      <c r="O15" s="97">
        <f t="shared" si="0"/>
        <v>-14.444999999999993</v>
      </c>
      <c r="P15" s="125">
        <f t="shared" si="2"/>
        <v>-23.876000000000001</v>
      </c>
    </row>
    <row r="16" spans="1:16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10"/>
      <c r="M18" s="10"/>
      <c r="N18" s="10"/>
      <c r="O18" s="10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10"/>
      <c r="M19" s="10"/>
      <c r="N19" s="10"/>
      <c r="O19" s="10"/>
    </row>
    <row r="20" spans="1:20" ht="13.5" thickTop="1">
      <c r="A20" s="2" t="s">
        <v>6</v>
      </c>
      <c r="B20" s="114">
        <f t="shared" ref="B20:B25" si="3">(B4+D4)/2</f>
        <v>-269.63</v>
      </c>
      <c r="C20" s="43">
        <f t="shared" ref="C20:C31" si="4">C4</f>
        <v>-269.10000000000002</v>
      </c>
      <c r="D20" s="55">
        <f t="shared" ref="D20:D25" si="5">100*(B20/C20-1)</f>
        <v>0.19695280564844264</v>
      </c>
      <c r="E20" s="114">
        <f t="shared" ref="E20:E25" si="6">(E4+G4)/2</f>
        <v>-230.35000000000002</v>
      </c>
      <c r="F20" s="43">
        <f t="shared" ref="F20:F31" si="7">F4</f>
        <v>-229.54</v>
      </c>
      <c r="G20" s="55">
        <f t="shared" ref="G20:G25" si="8">100*(E20/F20-1)</f>
        <v>0.35287967238826212</v>
      </c>
      <c r="H20" s="115">
        <f t="shared" ref="H20:H25" si="9">(H4+J4)/2</f>
        <v>-191.07</v>
      </c>
      <c r="I20" s="43">
        <f t="shared" ref="I20:I31" si="10">I4</f>
        <v>-189.98</v>
      </c>
      <c r="J20" s="152">
        <f t="shared" ref="J20:J25" si="11">100*(H20/I20-1)</f>
        <v>0.57374460469523658</v>
      </c>
      <c r="K20" s="10"/>
      <c r="L20" s="10"/>
      <c r="M20" s="10"/>
      <c r="N20" s="10"/>
      <c r="O20" s="10"/>
    </row>
    <row r="21" spans="1:20">
      <c r="A21" s="2" t="s">
        <v>7</v>
      </c>
      <c r="B21" s="165">
        <f t="shared" si="3"/>
        <v>-452.52499999999998</v>
      </c>
      <c r="C21" s="43">
        <f t="shared" si="4"/>
        <v>-450.09</v>
      </c>
      <c r="D21" s="55">
        <f t="shared" si="5"/>
        <v>0.54100291052900928</v>
      </c>
      <c r="E21" s="165">
        <f t="shared" si="6"/>
        <v>-357.38499999999999</v>
      </c>
      <c r="F21" s="43">
        <f t="shared" si="7"/>
        <v>-358.48</v>
      </c>
      <c r="G21" s="55">
        <f t="shared" si="8"/>
        <v>-0.30545637134569148</v>
      </c>
      <c r="H21" s="166">
        <f t="shared" si="9"/>
        <v>-262.24</v>
      </c>
      <c r="I21" s="43">
        <f t="shared" si="10"/>
        <v>-266.87</v>
      </c>
      <c r="J21" s="152">
        <f t="shared" si="11"/>
        <v>-1.7349271180724712</v>
      </c>
      <c r="K21" s="10"/>
      <c r="L21" s="10"/>
      <c r="M21" s="10"/>
      <c r="N21" s="10"/>
      <c r="O21" s="10"/>
    </row>
    <row r="22" spans="1:20">
      <c r="A22" s="2" t="s">
        <v>13</v>
      </c>
      <c r="B22" s="50">
        <f t="shared" si="3"/>
        <v>-398.86500000000001</v>
      </c>
      <c r="C22" s="43">
        <f t="shared" si="4"/>
        <v>-396.91</v>
      </c>
      <c r="D22" s="55">
        <f t="shared" si="5"/>
        <v>0.49255498727671654</v>
      </c>
      <c r="E22" s="50">
        <f t="shared" si="6"/>
        <v>-329.995</v>
      </c>
      <c r="F22" s="43">
        <f t="shared" si="7"/>
        <v>-327.48</v>
      </c>
      <c r="G22" s="55">
        <f t="shared" si="8"/>
        <v>0.76798583119579433</v>
      </c>
      <c r="H22" s="115">
        <f t="shared" si="9"/>
        <v>-261.12</v>
      </c>
      <c r="I22" s="43">
        <f t="shared" si="10"/>
        <v>-258.05</v>
      </c>
      <c r="J22" s="152">
        <f t="shared" si="11"/>
        <v>1.1896919201705103</v>
      </c>
      <c r="K22" s="10"/>
      <c r="L22" s="10"/>
      <c r="M22" s="10"/>
      <c r="N22" s="10"/>
      <c r="O22" s="10"/>
    </row>
    <row r="23" spans="1:20">
      <c r="A23" s="2" t="s">
        <v>8</v>
      </c>
      <c r="B23" s="148">
        <f t="shared" si="3"/>
        <v>-437.14499999999998</v>
      </c>
      <c r="C23" s="149">
        <f t="shared" si="4"/>
        <v>-435.47</v>
      </c>
      <c r="D23" s="150">
        <f t="shared" si="5"/>
        <v>0.38464188118583209</v>
      </c>
      <c r="E23" s="148">
        <f t="shared" si="6"/>
        <v>-340.15</v>
      </c>
      <c r="F23" s="149">
        <f t="shared" si="7"/>
        <v>-340.44</v>
      </c>
      <c r="G23" s="150">
        <f t="shared" si="8"/>
        <v>-8.5183879685124531E-2</v>
      </c>
      <c r="H23" s="151">
        <f t="shared" si="9"/>
        <v>-243.16499999999999</v>
      </c>
      <c r="I23" s="149">
        <f t="shared" si="10"/>
        <v>-245.42</v>
      </c>
      <c r="J23" s="153">
        <f t="shared" si="11"/>
        <v>-0.91883302094368791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48">
        <f t="shared" si="3"/>
        <v>-474.19499999999999</v>
      </c>
      <c r="C24" s="149">
        <f t="shared" si="4"/>
        <v>-474.26</v>
      </c>
      <c r="D24" s="150">
        <f t="shared" si="5"/>
        <v>-1.3705562349763944E-2</v>
      </c>
      <c r="E24" s="148">
        <f t="shared" si="6"/>
        <v>-407.91499999999996</v>
      </c>
      <c r="F24" s="149">
        <f t="shared" si="7"/>
        <v>-407.6</v>
      </c>
      <c r="G24" s="150">
        <f t="shared" si="8"/>
        <v>7.7281648675153747E-2</v>
      </c>
      <c r="H24" s="151">
        <f t="shared" si="9"/>
        <v>-341.64</v>
      </c>
      <c r="I24" s="149">
        <f t="shared" si="10"/>
        <v>-340.94</v>
      </c>
      <c r="J24" s="153">
        <f t="shared" si="11"/>
        <v>0.20531471813221014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148">
        <f t="shared" si="3"/>
        <v>-467.15</v>
      </c>
      <c r="C25" s="149">
        <f t="shared" si="4"/>
        <v>-466.39</v>
      </c>
      <c r="D25" s="150">
        <f t="shared" si="5"/>
        <v>0.16295375115247257</v>
      </c>
      <c r="E25" s="148">
        <f t="shared" si="6"/>
        <v>-384.005</v>
      </c>
      <c r="F25" s="149">
        <f t="shared" si="7"/>
        <v>-383.96</v>
      </c>
      <c r="G25" s="150">
        <f t="shared" si="8"/>
        <v>1.1719970830292858E-2</v>
      </c>
      <c r="H25" s="151">
        <f t="shared" si="9"/>
        <v>-300.85500000000002</v>
      </c>
      <c r="I25" s="149">
        <f t="shared" si="10"/>
        <v>-301.54000000000002</v>
      </c>
      <c r="J25" s="153">
        <f t="shared" si="11"/>
        <v>-0.2271672083305698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48">
        <f t="shared" ref="B26" si="12">(B10+D10)/2</f>
        <v>-537.53</v>
      </c>
      <c r="C26" s="149">
        <f t="shared" si="4"/>
        <v>-536.17999999999995</v>
      </c>
      <c r="D26" s="150">
        <f t="shared" ref="D26" si="13">100*(B26/C26-1)</f>
        <v>0.25178111828116911</v>
      </c>
      <c r="E26" s="148">
        <f t="shared" ref="E26" si="14">(E10+G10)/2</f>
        <v>-456.45499999999998</v>
      </c>
      <c r="F26" s="149">
        <f t="shared" si="7"/>
        <v>-456.43</v>
      </c>
      <c r="G26" s="150">
        <f t="shared" ref="G26" si="15">100*(E26/F26-1)</f>
        <v>5.4772911508793598E-3</v>
      </c>
      <c r="H26" s="151">
        <f t="shared" ref="H26" si="16">(H10+J10)/2</f>
        <v>-375.38</v>
      </c>
      <c r="I26" s="149">
        <f t="shared" si="10"/>
        <v>-376.69</v>
      </c>
      <c r="J26" s="153">
        <f t="shared" ref="J26" si="17">100*(H26/I26-1)</f>
        <v>-0.34776606758873951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48">
        <f t="shared" ref="B27" si="18">(B11+D11)/2</f>
        <v>-578.16499999999996</v>
      </c>
      <c r="C27" s="149">
        <f t="shared" si="4"/>
        <v>-576.6</v>
      </c>
      <c r="D27" s="150">
        <f t="shared" ref="D27" si="19">100*(B27/C27-1)</f>
        <v>0.27141866111688451</v>
      </c>
      <c r="E27" s="148">
        <f t="shared" ref="E27" si="20">(E11+G11)/2</f>
        <v>-460.97</v>
      </c>
      <c r="F27" s="149">
        <f t="shared" si="7"/>
        <v>-461.59</v>
      </c>
      <c r="G27" s="150">
        <f t="shared" ref="G27" si="21">100*(E27/F27-1)</f>
        <v>-0.1343183344526433</v>
      </c>
      <c r="H27" s="151">
        <f t="shared" ref="H27" si="22">(H11+J11)/2</f>
        <v>-343.77</v>
      </c>
      <c r="I27" s="149">
        <f t="shared" si="10"/>
        <v>-346.57</v>
      </c>
      <c r="J27" s="153">
        <f t="shared" ref="J27" si="23">100*(H27/I27-1)</f>
        <v>-0.80791759240558259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48">
        <f t="shared" ref="B28" si="24">(B12+D12)/2</f>
        <v>-388.48</v>
      </c>
      <c r="C28" s="149">
        <f t="shared" si="4"/>
        <v>-383.79</v>
      </c>
      <c r="D28" s="150">
        <f t="shared" ref="D28" si="25">100*(B28/C28-1)</f>
        <v>1.2220224601995788</v>
      </c>
      <c r="E28" s="148">
        <f t="shared" ref="E28" si="26">(E12+G12)/2</f>
        <v>-336.47500000000002</v>
      </c>
      <c r="F28" s="149">
        <f t="shared" si="7"/>
        <v>-334.85</v>
      </c>
      <c r="G28" s="150">
        <f t="shared" ref="G28" si="27">100*(E28/F28-1)</f>
        <v>0.48529192175601477</v>
      </c>
      <c r="H28" s="151">
        <f t="shared" ref="H28" si="28">(H12+J12)/2</f>
        <v>-284.46499999999997</v>
      </c>
      <c r="I28" s="149">
        <f t="shared" si="10"/>
        <v>-285.91000000000003</v>
      </c>
      <c r="J28" s="153">
        <f t="shared" ref="J28" si="29">100*(H28/I28-1)</f>
        <v>-0.50540379839811855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48">
        <f t="shared" ref="B29" si="30">(B13+D13)/2</f>
        <v>-347.78999999999996</v>
      </c>
      <c r="C29" s="149">
        <f t="shared" si="4"/>
        <v>-345.73</v>
      </c>
      <c r="D29" s="150">
        <f t="shared" ref="D29" si="31">100*(B29/C29-1)</f>
        <v>0.59584068492752884</v>
      </c>
      <c r="E29" s="148">
        <f t="shared" ref="E29" si="32">(E13+G13)/2</f>
        <v>-291.52</v>
      </c>
      <c r="F29" s="149">
        <f t="shared" si="7"/>
        <v>-293</v>
      </c>
      <c r="G29" s="150">
        <f t="shared" ref="G29" si="33">100*(E29/F29-1)</f>
        <v>-0.50511945392491819</v>
      </c>
      <c r="H29" s="151">
        <f t="shared" ref="H29" si="34">(H13+J13)/2</f>
        <v>-235.26</v>
      </c>
      <c r="I29" s="149">
        <f t="shared" si="10"/>
        <v>-240.28</v>
      </c>
      <c r="J29" s="153">
        <f t="shared" ref="J29" si="35">100*(H29/I29-1)</f>
        <v>-2.0892292325620176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48">
        <f t="shared" ref="B30" si="36">(B14+D14)/2</f>
        <v>-187.67000000000002</v>
      </c>
      <c r="C30" s="149">
        <f t="shared" si="4"/>
        <v>-186.42</v>
      </c>
      <c r="D30" s="150">
        <f t="shared" ref="D30" si="37">100*(B30/C30-1)</f>
        <v>0.67052891320675823</v>
      </c>
      <c r="E30" s="148">
        <f t="shared" ref="E30" si="38">(E14+G14)/2</f>
        <v>-145.82</v>
      </c>
      <c r="F30" s="149">
        <f t="shared" si="7"/>
        <v>-144.74</v>
      </c>
      <c r="G30" s="150">
        <f t="shared" ref="G30" si="39">100*(E30/F30-1)</f>
        <v>0.74616553820643361</v>
      </c>
      <c r="H30" s="151">
        <f t="shared" ref="H30" si="40">(H14+J14)/2</f>
        <v>-103.958</v>
      </c>
      <c r="I30" s="149">
        <f t="shared" si="10"/>
        <v>-103.05</v>
      </c>
      <c r="J30" s="153">
        <f t="shared" ref="J30" si="41">100*(H30/I30-1)</f>
        <v>0.8811256671518608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5" thickBot="1">
      <c r="A31" s="12" t="s">
        <v>11</v>
      </c>
      <c r="B31" s="187">
        <f t="shared" ref="B31" si="42">(B15+D15)/2</f>
        <v>-200.49</v>
      </c>
      <c r="C31" s="188">
        <f t="shared" si="4"/>
        <v>-200.1</v>
      </c>
      <c r="D31" s="189">
        <f t="shared" ref="D31" si="43">100*(B31/C31-1)</f>
        <v>0.1949025487256506</v>
      </c>
      <c r="E31" s="190">
        <f t="shared" ref="E31" si="44">(E15+G15)/2</f>
        <v>-162.16500000000002</v>
      </c>
      <c r="F31" s="188">
        <f t="shared" si="7"/>
        <v>-162.30000000000001</v>
      </c>
      <c r="G31" s="189">
        <f t="shared" ref="G31" si="45">100*(E31/F31-1)</f>
        <v>-8.3179297597035795E-2</v>
      </c>
      <c r="H31" s="191">
        <f t="shared" ref="H31" si="46">(H15+J15)/2</f>
        <v>-123.84800000000001</v>
      </c>
      <c r="I31" s="188">
        <f t="shared" si="10"/>
        <v>-124.5</v>
      </c>
      <c r="J31" s="192">
        <f t="shared" ref="J31" si="47">100*(H31/I31-1)</f>
        <v>-0.52369477911645701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5" thickTop="1">
      <c r="A32" s="38" t="s">
        <v>39</v>
      </c>
      <c r="B32" s="9"/>
      <c r="C32" s="51"/>
      <c r="D32" s="63">
        <f>AVERAGE(D20:D31)</f>
        <v>0.41424126332502326</v>
      </c>
      <c r="E32" s="64" t="s">
        <v>40</v>
      </c>
      <c r="F32" s="9"/>
      <c r="G32" s="63">
        <f>AVERAGE(G20:G31)</f>
        <v>0.11112871143311813</v>
      </c>
      <c r="H32" s="10"/>
      <c r="J32" s="63">
        <f>AVERAGE(J20:J31)</f>
        <v>-0.35875515893898546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0.47002245371048357</v>
      </c>
      <c r="E33" s="64" t="s">
        <v>42</v>
      </c>
      <c r="F33" s="9"/>
      <c r="G33" s="63">
        <f>AVERAGE(G20,G22,G24,G26,G28,G30)</f>
        <v>0.40584698389542301</v>
      </c>
      <c r="H33" s="10"/>
      <c r="J33" s="63">
        <f>AVERAGE(J20,J22,J24,J26,J28,J30)</f>
        <v>0.33278450736049331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68">
        <f>AVERAGE(D21,J23,D25,D27,D29,D31)</f>
        <v>0.14121425591797632</v>
      </c>
      <c r="E34" s="69" t="s">
        <v>43</v>
      </c>
      <c r="F34" s="76"/>
      <c r="G34" s="68">
        <f>AVERAGE(G21,G23,G25,G27,G29,G31)</f>
        <v>-0.18358956102918675</v>
      </c>
      <c r="H34" s="77"/>
      <c r="I34" s="78"/>
      <c r="J34" s="68">
        <f>AVERAGE(J21,D23,J25,J27,J29,J31)</f>
        <v>-0.83304900821687777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63">
        <f>_xlfn.STDEV.S(D20:D31)</f>
        <v>0.32510824613939548</v>
      </c>
      <c r="E35" s="64" t="s">
        <v>40</v>
      </c>
      <c r="F35" s="9"/>
      <c r="G35" s="63">
        <f>_xlfn.STDEV.S(G20:G31)</f>
        <v>0.39831554951458792</v>
      </c>
      <c r="H35" s="10"/>
      <c r="J35" s="63">
        <f>_xlfn.STDEV.S(J20:J31)</f>
        <v>0.98131147818866982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0.43872626359326261</v>
      </c>
      <c r="E36" s="64" t="s">
        <v>42</v>
      </c>
      <c r="F36" s="9"/>
      <c r="G36" s="63">
        <f>_xlfn.STDEV.S(G20,G22,G24,G26,G28,G30)</f>
        <v>0.32383000717942001</v>
      </c>
      <c r="H36" s="10"/>
      <c r="J36" s="63">
        <f>_xlfn.STDEV.S(J20,J22,J24,J26,J28,J30)</f>
        <v>0.67453500699337976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5" thickBot="1">
      <c r="A37" s="70"/>
      <c r="B37" s="71"/>
      <c r="C37" s="72"/>
      <c r="D37" s="73">
        <f>_xlfn.STDEV.S(D21,J23,D25,D27,D29,D31)</f>
        <v>0.54964072139214037</v>
      </c>
      <c r="E37" s="74" t="s">
        <v>43</v>
      </c>
      <c r="F37" s="37"/>
      <c r="G37" s="73">
        <f>_xlfn.STDEV.S(G21,G23,G25,G27,G29,G31)</f>
        <v>0.18898272810449571</v>
      </c>
      <c r="H37" s="75"/>
      <c r="I37" s="75"/>
      <c r="J37" s="73">
        <f>_xlfn.STDEV.S(J21,D23,J25,J27,J29,J31)</f>
        <v>0.93140414061387267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5" thickTop="1">
      <c r="A42" s="2" t="s">
        <v>6</v>
      </c>
      <c r="B42" s="114">
        <f t="shared" ref="B42:B47" si="48">(B4+H4)/2</f>
        <v>-279.73500000000001</v>
      </c>
      <c r="C42" s="43">
        <f t="shared" ref="C42:C47" si="49">E4</f>
        <v>-279.73</v>
      </c>
      <c r="D42" s="55">
        <f t="shared" ref="D42:D47" si="50">100*(B42/C42-1)</f>
        <v>1.7874378865245788E-3</v>
      </c>
      <c r="E42" s="114">
        <f t="shared" ref="E42:E47" si="51">(C4+I4)/2</f>
        <v>-229.54000000000002</v>
      </c>
      <c r="F42" s="43">
        <f t="shared" ref="F42:F53" si="52">F4</f>
        <v>-229.54</v>
      </c>
      <c r="G42" s="55">
        <f t="shared" ref="G42:G47" si="53">100*(E42/F42-1)</f>
        <v>2.2204460492503131E-14</v>
      </c>
      <c r="H42" s="57">
        <f t="shared" ref="H42:H47" si="54">(D4+J4)/2</f>
        <v>-180.965</v>
      </c>
      <c r="I42" s="43">
        <f t="shared" ref="I42:I47" si="55">G4</f>
        <v>-180.97</v>
      </c>
      <c r="J42" s="42">
        <f t="shared" ref="J42:J47" si="56">100*(H42/I42-1)</f>
        <v>-2.7628888766062509E-3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165">
        <f t="shared" si="48"/>
        <v>-297.52</v>
      </c>
      <c r="C43" s="43">
        <f t="shared" si="49"/>
        <v>-297.52</v>
      </c>
      <c r="D43" s="55">
        <f t="shared" si="50"/>
        <v>0</v>
      </c>
      <c r="E43" s="165">
        <f t="shared" si="51"/>
        <v>-358.48</v>
      </c>
      <c r="F43" s="43">
        <f t="shared" si="52"/>
        <v>-358.48</v>
      </c>
      <c r="G43" s="55">
        <f t="shared" si="53"/>
        <v>0</v>
      </c>
      <c r="H43" s="57">
        <f t="shared" si="54"/>
        <v>-417.245</v>
      </c>
      <c r="I43" s="43">
        <f t="shared" si="55"/>
        <v>-417.25</v>
      </c>
      <c r="J43" s="42">
        <f t="shared" si="56"/>
        <v>-1.1983223487055383E-3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0">
        <f t="shared" si="48"/>
        <v>-389.36500000000001</v>
      </c>
      <c r="C44" s="43">
        <f t="shared" si="49"/>
        <v>-389.37</v>
      </c>
      <c r="D44" s="55">
        <f t="shared" si="50"/>
        <v>-1.2841256388562705E-3</v>
      </c>
      <c r="E44" s="50">
        <f t="shared" si="51"/>
        <v>-327.48</v>
      </c>
      <c r="F44" s="43">
        <f t="shared" si="52"/>
        <v>-327.48</v>
      </c>
      <c r="G44" s="55">
        <f t="shared" si="53"/>
        <v>0</v>
      </c>
      <c r="H44" s="57">
        <f t="shared" si="54"/>
        <v>-270.62</v>
      </c>
      <c r="I44" s="43">
        <f t="shared" si="55"/>
        <v>-270.62</v>
      </c>
      <c r="J44" s="42">
        <f t="shared" si="56"/>
        <v>0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114">
        <f t="shared" si="48"/>
        <v>-297.38499999999999</v>
      </c>
      <c r="C45" s="43">
        <f t="shared" si="49"/>
        <v>-297.38</v>
      </c>
      <c r="D45" s="55">
        <f t="shared" si="50"/>
        <v>1.6813504606805196E-3</v>
      </c>
      <c r="E45" s="114">
        <f t="shared" si="51"/>
        <v>-340.44499999999999</v>
      </c>
      <c r="F45" s="43">
        <f t="shared" si="52"/>
        <v>-340.44</v>
      </c>
      <c r="G45" s="55">
        <f t="shared" si="53"/>
        <v>1.4686875807745636E-3</v>
      </c>
      <c r="H45" s="57">
        <f t="shared" si="54"/>
        <v>-382.92499999999995</v>
      </c>
      <c r="I45" s="43">
        <f t="shared" si="55"/>
        <v>-382.92</v>
      </c>
      <c r="J45" s="42">
        <f t="shared" si="56"/>
        <v>1.3057557714191148E-3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167">
        <f t="shared" si="48"/>
        <v>-456.755</v>
      </c>
      <c r="C46" s="43">
        <f t="shared" si="49"/>
        <v>-456.75</v>
      </c>
      <c r="D46" s="55">
        <f t="shared" si="50"/>
        <v>1.0946907498698977E-3</v>
      </c>
      <c r="E46" s="167">
        <f t="shared" si="51"/>
        <v>-407.6</v>
      </c>
      <c r="F46" s="43">
        <f t="shared" si="52"/>
        <v>-407.6</v>
      </c>
      <c r="G46" s="55">
        <f t="shared" si="53"/>
        <v>0</v>
      </c>
      <c r="H46" s="57">
        <f t="shared" si="54"/>
        <v>-359.08000000000004</v>
      </c>
      <c r="I46" s="43">
        <f t="shared" si="55"/>
        <v>-359.08</v>
      </c>
      <c r="J46" s="42">
        <f t="shared" si="56"/>
        <v>2.2204460492503131E-14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168">
        <f t="shared" si="48"/>
        <v>-328.34000000000003</v>
      </c>
      <c r="C47" s="43">
        <f t="shared" si="49"/>
        <v>-328.34</v>
      </c>
      <c r="D47" s="55">
        <f t="shared" si="50"/>
        <v>2.2204460492503131E-14</v>
      </c>
      <c r="E47" s="168">
        <f t="shared" si="51"/>
        <v>-383.96500000000003</v>
      </c>
      <c r="F47" s="43">
        <f t="shared" si="52"/>
        <v>-383.96</v>
      </c>
      <c r="G47" s="55">
        <f t="shared" si="53"/>
        <v>1.3022189811584539E-3</v>
      </c>
      <c r="H47" s="57">
        <f t="shared" si="54"/>
        <v>-439.66499999999996</v>
      </c>
      <c r="I47" s="43">
        <f t="shared" si="55"/>
        <v>-439.67</v>
      </c>
      <c r="J47" s="42">
        <f t="shared" si="56"/>
        <v>-1.1372165487855135E-3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169">
        <f t="shared" ref="B48" si="57">(B10+H10)/2</f>
        <v>-525.42000000000007</v>
      </c>
      <c r="C48" s="43">
        <f t="shared" ref="C48" si="58">E10</f>
        <v>-525.41999999999996</v>
      </c>
      <c r="D48" s="55">
        <f t="shared" ref="D48" si="59">100*(B48/C48-1)</f>
        <v>2.2204460492503131E-14</v>
      </c>
      <c r="E48" s="169">
        <f t="shared" ref="E48" si="60">(C10+I10)/2</f>
        <v>-456.43499999999995</v>
      </c>
      <c r="F48" s="43">
        <f t="shared" si="52"/>
        <v>-456.43</v>
      </c>
      <c r="G48" s="55">
        <f t="shared" ref="G48" si="61">100*(E48/F48-1)</f>
        <v>1.0954582301714311E-3</v>
      </c>
      <c r="H48" s="57">
        <f t="shared" ref="H48" si="62">(D10+J10)/2</f>
        <v>-387.49</v>
      </c>
      <c r="I48" s="43">
        <f t="shared" ref="I48" si="63">G10</f>
        <v>-387.49</v>
      </c>
      <c r="J48" s="42">
        <f t="shared" ref="J48" si="64">100*(H48/I48-1)</f>
        <v>0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172">
        <f t="shared" ref="B49" si="65">(B11+H11)/2</f>
        <v>-372.185</v>
      </c>
      <c r="C49" s="43">
        <f t="shared" ref="C49" si="66">E11</f>
        <v>-372.19</v>
      </c>
      <c r="D49" s="55">
        <f t="shared" ref="D49" si="67">100*(B49/C49-1)</f>
        <v>-1.3433998764078581E-3</v>
      </c>
      <c r="E49" s="172">
        <f t="shared" ref="E49" si="68">(C11+I11)/2</f>
        <v>-461.58500000000004</v>
      </c>
      <c r="F49" s="43">
        <f t="shared" si="52"/>
        <v>-461.59</v>
      </c>
      <c r="G49" s="55">
        <f t="shared" ref="G49" si="69">100*(E49/F49-1)</f>
        <v>-1.0832123746085109E-3</v>
      </c>
      <c r="H49" s="57">
        <f t="shared" ref="H49" si="70">(D11+J11)/2</f>
        <v>-549.75</v>
      </c>
      <c r="I49" s="43">
        <f t="shared" ref="I49" si="71">G11</f>
        <v>-549.75</v>
      </c>
      <c r="J49" s="42">
        <f t="shared" ref="J49" si="72">100*(H49/I49-1)</f>
        <v>0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177">
        <f t="shared" ref="B50" si="73">(B12+H12)/2</f>
        <v>-420.32499999999999</v>
      </c>
      <c r="C50" s="43">
        <f t="shared" ref="C50" si="74">E12</f>
        <v>-420.33</v>
      </c>
      <c r="D50" s="55">
        <f t="shared" ref="D50" si="75">100*(B50/C50-1)</f>
        <v>-1.189541550683515E-3</v>
      </c>
      <c r="E50" s="177">
        <f t="shared" ref="E50" si="76">(C12+I12)/2</f>
        <v>-334.85</v>
      </c>
      <c r="F50" s="43">
        <f t="shared" si="52"/>
        <v>-334.85</v>
      </c>
      <c r="G50" s="55">
        <f t="shared" ref="G50" si="77">100*(E50/F50-1)</f>
        <v>0</v>
      </c>
      <c r="H50" s="57">
        <f t="shared" ref="H50" si="78">(D12+J12)/2</f>
        <v>-252.62</v>
      </c>
      <c r="I50" s="43">
        <f t="shared" ref="I50" si="79">G12</f>
        <v>-252.62</v>
      </c>
      <c r="J50" s="42">
        <f t="shared" ref="J50" si="80">100*(H50/I50-1)</f>
        <v>0</v>
      </c>
    </row>
    <row r="51" spans="1:16">
      <c r="A51" s="2" t="s">
        <v>12</v>
      </c>
      <c r="B51" s="178">
        <f t="shared" ref="B51" si="81">(B13+H13)/2</f>
        <v>-255.30500000000001</v>
      </c>
      <c r="C51" s="43">
        <f t="shared" ref="C51" si="82">E13</f>
        <v>-255.3</v>
      </c>
      <c r="D51" s="55">
        <f t="shared" ref="D51" si="83">100*(B51/C51-1)</f>
        <v>1.9584802193550743E-3</v>
      </c>
      <c r="E51" s="178">
        <f t="shared" ref="E51" si="84">(C13+I13)/2</f>
        <v>-293.005</v>
      </c>
      <c r="F51" s="43">
        <f t="shared" si="52"/>
        <v>-293</v>
      </c>
      <c r="G51" s="55">
        <f t="shared" ref="G51" si="85">100*(E51/F51-1)</f>
        <v>1.7064846416392498E-3</v>
      </c>
      <c r="H51" s="57">
        <f t="shared" ref="H51" si="86">(D13+J13)/2</f>
        <v>-327.745</v>
      </c>
      <c r="I51" s="43">
        <f t="shared" ref="I51" si="87">G13</f>
        <v>-327.74</v>
      </c>
      <c r="J51" s="42">
        <f t="shared" ref="J51" si="88">100*(H51/I51-1)</f>
        <v>1.5255995606366923E-3</v>
      </c>
    </row>
    <row r="52" spans="1:16">
      <c r="A52" s="2" t="s">
        <v>16</v>
      </c>
      <c r="B52" s="179">
        <f t="shared" ref="B52" si="89">(B14+H14)/2</f>
        <v>-181.69499999999999</v>
      </c>
      <c r="C52" s="43">
        <f t="shared" ref="C52" si="90">E14</f>
        <v>-181.7</v>
      </c>
      <c r="D52" s="55">
        <f t="shared" ref="D52" si="91">100*(B52/C52-1)</f>
        <v>-2.7517886626249322E-3</v>
      </c>
      <c r="E52" s="179">
        <f t="shared" ref="E52" si="92">(C14+I14)/2</f>
        <v>-144.73499999999999</v>
      </c>
      <c r="F52" s="43">
        <f t="shared" si="52"/>
        <v>-144.74</v>
      </c>
      <c r="G52" s="55">
        <f t="shared" ref="G52" si="93">100*(E52/F52-1)</f>
        <v>-3.4544700843075482E-3</v>
      </c>
      <c r="H52" s="57">
        <f t="shared" ref="H52" si="94">(D14+J14)/2</f>
        <v>-109.93299999999999</v>
      </c>
      <c r="I52" s="43">
        <f t="shared" ref="I52" si="95">G14</f>
        <v>-109.94</v>
      </c>
      <c r="J52" s="42">
        <f t="shared" ref="J52" si="96">100*(H52/I52-1)</f>
        <v>-6.3671093323725003E-3</v>
      </c>
    </row>
    <row r="53" spans="1:16" ht="13.5" thickBot="1">
      <c r="A53" s="12" t="s">
        <v>11</v>
      </c>
      <c r="B53" s="193">
        <f t="shared" ref="B53" si="97">(B15+H15)/2</f>
        <v>-137.90299999999999</v>
      </c>
      <c r="C53" s="44">
        <f t="shared" ref="C53" si="98">E15</f>
        <v>-137.9</v>
      </c>
      <c r="D53" s="56">
        <f t="shared" ref="D53" si="99">100*(B53/C53-1)</f>
        <v>2.1754894851344631E-3</v>
      </c>
      <c r="E53" s="72">
        <f t="shared" ref="E53" si="100">(C15+I15)/2</f>
        <v>-162.30000000000001</v>
      </c>
      <c r="F53" s="44">
        <f t="shared" si="52"/>
        <v>-162.30000000000001</v>
      </c>
      <c r="G53" s="56">
        <f t="shared" ref="G53" si="101">100*(E53/F53-1)</f>
        <v>0</v>
      </c>
      <c r="H53" s="58">
        <f t="shared" ref="H53" si="102">(D15+J15)/2</f>
        <v>-186.435</v>
      </c>
      <c r="I53" s="44">
        <f t="shared" ref="I53" si="103">G15</f>
        <v>-186.43</v>
      </c>
      <c r="J53" s="45">
        <f t="shared" ref="J53" si="104">100*(H53/I53-1)</f>
        <v>2.681971785656323E-3</v>
      </c>
    </row>
    <row r="54" spans="1:16" ht="13.5" thickTop="1">
      <c r="A54" s="38" t="s">
        <v>39</v>
      </c>
      <c r="B54" s="9"/>
      <c r="C54" s="51"/>
      <c r="D54" s="63">
        <f>AVERAGE(D42:D53)</f>
        <v>1.7738275608636389E-4</v>
      </c>
      <c r="E54" s="64" t="s">
        <v>40</v>
      </c>
      <c r="F54" s="9"/>
      <c r="G54" s="63">
        <f>AVERAGE(G42:G53)</f>
        <v>8.6263914570820319E-5</v>
      </c>
      <c r="H54" s="10"/>
      <c r="J54" s="63">
        <f>AVERAGE(J42:J53)</f>
        <v>-4.96017499061289E-4</v>
      </c>
    </row>
    <row r="55" spans="1:16">
      <c r="A55" s="38" t="s">
        <v>41</v>
      </c>
      <c r="B55" s="420" t="s">
        <v>33</v>
      </c>
      <c r="C55" s="403"/>
      <c r="D55" s="63">
        <f>AVERAGE(D42,D44,D46,D48,D50,D52)</f>
        <v>-3.905545359580061E-4</v>
      </c>
      <c r="E55" s="64" t="s">
        <v>42</v>
      </c>
      <c r="F55" s="9"/>
      <c r="G55" s="63">
        <f>AVERAGE(G42,G44,G46,G48,G50,G52)</f>
        <v>-3.931686423523188E-4</v>
      </c>
      <c r="H55" s="10"/>
      <c r="J55" s="63">
        <f>AVERAGE(J42,J44,J46,J48,J50,J52)</f>
        <v>-1.5216663681594245E-3</v>
      </c>
    </row>
    <row r="56" spans="1:16">
      <c r="A56" s="38"/>
      <c r="B56" s="66"/>
      <c r="C56" s="67"/>
      <c r="D56" s="68">
        <f>AVERAGE(D43,D45,D47,D49,D51,D53)</f>
        <v>7.4532004813073394E-4</v>
      </c>
      <c r="E56" s="69" t="s">
        <v>43</v>
      </c>
      <c r="F56" s="76"/>
      <c r="G56" s="68">
        <f>AVERAGE(G43,G45,G47,G49,G51,G53)</f>
        <v>5.6569647149395941E-4</v>
      </c>
      <c r="H56" s="77"/>
      <c r="I56" s="78"/>
      <c r="J56" s="68">
        <f>AVERAGE(J43,J45,J47,J49,J51,J53)</f>
        <v>5.2963137003684635E-4</v>
      </c>
    </row>
    <row r="57" spans="1:16">
      <c r="A57" s="38"/>
      <c r="B57" s="66"/>
      <c r="C57" s="50"/>
      <c r="D57" s="63">
        <f>_xlfn.STDEV.S(D42:D53)</f>
        <v>1.591228707639399E-3</v>
      </c>
      <c r="E57" s="64" t="s">
        <v>40</v>
      </c>
      <c r="F57" s="9"/>
      <c r="G57" s="63">
        <f>_xlfn.STDEV.S(G42:G53)</f>
        <v>1.3811178314357471E-3</v>
      </c>
      <c r="H57" s="10"/>
      <c r="J57" s="63">
        <f>_xlfn.STDEV.S(J42:J53)</f>
        <v>2.3194023255545012E-3</v>
      </c>
    </row>
    <row r="58" spans="1:16">
      <c r="A58" s="38"/>
      <c r="B58" s="420" t="s">
        <v>44</v>
      </c>
      <c r="C58" s="403"/>
      <c r="D58" s="63">
        <f>_xlfn.STDEV.S(D42,D44,D46,D48,D50,D52)</f>
        <v>1.6801436583585114E-3</v>
      </c>
      <c r="E58" s="64" t="s">
        <v>42</v>
      </c>
      <c r="F58" s="9"/>
      <c r="G58" s="63">
        <f>_xlfn.STDEV.S(G42,G44,G46,G48,G50,G52)</f>
        <v>1.5624277781357532E-3</v>
      </c>
      <c r="H58" s="10"/>
      <c r="J58" s="63">
        <f>_xlfn.STDEV.S(J42,J44,J46,J48,J50,J52)</f>
        <v>2.6184279626880929E-3</v>
      </c>
    </row>
    <row r="59" spans="1:16" ht="13.5" thickBot="1">
      <c r="A59" s="70"/>
      <c r="B59" s="71"/>
      <c r="C59" s="72"/>
      <c r="D59" s="73">
        <f>_xlfn.STDEV.S(D43,D45,D47,D49,D51,D53)</f>
        <v>1.4047811234655283E-3</v>
      </c>
      <c r="E59" s="74" t="s">
        <v>43</v>
      </c>
      <c r="F59" s="37"/>
      <c r="G59" s="73">
        <f>_xlfn.STDEV.S(G43,G45,G47,G49,G51,G53)</f>
        <v>1.0971035847450463E-3</v>
      </c>
      <c r="H59" s="75"/>
      <c r="I59" s="75"/>
      <c r="J59" s="73">
        <f>_xlfn.STDEV.S(J43,J45,J47,J49,J51,J53)</f>
        <v>1.5666273593003481E-3</v>
      </c>
    </row>
    <row r="60" spans="1:16" ht="13.5" thickTop="1">
      <c r="A60" s="5"/>
      <c r="B60" s="15"/>
      <c r="C60" s="15"/>
      <c r="D60" s="9"/>
      <c r="E60" s="15"/>
      <c r="F60" s="1"/>
      <c r="G60" s="1"/>
    </row>
    <row r="61" spans="1:16" ht="13.5" thickBot="1">
      <c r="A61" s="5"/>
      <c r="B61" s="15"/>
      <c r="C61" s="356"/>
      <c r="D61" s="381"/>
      <c r="E61" s="385"/>
      <c r="F61" s="386"/>
      <c r="G61" s="385"/>
    </row>
    <row r="62" spans="1:16" ht="13.5" thickTop="1">
      <c r="A62" s="82"/>
      <c r="B62" s="407" t="s">
        <v>61</v>
      </c>
      <c r="C62" s="418"/>
      <c r="D62" s="419"/>
      <c r="E62" s="407" t="s">
        <v>62</v>
      </c>
      <c r="F62" s="418"/>
      <c r="G62" s="419"/>
      <c r="I62" s="407" t="s">
        <v>79</v>
      </c>
      <c r="J62" s="408"/>
      <c r="K62" s="409"/>
    </row>
    <row r="63" spans="1:16">
      <c r="A63" s="83" t="s">
        <v>69</v>
      </c>
      <c r="B63" s="84" t="s">
        <v>52</v>
      </c>
      <c r="C63" s="41" t="s">
        <v>64</v>
      </c>
      <c r="D63" s="85" t="s">
        <v>30</v>
      </c>
      <c r="E63" s="84" t="s">
        <v>52</v>
      </c>
      <c r="F63" s="41" t="s">
        <v>64</v>
      </c>
      <c r="G63" s="85" t="s">
        <v>30</v>
      </c>
      <c r="I63" s="212" t="s">
        <v>52</v>
      </c>
      <c r="J63" s="41" t="s">
        <v>64</v>
      </c>
      <c r="K63" s="85" t="s">
        <v>30</v>
      </c>
    </row>
    <row r="64" spans="1:16" ht="13.5" thickBot="1">
      <c r="A64" s="86" t="s">
        <v>65</v>
      </c>
      <c r="B64" s="99" t="s">
        <v>18</v>
      </c>
      <c r="C64" s="88" t="s">
        <v>66</v>
      </c>
      <c r="D64" s="89" t="s">
        <v>32</v>
      </c>
      <c r="E64" s="90" t="s">
        <v>67</v>
      </c>
      <c r="F64" s="88" t="s">
        <v>66</v>
      </c>
      <c r="G64" s="89" t="s">
        <v>32</v>
      </c>
      <c r="I64" s="215" t="s">
        <v>22</v>
      </c>
      <c r="J64" s="88" t="s">
        <v>66</v>
      </c>
      <c r="K64" s="89" t="s">
        <v>32</v>
      </c>
    </row>
    <row r="65" spans="1:11" ht="13.5" thickTop="1">
      <c r="A65" s="91" t="s">
        <v>6</v>
      </c>
      <c r="B65" s="92">
        <f>F4</f>
        <v>-229.54</v>
      </c>
      <c r="C65" s="238">
        <v>-234.01300000000001</v>
      </c>
      <c r="D65" s="317">
        <f>(C65/B65-1)</f>
        <v>1.948679968632927E-2</v>
      </c>
      <c r="E65" s="363">
        <f>N4</f>
        <v>-39.560000000000016</v>
      </c>
      <c r="F65" s="108">
        <v>-35.128</v>
      </c>
      <c r="G65" s="364">
        <f>(F65/E65-1)</f>
        <v>-0.11203235591506611</v>
      </c>
      <c r="I65" s="208">
        <f>C4</f>
        <v>-269.10000000000002</v>
      </c>
      <c r="J65" s="332">
        <v>-269.14100000000002</v>
      </c>
      <c r="K65" s="317">
        <f>(J65/I65-1)</f>
        <v>1.5235971757698863E-4</v>
      </c>
    </row>
    <row r="66" spans="1:11">
      <c r="A66" s="91" t="s">
        <v>7</v>
      </c>
      <c r="B66" s="92">
        <f t="shared" ref="B66:B76" si="105">F5</f>
        <v>-358.48</v>
      </c>
      <c r="C66" s="108">
        <v>-369.45699999999999</v>
      </c>
      <c r="D66" s="317">
        <f t="shared" ref="D66:D75" si="106">(C66/B66-1)</f>
        <v>3.062095514394092E-2</v>
      </c>
      <c r="E66" s="363">
        <f t="shared" ref="E66:E76" si="107">N5</f>
        <v>-91.609999999999985</v>
      </c>
      <c r="F66" s="108">
        <v>-84.498999999999995</v>
      </c>
      <c r="G66" s="364">
        <f t="shared" ref="G66:G76" si="108">(F66/E66-1)</f>
        <v>-7.7622530291452829E-2</v>
      </c>
      <c r="I66" s="208">
        <f t="shared" ref="I66:I76" si="109">C5</f>
        <v>-450.09</v>
      </c>
      <c r="J66" s="333">
        <v>-453.95699999999999</v>
      </c>
      <c r="K66" s="317">
        <f t="shared" ref="K66:K75" si="110">(J66/I66-1)</f>
        <v>8.5916150103313438E-3</v>
      </c>
    </row>
    <row r="67" spans="1:11">
      <c r="A67" s="91" t="s">
        <v>13</v>
      </c>
      <c r="B67" s="92">
        <f t="shared" si="105"/>
        <v>-327.48</v>
      </c>
      <c r="C67" s="108">
        <v>-330.30700000000002</v>
      </c>
      <c r="D67" s="317">
        <f t="shared" si="106"/>
        <v>8.6325882496640638E-3</v>
      </c>
      <c r="E67" s="363">
        <f t="shared" si="107"/>
        <v>-69.430000000000007</v>
      </c>
      <c r="F67" s="108">
        <v>-66.253</v>
      </c>
      <c r="G67" s="364">
        <f t="shared" si="108"/>
        <v>-4.5758317730087983E-2</v>
      </c>
      <c r="I67" s="208">
        <f t="shared" si="109"/>
        <v>-396.91</v>
      </c>
      <c r="J67" s="333">
        <v>-396.56</v>
      </c>
      <c r="K67" s="317">
        <f t="shared" si="110"/>
        <v>-8.8181199768211371E-4</v>
      </c>
    </row>
    <row r="68" spans="1:11">
      <c r="A68" s="91" t="s">
        <v>8</v>
      </c>
      <c r="B68" s="92">
        <f t="shared" si="105"/>
        <v>-340.44</v>
      </c>
      <c r="C68" s="108">
        <v>-351.77800000000002</v>
      </c>
      <c r="D68" s="317">
        <f t="shared" si="106"/>
        <v>3.3303959581717946E-2</v>
      </c>
      <c r="E68" s="363">
        <f t="shared" si="107"/>
        <v>-95.02500000000002</v>
      </c>
      <c r="F68" s="108">
        <v>-86.891000000000005</v>
      </c>
      <c r="G68" s="364">
        <f t="shared" si="108"/>
        <v>-8.5598526703499211E-2</v>
      </c>
      <c r="I68" s="208">
        <f t="shared" si="109"/>
        <v>-435.47</v>
      </c>
      <c r="J68" s="333">
        <v>-438.67</v>
      </c>
      <c r="K68" s="317">
        <f t="shared" si="110"/>
        <v>7.3483822077295979E-3</v>
      </c>
    </row>
    <row r="69" spans="1:11">
      <c r="A69" s="91" t="s">
        <v>14</v>
      </c>
      <c r="B69" s="92">
        <f t="shared" si="105"/>
        <v>-407.6</v>
      </c>
      <c r="C69" s="108">
        <v>-414.005</v>
      </c>
      <c r="D69" s="317">
        <f t="shared" si="106"/>
        <v>1.5713935230618148E-2</v>
      </c>
      <c r="E69" s="363">
        <f t="shared" si="107"/>
        <v>-66.66</v>
      </c>
      <c r="F69" s="108">
        <v>-58.314</v>
      </c>
      <c r="G69" s="364">
        <f t="shared" si="108"/>
        <v>-0.12520252025202516</v>
      </c>
      <c r="I69" s="208">
        <f t="shared" si="109"/>
        <v>-474.26</v>
      </c>
      <c r="J69" s="333">
        <v>-472.31900000000002</v>
      </c>
      <c r="K69" s="317">
        <f t="shared" si="110"/>
        <v>-4.0926917724454226E-3</v>
      </c>
    </row>
    <row r="70" spans="1:11">
      <c r="A70" s="91" t="s">
        <v>9</v>
      </c>
      <c r="B70" s="92">
        <f t="shared" si="105"/>
        <v>-383.96</v>
      </c>
      <c r="C70" s="108">
        <v>-398.54500000000002</v>
      </c>
      <c r="D70" s="317">
        <f t="shared" si="106"/>
        <v>3.7985727679966663E-2</v>
      </c>
      <c r="E70" s="363">
        <f t="shared" si="107"/>
        <v>-82.424999999999983</v>
      </c>
      <c r="F70" s="108">
        <v>-70.340999999999994</v>
      </c>
      <c r="G70" s="364">
        <f t="shared" si="108"/>
        <v>-0.14660600545950853</v>
      </c>
      <c r="I70" s="208">
        <f t="shared" si="109"/>
        <v>-466.39</v>
      </c>
      <c r="J70" s="333">
        <v>-468.88499999999999</v>
      </c>
      <c r="K70" s="317">
        <f t="shared" si="110"/>
        <v>5.3496001200712406E-3</v>
      </c>
    </row>
    <row r="71" spans="1:11">
      <c r="A71" s="91" t="s">
        <v>15</v>
      </c>
      <c r="B71" s="92">
        <f t="shared" si="105"/>
        <v>-456.43</v>
      </c>
      <c r="C71" s="108">
        <v>-460.745</v>
      </c>
      <c r="D71" s="317">
        <f t="shared" si="106"/>
        <v>9.453804526433407E-3</v>
      </c>
      <c r="E71" s="363">
        <f t="shared" si="107"/>
        <v>-79.744999999999976</v>
      </c>
      <c r="F71" s="108">
        <v>-83.114999999999995</v>
      </c>
      <c r="G71" s="364">
        <f t="shared" si="108"/>
        <v>4.2259702802683874E-2</v>
      </c>
      <c r="I71" s="208">
        <f t="shared" si="109"/>
        <v>-536.17999999999995</v>
      </c>
      <c r="J71" s="333">
        <v>-543.86</v>
      </c>
      <c r="K71" s="317">
        <f t="shared" si="110"/>
        <v>1.4323548062218139E-2</v>
      </c>
    </row>
    <row r="72" spans="1:11">
      <c r="A72" s="91" t="s">
        <v>10</v>
      </c>
      <c r="B72" s="92">
        <f t="shared" si="105"/>
        <v>-461.59</v>
      </c>
      <c r="C72" s="108">
        <v>-477.15100000000001</v>
      </c>
      <c r="D72" s="317">
        <f t="shared" si="106"/>
        <v>3.3711735522866659E-2</v>
      </c>
      <c r="E72" s="363">
        <f t="shared" si="107"/>
        <v>-115.01500000000001</v>
      </c>
      <c r="F72" s="108">
        <v>-104.10299999999999</v>
      </c>
      <c r="G72" s="364">
        <f t="shared" si="108"/>
        <v>-9.4874581576316341E-2</v>
      </c>
      <c r="I72" s="208">
        <f t="shared" si="109"/>
        <v>-576.6</v>
      </c>
      <c r="J72" s="333">
        <v>-581.25400000000002</v>
      </c>
      <c r="K72" s="317">
        <f t="shared" si="110"/>
        <v>8.0714533472077132E-3</v>
      </c>
    </row>
    <row r="73" spans="1:11">
      <c r="A73" s="91" t="s">
        <v>17</v>
      </c>
      <c r="B73" s="92">
        <f t="shared" si="105"/>
        <v>-334.85</v>
      </c>
      <c r="C73" s="108">
        <v>-337.43799999999999</v>
      </c>
      <c r="D73" s="317">
        <f t="shared" si="106"/>
        <v>7.728833806181834E-3</v>
      </c>
      <c r="E73" s="363">
        <f t="shared" si="107"/>
        <v>-48.94</v>
      </c>
      <c r="F73" s="108">
        <v>-46.529000000000003</v>
      </c>
      <c r="G73" s="364">
        <f t="shared" si="108"/>
        <v>-4.9264405394360278E-2</v>
      </c>
      <c r="I73" s="208">
        <f t="shared" si="109"/>
        <v>-383.79</v>
      </c>
      <c r="J73" s="333">
        <v>-383.96699999999998</v>
      </c>
      <c r="K73" s="317">
        <f t="shared" si="110"/>
        <v>4.6118971312436585E-4</v>
      </c>
    </row>
    <row r="74" spans="1:11">
      <c r="A74" s="91" t="s">
        <v>12</v>
      </c>
      <c r="B74" s="92">
        <f t="shared" si="105"/>
        <v>-293</v>
      </c>
      <c r="C74" s="108">
        <v>-300.959</v>
      </c>
      <c r="D74" s="317">
        <f t="shared" si="106"/>
        <v>2.7163822525597237E-2</v>
      </c>
      <c r="E74" s="363">
        <f t="shared" si="107"/>
        <v>-52.725000000000009</v>
      </c>
      <c r="F74" s="108">
        <v>-47.88</v>
      </c>
      <c r="G74" s="364">
        <f t="shared" si="108"/>
        <v>-9.1891891891891953E-2</v>
      </c>
      <c r="I74" s="208">
        <f t="shared" si="109"/>
        <v>-345.73</v>
      </c>
      <c r="J74" s="333">
        <v>-348.839</v>
      </c>
      <c r="K74" s="317">
        <f t="shared" si="110"/>
        <v>8.9925664535908112E-3</v>
      </c>
    </row>
    <row r="75" spans="1:11">
      <c r="A75" s="91" t="s">
        <v>68</v>
      </c>
      <c r="B75" s="92">
        <f t="shared" si="105"/>
        <v>-144.74</v>
      </c>
      <c r="C75" s="108">
        <v>-156.96299999999999</v>
      </c>
      <c r="D75" s="317">
        <f t="shared" si="106"/>
        <v>8.4447975680530529E-2</v>
      </c>
      <c r="E75" s="363">
        <f t="shared" si="107"/>
        <v>-41.684999999999995</v>
      </c>
      <c r="F75" s="108">
        <v>-28.693999999999999</v>
      </c>
      <c r="G75" s="364">
        <f t="shared" si="108"/>
        <v>-0.31164687537483504</v>
      </c>
      <c r="I75" s="208">
        <f t="shared" si="109"/>
        <v>-186.42</v>
      </c>
      <c r="J75" s="333">
        <v>-185.65700000000001</v>
      </c>
      <c r="K75" s="317">
        <f t="shared" si="110"/>
        <v>-4.0929084862137977E-3</v>
      </c>
    </row>
    <row r="76" spans="1:11" ht="13.5" thickBot="1">
      <c r="A76" s="94" t="s">
        <v>11</v>
      </c>
      <c r="B76" s="103">
        <f t="shared" si="105"/>
        <v>-162.30000000000001</v>
      </c>
      <c r="C76" s="109">
        <v>-171.51</v>
      </c>
      <c r="D76" s="322">
        <f>(C76/B76-1)</f>
        <v>5.6746765249537701E-2</v>
      </c>
      <c r="E76" s="363">
        <f t="shared" si="107"/>
        <v>-37.799999999999997</v>
      </c>
      <c r="F76" s="108">
        <v>-29.096</v>
      </c>
      <c r="G76" s="364">
        <f t="shared" si="108"/>
        <v>-0.23026455026455017</v>
      </c>
      <c r="I76" s="209">
        <f t="shared" si="109"/>
        <v>-200.1</v>
      </c>
      <c r="J76" s="334">
        <v>-200.60599999999999</v>
      </c>
      <c r="K76" s="322">
        <f>(J76/I76-1)</f>
        <v>2.5287356321839205E-3</v>
      </c>
    </row>
    <row r="77" spans="1:11" ht="13.5" thickTop="1">
      <c r="A77" s="96" t="s">
        <v>39</v>
      </c>
      <c r="B77" s="97"/>
      <c r="C77" s="97"/>
      <c r="D77" s="319">
        <f>AVERAGE(D65:D76)</f>
        <v>3.0416408573615366E-2</v>
      </c>
      <c r="E77" s="425" t="s">
        <v>40</v>
      </c>
      <c r="F77" s="426"/>
      <c r="G77" s="336">
        <f>AVERAGE(G65:G76)</f>
        <v>-0.11070857150424247</v>
      </c>
      <c r="I77" s="410" t="s">
        <v>40</v>
      </c>
      <c r="J77" s="411"/>
      <c r="K77" s="317">
        <f>AVERAGE(K65:K76)</f>
        <v>3.8960031673077322E-3</v>
      </c>
    </row>
    <row r="78" spans="1:11">
      <c r="A78" s="38" t="s">
        <v>41</v>
      </c>
      <c r="B78" s="420" t="s">
        <v>128</v>
      </c>
      <c r="C78" s="421"/>
      <c r="D78" s="319">
        <f>AVERAGE(D65,D67,D69,D71,D73,D75)</f>
        <v>2.4243989529959542E-2</v>
      </c>
      <c r="E78" s="422" t="s">
        <v>42</v>
      </c>
      <c r="F78" s="421"/>
      <c r="G78" s="323">
        <f>AVERAGE(G65,G67,G69,G71,G73,G75)</f>
        <v>-0.10027412864394845</v>
      </c>
      <c r="I78" s="402" t="s">
        <v>42</v>
      </c>
      <c r="J78" s="403"/>
      <c r="K78" s="317">
        <f>AVERAGE(K65,K67,K69,K71,K73,K75)</f>
        <v>9.7828087276302655E-4</v>
      </c>
    </row>
    <row r="79" spans="1:11">
      <c r="A79" s="38"/>
      <c r="B79" s="79"/>
      <c r="C79" s="98"/>
      <c r="D79" s="320">
        <f>AVERAGE(D66,D68,D70,D72,D74,D76)</f>
        <v>3.658882761727119E-2</v>
      </c>
      <c r="E79" s="427" t="s">
        <v>43</v>
      </c>
      <c r="F79" s="428"/>
      <c r="G79" s="324">
        <f>AVERAGE(G66,G68,G70,G72,G74,G76)</f>
        <v>-0.12114301436453651</v>
      </c>
      <c r="I79" s="412" t="s">
        <v>43</v>
      </c>
      <c r="J79" s="413"/>
      <c r="K79" s="335">
        <f>AVERAGE(K66,K68,K70,K72,K74,K76)</f>
        <v>6.8137254618524379E-3</v>
      </c>
    </row>
    <row r="80" spans="1:11">
      <c r="A80" s="38"/>
      <c r="B80" s="79"/>
      <c r="C80" s="79"/>
      <c r="D80" s="319">
        <f>_xlfn.STDEV.S(D65:D76)/(D77+1)</f>
        <v>2.1629728408789926E-2</v>
      </c>
      <c r="E80" s="422" t="s">
        <v>40</v>
      </c>
      <c r="F80" s="421"/>
      <c r="G80" s="323">
        <f>_xlfn.STDEV.S(G65:G76)/(G77+1)</f>
        <v>0.10165380914026173</v>
      </c>
      <c r="I80" s="402" t="s">
        <v>40</v>
      </c>
      <c r="J80" s="403"/>
      <c r="K80" s="317">
        <f>_xlfn.STDEV.S(K65:K76)</f>
        <v>5.7712089016145867E-3</v>
      </c>
    </row>
    <row r="81" spans="1:11">
      <c r="A81" s="38"/>
      <c r="B81" s="420" t="s">
        <v>131</v>
      </c>
      <c r="C81" s="421"/>
      <c r="D81" s="319">
        <f>_xlfn.STDEV.S(D65,D67,D69,D71,D73,D75)/(D78+1)</f>
        <v>2.9143498660020542E-2</v>
      </c>
      <c r="E81" s="422" t="s">
        <v>42</v>
      </c>
      <c r="F81" s="421"/>
      <c r="G81" s="323">
        <f>_xlfn.STDEV.S(G65,G67,G69,G71,G73,G75)/(G78+1)</f>
        <v>0.13275006531219738</v>
      </c>
      <c r="I81" s="402" t="s">
        <v>42</v>
      </c>
      <c r="J81" s="403"/>
      <c r="K81" s="317">
        <f>_xlfn.STDEV.S(K65,K67,K69,K71,K73,K75)</f>
        <v>6.8401367815218491E-3</v>
      </c>
    </row>
    <row r="82" spans="1:11" ht="13.5" thickBot="1">
      <c r="A82" s="70"/>
      <c r="B82" s="71"/>
      <c r="C82" s="71"/>
      <c r="D82" s="321">
        <f>_xlfn.STDEV.S(D66,D68,D70,D72,D74,D76)/(D79+1)</f>
        <v>1.0134503521400133E-2</v>
      </c>
      <c r="E82" s="423" t="s">
        <v>43</v>
      </c>
      <c r="F82" s="424"/>
      <c r="G82" s="325">
        <f>_xlfn.STDEV.S(G66,G68,G70,G72,G74,G76)/(G79+1)</f>
        <v>6.685044357804068E-2</v>
      </c>
      <c r="I82" s="404" t="s">
        <v>43</v>
      </c>
      <c r="J82" s="405"/>
      <c r="K82" s="322">
        <f>_xlfn.STDEV.S(K66,K68,K70,K72,K74,K76)</f>
        <v>2.4609257380177377E-3</v>
      </c>
    </row>
    <row r="83" spans="1:11" ht="13.5" thickTop="1"/>
    <row r="84" spans="1:11" ht="13.5" thickBot="1">
      <c r="B84" s="356"/>
      <c r="C84" s="379"/>
      <c r="D84" s="138"/>
      <c r="E84" s="138"/>
      <c r="F84" s="379"/>
      <c r="I84" s="349" t="s">
        <v>123</v>
      </c>
    </row>
    <row r="85" spans="1:11" ht="13.5" thickTop="1">
      <c r="A85" s="82"/>
      <c r="B85" s="407" t="s">
        <v>61</v>
      </c>
      <c r="C85" s="418"/>
      <c r="D85" s="419"/>
      <c r="E85" s="407" t="s">
        <v>62</v>
      </c>
      <c r="F85" s="418"/>
      <c r="G85" s="419"/>
      <c r="I85" s="316"/>
    </row>
    <row r="86" spans="1:11">
      <c r="A86" s="83" t="s">
        <v>69</v>
      </c>
      <c r="B86" s="234" t="s">
        <v>52</v>
      </c>
      <c r="C86" s="41" t="s">
        <v>52</v>
      </c>
      <c r="D86" s="85" t="s">
        <v>82</v>
      </c>
      <c r="E86" s="234" t="s">
        <v>52</v>
      </c>
      <c r="F86" s="41" t="s">
        <v>52</v>
      </c>
      <c r="G86" s="85" t="s">
        <v>82</v>
      </c>
      <c r="I86" s="339" t="s">
        <v>82</v>
      </c>
    </row>
    <row r="87" spans="1:11" ht="13.5" thickBot="1">
      <c r="A87" s="86" t="s">
        <v>65</v>
      </c>
      <c r="B87" s="99" t="s">
        <v>18</v>
      </c>
      <c r="C87" s="239" t="s">
        <v>57</v>
      </c>
      <c r="D87" s="221" t="s">
        <v>89</v>
      </c>
      <c r="E87" s="90" t="s">
        <v>67</v>
      </c>
      <c r="F87" s="239" t="s">
        <v>80</v>
      </c>
      <c r="G87" s="221" t="s">
        <v>83</v>
      </c>
      <c r="I87" s="347" t="s">
        <v>122</v>
      </c>
    </row>
    <row r="88" spans="1:11" ht="13.5" thickTop="1">
      <c r="A88" s="91" t="s">
        <v>6</v>
      </c>
      <c r="B88" s="92">
        <f>F4</f>
        <v>-229.54</v>
      </c>
      <c r="C88" s="242">
        <f>L4</f>
        <v>-49.38000000000001</v>
      </c>
      <c r="D88" s="210">
        <f>C88/B88</f>
        <v>0.21512590398187684</v>
      </c>
      <c r="E88" s="92">
        <f>N4</f>
        <v>-39.560000000000016</v>
      </c>
      <c r="F88" s="220">
        <f>P4</f>
        <v>9.8650000000000091</v>
      </c>
      <c r="G88" s="210">
        <f>F88/E88</f>
        <v>-0.24936804853387273</v>
      </c>
      <c r="I88" s="42">
        <f t="shared" ref="I88" si="111">F88/B88</f>
        <v>-4.2977258865557241E-2</v>
      </c>
    </row>
    <row r="89" spans="1:11">
      <c r="A89" s="91" t="s">
        <v>7</v>
      </c>
      <c r="B89" s="92">
        <f t="shared" ref="B89:B99" si="112">F5</f>
        <v>-358.48</v>
      </c>
      <c r="C89" s="220">
        <f t="shared" ref="C89:C99" si="113">L5</f>
        <v>59.865000000000009</v>
      </c>
      <c r="D89" s="210">
        <f t="shared" ref="D89:D99" si="114">C89/B89</f>
        <v>-0.16699676411515288</v>
      </c>
      <c r="E89" s="92">
        <f t="shared" ref="E89:E99" si="115">N5</f>
        <v>-91.609999999999985</v>
      </c>
      <c r="F89" s="220">
        <f t="shared" ref="F89:F99" si="116">P5</f>
        <v>-20.437500000000014</v>
      </c>
      <c r="G89" s="210">
        <f t="shared" ref="G89:G99" si="117">F89/E89</f>
        <v>0.22309245715533257</v>
      </c>
      <c r="I89" s="42">
        <f>F89/B89</f>
        <v>5.7011548761437214E-2</v>
      </c>
    </row>
    <row r="90" spans="1:11">
      <c r="A90" s="91" t="s">
        <v>13</v>
      </c>
      <c r="B90" s="92">
        <f t="shared" si="112"/>
        <v>-327.48</v>
      </c>
      <c r="C90" s="220">
        <f t="shared" si="113"/>
        <v>-59.375</v>
      </c>
      <c r="D90" s="210">
        <f t="shared" si="114"/>
        <v>0.18130878221570781</v>
      </c>
      <c r="E90" s="92">
        <f t="shared" si="115"/>
        <v>-69.430000000000007</v>
      </c>
      <c r="F90" s="220">
        <f t="shared" si="116"/>
        <v>30.397500000000001</v>
      </c>
      <c r="G90" s="210">
        <f t="shared" si="117"/>
        <v>-0.43781506553363098</v>
      </c>
      <c r="I90" s="42">
        <f t="shared" ref="I90:I99" si="118">F90/B90</f>
        <v>-9.2822462440454376E-2</v>
      </c>
    </row>
    <row r="91" spans="1:11">
      <c r="A91" s="91" t="s">
        <v>8</v>
      </c>
      <c r="B91" s="92">
        <f t="shared" si="112"/>
        <v>-340.44</v>
      </c>
      <c r="C91" s="220">
        <f t="shared" si="113"/>
        <v>42.77000000000001</v>
      </c>
      <c r="D91" s="210">
        <f t="shared" si="114"/>
        <v>-0.12563153565973451</v>
      </c>
      <c r="E91" s="92">
        <f t="shared" si="115"/>
        <v>-95.02500000000002</v>
      </c>
      <c r="F91" s="220">
        <f t="shared" si="116"/>
        <v>-8.1549999999999869</v>
      </c>
      <c r="G91" s="210">
        <f t="shared" si="117"/>
        <v>8.5819521178637045E-2</v>
      </c>
      <c r="I91" s="42">
        <f t="shared" si="118"/>
        <v>2.3954294442486156E-2</v>
      </c>
    </row>
    <row r="92" spans="1:11">
      <c r="A92" s="91" t="s">
        <v>14</v>
      </c>
      <c r="B92" s="92">
        <f t="shared" si="112"/>
        <v>-407.6</v>
      </c>
      <c r="C92" s="220">
        <f t="shared" si="113"/>
        <v>-48.835000000000008</v>
      </c>
      <c r="D92" s="210">
        <f t="shared" si="114"/>
        <v>0.11981108930323849</v>
      </c>
      <c r="E92" s="92">
        <f t="shared" si="115"/>
        <v>-66.66</v>
      </c>
      <c r="F92" s="220">
        <f t="shared" si="116"/>
        <v>9.242500000000021</v>
      </c>
      <c r="G92" s="210">
        <f t="shared" si="117"/>
        <v>-0.13865136513651397</v>
      </c>
      <c r="I92" s="42">
        <f t="shared" si="118"/>
        <v>-2.2675417075564329E-2</v>
      </c>
    </row>
    <row r="93" spans="1:11">
      <c r="A93" s="91" t="s">
        <v>9</v>
      </c>
      <c r="B93" s="92">
        <f t="shared" si="112"/>
        <v>-383.96</v>
      </c>
      <c r="C93" s="220">
        <f t="shared" si="113"/>
        <v>55.66500000000002</v>
      </c>
      <c r="D93" s="210">
        <f t="shared" si="114"/>
        <v>-0.144976039170747</v>
      </c>
      <c r="E93" s="92">
        <f t="shared" si="115"/>
        <v>-82.424999999999983</v>
      </c>
      <c r="F93" s="220">
        <f t="shared" si="116"/>
        <v>-17.922500000000007</v>
      </c>
      <c r="G93" s="210">
        <f t="shared" si="117"/>
        <v>0.21744009705793158</v>
      </c>
      <c r="I93" s="42">
        <f t="shared" si="118"/>
        <v>4.6678039379102011E-2</v>
      </c>
    </row>
    <row r="94" spans="1:11">
      <c r="A94" s="91" t="s">
        <v>15</v>
      </c>
      <c r="B94" s="92">
        <f t="shared" si="112"/>
        <v>-456.43</v>
      </c>
      <c r="C94" s="220">
        <f t="shared" si="113"/>
        <v>-68.964999999999975</v>
      </c>
      <c r="D94" s="210">
        <f t="shared" si="114"/>
        <v>0.1510965536884078</v>
      </c>
      <c r="E94" s="92">
        <f t="shared" si="115"/>
        <v>-79.744999999999976</v>
      </c>
      <c r="F94" s="220">
        <f t="shared" si="116"/>
        <v>23.375</v>
      </c>
      <c r="G94" s="210">
        <f t="shared" si="117"/>
        <v>-0.29312182581980073</v>
      </c>
      <c r="I94" s="42">
        <f t="shared" si="118"/>
        <v>-5.1212672260806696E-2</v>
      </c>
    </row>
    <row r="95" spans="1:11">
      <c r="A95" s="91" t="s">
        <v>10</v>
      </c>
      <c r="B95" s="92">
        <f t="shared" si="112"/>
        <v>-461.59</v>
      </c>
      <c r="C95" s="220">
        <f t="shared" si="113"/>
        <v>88.78</v>
      </c>
      <c r="D95" s="210">
        <f t="shared" si="114"/>
        <v>-0.19233518923720186</v>
      </c>
      <c r="E95" s="92">
        <f t="shared" si="115"/>
        <v>-115.01500000000001</v>
      </c>
      <c r="F95" s="220">
        <f t="shared" si="116"/>
        <v>-45.507499999999979</v>
      </c>
      <c r="G95" s="210">
        <f t="shared" si="117"/>
        <v>0.39566578272399228</v>
      </c>
      <c r="I95" s="42">
        <f t="shared" si="118"/>
        <v>9.858857427587249E-2</v>
      </c>
    </row>
    <row r="96" spans="1:11">
      <c r="A96" s="91" t="s">
        <v>17</v>
      </c>
      <c r="B96" s="92">
        <f t="shared" si="112"/>
        <v>-334.85</v>
      </c>
      <c r="C96" s="220">
        <f t="shared" si="113"/>
        <v>-83.85499999999999</v>
      </c>
      <c r="D96" s="210">
        <f t="shared" si="114"/>
        <v>0.25042556368523217</v>
      </c>
      <c r="E96" s="92">
        <f t="shared" si="115"/>
        <v>-48.94</v>
      </c>
      <c r="F96" s="220">
        <f t="shared" si="116"/>
        <v>37.712499999999984</v>
      </c>
      <c r="G96" s="210">
        <f t="shared" si="117"/>
        <v>-0.77058643236616231</v>
      </c>
      <c r="I96" s="42">
        <f t="shared" si="118"/>
        <v>-0.11262505599522168</v>
      </c>
    </row>
    <row r="97" spans="1:9">
      <c r="A97" s="91" t="s">
        <v>12</v>
      </c>
      <c r="B97" s="92">
        <f t="shared" si="112"/>
        <v>-293</v>
      </c>
      <c r="C97" s="220">
        <f t="shared" si="113"/>
        <v>36.22</v>
      </c>
      <c r="D97" s="210">
        <f t="shared" si="114"/>
        <v>-0.12361774744027304</v>
      </c>
      <c r="E97" s="92">
        <f t="shared" si="115"/>
        <v>-52.725000000000009</v>
      </c>
      <c r="F97" s="220">
        <f t="shared" si="116"/>
        <v>-16.259999999999998</v>
      </c>
      <c r="G97" s="210">
        <f t="shared" si="117"/>
        <v>0.30839260312944516</v>
      </c>
      <c r="I97" s="42">
        <f t="shared" si="118"/>
        <v>5.5494880546075077E-2</v>
      </c>
    </row>
    <row r="98" spans="1:9">
      <c r="A98" s="91" t="s">
        <v>68</v>
      </c>
      <c r="B98" s="92">
        <f t="shared" si="112"/>
        <v>-144.74</v>
      </c>
      <c r="C98" s="220">
        <f t="shared" si="113"/>
        <v>-35.879999999999995</v>
      </c>
      <c r="D98" s="210">
        <f t="shared" si="114"/>
        <v>0.24789277324858361</v>
      </c>
      <c r="E98" s="92">
        <f t="shared" si="115"/>
        <v>-41.684999999999995</v>
      </c>
      <c r="F98" s="220">
        <f t="shared" si="116"/>
        <v>-7.6690000000000005</v>
      </c>
      <c r="G98" s="210">
        <f t="shared" si="117"/>
        <v>0.18397505097756991</v>
      </c>
      <c r="I98" s="42">
        <f t="shared" si="118"/>
        <v>5.2984662152825754E-2</v>
      </c>
    </row>
    <row r="99" spans="1:9" ht="13.5" thickBot="1">
      <c r="A99" s="94" t="s">
        <v>11</v>
      </c>
      <c r="B99" s="92">
        <f t="shared" si="112"/>
        <v>-162.30000000000001</v>
      </c>
      <c r="C99" s="223">
        <f t="shared" si="113"/>
        <v>24.265000000000001</v>
      </c>
      <c r="D99" s="45">
        <f t="shared" si="114"/>
        <v>-0.14950708564386936</v>
      </c>
      <c r="E99" s="92">
        <f t="shared" si="115"/>
        <v>-37.799999999999997</v>
      </c>
      <c r="F99" s="220">
        <f t="shared" si="116"/>
        <v>-23.876000000000001</v>
      </c>
      <c r="G99" s="45">
        <f t="shared" si="117"/>
        <v>0.63164021164021167</v>
      </c>
      <c r="I99" s="42">
        <f t="shared" si="118"/>
        <v>0.14711028958718422</v>
      </c>
    </row>
    <row r="100" spans="1:9" ht="13.5" thickTop="1">
      <c r="A100" s="96" t="s">
        <v>39</v>
      </c>
      <c r="B100" s="213"/>
      <c r="C100" s="214"/>
      <c r="D100" s="360" t="str">
        <f>"(0.02)"</f>
        <v>(0.02)</v>
      </c>
      <c r="E100" s="410" t="s">
        <v>40</v>
      </c>
      <c r="F100" s="411"/>
      <c r="G100" s="372" t="str">
        <f>"(0.01)"</f>
        <v>(0.01)</v>
      </c>
      <c r="I100" s="350">
        <f>AVERAGE(I88:I99)</f>
        <v>1.3292451875614883E-2</v>
      </c>
    </row>
    <row r="101" spans="1:9">
      <c r="A101" s="38" t="s">
        <v>41</v>
      </c>
      <c r="B101" s="406" t="s">
        <v>33</v>
      </c>
      <c r="C101" s="403"/>
      <c r="D101" s="42">
        <f>AVERAGE(D88,D90,D92,D94,D96,D98)</f>
        <v>0.19427677768717447</v>
      </c>
      <c r="E101" s="402" t="s">
        <v>42</v>
      </c>
      <c r="F101" s="403"/>
      <c r="G101" s="42">
        <f>AVERAGE(G88,G90,G92,G94,G96,G98)</f>
        <v>-0.28426128106873511</v>
      </c>
      <c r="I101" s="42">
        <f>AVERAGE(I88,I90,I92,I94,I96,I98)</f>
        <v>-4.4888034080796425E-2</v>
      </c>
    </row>
    <row r="102" spans="1:9">
      <c r="A102" s="38"/>
      <c r="B102" s="231"/>
      <c r="C102" s="235"/>
      <c r="D102" s="241">
        <f>AVERAGE(D89,D91,D93,D95,D97,D99)</f>
        <v>-0.15051072687782976</v>
      </c>
      <c r="E102" s="412" t="s">
        <v>43</v>
      </c>
      <c r="F102" s="413"/>
      <c r="G102" s="241">
        <f>AVERAGE(G89,G91,G93,G95,G97,G99)</f>
        <v>0.3103417788142584</v>
      </c>
      <c r="I102" s="241">
        <f>AVERAGE(I89,I91,I93,I95,I97,I99)</f>
        <v>7.1472937832026198E-2</v>
      </c>
    </row>
    <row r="103" spans="1:9">
      <c r="A103" s="38"/>
      <c r="B103" s="231"/>
      <c r="C103" s="232"/>
      <c r="D103" s="360" t="str">
        <f>"(8.43)"</f>
        <v>(8.43)</v>
      </c>
      <c r="E103" s="402" t="s">
        <v>40</v>
      </c>
      <c r="F103" s="403"/>
      <c r="G103" s="339" t="str">
        <f>"(0.01)"</f>
        <v>(0.01)</v>
      </c>
      <c r="I103" s="351">
        <f>_xlfn.STDEV.S(I88:I99)</f>
        <v>7.8285760526553283E-2</v>
      </c>
    </row>
    <row r="104" spans="1:9">
      <c r="A104" s="38"/>
      <c r="B104" s="406" t="s">
        <v>131</v>
      </c>
      <c r="C104" s="403"/>
      <c r="D104" s="42">
        <f>_xlfn.STDEV.S(D88,D90,D92,D94,D96,D98)/D101</f>
        <v>0.27275700088495469</v>
      </c>
      <c r="E104" s="402" t="s">
        <v>42</v>
      </c>
      <c r="F104" s="403"/>
      <c r="G104" s="42">
        <f>_xlfn.STDEV.S(G88,G90,G92,G94,G96,G98)/G101</f>
        <v>-1.1144934883035336</v>
      </c>
      <c r="I104" s="42">
        <f>_xlfn.STDEV.S(I88,I90,I92,I94,I96,I98)</f>
        <v>5.8313172941100937E-2</v>
      </c>
    </row>
    <row r="105" spans="1:9" ht="13.5" thickBot="1">
      <c r="A105" s="70"/>
      <c r="B105" s="71"/>
      <c r="C105" s="233"/>
      <c r="D105" s="45">
        <f>_xlfn.STDEV.S(D89,D91,D93,D95,D97,D99)/D102</f>
        <v>-0.17312605057566235</v>
      </c>
      <c r="E105" s="404" t="s">
        <v>43</v>
      </c>
      <c r="F105" s="405"/>
      <c r="G105" s="211">
        <f>_xlfn.STDEV.S(G89,G91,G93,G95,G97,G99)/G102</f>
        <v>0.60655465730457403</v>
      </c>
      <c r="I105" s="45">
        <f>_xlfn.STDEV.S(I89,I91,I93,I95,I97,I99)</f>
        <v>4.4257214705956213E-2</v>
      </c>
    </row>
    <row r="106" spans="1:9" ht="13.5" thickTop="1"/>
    <row r="107" spans="1:9">
      <c r="B107" s="301"/>
      <c r="C107" s="301"/>
      <c r="D107" s="126"/>
      <c r="E107" s="126"/>
      <c r="F107" s="126"/>
      <c r="G107" s="126"/>
    </row>
    <row r="108" spans="1:9">
      <c r="B108" s="301"/>
      <c r="C108" s="301"/>
      <c r="D108" s="126"/>
      <c r="E108" s="377"/>
      <c r="F108" s="126"/>
      <c r="G108" s="126"/>
    </row>
    <row r="109" spans="1:9">
      <c r="B109" s="301"/>
      <c r="C109" s="301"/>
      <c r="D109" s="126"/>
      <c r="E109" s="377"/>
      <c r="F109" s="126"/>
      <c r="G109" s="126"/>
    </row>
    <row r="110" spans="1:9">
      <c r="B110" s="301"/>
      <c r="C110" s="301"/>
      <c r="D110" s="375"/>
      <c r="E110" s="301"/>
      <c r="F110" s="375"/>
      <c r="G110" s="375"/>
    </row>
    <row r="111" spans="1:9">
      <c r="B111" s="301"/>
      <c r="C111" s="301"/>
      <c r="D111" s="375"/>
      <c r="E111" s="375"/>
      <c r="F111" s="375"/>
      <c r="G111" s="375"/>
    </row>
    <row r="112" spans="1:9">
      <c r="B112" s="301"/>
      <c r="C112" s="301"/>
      <c r="D112" s="375"/>
      <c r="E112" s="375"/>
      <c r="F112" s="375"/>
      <c r="G112" s="375"/>
    </row>
    <row r="113" spans="4:7">
      <c r="D113" s="120"/>
      <c r="E113" s="120"/>
      <c r="F113" s="120"/>
      <c r="G113" s="120"/>
    </row>
  </sheetData>
  <mergeCells count="34">
    <mergeCell ref="B81:C81"/>
    <mergeCell ref="E81:F81"/>
    <mergeCell ref="E82:F82"/>
    <mergeCell ref="E77:F77"/>
    <mergeCell ref="B78:C78"/>
    <mergeCell ref="E78:F78"/>
    <mergeCell ref="E79:F79"/>
    <mergeCell ref="E80:F80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I82:J82"/>
    <mergeCell ref="I77:J77"/>
    <mergeCell ref="I78:J78"/>
    <mergeCell ref="I79:J79"/>
    <mergeCell ref="I80:J80"/>
    <mergeCell ref="I81:J81"/>
    <mergeCell ref="B85:D85"/>
    <mergeCell ref="E85:G85"/>
    <mergeCell ref="E100:F100"/>
    <mergeCell ref="B101:C101"/>
    <mergeCell ref="E101:F101"/>
    <mergeCell ref="E102:F102"/>
    <mergeCell ref="E103:F103"/>
    <mergeCell ref="B104:C104"/>
    <mergeCell ref="E104:F104"/>
    <mergeCell ref="E105:F105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30"/>
  <sheetViews>
    <sheetView topLeftCell="B79" zoomScale="130" zoomScaleNormal="130" zoomScalePageLayoutView="150" workbookViewId="0">
      <selection activeCell="G42" sqref="G42"/>
    </sheetView>
  </sheetViews>
  <sheetFormatPr defaultColWidth="8.85546875" defaultRowHeight="12.75"/>
  <cols>
    <col min="1" max="1" width="22.7109375" customWidth="1"/>
    <col min="2" max="7" width="10.7109375" customWidth="1"/>
    <col min="8" max="10" width="11.7109375" customWidth="1"/>
    <col min="12" max="12" width="9.42578125" customWidth="1"/>
    <col min="13" max="16" width="9.7109375" customWidth="1"/>
  </cols>
  <sheetData>
    <row r="1" spans="1:16" ht="13.5" thickTop="1">
      <c r="A1" s="33" t="s">
        <v>2</v>
      </c>
      <c r="B1" s="437" t="s">
        <v>4</v>
      </c>
      <c r="C1" s="438"/>
      <c r="D1" s="443"/>
      <c r="E1" s="415" t="s">
        <v>3</v>
      </c>
      <c r="F1" s="416"/>
      <c r="G1" s="417"/>
      <c r="H1" s="444" t="s">
        <v>1</v>
      </c>
      <c r="I1" s="438"/>
      <c r="J1" s="439"/>
      <c r="L1" s="227"/>
      <c r="M1" s="120"/>
      <c r="N1" s="228" t="s">
        <v>88</v>
      </c>
      <c r="O1" s="120"/>
      <c r="P1" s="120"/>
    </row>
    <row r="2" spans="1:16">
      <c r="A2" s="6" t="s">
        <v>47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83"/>
      <c r="M2" s="384"/>
      <c r="N2" s="384"/>
      <c r="O2" s="384"/>
      <c r="P2" s="383"/>
    </row>
    <row r="3" spans="1:16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</row>
    <row r="4" spans="1:16" ht="13.5" thickTop="1">
      <c r="A4" s="2" t="s">
        <v>6</v>
      </c>
      <c r="B4" s="104">
        <v>-172.41</v>
      </c>
      <c r="C4" s="105">
        <v>-277.41000000000003</v>
      </c>
      <c r="D4" s="106">
        <v>-378.41</v>
      </c>
      <c r="E4" s="104">
        <v>-137.15</v>
      </c>
      <c r="F4" s="105">
        <v>-151.03</v>
      </c>
      <c r="G4" s="106">
        <v>-164.03</v>
      </c>
      <c r="H4" s="104">
        <v>-101.88</v>
      </c>
      <c r="I4" s="105">
        <v>-24.648</v>
      </c>
      <c r="J4" s="107">
        <v>50.344000000000001</v>
      </c>
      <c r="L4" s="125">
        <f>(E4-G4)/2</f>
        <v>13.439999999999998</v>
      </c>
      <c r="M4" s="97">
        <f>(B4-H4)/2</f>
        <v>-35.265000000000001</v>
      </c>
      <c r="N4" s="97">
        <f>(C4-I4)/2</f>
        <v>-126.38100000000001</v>
      </c>
      <c r="O4" s="97">
        <f>(D4-J4)/2</f>
        <v>-214.37700000000001</v>
      </c>
      <c r="P4" s="125">
        <f>(M4-O4)/2</f>
        <v>89.556000000000012</v>
      </c>
    </row>
    <row r="5" spans="1:16">
      <c r="A5" s="2" t="s">
        <v>7</v>
      </c>
      <c r="B5" s="104">
        <v>-554.13</v>
      </c>
      <c r="C5" s="105">
        <v>-559.01</v>
      </c>
      <c r="D5" s="106">
        <v>-585.04</v>
      </c>
      <c r="E5" s="104">
        <v>-231.25</v>
      </c>
      <c r="F5" s="105">
        <v>-260.54000000000002</v>
      </c>
      <c r="G5" s="106">
        <v>-285.93</v>
      </c>
      <c r="H5" s="104">
        <v>91.623999999999995</v>
      </c>
      <c r="I5" s="105">
        <v>37.927</v>
      </c>
      <c r="J5" s="107">
        <v>13.189</v>
      </c>
      <c r="L5" s="125">
        <f>(E5-G5)/2</f>
        <v>27.340000000000003</v>
      </c>
      <c r="M5" s="97">
        <f t="shared" ref="M5:O15" si="0">(B5-H5)/2</f>
        <v>-322.87700000000001</v>
      </c>
      <c r="N5" s="97">
        <f t="shared" si="0"/>
        <v>-298.46850000000001</v>
      </c>
      <c r="O5" s="97">
        <f t="shared" si="0"/>
        <v>-299.11449999999996</v>
      </c>
      <c r="P5" s="125">
        <f>(M5-O5)/2</f>
        <v>-11.881250000000023</v>
      </c>
    </row>
    <row r="6" spans="1:16">
      <c r="A6" s="2" t="s">
        <v>13</v>
      </c>
      <c r="B6" s="104">
        <v>-275.76</v>
      </c>
      <c r="C6" s="105">
        <v>-455.33</v>
      </c>
      <c r="D6" s="106">
        <v>-624.15</v>
      </c>
      <c r="E6" s="104">
        <v>-209.41</v>
      </c>
      <c r="F6" s="105">
        <v>-229.34</v>
      </c>
      <c r="G6" s="106">
        <v>-245.04</v>
      </c>
      <c r="H6" s="104">
        <v>-143.06</v>
      </c>
      <c r="I6" s="105">
        <v>-3.3591000000000002</v>
      </c>
      <c r="J6" s="107">
        <v>134.06</v>
      </c>
      <c r="L6" s="337">
        <f>(E6-G6)/2</f>
        <v>17.814999999999998</v>
      </c>
      <c r="M6" s="229">
        <f t="shared" si="0"/>
        <v>-66.349999999999994</v>
      </c>
      <c r="N6" s="229">
        <f t="shared" si="0"/>
        <v>-225.98544999999999</v>
      </c>
      <c r="O6" s="229">
        <f t="shared" si="0"/>
        <v>-379.10500000000002</v>
      </c>
      <c r="P6" s="337">
        <f>(M6-O6)/2</f>
        <v>156.3775</v>
      </c>
    </row>
    <row r="7" spans="1:16">
      <c r="A7" s="2" t="s">
        <v>8</v>
      </c>
      <c r="B7" s="144">
        <v>-560.74</v>
      </c>
      <c r="C7" s="145">
        <v>-573.39</v>
      </c>
      <c r="D7" s="147">
        <v>-597.71</v>
      </c>
      <c r="E7" s="144">
        <v>-246.06</v>
      </c>
      <c r="F7" s="145">
        <v>-262.94</v>
      </c>
      <c r="G7" s="147">
        <v>-277.95</v>
      </c>
      <c r="H7" s="144">
        <v>68.606999999999999</v>
      </c>
      <c r="I7" s="145">
        <v>47.51</v>
      </c>
      <c r="J7" s="146">
        <v>41.820999999999998</v>
      </c>
      <c r="L7" s="338">
        <f>(E7-G7)/2</f>
        <v>15.944999999999993</v>
      </c>
      <c r="M7" s="230">
        <f t="shared" si="0"/>
        <v>-314.67349999999999</v>
      </c>
      <c r="N7" s="230">
        <f t="shared" si="0"/>
        <v>-310.45</v>
      </c>
      <c r="O7" s="230">
        <f t="shared" si="0"/>
        <v>-319.76550000000003</v>
      </c>
      <c r="P7" s="338">
        <f>(M7-O7)/2</f>
        <v>2.5460000000000207</v>
      </c>
    </row>
    <row r="8" spans="1:16">
      <c r="A8" s="4" t="s">
        <v>14</v>
      </c>
      <c r="B8" s="104">
        <v>-425.57</v>
      </c>
      <c r="C8" s="105">
        <v>-524.20000000000005</v>
      </c>
      <c r="D8" s="106">
        <v>-616.66</v>
      </c>
      <c r="E8" s="104">
        <v>-282.33</v>
      </c>
      <c r="F8" s="105">
        <v>-308.73</v>
      </c>
      <c r="G8" s="106">
        <v>-332.14</v>
      </c>
      <c r="H8" s="104">
        <v>-139.09</v>
      </c>
      <c r="I8" s="105">
        <v>-93.254999999999995</v>
      </c>
      <c r="J8" s="107">
        <v>-47.621000000000002</v>
      </c>
      <c r="L8" s="125">
        <f t="shared" ref="L8:L15" si="1">(E8-G8)/2</f>
        <v>24.905000000000001</v>
      </c>
      <c r="M8" s="97">
        <f t="shared" si="0"/>
        <v>-143.24</v>
      </c>
      <c r="N8" s="97">
        <f t="shared" si="0"/>
        <v>-215.47250000000003</v>
      </c>
      <c r="O8" s="97">
        <f t="shared" si="0"/>
        <v>-284.51949999999999</v>
      </c>
      <c r="P8" s="125">
        <f t="shared" ref="P8:P15" si="2">(M8-O8)/2</f>
        <v>70.639749999999992</v>
      </c>
    </row>
    <row r="9" spans="1:16">
      <c r="A9" s="4" t="s">
        <v>9</v>
      </c>
      <c r="B9" s="104">
        <v>-593.86</v>
      </c>
      <c r="C9" s="105">
        <v>-588.23</v>
      </c>
      <c r="D9" s="106">
        <v>-585.91</v>
      </c>
      <c r="E9" s="104">
        <v>-289.97000000000003</v>
      </c>
      <c r="F9" s="105">
        <v>-319.88</v>
      </c>
      <c r="G9" s="106">
        <v>-347.97</v>
      </c>
      <c r="H9" s="104">
        <v>13.928000000000001</v>
      </c>
      <c r="I9" s="105">
        <v>-51.524999999999999</v>
      </c>
      <c r="J9" s="107">
        <v>-110.04</v>
      </c>
      <c r="L9" s="125">
        <f t="shared" si="1"/>
        <v>29</v>
      </c>
      <c r="M9" s="97">
        <f t="shared" si="0"/>
        <v>-303.89400000000001</v>
      </c>
      <c r="N9" s="97">
        <f t="shared" si="0"/>
        <v>-268.35250000000002</v>
      </c>
      <c r="O9" s="97">
        <f t="shared" si="0"/>
        <v>-237.93499999999997</v>
      </c>
      <c r="P9" s="125">
        <f t="shared" si="2"/>
        <v>-32.979500000000016</v>
      </c>
    </row>
    <row r="10" spans="1:16">
      <c r="A10" s="2" t="s">
        <v>15</v>
      </c>
      <c r="B10" s="104">
        <v>-350.56</v>
      </c>
      <c r="C10" s="105">
        <v>-564.47</v>
      </c>
      <c r="D10" s="106">
        <v>-780.12</v>
      </c>
      <c r="E10" s="104">
        <v>-252.08</v>
      </c>
      <c r="F10" s="105">
        <v>-307.94</v>
      </c>
      <c r="G10" s="106">
        <v>-356.06</v>
      </c>
      <c r="H10" s="104">
        <v>-153.6</v>
      </c>
      <c r="I10" s="105">
        <v>-51.418999999999997</v>
      </c>
      <c r="J10" s="107">
        <v>67.991</v>
      </c>
      <c r="L10" s="125">
        <f t="shared" si="1"/>
        <v>51.989999999999995</v>
      </c>
      <c r="M10" s="97">
        <f t="shared" si="0"/>
        <v>-98.48</v>
      </c>
      <c r="N10" s="97">
        <f t="shared" si="0"/>
        <v>-256.52550000000002</v>
      </c>
      <c r="O10" s="97">
        <f t="shared" si="0"/>
        <v>-424.05549999999999</v>
      </c>
      <c r="P10" s="125">
        <f t="shared" si="2"/>
        <v>162.78774999999999</v>
      </c>
    </row>
    <row r="11" spans="1:16">
      <c r="A11" s="2" t="s">
        <v>10</v>
      </c>
      <c r="B11" s="104">
        <v>-736.07</v>
      </c>
      <c r="C11" s="105">
        <v>-707.08</v>
      </c>
      <c r="D11" s="106">
        <v>-690.1</v>
      </c>
      <c r="E11" s="104">
        <v>-273.95999999999998</v>
      </c>
      <c r="F11" s="105">
        <v>-333.17</v>
      </c>
      <c r="G11" s="106">
        <v>-387.68</v>
      </c>
      <c r="H11" s="104">
        <v>188.15</v>
      </c>
      <c r="I11" s="105">
        <v>40.735999999999997</v>
      </c>
      <c r="J11" s="107">
        <v>-85.263999999999996</v>
      </c>
      <c r="L11" s="125">
        <f t="shared" si="1"/>
        <v>56.860000000000014</v>
      </c>
      <c r="M11" s="97">
        <f t="shared" si="0"/>
        <v>-462.11</v>
      </c>
      <c r="N11" s="97">
        <f t="shared" si="0"/>
        <v>-373.90800000000002</v>
      </c>
      <c r="O11" s="97">
        <f t="shared" si="0"/>
        <v>-302.41800000000001</v>
      </c>
      <c r="P11" s="125">
        <f t="shared" si="2"/>
        <v>-79.846000000000004</v>
      </c>
    </row>
    <row r="12" spans="1:16">
      <c r="A12" s="2" t="s">
        <v>17</v>
      </c>
      <c r="B12" s="104">
        <v>-110.57</v>
      </c>
      <c r="C12" s="105">
        <v>-366.58</v>
      </c>
      <c r="D12" s="106">
        <v>-632.54999999999995</v>
      </c>
      <c r="E12" s="104">
        <v>-169.92</v>
      </c>
      <c r="F12" s="105">
        <v>-209.83</v>
      </c>
      <c r="G12" s="106">
        <v>-240.64</v>
      </c>
      <c r="H12" s="104">
        <v>-229.27</v>
      </c>
      <c r="I12" s="105">
        <v>-53.078000000000003</v>
      </c>
      <c r="J12" s="107">
        <v>151.27000000000001</v>
      </c>
      <c r="L12" s="125">
        <f t="shared" si="1"/>
        <v>35.36</v>
      </c>
      <c r="M12" s="97">
        <f t="shared" si="0"/>
        <v>59.350000000000009</v>
      </c>
      <c r="N12" s="97">
        <f t="shared" si="0"/>
        <v>-156.75099999999998</v>
      </c>
      <c r="O12" s="97">
        <f t="shared" si="0"/>
        <v>-391.90999999999997</v>
      </c>
      <c r="P12" s="125">
        <f t="shared" si="2"/>
        <v>225.63</v>
      </c>
    </row>
    <row r="13" spans="1:16">
      <c r="A13" s="2" t="s">
        <v>12</v>
      </c>
      <c r="B13" s="104">
        <v>-337.71</v>
      </c>
      <c r="C13" s="105">
        <v>-360.48</v>
      </c>
      <c r="D13" s="106">
        <v>-405.88</v>
      </c>
      <c r="E13" s="104">
        <v>-167.87</v>
      </c>
      <c r="F13" s="105">
        <v>-191.61</v>
      </c>
      <c r="G13" s="106">
        <v>-211.97</v>
      </c>
      <c r="H13" s="104">
        <v>1.9569000000000001</v>
      </c>
      <c r="I13" s="145">
        <v>-22.741</v>
      </c>
      <c r="J13" s="107">
        <v>-18.064</v>
      </c>
      <c r="L13" s="125">
        <f t="shared" si="1"/>
        <v>22.049999999999997</v>
      </c>
      <c r="M13" s="97">
        <f t="shared" si="0"/>
        <v>-169.83345</v>
      </c>
      <c r="N13" s="97">
        <f t="shared" si="0"/>
        <v>-168.86950000000002</v>
      </c>
      <c r="O13" s="97">
        <f t="shared" si="0"/>
        <v>-193.90799999999999</v>
      </c>
      <c r="P13" s="125">
        <f t="shared" si="2"/>
        <v>12.037274999999994</v>
      </c>
    </row>
    <row r="14" spans="1:16">
      <c r="A14" s="2" t="s">
        <v>16</v>
      </c>
      <c r="B14" s="104">
        <v>-150.6</v>
      </c>
      <c r="C14" s="105">
        <v>-231.19</v>
      </c>
      <c r="D14" s="106">
        <v>-306.91000000000003</v>
      </c>
      <c r="E14" s="104">
        <v>-90.703000000000003</v>
      </c>
      <c r="F14" s="105">
        <v>-107.39</v>
      </c>
      <c r="G14" s="106">
        <v>-122.18</v>
      </c>
      <c r="H14" s="104">
        <v>-30.803000000000001</v>
      </c>
      <c r="I14" s="105">
        <v>16.405000000000001</v>
      </c>
      <c r="J14" s="107">
        <v>62.539000000000001</v>
      </c>
      <c r="L14" s="125">
        <f t="shared" si="1"/>
        <v>15.738500000000002</v>
      </c>
      <c r="M14" s="97">
        <f t="shared" si="0"/>
        <v>-59.898499999999999</v>
      </c>
      <c r="N14" s="97">
        <f t="shared" si="0"/>
        <v>-123.7975</v>
      </c>
      <c r="O14" s="97">
        <f t="shared" si="0"/>
        <v>-184.72450000000001</v>
      </c>
      <c r="P14" s="125">
        <f t="shared" si="2"/>
        <v>62.413000000000004</v>
      </c>
    </row>
    <row r="15" spans="1:16" ht="13.5" thickBot="1">
      <c r="A15" s="12" t="s">
        <v>11</v>
      </c>
      <c r="B15" s="135">
        <v>-224.68</v>
      </c>
      <c r="C15" s="136">
        <v>-215.19</v>
      </c>
      <c r="D15" s="130">
        <v>-209.32</v>
      </c>
      <c r="E15" s="135">
        <v>-94.228999999999999</v>
      </c>
      <c r="F15" s="136">
        <v>-109.11</v>
      </c>
      <c r="G15" s="130">
        <v>-122.73</v>
      </c>
      <c r="H15" s="135">
        <v>36.225000000000001</v>
      </c>
      <c r="I15" s="136">
        <v>-3.0388000000000002</v>
      </c>
      <c r="J15" s="134">
        <v>-36.142000000000003</v>
      </c>
      <c r="L15" s="125">
        <f t="shared" si="1"/>
        <v>14.250500000000002</v>
      </c>
      <c r="M15" s="97">
        <f t="shared" si="0"/>
        <v>-130.45250000000001</v>
      </c>
      <c r="N15" s="97">
        <f t="shared" si="0"/>
        <v>-106.07559999999999</v>
      </c>
      <c r="O15" s="97">
        <f t="shared" si="0"/>
        <v>-86.588999999999999</v>
      </c>
      <c r="P15" s="125">
        <f t="shared" si="2"/>
        <v>-21.931750000000008</v>
      </c>
    </row>
    <row r="16" spans="1:16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10"/>
      <c r="M18" s="10"/>
      <c r="N18" s="10"/>
      <c r="O18" s="10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10"/>
      <c r="M19" s="10"/>
      <c r="N19" s="10"/>
      <c r="O19" s="10"/>
    </row>
    <row r="20" spans="1:20" ht="13.5" thickTop="1">
      <c r="A20" s="2" t="s">
        <v>6</v>
      </c>
      <c r="B20" s="154">
        <f>(B4+D4)/2</f>
        <v>-275.41000000000003</v>
      </c>
      <c r="C20" s="101">
        <f>C4</f>
        <v>-277.41000000000003</v>
      </c>
      <c r="D20" s="55">
        <f>100*(B20/C20-1)</f>
        <v>-0.72095454381601032</v>
      </c>
      <c r="E20" s="154">
        <f>(E4+G4)/2</f>
        <v>-150.59</v>
      </c>
      <c r="F20" s="101">
        <f>F4</f>
        <v>-151.03</v>
      </c>
      <c r="G20" s="55">
        <f>100*(E20/F20-1)</f>
        <v>-0.29133284777858037</v>
      </c>
      <c r="H20" s="57">
        <f>(H4+J4)/2</f>
        <v>-25.767999999999997</v>
      </c>
      <c r="I20" s="43">
        <f>I4</f>
        <v>-24.648</v>
      </c>
      <c r="J20" s="139">
        <f>100*(H20/I20-1)</f>
        <v>4.5439792275235202</v>
      </c>
      <c r="K20" s="10"/>
      <c r="L20" s="10"/>
      <c r="M20" s="10"/>
      <c r="N20" s="10"/>
      <c r="O20" s="10"/>
    </row>
    <row r="21" spans="1:20">
      <c r="A21" s="2" t="s">
        <v>7</v>
      </c>
      <c r="B21" s="154">
        <f>(B5+D5)/2</f>
        <v>-569.58500000000004</v>
      </c>
      <c r="C21" s="101">
        <f>C5</f>
        <v>-559.01</v>
      </c>
      <c r="D21" s="55">
        <f>100*(B21/C21-1)</f>
        <v>1.8917371782257941</v>
      </c>
      <c r="E21" s="154">
        <f>(E5+G5)/2</f>
        <v>-258.59000000000003</v>
      </c>
      <c r="F21" s="101">
        <f>F5</f>
        <v>-260.54000000000002</v>
      </c>
      <c r="G21" s="55">
        <f>100*(E21/F21-1)</f>
        <v>-0.74844553619405341</v>
      </c>
      <c r="H21" s="57">
        <f>(H5+J5)/2</f>
        <v>52.406499999999994</v>
      </c>
      <c r="I21" s="43">
        <f>I5</f>
        <v>37.927</v>
      </c>
      <c r="J21" s="139">
        <f>100*(H21/I21-1)</f>
        <v>38.177287947899899</v>
      </c>
      <c r="K21" s="10"/>
      <c r="L21" s="10"/>
      <c r="M21" s="10"/>
      <c r="N21" s="10"/>
      <c r="O21" s="10"/>
    </row>
    <row r="22" spans="1:20">
      <c r="A22" s="2" t="s">
        <v>13</v>
      </c>
      <c r="B22" s="154">
        <f>(B6+D6)/2</f>
        <v>-449.95499999999998</v>
      </c>
      <c r="C22" s="101">
        <f>C6</f>
        <v>-455.33</v>
      </c>
      <c r="D22" s="55">
        <f>100*(B22/C22-1)</f>
        <v>-1.1804625216875642</v>
      </c>
      <c r="E22" s="154">
        <f>(E6+G6)/2</f>
        <v>-227.22499999999999</v>
      </c>
      <c r="F22" s="101">
        <f>F6</f>
        <v>-229.34</v>
      </c>
      <c r="G22" s="55">
        <f>100*(E22/F22-1)</f>
        <v>-0.92221156361733669</v>
      </c>
      <c r="H22" s="57">
        <f>(H6+J6)/2</f>
        <v>-4.5</v>
      </c>
      <c r="I22" s="43">
        <f>I6</f>
        <v>-3.3591000000000002</v>
      </c>
      <c r="J22" s="139">
        <f>100*(H22/I22-1)</f>
        <v>33.964454764669092</v>
      </c>
      <c r="K22" s="10"/>
      <c r="L22" s="10"/>
      <c r="M22" s="10"/>
      <c r="N22" s="10"/>
      <c r="O22" s="10"/>
    </row>
    <row r="23" spans="1:20">
      <c r="A23" s="2" t="s">
        <v>8</v>
      </c>
      <c r="B23" s="154">
        <f t="shared" ref="B23" si="3">(B7+D7)/2</f>
        <v>-579.22500000000002</v>
      </c>
      <c r="C23" s="101">
        <f t="shared" ref="C23:C26" si="4">C7</f>
        <v>-573.39</v>
      </c>
      <c r="D23" s="55">
        <f t="shared" ref="D23" si="5">100*(B23/C23-1)</f>
        <v>1.0176319782347232</v>
      </c>
      <c r="E23" s="154">
        <f t="shared" ref="E23" si="6">(E7+G7)/2</f>
        <v>-262.005</v>
      </c>
      <c r="F23" s="101">
        <f t="shared" ref="F23:F26" si="7">F7</f>
        <v>-262.94</v>
      </c>
      <c r="G23" s="55">
        <f t="shared" ref="G23" si="8">100*(E23/F23-1)</f>
        <v>-0.35559443218985409</v>
      </c>
      <c r="H23" s="57">
        <f t="shared" ref="H23" si="9">(H7+J7)/2</f>
        <v>55.213999999999999</v>
      </c>
      <c r="I23" s="43">
        <f t="shared" ref="I23:I26" si="10">I7</f>
        <v>47.51</v>
      </c>
      <c r="J23" s="139">
        <f t="shared" ref="J23" si="11">100*(H23/I23-1)</f>
        <v>16.215533571879615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54">
        <f t="shared" ref="B24" si="12">(B8+D8)/2</f>
        <v>-521.11500000000001</v>
      </c>
      <c r="C24" s="101">
        <f t="shared" si="4"/>
        <v>-524.20000000000005</v>
      </c>
      <c r="D24" s="55">
        <f t="shared" ref="D24" si="13">100*(B24/C24-1)</f>
        <v>-0.58851583365128191</v>
      </c>
      <c r="E24" s="154">
        <f t="shared" ref="E24" si="14">(E8+G8)/2</f>
        <v>-307.23500000000001</v>
      </c>
      <c r="F24" s="101">
        <f t="shared" si="7"/>
        <v>-308.73</v>
      </c>
      <c r="G24" s="55">
        <f t="shared" ref="G24" si="15">100*(E24/F24-1)</f>
        <v>-0.48424189421176767</v>
      </c>
      <c r="H24" s="57">
        <f t="shared" ref="H24" si="16">(H8+J8)/2</f>
        <v>-93.355500000000006</v>
      </c>
      <c r="I24" s="43">
        <f t="shared" si="10"/>
        <v>-93.254999999999995</v>
      </c>
      <c r="J24" s="139">
        <f t="shared" ref="J24" si="17">100*(H24/I24-1)</f>
        <v>0.10776902042786141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154">
        <f t="shared" ref="B25" si="18">(B9+D9)/2</f>
        <v>-589.88499999999999</v>
      </c>
      <c r="C25" s="101">
        <f t="shared" si="4"/>
        <v>-588.23</v>
      </c>
      <c r="D25" s="55">
        <f t="shared" ref="D25" si="19">100*(B25/C25-1)</f>
        <v>0.281352532172785</v>
      </c>
      <c r="E25" s="154">
        <f t="shared" ref="E25" si="20">(E9+G9)/2</f>
        <v>-318.97000000000003</v>
      </c>
      <c r="F25" s="101">
        <f t="shared" si="7"/>
        <v>-319.88</v>
      </c>
      <c r="G25" s="55">
        <f t="shared" ref="G25" si="21">100*(E25/F25-1)</f>
        <v>-0.28448168063022194</v>
      </c>
      <c r="H25" s="57">
        <f t="shared" ref="H25" si="22">(H9+J9)/2</f>
        <v>-48.056000000000004</v>
      </c>
      <c r="I25" s="43">
        <f t="shared" si="10"/>
        <v>-51.524999999999999</v>
      </c>
      <c r="J25" s="139">
        <f t="shared" ref="J25" si="23">100*(H25/I25-1)</f>
        <v>-6.7326540514313304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54">
        <f t="shared" ref="B26" si="24">(B10+D10)/2</f>
        <v>-565.34</v>
      </c>
      <c r="C26" s="101">
        <f t="shared" si="4"/>
        <v>-564.47</v>
      </c>
      <c r="D26" s="55">
        <f t="shared" ref="D26" si="25">100*(B26/C26-1)</f>
        <v>0.15412688008220599</v>
      </c>
      <c r="E26" s="154">
        <f t="shared" ref="E26" si="26">(E10+G10)/2</f>
        <v>-304.07</v>
      </c>
      <c r="F26" s="101">
        <f t="shared" si="7"/>
        <v>-307.94</v>
      </c>
      <c r="G26" s="55">
        <f t="shared" ref="G26" si="27">100*(E26/F26-1)</f>
        <v>-1.2567383256478548</v>
      </c>
      <c r="H26" s="57">
        <f t="shared" ref="H26" si="28">(H10+J10)/2</f>
        <v>-42.804499999999997</v>
      </c>
      <c r="I26" s="43">
        <f t="shared" si="10"/>
        <v>-51.418999999999997</v>
      </c>
      <c r="J26" s="139">
        <f t="shared" ref="J26" si="29">100*(H26/I26-1)</f>
        <v>-16.75353468562205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54">
        <f>(B11+D11)/2</f>
        <v>-713.08500000000004</v>
      </c>
      <c r="C27" s="101">
        <f>C11</f>
        <v>-707.08</v>
      </c>
      <c r="D27" s="55">
        <f>100*(B27/C27-1)</f>
        <v>0.84926740962834035</v>
      </c>
      <c r="E27" s="154">
        <f>(E11+G11)/2</f>
        <v>-330.82</v>
      </c>
      <c r="F27" s="101">
        <f>F11</f>
        <v>-333.17</v>
      </c>
      <c r="G27" s="55">
        <f>100*(E27/F27-1)</f>
        <v>-0.70534561935349238</v>
      </c>
      <c r="H27" s="57">
        <f>(H11+J11)/2</f>
        <v>51.443000000000005</v>
      </c>
      <c r="I27" s="43">
        <f>I11</f>
        <v>40.735999999999997</v>
      </c>
      <c r="J27" s="139">
        <f>100*(H27/I27-1)</f>
        <v>26.283876669285178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54">
        <f>(B12+D12)/2</f>
        <v>-371.55999999999995</v>
      </c>
      <c r="C28" s="101">
        <f>C12</f>
        <v>-366.58</v>
      </c>
      <c r="D28" s="55">
        <f>100*(B28/C28-1)</f>
        <v>1.3585029188717179</v>
      </c>
      <c r="E28" s="154">
        <f>(E12+G12)/2</f>
        <v>-205.27999999999997</v>
      </c>
      <c r="F28" s="101">
        <f>F12</f>
        <v>-209.83</v>
      </c>
      <c r="G28" s="55">
        <f>100*(E28/F28-1)</f>
        <v>-2.16842205595007</v>
      </c>
      <c r="H28" s="57">
        <f>(H12+J12)/2</f>
        <v>-39</v>
      </c>
      <c r="I28" s="43">
        <f>I12</f>
        <v>-53.078000000000003</v>
      </c>
      <c r="J28" s="139">
        <f>100*(H28/I28-1)</f>
        <v>-26.523229963450024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54">
        <f>(B13+D13)/2</f>
        <v>-371.79499999999996</v>
      </c>
      <c r="C29" s="101">
        <f>C13</f>
        <v>-360.48</v>
      </c>
      <c r="D29" s="55">
        <f>100*(B29/C29-1)</f>
        <v>3.1388703950288255</v>
      </c>
      <c r="E29" s="154">
        <f>(E13+G13)/2</f>
        <v>-189.92000000000002</v>
      </c>
      <c r="F29" s="101">
        <f>F13</f>
        <v>-191.61</v>
      </c>
      <c r="G29" s="55">
        <f>100*(E29/F29-1)</f>
        <v>-0.88199989562131043</v>
      </c>
      <c r="H29" s="57">
        <f>(H13+J13)/2</f>
        <v>-8.0535499999999995</v>
      </c>
      <c r="I29" s="43">
        <f>I13</f>
        <v>-22.741</v>
      </c>
      <c r="J29" s="139">
        <f>100*(H29/I29-1)</f>
        <v>-64.585770194802336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54">
        <f>(B14+D14)/2</f>
        <v>-228.755</v>
      </c>
      <c r="C30" s="101">
        <f>C14</f>
        <v>-231.19</v>
      </c>
      <c r="D30" s="55">
        <f>100*(B30/C30-1)</f>
        <v>-1.053246247675077</v>
      </c>
      <c r="E30" s="154">
        <f>(E14+G14)/2</f>
        <v>-106.4415</v>
      </c>
      <c r="F30" s="101">
        <f>F14</f>
        <v>-107.39</v>
      </c>
      <c r="G30" s="55">
        <f>100*(E30/F30-1)</f>
        <v>-0.88322935096377675</v>
      </c>
      <c r="H30" s="57">
        <f>(H14+J14)/2</f>
        <v>15.868</v>
      </c>
      <c r="I30" s="43">
        <f>I14</f>
        <v>16.405000000000001</v>
      </c>
      <c r="J30" s="139">
        <f>100*(H30/I30-1)</f>
        <v>-3.2733922584577968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5" thickBot="1">
      <c r="A31" s="12" t="s">
        <v>11</v>
      </c>
      <c r="B31" s="194">
        <f>(B15+D15)/2</f>
        <v>-217</v>
      </c>
      <c r="C31" s="102">
        <f>C15</f>
        <v>-215.19</v>
      </c>
      <c r="D31" s="56">
        <f>100*(B31/C31-1)</f>
        <v>0.84111715228403217</v>
      </c>
      <c r="E31" s="155">
        <f>(E15+G15)/2</f>
        <v>-108.4795</v>
      </c>
      <c r="F31" s="102">
        <f>F15</f>
        <v>-109.11</v>
      </c>
      <c r="G31" s="56">
        <f>100*(E31/F31-1)</f>
        <v>-0.5778572083218747</v>
      </c>
      <c r="H31" s="58">
        <f>(H15+J15)/2</f>
        <v>4.1499999999999204E-2</v>
      </c>
      <c r="I31" s="44">
        <f>I15</f>
        <v>-3.0388000000000002</v>
      </c>
      <c r="J31" s="186">
        <f>100*(H31/I31-1)</f>
        <v>-101.36567065947082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5" thickTop="1">
      <c r="A32" s="38" t="s">
        <v>39</v>
      </c>
      <c r="B32" s="9"/>
      <c r="C32" s="51"/>
      <c r="D32" s="63">
        <f>AVERAGE(D20:D31)</f>
        <v>0.49911894147487429</v>
      </c>
      <c r="E32" s="64" t="s">
        <v>40</v>
      </c>
      <c r="F32" s="9"/>
      <c r="G32" s="63">
        <f>AVERAGE(G20:G31)</f>
        <v>-0.79665836754001618</v>
      </c>
      <c r="H32" s="10"/>
      <c r="J32" s="63">
        <f>AVERAGE(J20:J31)</f>
        <v>-8.3284458842957658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-0.33842489131266823</v>
      </c>
      <c r="E33" s="64" t="s">
        <v>42</v>
      </c>
      <c r="F33" s="9"/>
      <c r="G33" s="63">
        <f>AVERAGE(G20,G22,G24,G26,G28,G30)</f>
        <v>-1.0010293396948977</v>
      </c>
      <c r="H33" s="10"/>
      <c r="J33" s="63">
        <f>AVERAGE(J20,J22,J24,J26,J28,J30)</f>
        <v>-1.3223256491515663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68">
        <f>AVERAGE(D21,J23,D25,D27,D29,D31)</f>
        <v>3.8696463732032313</v>
      </c>
      <c r="E34" s="69" t="s">
        <v>43</v>
      </c>
      <c r="F34" s="76"/>
      <c r="G34" s="68">
        <f>AVERAGE(G21,G23,G25,G27,G29,G31)</f>
        <v>-0.59228739538513453</v>
      </c>
      <c r="H34" s="77"/>
      <c r="I34" s="78"/>
      <c r="J34" s="68">
        <f>AVERAGE(J21,D23,J25,J27,J29,J31)</f>
        <v>-17.867549718380783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63">
        <f>_xlfn.STDEV.S(D20:D31)</f>
        <v>1.2871193567108037</v>
      </c>
      <c r="E35" s="64" t="s">
        <v>40</v>
      </c>
      <c r="F35" s="9"/>
      <c r="G35" s="63">
        <f>_xlfn.STDEV.S(G20:G31)</f>
        <v>0.52156296848962158</v>
      </c>
      <c r="H35" s="10"/>
      <c r="J35" s="63">
        <f>_xlfn.STDEV.S(J20:J31)</f>
        <v>40.720450206282635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0.95404848906590811</v>
      </c>
      <c r="E36" s="64" t="s">
        <v>42</v>
      </c>
      <c r="F36" s="9"/>
      <c r="G36" s="63">
        <f>_xlfn.STDEV.S(G20,G22,G24,G26,G28,G30)</f>
        <v>0.66618620416230334</v>
      </c>
      <c r="H36" s="10"/>
      <c r="J36" s="63">
        <f>_xlfn.STDEV.S(J20,J22,J24,J26,J28,J30)</f>
        <v>20.7780173603878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5" thickBot="1">
      <c r="A37" s="70"/>
      <c r="B37" s="71"/>
      <c r="C37" s="72"/>
      <c r="D37" s="73">
        <f>_xlfn.STDEV.S(D21,J23,D25,D27,D29,D31)</f>
        <v>6.1324973714048792</v>
      </c>
      <c r="E37" s="74" t="s">
        <v>43</v>
      </c>
      <c r="F37" s="37"/>
      <c r="G37" s="73">
        <f>_xlfn.STDEV.S(G21,G23,G25,G27,G29,G31)</f>
        <v>0.23327108989392548</v>
      </c>
      <c r="H37" s="75"/>
      <c r="I37" s="75"/>
      <c r="J37" s="73">
        <f>_xlfn.STDEV.S(J21,D23,J25,J27,J29,J31)</f>
        <v>54.268842986578782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5" thickTop="1">
      <c r="A42" s="2" t="s">
        <v>6</v>
      </c>
      <c r="B42" s="57">
        <f t="shared" ref="B42:B47" si="30">(B4+H4)/2</f>
        <v>-137.14499999999998</v>
      </c>
      <c r="C42" s="43">
        <f t="shared" ref="C42:C47" si="31">E4</f>
        <v>-137.15</v>
      </c>
      <c r="D42" s="55">
        <f t="shared" ref="D42:D47" si="32">100*(B42/C42-1)</f>
        <v>-3.6456434560849793E-3</v>
      </c>
      <c r="E42" s="57">
        <f t="shared" ref="E42:E47" si="33">(C4+I4)/2</f>
        <v>-151.02900000000002</v>
      </c>
      <c r="F42" s="43">
        <f t="shared" ref="F42:F53" si="34">F4</f>
        <v>-151.03</v>
      </c>
      <c r="G42" s="55">
        <f t="shared" ref="G42:G47" si="35">100*(E42/F42-1)</f>
        <v>-6.6212010857435999E-4</v>
      </c>
      <c r="H42" s="57">
        <f t="shared" ref="H42:H47" si="36">(D4+J4)/2</f>
        <v>-164.03300000000002</v>
      </c>
      <c r="I42" s="43">
        <f t="shared" ref="I42:I47" si="37">G4</f>
        <v>-164.03</v>
      </c>
      <c r="J42" s="42">
        <f t="shared" ref="J42:J47" si="38">100*(H42/I42-1)</f>
        <v>1.8289337316401699E-3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30"/>
        <v>-231.25299999999999</v>
      </c>
      <c r="C43" s="43">
        <f t="shared" si="31"/>
        <v>-231.25</v>
      </c>
      <c r="D43" s="55">
        <f t="shared" si="32"/>
        <v>1.2972972972979946E-3</v>
      </c>
      <c r="E43" s="57">
        <f t="shared" si="33"/>
        <v>-260.54149999999998</v>
      </c>
      <c r="F43" s="43">
        <f t="shared" si="34"/>
        <v>-260.54000000000002</v>
      </c>
      <c r="G43" s="55">
        <f t="shared" si="35"/>
        <v>5.7572733551669586E-4</v>
      </c>
      <c r="H43" s="57">
        <f t="shared" si="36"/>
        <v>-285.9255</v>
      </c>
      <c r="I43" s="43">
        <f t="shared" si="37"/>
        <v>-285.93</v>
      </c>
      <c r="J43" s="42">
        <f t="shared" si="38"/>
        <v>-1.5738117721153522E-3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30"/>
        <v>-209.41</v>
      </c>
      <c r="C44" s="43">
        <f t="shared" si="31"/>
        <v>-209.41</v>
      </c>
      <c r="D44" s="55">
        <f t="shared" si="32"/>
        <v>0</v>
      </c>
      <c r="E44" s="57">
        <f t="shared" si="33"/>
        <v>-229.34455</v>
      </c>
      <c r="F44" s="43">
        <f t="shared" si="34"/>
        <v>-229.34</v>
      </c>
      <c r="G44" s="55">
        <f t="shared" si="35"/>
        <v>1.9839539548316409E-3</v>
      </c>
      <c r="H44" s="57">
        <f t="shared" si="36"/>
        <v>-245.04499999999999</v>
      </c>
      <c r="I44" s="43">
        <f t="shared" si="37"/>
        <v>-245.04</v>
      </c>
      <c r="J44" s="42">
        <f t="shared" si="38"/>
        <v>2.0404831864162531E-3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30"/>
        <v>-246.06650000000002</v>
      </c>
      <c r="C45" s="43">
        <f t="shared" si="31"/>
        <v>-246.06</v>
      </c>
      <c r="D45" s="55">
        <f t="shared" si="32"/>
        <v>2.6416321222466621E-3</v>
      </c>
      <c r="E45" s="57">
        <f t="shared" si="33"/>
        <v>-262.94</v>
      </c>
      <c r="F45" s="43">
        <f t="shared" si="34"/>
        <v>-262.94</v>
      </c>
      <c r="G45" s="55">
        <f t="shared" si="35"/>
        <v>0</v>
      </c>
      <c r="H45" s="57">
        <f t="shared" si="36"/>
        <v>-277.94450000000001</v>
      </c>
      <c r="I45" s="43">
        <f t="shared" si="37"/>
        <v>-277.95</v>
      </c>
      <c r="J45" s="42">
        <f t="shared" si="38"/>
        <v>-1.9787731606379921E-3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30"/>
        <v>-282.33</v>
      </c>
      <c r="C46" s="43">
        <f t="shared" si="31"/>
        <v>-282.33</v>
      </c>
      <c r="D46" s="55">
        <f t="shared" si="32"/>
        <v>0</v>
      </c>
      <c r="E46" s="57">
        <f t="shared" si="33"/>
        <v>-308.72750000000002</v>
      </c>
      <c r="F46" s="43">
        <f t="shared" si="34"/>
        <v>-308.73</v>
      </c>
      <c r="G46" s="55">
        <f t="shared" si="35"/>
        <v>-8.097690538666491E-4</v>
      </c>
      <c r="H46" s="57">
        <f t="shared" si="36"/>
        <v>-332.14049999999997</v>
      </c>
      <c r="I46" s="43">
        <f t="shared" si="37"/>
        <v>-332.14</v>
      </c>
      <c r="J46" s="42">
        <f t="shared" si="38"/>
        <v>1.5053892936656155E-4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30"/>
        <v>-289.96600000000001</v>
      </c>
      <c r="C47" s="43">
        <f t="shared" si="31"/>
        <v>-289.97000000000003</v>
      </c>
      <c r="D47" s="55">
        <f t="shared" si="32"/>
        <v>-1.3794530468680399E-3</v>
      </c>
      <c r="E47" s="57">
        <f t="shared" si="33"/>
        <v>-319.8775</v>
      </c>
      <c r="F47" s="43">
        <f t="shared" si="34"/>
        <v>-319.88</v>
      </c>
      <c r="G47" s="55">
        <f t="shared" si="35"/>
        <v>-7.8154307865396788E-4</v>
      </c>
      <c r="H47" s="57">
        <f t="shared" si="36"/>
        <v>-347.97499999999997</v>
      </c>
      <c r="I47" s="43">
        <f t="shared" si="37"/>
        <v>-347.97</v>
      </c>
      <c r="J47" s="42">
        <f t="shared" si="38"/>
        <v>1.4369054803342607E-3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39">(B10+H10)/2</f>
        <v>-252.07999999999998</v>
      </c>
      <c r="C48" s="43">
        <f t="shared" ref="C48" si="40">E10</f>
        <v>-252.08</v>
      </c>
      <c r="D48" s="55">
        <f t="shared" ref="D48" si="41">100*(B48/C48-1)</f>
        <v>-1.1102230246251565E-14</v>
      </c>
      <c r="E48" s="57">
        <f t="shared" ref="E48" si="42">(C10+I10)/2</f>
        <v>-307.94450000000001</v>
      </c>
      <c r="F48" s="43">
        <f t="shared" si="34"/>
        <v>-307.94</v>
      </c>
      <c r="G48" s="55">
        <f t="shared" ref="G48" si="43">100*(E48/F48-1)</f>
        <v>1.4613236344773739E-3</v>
      </c>
      <c r="H48" s="57">
        <f t="shared" ref="H48" si="44">(D10+J10)/2</f>
        <v>-356.06450000000001</v>
      </c>
      <c r="I48" s="43">
        <f t="shared" ref="I48" si="45">G10</f>
        <v>-356.06</v>
      </c>
      <c r="J48" s="42">
        <f t="shared" ref="J48" si="46">100*(H48/I48-1)</f>
        <v>1.2638319384361552E-3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47">(B11+H11)/2</f>
        <v>-273.96000000000004</v>
      </c>
      <c r="C49" s="43">
        <f t="shared" ref="C49" si="48">E11</f>
        <v>-273.95999999999998</v>
      </c>
      <c r="D49" s="55">
        <f t="shared" ref="D49" si="49">100*(B49/C49-1)</f>
        <v>2.2204460492503131E-14</v>
      </c>
      <c r="E49" s="57">
        <f t="shared" ref="E49" si="50">(C11+I11)/2</f>
        <v>-333.17200000000003</v>
      </c>
      <c r="F49" s="43">
        <f t="shared" si="34"/>
        <v>-333.17</v>
      </c>
      <c r="G49" s="55">
        <f t="shared" ref="G49" si="51">100*(E49/F49-1)</f>
        <v>6.002941441263232E-4</v>
      </c>
      <c r="H49" s="57">
        <f t="shared" ref="H49" si="52">(D11+J11)/2</f>
        <v>-387.68200000000002</v>
      </c>
      <c r="I49" s="43">
        <f t="shared" ref="I49" si="53">G11</f>
        <v>-387.68</v>
      </c>
      <c r="J49" s="42">
        <f t="shared" ref="J49" si="54">100*(H49/I49-1)</f>
        <v>5.1588939331548289E-4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55">(B12+H12)/2</f>
        <v>-169.92000000000002</v>
      </c>
      <c r="C50" s="43">
        <f t="shared" ref="C50" si="56">E12</f>
        <v>-169.92</v>
      </c>
      <c r="D50" s="55">
        <f t="shared" ref="D50" si="57">100*(B50/C50-1)</f>
        <v>2.2204460492503131E-14</v>
      </c>
      <c r="E50" s="57">
        <f t="shared" ref="E50" si="58">(C12+I12)/2</f>
        <v>-209.82900000000001</v>
      </c>
      <c r="F50" s="43">
        <f t="shared" si="34"/>
        <v>-209.83</v>
      </c>
      <c r="G50" s="55">
        <f t="shared" ref="G50" si="59">100*(E50/F50-1)</f>
        <v>-4.7657627603170383E-4</v>
      </c>
      <c r="H50" s="57">
        <f t="shared" ref="H50" si="60">(D12+J12)/2</f>
        <v>-240.64</v>
      </c>
      <c r="I50" s="43">
        <f t="shared" ref="I50" si="61">G12</f>
        <v>-240.64</v>
      </c>
      <c r="J50" s="42">
        <f t="shared" ref="J50" si="62">100*(H50/I50-1)</f>
        <v>0</v>
      </c>
    </row>
    <row r="51" spans="1:16">
      <c r="A51" s="2" t="s">
        <v>12</v>
      </c>
      <c r="B51" s="57">
        <f t="shared" ref="B51" si="63">(B13+H13)/2</f>
        <v>-167.87654999999998</v>
      </c>
      <c r="C51" s="43">
        <f t="shared" ref="C51" si="64">E13</f>
        <v>-167.87</v>
      </c>
      <c r="D51" s="55">
        <f t="shared" ref="D51" si="65">100*(B51/C51-1)</f>
        <v>3.9018287960823628E-3</v>
      </c>
      <c r="E51" s="57">
        <f t="shared" ref="E51" si="66">(C13+I13)/2</f>
        <v>-191.6105</v>
      </c>
      <c r="F51" s="43">
        <f t="shared" si="34"/>
        <v>-191.61</v>
      </c>
      <c r="G51" s="55">
        <f t="shared" ref="G51" si="67">100*(E51/F51-1)</f>
        <v>2.6094671468079866E-4</v>
      </c>
      <c r="H51" s="57">
        <f t="shared" ref="H51" si="68">(D13+J13)/2</f>
        <v>-211.97200000000001</v>
      </c>
      <c r="I51" s="43">
        <f t="shared" ref="I51" si="69">G13</f>
        <v>-211.97</v>
      </c>
      <c r="J51" s="42">
        <f t="shared" ref="J51" si="70">100*(H51/I51-1)</f>
        <v>9.4352974477907026E-4</v>
      </c>
    </row>
    <row r="52" spans="1:16">
      <c r="A52" s="2" t="s">
        <v>16</v>
      </c>
      <c r="B52" s="57">
        <f t="shared" ref="B52" si="71">(B14+H14)/2</f>
        <v>-90.701499999999996</v>
      </c>
      <c r="C52" s="43">
        <f t="shared" ref="C52" si="72">E14</f>
        <v>-90.703000000000003</v>
      </c>
      <c r="D52" s="55">
        <f t="shared" ref="D52" si="73">100*(B52/C52-1)</f>
        <v>-1.6537490491019824E-3</v>
      </c>
      <c r="E52" s="57">
        <f t="shared" ref="E52" si="74">(C14+I14)/2</f>
        <v>-107.3925</v>
      </c>
      <c r="F52" s="43">
        <f t="shared" si="34"/>
        <v>-107.39</v>
      </c>
      <c r="G52" s="55">
        <f t="shared" ref="G52" si="75">100*(E52/F52-1)</f>
        <v>2.3279634975281738E-3</v>
      </c>
      <c r="H52" s="57">
        <f t="shared" ref="H52" si="76">(D14+J14)/2</f>
        <v>-122.18550000000002</v>
      </c>
      <c r="I52" s="43">
        <f t="shared" ref="I52" si="77">G14</f>
        <v>-122.18</v>
      </c>
      <c r="J52" s="42">
        <f t="shared" ref="J52" si="78">100*(H52/I52-1)</f>
        <v>4.5015550826699169E-3</v>
      </c>
    </row>
    <row r="53" spans="1:16" ht="13.5" thickBot="1">
      <c r="A53" s="12" t="s">
        <v>11</v>
      </c>
      <c r="B53" s="81">
        <f t="shared" ref="B53" si="79">(B15+H15)/2</f>
        <v>-94.227500000000006</v>
      </c>
      <c r="C53" s="44">
        <f t="shared" ref="C53" si="80">E15</f>
        <v>-94.228999999999999</v>
      </c>
      <c r="D53" s="56">
        <f t="shared" ref="D53" si="81">100*(B53/C53-1)</f>
        <v>-1.5918666227965339E-3</v>
      </c>
      <c r="E53" s="58">
        <f t="shared" ref="E53" si="82">(C15+I15)/2</f>
        <v>-109.1144</v>
      </c>
      <c r="F53" s="44">
        <f t="shared" si="34"/>
        <v>-109.11</v>
      </c>
      <c r="G53" s="56">
        <f t="shared" ref="G53" si="83">100*(E53/F53-1)</f>
        <v>4.0326276234958769E-3</v>
      </c>
      <c r="H53" s="58">
        <f t="shared" ref="H53" si="84">(D15+J15)/2</f>
        <v>-122.73099999999999</v>
      </c>
      <c r="I53" s="44">
        <f t="shared" ref="I53" si="85">G15</f>
        <v>-122.73</v>
      </c>
      <c r="J53" s="45">
        <f t="shared" ref="J53" si="86">100*(H53/I53-1)</f>
        <v>8.1479670821504868E-4</v>
      </c>
    </row>
    <row r="54" spans="1:16" ht="13.5" thickTop="1">
      <c r="A54" s="38" t="s">
        <v>39</v>
      </c>
      <c r="B54" s="9"/>
      <c r="C54" s="51"/>
      <c r="D54" s="63">
        <f>AVERAGE(D42:D53)</f>
        <v>-3.582949659926745E-5</v>
      </c>
      <c r="E54" s="64" t="s">
        <v>40</v>
      </c>
      <c r="F54" s="9"/>
      <c r="G54" s="63">
        <f>AVERAGE(G42:G53)</f>
        <v>7.0940236562751691E-4</v>
      </c>
      <c r="H54" s="10"/>
      <c r="J54" s="63">
        <f>AVERAGE(J42:J53)</f>
        <v>8.286566052016312E-4</v>
      </c>
    </row>
    <row r="55" spans="1:16">
      <c r="A55" s="38" t="s">
        <v>41</v>
      </c>
      <c r="B55" s="420" t="s">
        <v>33</v>
      </c>
      <c r="C55" s="403"/>
      <c r="D55" s="63">
        <f>AVERAGE(D42,D44,D46,D48,D50,D52)</f>
        <v>-8.8323208419597654E-4</v>
      </c>
      <c r="E55" s="64" t="s">
        <v>42</v>
      </c>
      <c r="F55" s="9"/>
      <c r="G55" s="63">
        <f>AVERAGE(G42,G44,G46,G48,G50,G52)</f>
        <v>6.3746260806074595E-4</v>
      </c>
      <c r="H55" s="10"/>
      <c r="J55" s="63">
        <f>AVERAGE(J42,J44,J46,J48,J50,J52)</f>
        <v>1.6308904780881761E-3</v>
      </c>
    </row>
    <row r="56" spans="1:16">
      <c r="A56" s="38"/>
      <c r="B56" s="66"/>
      <c r="C56" s="67"/>
      <c r="D56" s="68">
        <f>AVERAGE(D43,D45,D47,D49,D51,D53)</f>
        <v>8.1157309099744168E-4</v>
      </c>
      <c r="E56" s="69" t="s">
        <v>43</v>
      </c>
      <c r="F56" s="76"/>
      <c r="G56" s="68">
        <f>AVERAGE(G43,G45,G47,G49,G51,G53)</f>
        <v>7.8134212319428775E-4</v>
      </c>
      <c r="H56" s="77"/>
      <c r="I56" s="78"/>
      <c r="J56" s="68">
        <f>AVERAGE(J43,J45,J47,J49,J51,J53)</f>
        <v>2.6422732315086368E-5</v>
      </c>
    </row>
    <row r="57" spans="1:16">
      <c r="A57" s="38"/>
      <c r="B57" s="66"/>
      <c r="C57" s="50"/>
      <c r="D57" s="63">
        <f>_xlfn.STDEV.S(D42:D53)</f>
        <v>2.0075447611101532E-3</v>
      </c>
      <c r="E57" s="64" t="s">
        <v>40</v>
      </c>
      <c r="F57" s="9"/>
      <c r="G57" s="63">
        <f>_xlfn.STDEV.S(G42:G53)</f>
        <v>1.4895390000865694E-3</v>
      </c>
      <c r="H57" s="10"/>
      <c r="J57" s="63">
        <f>_xlfn.STDEV.S(J42:J53)</f>
        <v>1.6903428456081638E-3</v>
      </c>
    </row>
    <row r="58" spans="1:16">
      <c r="A58" s="38"/>
      <c r="B58" s="420" t="s">
        <v>44</v>
      </c>
      <c r="C58" s="403"/>
      <c r="D58" s="63">
        <f>_xlfn.STDEV.S(D42,D44,D46,D48,D50,D52)</f>
        <v>1.5063205926350428E-3</v>
      </c>
      <c r="E58" s="64" t="s">
        <v>42</v>
      </c>
      <c r="F58" s="9"/>
      <c r="G58" s="63">
        <f>_xlfn.STDEV.S(G42,G44,G46,G48,G50,G52)</f>
        <v>1.4404205324139953E-3</v>
      </c>
      <c r="H58" s="10"/>
      <c r="J58" s="63">
        <f>_xlfn.STDEV.S(J42,J44,J46,J48,J50,J52)</f>
        <v>1.6391265368997032E-3</v>
      </c>
    </row>
    <row r="59" spans="1:16" ht="13.5" thickBot="1">
      <c r="A59" s="70"/>
      <c r="B59" s="71"/>
      <c r="C59" s="72"/>
      <c r="D59" s="73">
        <f>_xlfn.STDEV.S(D43,D45,D47,D49,D51,D53)</f>
        <v>2.2077360921043047E-3</v>
      </c>
      <c r="E59" s="74" t="s">
        <v>43</v>
      </c>
      <c r="F59" s="37"/>
      <c r="G59" s="73">
        <f>_xlfn.STDEV.S(G43,G45,G47,G49,G51,G53)</f>
        <v>1.671516094145886E-3</v>
      </c>
      <c r="H59" s="75"/>
      <c r="I59" s="75"/>
      <c r="J59" s="73">
        <f>_xlfn.STDEV.S(J43,J45,J47,J49,J51,J53)</f>
        <v>1.4334028764561031E-3</v>
      </c>
    </row>
    <row r="60" spans="1:16" ht="13.5" thickTop="1">
      <c r="A60" s="5"/>
      <c r="B60" s="15"/>
      <c r="C60" s="15"/>
      <c r="D60" s="9"/>
      <c r="E60" s="15"/>
      <c r="F60" s="1"/>
      <c r="G60" s="1"/>
    </row>
    <row r="61" spans="1:16" ht="13.5" thickBot="1">
      <c r="A61" s="5"/>
      <c r="B61" s="15"/>
      <c r="C61" s="181"/>
      <c r="D61" s="387"/>
      <c r="E61" s="381"/>
      <c r="F61" s="386"/>
      <c r="G61" s="382"/>
    </row>
    <row r="62" spans="1:16" ht="13.5" thickTop="1">
      <c r="A62" s="82"/>
      <c r="B62" s="407" t="s">
        <v>61</v>
      </c>
      <c r="C62" s="418"/>
      <c r="D62" s="419"/>
      <c r="E62" s="407" t="s">
        <v>62</v>
      </c>
      <c r="F62" s="418"/>
      <c r="G62" s="419"/>
      <c r="I62" s="407" t="s">
        <v>79</v>
      </c>
      <c r="J62" s="408"/>
      <c r="K62" s="409"/>
    </row>
    <row r="63" spans="1:16">
      <c r="A63" s="83" t="s">
        <v>63</v>
      </c>
      <c r="B63" s="84" t="s">
        <v>52</v>
      </c>
      <c r="C63" s="41" t="s">
        <v>64</v>
      </c>
      <c r="D63" s="85" t="s">
        <v>30</v>
      </c>
      <c r="E63" s="84" t="s">
        <v>52</v>
      </c>
      <c r="F63" s="41" t="s">
        <v>64</v>
      </c>
      <c r="G63" s="85" t="s">
        <v>30</v>
      </c>
      <c r="I63" s="212" t="s">
        <v>52</v>
      </c>
      <c r="J63" s="41" t="s">
        <v>64</v>
      </c>
      <c r="K63" s="85" t="s">
        <v>30</v>
      </c>
    </row>
    <row r="64" spans="1:16" ht="13.5" thickBot="1">
      <c r="A64" s="86" t="s">
        <v>65</v>
      </c>
      <c r="B64" s="99" t="s">
        <v>18</v>
      </c>
      <c r="C64" s="88" t="s">
        <v>66</v>
      </c>
      <c r="D64" s="89" t="s">
        <v>32</v>
      </c>
      <c r="E64" s="90" t="s">
        <v>67</v>
      </c>
      <c r="F64" s="88" t="s">
        <v>66</v>
      </c>
      <c r="G64" s="89" t="s">
        <v>32</v>
      </c>
      <c r="I64" s="215" t="s">
        <v>22</v>
      </c>
      <c r="J64" s="88" t="s">
        <v>66</v>
      </c>
      <c r="K64" s="89" t="s">
        <v>32</v>
      </c>
    </row>
    <row r="65" spans="1:11" ht="13.5" thickTop="1">
      <c r="A65" s="91" t="s">
        <v>6</v>
      </c>
      <c r="B65" s="92">
        <f>F4</f>
        <v>-151.03</v>
      </c>
      <c r="C65" s="238">
        <v>-150.83000000000001</v>
      </c>
      <c r="D65" s="317">
        <f>(C65/B65-1)</f>
        <v>-1.3242402171753653E-3</v>
      </c>
      <c r="E65" s="363">
        <f>N4</f>
        <v>-126.38100000000001</v>
      </c>
      <c r="F65" s="108">
        <v>-117.093</v>
      </c>
      <c r="G65" s="364">
        <f>(F65/E65-1)</f>
        <v>-7.3492059724167502E-2</v>
      </c>
      <c r="I65" s="208">
        <f>C4</f>
        <v>-277.41000000000003</v>
      </c>
      <c r="J65" s="332">
        <v>-267.91800000000001</v>
      </c>
      <c r="K65" s="317">
        <f>(J65/I65-1)</f>
        <v>-3.421650264950804E-2</v>
      </c>
    </row>
    <row r="66" spans="1:11">
      <c r="A66" s="91" t="s">
        <v>7</v>
      </c>
      <c r="B66" s="92">
        <f t="shared" ref="B66:B76" si="87">F5</f>
        <v>-260.54000000000002</v>
      </c>
      <c r="C66" s="108">
        <v>-259.74400000000003</v>
      </c>
      <c r="D66" s="317">
        <f t="shared" ref="D66:D75" si="88">(C66/B66-1)</f>
        <v>-3.0551930605664523E-3</v>
      </c>
      <c r="E66" s="363">
        <f t="shared" ref="E66:E76" si="89">N5</f>
        <v>-298.46850000000001</v>
      </c>
      <c r="F66" s="108">
        <v>-281.66399999999999</v>
      </c>
      <c r="G66" s="364">
        <f t="shared" ref="G66:G76" si="90">(F66/E66-1)</f>
        <v>-5.6302423873876184E-2</v>
      </c>
      <c r="I66" s="208">
        <f t="shared" ref="I66:I76" si="91">C5</f>
        <v>-559.01</v>
      </c>
      <c r="J66" s="333">
        <v>-541.40700000000004</v>
      </c>
      <c r="K66" s="317">
        <f t="shared" ref="K66:K75" si="92">(J66/I66-1)</f>
        <v>-3.1489597681615633E-2</v>
      </c>
    </row>
    <row r="67" spans="1:11">
      <c r="A67" s="91" t="s">
        <v>13</v>
      </c>
      <c r="B67" s="92">
        <f t="shared" si="87"/>
        <v>-229.34</v>
      </c>
      <c r="C67" s="108">
        <v>-228.48500000000001</v>
      </c>
      <c r="D67" s="317">
        <f t="shared" si="88"/>
        <v>-3.7280892997295645E-3</v>
      </c>
      <c r="E67" s="363">
        <f t="shared" si="89"/>
        <v>-225.98544999999999</v>
      </c>
      <c r="F67" s="108">
        <v>-220.84299999999999</v>
      </c>
      <c r="G67" s="364">
        <f t="shared" si="90"/>
        <v>-2.2755668561847631E-2</v>
      </c>
      <c r="I67" s="208">
        <f t="shared" si="91"/>
        <v>-455.33</v>
      </c>
      <c r="J67" s="333">
        <v>-449.32799999999997</v>
      </c>
      <c r="K67" s="317">
        <f t="shared" si="92"/>
        <v>-1.3181648474732688E-2</v>
      </c>
    </row>
    <row r="68" spans="1:11">
      <c r="A68" s="91" t="s">
        <v>8</v>
      </c>
      <c r="B68" s="92">
        <f t="shared" si="87"/>
        <v>-262.94</v>
      </c>
      <c r="C68" s="108">
        <v>-262.61700000000002</v>
      </c>
      <c r="D68" s="317">
        <f t="shared" si="88"/>
        <v>-1.2284171293830415E-3</v>
      </c>
      <c r="E68" s="363">
        <f t="shared" si="89"/>
        <v>-310.45</v>
      </c>
      <c r="F68" s="108">
        <v>-289.63799999999998</v>
      </c>
      <c r="G68" s="364">
        <f t="shared" si="90"/>
        <v>-6.7038170397809682E-2</v>
      </c>
      <c r="I68" s="208">
        <f t="shared" si="91"/>
        <v>-573.39</v>
      </c>
      <c r="J68" s="333">
        <v>-552.255</v>
      </c>
      <c r="K68" s="317">
        <f t="shared" si="92"/>
        <v>-3.685972898027523E-2</v>
      </c>
    </row>
    <row r="69" spans="1:11">
      <c r="A69" s="91" t="s">
        <v>14</v>
      </c>
      <c r="B69" s="92">
        <f t="shared" si="87"/>
        <v>-308.73</v>
      </c>
      <c r="C69" s="108">
        <v>-308.53899999999999</v>
      </c>
      <c r="D69" s="317">
        <f t="shared" si="88"/>
        <v>-6.186635571535648E-4</v>
      </c>
      <c r="E69" s="363">
        <f t="shared" si="89"/>
        <v>-215.47250000000003</v>
      </c>
      <c r="F69" s="108">
        <v>-194.381</v>
      </c>
      <c r="G69" s="364">
        <f t="shared" si="90"/>
        <v>-9.7884880901275229E-2</v>
      </c>
      <c r="I69" s="208">
        <f t="shared" si="91"/>
        <v>-524.20000000000005</v>
      </c>
      <c r="J69" s="333">
        <v>-502.92099999999999</v>
      </c>
      <c r="K69" s="317">
        <f t="shared" si="92"/>
        <v>-4.0593285005723123E-2</v>
      </c>
    </row>
    <row r="70" spans="1:11">
      <c r="A70" s="91" t="s">
        <v>9</v>
      </c>
      <c r="B70" s="92">
        <f t="shared" si="87"/>
        <v>-319.88</v>
      </c>
      <c r="C70" s="108">
        <v>-319.87200000000001</v>
      </c>
      <c r="D70" s="317">
        <f t="shared" si="88"/>
        <v>-2.5009378516904768E-5</v>
      </c>
      <c r="E70" s="363">
        <f t="shared" si="89"/>
        <v>-268.35250000000002</v>
      </c>
      <c r="F70" s="108">
        <v>-234.46899999999999</v>
      </c>
      <c r="G70" s="364">
        <f t="shared" si="90"/>
        <v>-0.12626489412246955</v>
      </c>
      <c r="I70" s="208">
        <f t="shared" si="91"/>
        <v>-588.23</v>
      </c>
      <c r="J70" s="333">
        <v>-554.34</v>
      </c>
      <c r="K70" s="317">
        <f t="shared" si="92"/>
        <v>-5.7613518521666629E-2</v>
      </c>
    </row>
    <row r="71" spans="1:11">
      <c r="A71" s="91" t="s">
        <v>15</v>
      </c>
      <c r="B71" s="92">
        <f t="shared" si="87"/>
        <v>-307.94</v>
      </c>
      <c r="C71" s="108">
        <v>-306.601</v>
      </c>
      <c r="D71" s="317">
        <f t="shared" si="88"/>
        <v>-4.3482496590244724E-3</v>
      </c>
      <c r="E71" s="363">
        <f t="shared" si="89"/>
        <v>-256.52550000000002</v>
      </c>
      <c r="F71" s="108">
        <v>-277.05</v>
      </c>
      <c r="G71" s="364">
        <f t="shared" si="90"/>
        <v>8.0009589689913785E-2</v>
      </c>
      <c r="I71" s="208">
        <f t="shared" si="91"/>
        <v>-564.47</v>
      </c>
      <c r="J71" s="333">
        <v>-583.65099999999995</v>
      </c>
      <c r="K71" s="317">
        <f t="shared" si="92"/>
        <v>3.3980548124789456E-2</v>
      </c>
    </row>
    <row r="72" spans="1:11">
      <c r="A72" s="91" t="s">
        <v>10</v>
      </c>
      <c r="B72" s="92">
        <f t="shared" si="87"/>
        <v>-333.17</v>
      </c>
      <c r="C72" s="108">
        <v>-332.40899999999999</v>
      </c>
      <c r="D72" s="317">
        <f t="shared" si="88"/>
        <v>-2.2841192184170911E-3</v>
      </c>
      <c r="E72" s="363">
        <f t="shared" si="89"/>
        <v>-373.90800000000002</v>
      </c>
      <c r="F72" s="108">
        <v>-347.01</v>
      </c>
      <c r="G72" s="364">
        <f t="shared" si="90"/>
        <v>-7.1937481947430992E-2</v>
      </c>
      <c r="I72" s="208">
        <f t="shared" si="91"/>
        <v>-707.08</v>
      </c>
      <c r="J72" s="333">
        <v>-679.41800000000001</v>
      </c>
      <c r="K72" s="317">
        <f t="shared" si="92"/>
        <v>-3.9121457260847481E-2</v>
      </c>
    </row>
    <row r="73" spans="1:11">
      <c r="A73" s="91" t="s">
        <v>17</v>
      </c>
      <c r="B73" s="92">
        <f t="shared" si="87"/>
        <v>-209.83</v>
      </c>
      <c r="C73" s="108">
        <v>-207.80799999999999</v>
      </c>
      <c r="D73" s="317">
        <f t="shared" si="88"/>
        <v>-9.6363723013869196E-3</v>
      </c>
      <c r="E73" s="363">
        <f t="shared" si="89"/>
        <v>-156.75099999999998</v>
      </c>
      <c r="F73" s="108">
        <v>-155.09800000000001</v>
      </c>
      <c r="G73" s="364">
        <f t="shared" si="90"/>
        <v>-1.0545387270256446E-2</v>
      </c>
      <c r="I73" s="208">
        <f t="shared" si="91"/>
        <v>-366.58</v>
      </c>
      <c r="J73" s="333">
        <v>-362.90600000000001</v>
      </c>
      <c r="K73" s="317">
        <f t="shared" si="92"/>
        <v>-1.0022368923563674E-2</v>
      </c>
    </row>
    <row r="74" spans="1:11">
      <c r="A74" s="91" t="s">
        <v>12</v>
      </c>
      <c r="B74" s="92">
        <f t="shared" si="87"/>
        <v>-191.61</v>
      </c>
      <c r="C74" s="108">
        <v>-190.9</v>
      </c>
      <c r="D74" s="317">
        <f t="shared" si="88"/>
        <v>-3.7054433484682292E-3</v>
      </c>
      <c r="E74" s="363">
        <f t="shared" si="89"/>
        <v>-168.86950000000002</v>
      </c>
      <c r="F74" s="108">
        <v>-159.59899999999999</v>
      </c>
      <c r="G74" s="364">
        <f t="shared" si="90"/>
        <v>-5.4897420789426277E-2</v>
      </c>
      <c r="I74" s="208">
        <f t="shared" si="91"/>
        <v>-360.48</v>
      </c>
      <c r="J74" s="333">
        <v>-350.49900000000002</v>
      </c>
      <c r="K74" s="317">
        <f t="shared" si="92"/>
        <v>-2.7688082556591165E-2</v>
      </c>
    </row>
    <row r="75" spans="1:11">
      <c r="A75" s="91" t="s">
        <v>68</v>
      </c>
      <c r="B75" s="92">
        <f t="shared" si="87"/>
        <v>-107.39</v>
      </c>
      <c r="C75" s="108">
        <v>-106.85899999999999</v>
      </c>
      <c r="D75" s="317">
        <f t="shared" si="88"/>
        <v>-4.9445944687588339E-3</v>
      </c>
      <c r="E75" s="363">
        <f t="shared" si="89"/>
        <v>-123.7975</v>
      </c>
      <c r="F75" s="108">
        <v>-89.668999999999997</v>
      </c>
      <c r="G75" s="364">
        <f t="shared" si="90"/>
        <v>-0.27568004200407925</v>
      </c>
      <c r="I75" s="208">
        <f t="shared" si="91"/>
        <v>-231.19</v>
      </c>
      <c r="J75" s="333">
        <v>-196.52799999999999</v>
      </c>
      <c r="K75" s="317">
        <f t="shared" si="92"/>
        <v>-0.14992863013106106</v>
      </c>
    </row>
    <row r="76" spans="1:11" ht="13.5" thickBot="1">
      <c r="A76" s="94" t="s">
        <v>11</v>
      </c>
      <c r="B76" s="103">
        <f t="shared" si="87"/>
        <v>-109.11</v>
      </c>
      <c r="C76" s="109">
        <v>-108.79300000000001</v>
      </c>
      <c r="D76" s="322">
        <f>(C76/B76-1)</f>
        <v>-2.9053249014755478E-3</v>
      </c>
      <c r="E76" s="363">
        <f t="shared" si="89"/>
        <v>-106.07559999999999</v>
      </c>
      <c r="F76" s="108">
        <v>-88.171000000000006</v>
      </c>
      <c r="G76" s="364">
        <f t="shared" si="90"/>
        <v>-0.16879093778399545</v>
      </c>
      <c r="I76" s="209">
        <f t="shared" si="91"/>
        <v>-215.19</v>
      </c>
      <c r="J76" s="334">
        <v>-196.964</v>
      </c>
      <c r="K76" s="322">
        <f>(J76/I76-1)</f>
        <v>-8.4697244295738661E-2</v>
      </c>
    </row>
    <row r="77" spans="1:11" ht="13.5" thickTop="1">
      <c r="A77" s="96" t="s">
        <v>39</v>
      </c>
      <c r="B77" s="97"/>
      <c r="C77" s="97"/>
      <c r="D77" s="319">
        <f>AVERAGE(D65:D76)</f>
        <v>-3.1503097116713321E-3</v>
      </c>
      <c r="E77" s="425" t="s">
        <v>40</v>
      </c>
      <c r="F77" s="426"/>
      <c r="G77" s="336">
        <f>AVERAGE(G65:G76)</f>
        <v>-7.8798314807226696E-2</v>
      </c>
      <c r="I77" s="410" t="s">
        <v>40</v>
      </c>
      <c r="J77" s="411"/>
      <c r="K77" s="317">
        <f>AVERAGE(K65:K76)</f>
        <v>-4.0952626363044496E-2</v>
      </c>
    </row>
    <row r="78" spans="1:11">
      <c r="A78" s="38" t="s">
        <v>41</v>
      </c>
      <c r="B78" s="445" t="s">
        <v>128</v>
      </c>
      <c r="C78" s="446"/>
      <c r="D78" s="319">
        <f>AVERAGE(D65,D67,D69,D71,D73,D75)</f>
        <v>-4.1000349172047867E-3</v>
      </c>
      <c r="E78" s="422" t="s">
        <v>42</v>
      </c>
      <c r="F78" s="421"/>
      <c r="G78" s="323">
        <f>AVERAGE(G65,G67,G69,G71,G73,G75)</f>
        <v>-6.672474146195205E-2</v>
      </c>
      <c r="I78" s="402" t="s">
        <v>42</v>
      </c>
      <c r="J78" s="403"/>
      <c r="K78" s="317">
        <f>AVERAGE(K65,K67,K69,K71,K73,K75)</f>
        <v>-3.5660314509966519E-2</v>
      </c>
    </row>
    <row r="79" spans="1:11">
      <c r="A79" s="38"/>
      <c r="B79" s="79"/>
      <c r="C79" s="98"/>
      <c r="D79" s="320">
        <f>AVERAGE(D66,D68,D70,D72,D74,D76)</f>
        <v>-2.2005845061378779E-3</v>
      </c>
      <c r="E79" s="427" t="s">
        <v>43</v>
      </c>
      <c r="F79" s="428"/>
      <c r="G79" s="324">
        <f>AVERAGE(G66,G68,G70,G72,G74,G76)</f>
        <v>-9.0871888152501357E-2</v>
      </c>
      <c r="I79" s="412" t="s">
        <v>43</v>
      </c>
      <c r="J79" s="413"/>
      <c r="K79" s="335">
        <f>AVERAGE(K66,K68,K70,K72,K74,K76)</f>
        <v>-4.6244938216122466E-2</v>
      </c>
    </row>
    <row r="80" spans="1:11">
      <c r="A80" s="38"/>
      <c r="B80" s="79"/>
      <c r="C80" s="79"/>
      <c r="D80" s="319">
        <f>_xlfn.STDEV.S(D65:D76)/(D77+1)</f>
        <v>2.5555954471909747E-3</v>
      </c>
      <c r="E80" s="422" t="s">
        <v>40</v>
      </c>
      <c r="F80" s="421"/>
      <c r="G80" s="323">
        <f>_xlfn.STDEV.S(G65:G76)/(G77+1)</f>
        <v>9.4741691325327337E-2</v>
      </c>
      <c r="I80" s="402" t="s">
        <v>40</v>
      </c>
      <c r="J80" s="403"/>
      <c r="K80" s="317">
        <f>_xlfn.STDEV.S(K65:K76)</f>
        <v>4.4457274189736933E-2</v>
      </c>
    </row>
    <row r="81" spans="1:11">
      <c r="A81" s="38"/>
      <c r="B81" s="420" t="s">
        <v>131</v>
      </c>
      <c r="C81" s="421"/>
      <c r="D81" s="319">
        <f>_xlfn.STDEV.S(D65,D67,D69,D71,D73,D75)/(D78+1)</f>
        <v>3.2191070379560256E-3</v>
      </c>
      <c r="E81" s="422" t="s">
        <v>42</v>
      </c>
      <c r="F81" s="421"/>
      <c r="G81" s="323">
        <f>_xlfn.STDEV.S(G65,G67,G69,G71,G73,G75)/(G78+1)</f>
        <v>0.12795235368965657</v>
      </c>
      <c r="I81" s="402" t="s">
        <v>42</v>
      </c>
      <c r="J81" s="403"/>
      <c r="K81" s="317">
        <f>_xlfn.STDEV.S(K65,K67,K69,K71,K73,K75)</f>
        <v>6.179985626942891E-2</v>
      </c>
    </row>
    <row r="82" spans="1:11" ht="13.5" thickBot="1">
      <c r="A82" s="70"/>
      <c r="B82" s="71"/>
      <c r="C82" s="71"/>
      <c r="D82" s="321">
        <f>_xlfn.STDEV.S(D66,D68,D70,D72,D74,D76)/(D79+1)</f>
        <v>1.3577446020788838E-3</v>
      </c>
      <c r="E82" s="423" t="s">
        <v>43</v>
      </c>
      <c r="F82" s="424"/>
      <c r="G82" s="325">
        <f>_xlfn.STDEV.S(G66,G68,G70,G72,G74,G76)/(G79+1)</f>
        <v>5.097863861916678E-2</v>
      </c>
      <c r="I82" s="404" t="s">
        <v>43</v>
      </c>
      <c r="J82" s="405"/>
      <c r="K82" s="322">
        <f>_xlfn.STDEV.S(K66,K68,K70,K72,K74,K76)</f>
        <v>2.1488264520816164E-2</v>
      </c>
    </row>
    <row r="83" spans="1:11" ht="13.5" thickTop="1"/>
    <row r="84" spans="1:11" ht="13.5" thickBot="1">
      <c r="B84" s="356"/>
      <c r="C84" s="379"/>
      <c r="D84" s="138"/>
      <c r="E84" s="138"/>
      <c r="F84" s="379"/>
      <c r="I84" s="349" t="s">
        <v>123</v>
      </c>
    </row>
    <row r="85" spans="1:11" ht="13.5" thickTop="1">
      <c r="A85" s="82"/>
      <c r="B85" s="407" t="s">
        <v>61</v>
      </c>
      <c r="C85" s="418"/>
      <c r="D85" s="419"/>
      <c r="E85" s="407" t="s">
        <v>62</v>
      </c>
      <c r="F85" s="418"/>
      <c r="G85" s="419"/>
      <c r="I85" s="316"/>
    </row>
    <row r="86" spans="1:11">
      <c r="A86" s="83" t="s">
        <v>63</v>
      </c>
      <c r="B86" s="234" t="s">
        <v>52</v>
      </c>
      <c r="C86" s="41" t="s">
        <v>52</v>
      </c>
      <c r="D86" s="85" t="s">
        <v>82</v>
      </c>
      <c r="E86" s="234" t="s">
        <v>52</v>
      </c>
      <c r="F86" s="41" t="s">
        <v>52</v>
      </c>
      <c r="G86" s="85" t="s">
        <v>82</v>
      </c>
      <c r="I86" s="339" t="s">
        <v>82</v>
      </c>
    </row>
    <row r="87" spans="1:11" ht="13.5" thickBot="1">
      <c r="A87" s="86" t="s">
        <v>65</v>
      </c>
      <c r="B87" s="99" t="s">
        <v>18</v>
      </c>
      <c r="C87" s="239" t="s">
        <v>57</v>
      </c>
      <c r="D87" s="221" t="s">
        <v>89</v>
      </c>
      <c r="E87" s="90" t="s">
        <v>67</v>
      </c>
      <c r="F87" s="239" t="s">
        <v>80</v>
      </c>
      <c r="G87" s="221" t="s">
        <v>83</v>
      </c>
      <c r="I87" s="347" t="s">
        <v>122</v>
      </c>
    </row>
    <row r="88" spans="1:11" ht="13.5" thickTop="1">
      <c r="A88" s="91" t="s">
        <v>6</v>
      </c>
      <c r="B88" s="92">
        <f>F4</f>
        <v>-151.03</v>
      </c>
      <c r="C88" s="242">
        <f>L4</f>
        <v>13.439999999999998</v>
      </c>
      <c r="D88" s="210">
        <f>C88/B88</f>
        <v>-8.8988942594186576E-2</v>
      </c>
      <c r="E88" s="92">
        <f>N4</f>
        <v>-126.38100000000001</v>
      </c>
      <c r="F88" s="220">
        <f>P4</f>
        <v>89.556000000000012</v>
      </c>
      <c r="G88" s="210">
        <f>F88/E88</f>
        <v>-0.70861917535072516</v>
      </c>
      <c r="I88" s="42">
        <f t="shared" ref="I88" si="93">F88/B88</f>
        <v>-0.59296828444679872</v>
      </c>
    </row>
    <row r="89" spans="1:11">
      <c r="A89" s="91" t="s">
        <v>7</v>
      </c>
      <c r="B89" s="92">
        <f t="shared" ref="B89:B99" si="94">F5</f>
        <v>-260.54000000000002</v>
      </c>
      <c r="C89" s="220">
        <f t="shared" ref="C89:C99" si="95">L5</f>
        <v>27.340000000000003</v>
      </c>
      <c r="D89" s="210">
        <f t="shared" ref="D89:D99" si="96">C89/B89</f>
        <v>-0.10493590235664389</v>
      </c>
      <c r="E89" s="92">
        <f t="shared" ref="E89:E99" si="97">N5</f>
        <v>-298.46850000000001</v>
      </c>
      <c r="F89" s="220">
        <f t="shared" ref="F89:F99" si="98">P5</f>
        <v>-11.881250000000023</v>
      </c>
      <c r="G89" s="210">
        <f t="shared" ref="G89:G99" si="99">F89/E89</f>
        <v>3.9807383358712971E-2</v>
      </c>
      <c r="I89" s="42">
        <f>F89/B89</f>
        <v>4.560240270208038E-2</v>
      </c>
    </row>
    <row r="90" spans="1:11">
      <c r="A90" s="91" t="s">
        <v>13</v>
      </c>
      <c r="B90" s="92">
        <f t="shared" si="94"/>
        <v>-229.34</v>
      </c>
      <c r="C90" s="220">
        <f t="shared" si="95"/>
        <v>17.814999999999998</v>
      </c>
      <c r="D90" s="210">
        <f t="shared" si="96"/>
        <v>-7.7679427923606867E-2</v>
      </c>
      <c r="E90" s="92">
        <f t="shared" si="97"/>
        <v>-225.98544999999999</v>
      </c>
      <c r="F90" s="220">
        <f t="shared" si="98"/>
        <v>156.3775</v>
      </c>
      <c r="G90" s="210">
        <f t="shared" si="99"/>
        <v>-0.69198039077294582</v>
      </c>
      <c r="I90" s="42">
        <f t="shared" ref="I90:I99" si="100">F90/B90</f>
        <v>-0.68185881224383005</v>
      </c>
    </row>
    <row r="91" spans="1:11">
      <c r="A91" s="91" t="s">
        <v>8</v>
      </c>
      <c r="B91" s="92">
        <f t="shared" si="94"/>
        <v>-262.94</v>
      </c>
      <c r="C91" s="220">
        <f t="shared" si="95"/>
        <v>15.944999999999993</v>
      </c>
      <c r="D91" s="210">
        <f t="shared" si="96"/>
        <v>-6.0641210922643921E-2</v>
      </c>
      <c r="E91" s="92">
        <f t="shared" si="97"/>
        <v>-310.45</v>
      </c>
      <c r="F91" s="220">
        <f t="shared" si="98"/>
        <v>2.5460000000000207</v>
      </c>
      <c r="G91" s="210">
        <f t="shared" si="99"/>
        <v>-8.200998550491289E-3</v>
      </c>
      <c r="I91" s="42">
        <f t="shared" si="100"/>
        <v>-9.6828173727847439E-3</v>
      </c>
    </row>
    <row r="92" spans="1:11">
      <c r="A92" s="91" t="s">
        <v>14</v>
      </c>
      <c r="B92" s="92">
        <f t="shared" si="94"/>
        <v>-308.73</v>
      </c>
      <c r="C92" s="220">
        <f t="shared" si="95"/>
        <v>24.905000000000001</v>
      </c>
      <c r="D92" s="210">
        <f t="shared" si="96"/>
        <v>-8.0669193146114732E-2</v>
      </c>
      <c r="E92" s="92">
        <f t="shared" si="97"/>
        <v>-215.47250000000003</v>
      </c>
      <c r="F92" s="220">
        <f t="shared" si="98"/>
        <v>70.639749999999992</v>
      </c>
      <c r="G92" s="210">
        <f t="shared" si="99"/>
        <v>-0.32783649885716265</v>
      </c>
      <c r="I92" s="42">
        <f t="shared" si="100"/>
        <v>-0.22880753409127713</v>
      </c>
    </row>
    <row r="93" spans="1:11">
      <c r="A93" s="91" t="s">
        <v>9</v>
      </c>
      <c r="B93" s="92">
        <f t="shared" si="94"/>
        <v>-319.88</v>
      </c>
      <c r="C93" s="220">
        <f t="shared" si="95"/>
        <v>29</v>
      </c>
      <c r="D93" s="210">
        <f t="shared" si="96"/>
        <v>-9.0658997123921475E-2</v>
      </c>
      <c r="E93" s="92">
        <f t="shared" si="97"/>
        <v>-268.35250000000002</v>
      </c>
      <c r="F93" s="220">
        <f t="shared" si="98"/>
        <v>-32.979500000000016</v>
      </c>
      <c r="G93" s="210">
        <f t="shared" si="99"/>
        <v>0.12289619064476766</v>
      </c>
      <c r="I93" s="42">
        <f t="shared" si="100"/>
        <v>0.10309959984994378</v>
      </c>
    </row>
    <row r="94" spans="1:11">
      <c r="A94" s="91" t="s">
        <v>15</v>
      </c>
      <c r="B94" s="92">
        <f t="shared" si="94"/>
        <v>-307.94</v>
      </c>
      <c r="C94" s="220">
        <f t="shared" si="95"/>
        <v>51.989999999999995</v>
      </c>
      <c r="D94" s="210">
        <f t="shared" si="96"/>
        <v>-0.16883159056959146</v>
      </c>
      <c r="E94" s="92">
        <f t="shared" si="97"/>
        <v>-256.52550000000002</v>
      </c>
      <c r="F94" s="220">
        <f t="shared" si="98"/>
        <v>162.78774999999999</v>
      </c>
      <c r="G94" s="210">
        <f t="shared" si="99"/>
        <v>-0.63458700986841454</v>
      </c>
      <c r="I94" s="42">
        <f t="shared" si="100"/>
        <v>-0.52863463661752286</v>
      </c>
    </row>
    <row r="95" spans="1:11">
      <c r="A95" s="91" t="s">
        <v>10</v>
      </c>
      <c r="B95" s="92">
        <f t="shared" si="94"/>
        <v>-333.17</v>
      </c>
      <c r="C95" s="220">
        <f t="shared" si="95"/>
        <v>56.860000000000014</v>
      </c>
      <c r="D95" s="210">
        <f t="shared" si="96"/>
        <v>-0.17066362517633643</v>
      </c>
      <c r="E95" s="92">
        <f t="shared" si="97"/>
        <v>-373.90800000000002</v>
      </c>
      <c r="F95" s="220">
        <f t="shared" si="98"/>
        <v>-79.846000000000004</v>
      </c>
      <c r="G95" s="210">
        <f t="shared" si="99"/>
        <v>0.21354450827476279</v>
      </c>
      <c r="I95" s="42">
        <f t="shared" si="100"/>
        <v>0.23965543116126903</v>
      </c>
    </row>
    <row r="96" spans="1:11">
      <c r="A96" s="91" t="s">
        <v>17</v>
      </c>
      <c r="B96" s="92">
        <f t="shared" si="94"/>
        <v>-209.83</v>
      </c>
      <c r="C96" s="220">
        <f t="shared" si="95"/>
        <v>35.36</v>
      </c>
      <c r="D96" s="210">
        <f t="shared" si="96"/>
        <v>-0.16851737120526139</v>
      </c>
      <c r="E96" s="92">
        <f t="shared" si="97"/>
        <v>-156.75099999999998</v>
      </c>
      <c r="F96" s="220">
        <f t="shared" si="98"/>
        <v>225.63</v>
      </c>
      <c r="G96" s="210">
        <f t="shared" si="99"/>
        <v>-1.4394166544392064</v>
      </c>
      <c r="I96" s="42">
        <f t="shared" si="100"/>
        <v>-1.0752990516132106</v>
      </c>
    </row>
    <row r="97" spans="1:9">
      <c r="A97" s="91" t="s">
        <v>12</v>
      </c>
      <c r="B97" s="92">
        <f t="shared" si="94"/>
        <v>-191.61</v>
      </c>
      <c r="C97" s="220">
        <f t="shared" si="95"/>
        <v>22.049999999999997</v>
      </c>
      <c r="D97" s="210">
        <f t="shared" si="96"/>
        <v>-0.11507750117426019</v>
      </c>
      <c r="E97" s="92">
        <f t="shared" si="97"/>
        <v>-168.86950000000002</v>
      </c>
      <c r="F97" s="220">
        <f t="shared" si="98"/>
        <v>12.037274999999994</v>
      </c>
      <c r="G97" s="210">
        <f t="shared" si="99"/>
        <v>-7.1281522122112001E-2</v>
      </c>
      <c r="I97" s="42">
        <f t="shared" si="100"/>
        <v>-6.2821747299201466E-2</v>
      </c>
    </row>
    <row r="98" spans="1:9">
      <c r="A98" s="91" t="s">
        <v>68</v>
      </c>
      <c r="B98" s="92">
        <f t="shared" si="94"/>
        <v>-107.39</v>
      </c>
      <c r="C98" s="220">
        <f t="shared" si="95"/>
        <v>15.738500000000002</v>
      </c>
      <c r="D98" s="210">
        <f t="shared" si="96"/>
        <v>-0.14655461402365214</v>
      </c>
      <c r="E98" s="92">
        <f t="shared" si="97"/>
        <v>-123.7975</v>
      </c>
      <c r="F98" s="220">
        <f t="shared" si="98"/>
        <v>62.413000000000004</v>
      </c>
      <c r="G98" s="210">
        <f t="shared" si="99"/>
        <v>-0.50415396110583821</v>
      </c>
      <c r="I98" s="42">
        <f t="shared" si="100"/>
        <v>-0.58118074308594847</v>
      </c>
    </row>
    <row r="99" spans="1:9" ht="13.5" thickBot="1">
      <c r="A99" s="94" t="s">
        <v>11</v>
      </c>
      <c r="B99" s="92">
        <f t="shared" si="94"/>
        <v>-109.11</v>
      </c>
      <c r="C99" s="223">
        <f t="shared" si="95"/>
        <v>14.250500000000002</v>
      </c>
      <c r="D99" s="210">
        <f t="shared" si="96"/>
        <v>-0.13060672715608104</v>
      </c>
      <c r="E99" s="92">
        <f t="shared" si="97"/>
        <v>-106.07559999999999</v>
      </c>
      <c r="F99" s="220">
        <f t="shared" si="98"/>
        <v>-21.931750000000008</v>
      </c>
      <c r="G99" s="45">
        <f t="shared" si="99"/>
        <v>0.20675584205981404</v>
      </c>
      <c r="I99" s="42">
        <f t="shared" si="100"/>
        <v>0.20100586564017972</v>
      </c>
    </row>
    <row r="100" spans="1:9" ht="13.5" thickTop="1">
      <c r="A100" s="96" t="s">
        <v>39</v>
      </c>
      <c r="B100" s="213"/>
      <c r="C100" s="214"/>
      <c r="D100" s="240">
        <f>AVERAGE(D88:D99)</f>
        <v>-0.11698542528102503</v>
      </c>
      <c r="E100" s="410" t="s">
        <v>40</v>
      </c>
      <c r="F100" s="411"/>
      <c r="G100" s="372" t="str">
        <f>"(-0.32)"</f>
        <v>(-0.32)</v>
      </c>
      <c r="I100" s="350">
        <f>AVERAGE(I88:I99)</f>
        <v>-0.26432419395142509</v>
      </c>
    </row>
    <row r="101" spans="1:9">
      <c r="A101" s="38" t="s">
        <v>41</v>
      </c>
      <c r="B101" s="406" t="s">
        <v>33</v>
      </c>
      <c r="C101" s="403"/>
      <c r="D101" s="42">
        <f>AVERAGE(D88,D90,D92,D94,D96,D98)</f>
        <v>-0.12187352324373552</v>
      </c>
      <c r="E101" s="402" t="s">
        <v>42</v>
      </c>
      <c r="F101" s="403"/>
      <c r="G101" s="42">
        <f>AVERAGE(G88,G90,G92,G94,G96,G98)</f>
        <v>-0.71776561506571557</v>
      </c>
      <c r="I101" s="42">
        <f>AVERAGE(I88,I90,I92,I94,I96,I98)</f>
        <v>-0.61479151034976465</v>
      </c>
    </row>
    <row r="102" spans="1:9">
      <c r="A102" s="38"/>
      <c r="B102" s="231"/>
      <c r="C102" s="235"/>
      <c r="D102" s="241">
        <f>AVERAGE(D89,D91,D93,D95,D97,D99)</f>
        <v>-0.11209732731831447</v>
      </c>
      <c r="E102" s="412" t="s">
        <v>43</v>
      </c>
      <c r="F102" s="413"/>
      <c r="G102" s="241">
        <f>AVERAGE(G89,G91,G93,G95,G97,G99)</f>
        <v>8.3920233944242362E-2</v>
      </c>
      <c r="I102" s="241">
        <f>AVERAGE(I89,I91,I93,I95,I97,I99)</f>
        <v>8.6143122446914452E-2</v>
      </c>
    </row>
    <row r="103" spans="1:9">
      <c r="A103" s="38"/>
      <c r="B103" s="231"/>
      <c r="C103" s="232"/>
      <c r="D103" s="42">
        <f>_xlfn.STDEV.S(D88:D99)/D100</f>
        <v>-0.33553979931562677</v>
      </c>
      <c r="E103" s="402" t="s">
        <v>40</v>
      </c>
      <c r="F103" s="403"/>
      <c r="G103" s="339" t="str">
        <f>"(-1.57)"</f>
        <v>(-1.57)</v>
      </c>
      <c r="I103" s="351">
        <f>_xlfn.STDEV.S(I88:I99)</f>
        <v>0.41763071601319668</v>
      </c>
    </row>
    <row r="104" spans="1:9">
      <c r="A104" s="38"/>
      <c r="B104" s="406" t="s">
        <v>131</v>
      </c>
      <c r="C104" s="403"/>
      <c r="D104" s="42">
        <f>_xlfn.STDEV.S(D88,D90,D92,D94,D96,D98)/D101</f>
        <v>-0.36181565808422733</v>
      </c>
      <c r="E104" s="402" t="s">
        <v>42</v>
      </c>
      <c r="F104" s="403"/>
      <c r="G104" s="42">
        <f>_xlfn.STDEV.S(G88,G90,G92,G94,G96,G98)/G101</f>
        <v>-0.53092988755045845</v>
      </c>
      <c r="I104" s="42">
        <f>_xlfn.STDEV.S(I88,I90,I92,I94,I96,I98)</f>
        <v>0.27370706685372753</v>
      </c>
    </row>
    <row r="105" spans="1:9" ht="13.5" thickBot="1">
      <c r="A105" s="70"/>
      <c r="B105" s="71"/>
      <c r="C105" s="233"/>
      <c r="D105" s="45">
        <f>_xlfn.STDEV.S(D89,D91,D93,D95,D97,D99)/D102</f>
        <v>-0.33235554738761669</v>
      </c>
      <c r="E105" s="404" t="s">
        <v>43</v>
      </c>
      <c r="F105" s="405"/>
      <c r="G105" s="211">
        <f>_xlfn.STDEV.S(G89,G91,G93,G95,G97,G99)/G102</f>
        <v>1.3889261846630545</v>
      </c>
      <c r="I105" s="45">
        <f>_xlfn.STDEV.S(I89,I91,I93,I95,I97,I99)</f>
        <v>0.1183754146306131</v>
      </c>
    </row>
    <row r="106" spans="1:9" ht="13.5" thickTop="1"/>
    <row r="107" spans="1:9">
      <c r="A107" s="5"/>
      <c r="B107" s="15"/>
      <c r="C107" s="254"/>
      <c r="D107" s="9"/>
      <c r="E107" s="15"/>
      <c r="F107" s="361"/>
      <c r="G107" s="15"/>
    </row>
    <row r="108" spans="1:9">
      <c r="A108" s="5"/>
      <c r="B108" s="430"/>
      <c r="C108" s="430"/>
      <c r="D108" s="430"/>
      <c r="E108" s="430"/>
      <c r="F108" s="430"/>
      <c r="G108" s="430"/>
    </row>
    <row r="109" spans="1:9">
      <c r="A109" s="21"/>
      <c r="B109" s="236"/>
      <c r="C109" s="236"/>
      <c r="D109" s="236"/>
      <c r="E109" s="361"/>
      <c r="F109" s="361"/>
      <c r="G109" s="15"/>
    </row>
    <row r="110" spans="1:9">
      <c r="A110" s="156"/>
      <c r="B110" s="237"/>
      <c r="C110" s="236"/>
      <c r="D110" s="236"/>
      <c r="E110" s="362"/>
      <c r="F110" s="361"/>
      <c r="G110" s="15"/>
    </row>
    <row r="111" spans="1:9">
      <c r="A111" s="5"/>
      <c r="B111" s="9"/>
      <c r="C111" s="15"/>
      <c r="D111" s="9"/>
      <c r="E111" s="9"/>
      <c r="F111" s="222"/>
      <c r="G111" s="15"/>
    </row>
    <row r="112" spans="1:9">
      <c r="A112" s="5"/>
      <c r="B112" s="9"/>
      <c r="C112" s="15"/>
      <c r="D112" s="9"/>
      <c r="E112" s="9"/>
      <c r="F112" s="222"/>
      <c r="G112" s="9"/>
    </row>
    <row r="113" spans="1:7">
      <c r="A113" s="5"/>
      <c r="B113" s="9"/>
      <c r="C113" s="15"/>
      <c r="D113" s="9"/>
      <c r="E113" s="9"/>
      <c r="F113" s="222"/>
      <c r="G113" s="255"/>
    </row>
    <row r="114" spans="1:7">
      <c r="A114" s="5"/>
      <c r="B114" s="9"/>
      <c r="C114" s="15"/>
      <c r="D114" s="9"/>
      <c r="E114" s="9"/>
      <c r="F114" s="222"/>
      <c r="G114" s="255"/>
    </row>
    <row r="115" spans="1:7">
      <c r="A115" s="5"/>
      <c r="B115" s="9"/>
      <c r="C115" s="15"/>
      <c r="D115" s="9"/>
      <c r="E115" s="9"/>
      <c r="F115" s="222"/>
      <c r="G115" s="9"/>
    </row>
    <row r="116" spans="1:7">
      <c r="A116" s="5"/>
      <c r="B116" s="9"/>
      <c r="C116" s="15"/>
      <c r="D116" s="9"/>
      <c r="E116" s="9"/>
      <c r="F116" s="222"/>
      <c r="G116" s="9"/>
    </row>
    <row r="117" spans="1:7">
      <c r="A117" s="5"/>
      <c r="B117" s="9"/>
      <c r="C117" s="15"/>
      <c r="D117" s="9"/>
      <c r="E117" s="9"/>
      <c r="F117" s="222"/>
      <c r="G117" s="9"/>
    </row>
    <row r="118" spans="1:7">
      <c r="A118" s="5"/>
      <c r="B118" s="9"/>
      <c r="C118" s="15"/>
      <c r="D118" s="9"/>
      <c r="E118" s="9"/>
      <c r="F118" s="222"/>
      <c r="G118" s="9"/>
    </row>
    <row r="119" spans="1:7">
      <c r="A119" s="5"/>
      <c r="B119" s="9"/>
      <c r="C119" s="15"/>
      <c r="D119" s="9"/>
      <c r="E119" s="9"/>
      <c r="F119" s="222"/>
      <c r="G119" s="9"/>
    </row>
    <row r="120" spans="1:7">
      <c r="A120" s="5"/>
      <c r="B120" s="9"/>
      <c r="C120" s="15"/>
      <c r="D120" s="9"/>
      <c r="E120" s="9"/>
      <c r="F120" s="222"/>
      <c r="G120" s="9"/>
    </row>
    <row r="121" spans="1:7">
      <c r="A121" s="5"/>
      <c r="B121" s="9"/>
      <c r="C121" s="15"/>
      <c r="D121" s="9"/>
      <c r="E121" s="9"/>
      <c r="F121" s="222"/>
      <c r="G121" s="9"/>
    </row>
    <row r="122" spans="1:7">
      <c r="A122" s="5"/>
      <c r="B122" s="9"/>
      <c r="C122" s="15"/>
      <c r="D122" s="9"/>
      <c r="E122" s="9"/>
      <c r="F122" s="222"/>
      <c r="G122" s="9"/>
    </row>
    <row r="123" spans="1:7">
      <c r="A123" s="5"/>
      <c r="B123" s="9"/>
      <c r="C123" s="9"/>
      <c r="D123" s="9"/>
      <c r="E123" s="406"/>
      <c r="F123" s="406"/>
      <c r="G123" s="9"/>
    </row>
    <row r="124" spans="1:7">
      <c r="A124" s="5"/>
      <c r="B124" s="406"/>
      <c r="C124" s="406"/>
      <c r="D124" s="9"/>
      <c r="E124" s="406"/>
      <c r="F124" s="406"/>
      <c r="G124" s="9"/>
    </row>
    <row r="125" spans="1:7">
      <c r="A125" s="5"/>
      <c r="B125" s="236"/>
      <c r="C125" s="236"/>
      <c r="D125" s="9"/>
      <c r="E125" s="406"/>
      <c r="F125" s="406"/>
      <c r="G125" s="9"/>
    </row>
    <row r="126" spans="1:7">
      <c r="A126" s="5"/>
      <c r="B126" s="236"/>
      <c r="C126" s="236"/>
      <c r="D126" s="9"/>
      <c r="E126" s="406"/>
      <c r="F126" s="406"/>
      <c r="G126" s="9"/>
    </row>
    <row r="127" spans="1:7">
      <c r="A127" s="5"/>
      <c r="B127" s="406"/>
      <c r="C127" s="406"/>
      <c r="D127" s="9"/>
      <c r="E127" s="406"/>
      <c r="F127" s="406"/>
      <c r="G127" s="9"/>
    </row>
    <row r="128" spans="1:7">
      <c r="A128" s="5"/>
      <c r="B128" s="236"/>
      <c r="C128" s="236"/>
      <c r="D128" s="9"/>
      <c r="E128" s="406"/>
      <c r="F128" s="406"/>
      <c r="G128" s="9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</sheetData>
  <mergeCells count="44">
    <mergeCell ref="E125:F125"/>
    <mergeCell ref="E126:F126"/>
    <mergeCell ref="B127:C127"/>
    <mergeCell ref="E127:F127"/>
    <mergeCell ref="E128:F128"/>
    <mergeCell ref="B108:D108"/>
    <mergeCell ref="E108:G108"/>
    <mergeCell ref="E123:F123"/>
    <mergeCell ref="B124:C124"/>
    <mergeCell ref="E124:F124"/>
    <mergeCell ref="B81:C81"/>
    <mergeCell ref="E81:F81"/>
    <mergeCell ref="E82:F82"/>
    <mergeCell ref="E77:F77"/>
    <mergeCell ref="B78:C78"/>
    <mergeCell ref="E78:F78"/>
    <mergeCell ref="E79:F79"/>
    <mergeCell ref="E80:F80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I82:J82"/>
    <mergeCell ref="I77:J77"/>
    <mergeCell ref="I78:J78"/>
    <mergeCell ref="I79:J79"/>
    <mergeCell ref="I80:J80"/>
    <mergeCell ref="I81:J81"/>
    <mergeCell ref="B85:D85"/>
    <mergeCell ref="E85:G85"/>
    <mergeCell ref="E100:F100"/>
    <mergeCell ref="B101:C101"/>
    <mergeCell ref="E101:F101"/>
    <mergeCell ref="E102:F102"/>
    <mergeCell ref="E103:F103"/>
    <mergeCell ref="B104:C104"/>
    <mergeCell ref="E104:F104"/>
    <mergeCell ref="E105:F105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52"/>
  <sheetViews>
    <sheetView topLeftCell="A55" zoomScale="160" zoomScaleNormal="160" zoomScalePageLayoutView="150" workbookViewId="0">
      <selection activeCell="C55" sqref="C55"/>
    </sheetView>
  </sheetViews>
  <sheetFormatPr defaultColWidth="8.85546875" defaultRowHeight="12.75"/>
  <cols>
    <col min="1" max="1" width="21.42578125" customWidth="1"/>
    <col min="2" max="4" width="10.7109375" customWidth="1"/>
    <col min="5" max="6" width="11.7109375" customWidth="1"/>
    <col min="7" max="7" width="10.7109375" customWidth="1"/>
    <col min="8" max="10" width="11.7109375" customWidth="1"/>
    <col min="12" max="12" width="15.7109375" customWidth="1"/>
    <col min="13" max="15" width="9.7109375" customWidth="1"/>
    <col min="16" max="16" width="15.7109375" customWidth="1"/>
  </cols>
  <sheetData>
    <row r="1" spans="1:17" ht="13.5" thickTop="1">
      <c r="A1" s="33" t="s">
        <v>45</v>
      </c>
      <c r="B1" s="437" t="s">
        <v>4</v>
      </c>
      <c r="C1" s="438"/>
      <c r="D1" s="439"/>
      <c r="E1" s="430"/>
      <c r="F1" s="440"/>
      <c r="G1" s="440"/>
      <c r="H1" s="441"/>
      <c r="I1" s="442"/>
      <c r="J1" s="442"/>
      <c r="L1" s="244"/>
      <c r="M1" s="5"/>
      <c r="N1" s="266"/>
      <c r="O1" s="5"/>
      <c r="P1" s="5"/>
      <c r="Q1" s="1"/>
    </row>
    <row r="2" spans="1:17">
      <c r="A2" s="6" t="s">
        <v>47</v>
      </c>
      <c r="B2" s="28" t="s">
        <v>24</v>
      </c>
      <c r="C2" s="24" t="s">
        <v>22</v>
      </c>
      <c r="D2" s="27" t="s">
        <v>25</v>
      </c>
      <c r="E2" s="245"/>
      <c r="F2" s="245"/>
      <c r="G2" s="245"/>
      <c r="H2" s="245"/>
      <c r="I2" s="245"/>
      <c r="J2" s="245"/>
      <c r="L2" s="244"/>
      <c r="M2" s="5"/>
      <c r="N2" s="5"/>
      <c r="O2" s="5"/>
      <c r="P2" s="5"/>
      <c r="Q2" s="1"/>
    </row>
    <row r="3" spans="1:17" ht="13.5" thickBot="1">
      <c r="A3" s="7" t="s">
        <v>5</v>
      </c>
      <c r="B3" s="29" t="s">
        <v>0</v>
      </c>
      <c r="C3" s="25" t="s">
        <v>28</v>
      </c>
      <c r="D3" s="34" t="s">
        <v>19</v>
      </c>
      <c r="E3" s="273"/>
      <c r="F3" s="273"/>
      <c r="G3" s="273"/>
      <c r="H3" s="273"/>
      <c r="I3" s="273"/>
      <c r="J3" s="273"/>
      <c r="L3" s="16"/>
      <c r="M3" s="16"/>
      <c r="N3" s="16"/>
      <c r="O3" s="16"/>
      <c r="P3" s="16"/>
      <c r="Q3" s="1"/>
    </row>
    <row r="4" spans="1:17" ht="13.5" thickTop="1">
      <c r="A4" s="2" t="s">
        <v>6</v>
      </c>
      <c r="B4" s="30">
        <f>'Location 2-Hoop'!B4</f>
        <v>-309.14999999999998</v>
      </c>
      <c r="C4" s="30">
        <f>'Location 2-Hoop'!C4</f>
        <v>-269.10000000000002</v>
      </c>
      <c r="D4" s="276">
        <f>'Location 2-Hoop'!D4</f>
        <v>-230.11</v>
      </c>
      <c r="E4" s="272"/>
      <c r="F4" s="272"/>
      <c r="G4" s="157"/>
      <c r="H4" s="272"/>
      <c r="I4" s="272"/>
      <c r="J4" s="157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2-Hoop'!B5</f>
        <v>-413.1</v>
      </c>
      <c r="C5" s="30">
        <f>'Location 2-Hoop'!C5</f>
        <v>-450.09</v>
      </c>
      <c r="D5" s="276">
        <f>'Location 2-Hoop'!D5</f>
        <v>-491.95</v>
      </c>
      <c r="E5" s="272"/>
      <c r="F5" s="272"/>
      <c r="G5" s="157"/>
      <c r="H5" s="272"/>
      <c r="I5" s="272"/>
      <c r="J5" s="157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2-Hoop'!B6</f>
        <v>-427.84</v>
      </c>
      <c r="C6" s="30">
        <f>'Location 2-Hoop'!C6</f>
        <v>-396.91</v>
      </c>
      <c r="D6" s="276">
        <f>'Location 2-Hoop'!D6</f>
        <v>-369.89</v>
      </c>
      <c r="E6" s="272"/>
      <c r="F6" s="272"/>
      <c r="G6" s="157"/>
      <c r="H6" s="272"/>
      <c r="I6" s="272"/>
      <c r="J6" s="157"/>
      <c r="L6" s="267"/>
      <c r="M6" s="267"/>
      <c r="N6" s="267"/>
      <c r="O6" s="267"/>
      <c r="P6" s="267"/>
      <c r="Q6" s="1"/>
    </row>
    <row r="7" spans="1:17">
      <c r="A7" s="2" t="s">
        <v>8</v>
      </c>
      <c r="B7" s="30">
        <f>'Location 2-Hoop'!B7</f>
        <v>-402.53</v>
      </c>
      <c r="C7" s="30">
        <f>'Location 2-Hoop'!C7</f>
        <v>-435.47</v>
      </c>
      <c r="D7" s="276">
        <f>'Location 2-Hoop'!D7</f>
        <v>-471.76</v>
      </c>
      <c r="E7" s="274"/>
      <c r="F7" s="274"/>
      <c r="G7" s="275"/>
      <c r="H7" s="274"/>
      <c r="I7" s="274"/>
      <c r="J7" s="275"/>
      <c r="L7" s="267"/>
      <c r="M7" s="267"/>
      <c r="N7" s="267"/>
      <c r="O7" s="267"/>
      <c r="P7" s="267"/>
      <c r="Q7" s="1"/>
    </row>
    <row r="8" spans="1:17">
      <c r="A8" s="4" t="s">
        <v>14</v>
      </c>
      <c r="B8" s="30">
        <f>'Location 2-Hoop'!B8</f>
        <v>-513.79</v>
      </c>
      <c r="C8" s="30">
        <f>'Location 2-Hoop'!C8</f>
        <v>-474.26</v>
      </c>
      <c r="D8" s="276">
        <f>'Location 2-Hoop'!D8</f>
        <v>-434.6</v>
      </c>
      <c r="E8" s="272"/>
      <c r="F8" s="272"/>
      <c r="G8" s="157"/>
      <c r="H8" s="272"/>
      <c r="I8" s="272"/>
      <c r="J8" s="157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2-Hoop'!B9</f>
        <v>-429.41</v>
      </c>
      <c r="C9" s="30">
        <f>'Location 2-Hoop'!C9</f>
        <v>-466.39</v>
      </c>
      <c r="D9" s="276">
        <f>'Location 2-Hoop'!D9</f>
        <v>-504.89</v>
      </c>
      <c r="E9" s="272"/>
      <c r="F9" s="272"/>
      <c r="G9" s="157"/>
      <c r="H9" s="272"/>
      <c r="I9" s="272"/>
      <c r="J9" s="157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2-Hoop'!B10</f>
        <v>-583.12</v>
      </c>
      <c r="C10" s="30">
        <f>'Location 2-Hoop'!C10</f>
        <v>-536.17999999999995</v>
      </c>
      <c r="D10" s="276">
        <f>'Location 2-Hoop'!D10</f>
        <v>-491.94</v>
      </c>
      <c r="E10" s="272"/>
      <c r="F10" s="272"/>
      <c r="G10" s="157"/>
      <c r="H10" s="272"/>
      <c r="I10" s="272"/>
      <c r="J10" s="157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2-Hoop'!B11</f>
        <v>-534.89</v>
      </c>
      <c r="C11" s="30">
        <f>'Location 2-Hoop'!C11</f>
        <v>-576.6</v>
      </c>
      <c r="D11" s="276">
        <f>'Location 2-Hoop'!D11</f>
        <v>-621.44000000000005</v>
      </c>
      <c r="E11" s="272"/>
      <c r="F11" s="272"/>
      <c r="G11" s="157"/>
      <c r="H11" s="272"/>
      <c r="I11" s="272"/>
      <c r="J11" s="157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2-Hoop'!B12</f>
        <v>-434.62</v>
      </c>
      <c r="C12" s="30">
        <f>'Location 2-Hoop'!C12</f>
        <v>-383.79</v>
      </c>
      <c r="D12" s="276">
        <f>'Location 2-Hoop'!D12</f>
        <v>-342.34</v>
      </c>
      <c r="E12" s="272"/>
      <c r="F12" s="272"/>
      <c r="G12" s="157"/>
      <c r="H12" s="272"/>
      <c r="I12" s="272"/>
      <c r="J12" s="157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2-Hoop'!B13</f>
        <v>-327.83</v>
      </c>
      <c r="C13" s="30">
        <f>'Location 2-Hoop'!C13</f>
        <v>-345.73</v>
      </c>
      <c r="D13" s="276">
        <f>'Location 2-Hoop'!D13</f>
        <v>-367.75</v>
      </c>
      <c r="E13" s="272"/>
      <c r="F13" s="272"/>
      <c r="G13" s="157"/>
      <c r="H13" s="272"/>
      <c r="I13" s="272"/>
      <c r="J13" s="157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2-Hoop'!B14</f>
        <v>-231.22</v>
      </c>
      <c r="C14" s="30">
        <f>'Location 2-Hoop'!C14</f>
        <v>-186.42</v>
      </c>
      <c r="D14" s="276">
        <f>'Location 2-Hoop'!D14</f>
        <v>-144.12</v>
      </c>
      <c r="E14" s="272"/>
      <c r="F14" s="272"/>
      <c r="G14" s="157"/>
      <c r="H14" s="272"/>
      <c r="I14" s="272"/>
      <c r="J14" s="157"/>
      <c r="L14" s="9"/>
      <c r="M14" s="9"/>
      <c r="N14" s="9"/>
      <c r="O14" s="9"/>
      <c r="P14" s="9"/>
      <c r="Q14" s="1"/>
    </row>
    <row r="15" spans="1:17" ht="13.5" thickBot="1">
      <c r="A15" s="12" t="s">
        <v>11</v>
      </c>
      <c r="B15" s="185">
        <f>'Location 2-Hoop'!B15</f>
        <v>-200.1</v>
      </c>
      <c r="C15" s="185">
        <f>'Location 2-Hoop'!C15</f>
        <v>-200.1</v>
      </c>
      <c r="D15" s="277">
        <f>'Location 2-Hoop'!D15</f>
        <v>-200.88</v>
      </c>
      <c r="E15" s="272"/>
      <c r="F15" s="272"/>
      <c r="G15" s="157"/>
      <c r="H15" s="272"/>
      <c r="I15" s="272"/>
      <c r="J15" s="157"/>
      <c r="L15" s="9"/>
      <c r="M15" s="9"/>
      <c r="N15" s="9"/>
      <c r="O15" s="9"/>
      <c r="P15" s="9"/>
      <c r="Q15" s="1"/>
    </row>
    <row r="16" spans="1:17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5" thickBot="1">
      <c r="A17" s="21"/>
      <c r="B17" s="244"/>
      <c r="C17" s="244"/>
      <c r="D17" s="244"/>
      <c r="E17" s="244"/>
      <c r="F17" s="244"/>
      <c r="G17" s="244"/>
      <c r="H17" s="244"/>
      <c r="I17" s="244"/>
      <c r="J17" s="244"/>
      <c r="K17" s="17"/>
      <c r="L17" s="17"/>
      <c r="M17" s="17"/>
      <c r="N17" s="17"/>
      <c r="O17" s="17"/>
      <c r="P17" s="1"/>
      <c r="Q17" s="1"/>
    </row>
    <row r="18" spans="1:20" ht="13.5" thickTop="1">
      <c r="A18" s="33" t="s">
        <v>2</v>
      </c>
      <c r="B18" s="437" t="s">
        <v>4</v>
      </c>
      <c r="C18" s="438"/>
      <c r="D18" s="439"/>
      <c r="E18" s="430"/>
      <c r="F18" s="440"/>
      <c r="G18" s="440"/>
      <c r="H18" s="441"/>
      <c r="I18" s="442"/>
      <c r="J18" s="442"/>
      <c r="K18" s="17"/>
      <c r="L18" s="10"/>
      <c r="M18" s="10"/>
      <c r="N18" s="10"/>
      <c r="O18" s="10"/>
    </row>
    <row r="19" spans="1:20">
      <c r="A19" s="6" t="s">
        <v>47</v>
      </c>
      <c r="B19" s="28" t="s">
        <v>24</v>
      </c>
      <c r="C19" s="24" t="s">
        <v>22</v>
      </c>
      <c r="D19" s="27" t="s">
        <v>25</v>
      </c>
      <c r="E19" s="245"/>
      <c r="F19" s="245"/>
      <c r="G19" s="245"/>
      <c r="H19" s="245"/>
      <c r="I19" s="245"/>
      <c r="J19" s="245"/>
      <c r="K19" s="17"/>
      <c r="L19" s="10"/>
      <c r="M19" s="10"/>
      <c r="N19" s="10"/>
      <c r="O19" s="10"/>
    </row>
    <row r="20" spans="1:20" ht="13.5" thickBot="1">
      <c r="A20" s="7" t="s">
        <v>5</v>
      </c>
      <c r="B20" s="29" t="s">
        <v>0</v>
      </c>
      <c r="C20" s="25" t="s">
        <v>28</v>
      </c>
      <c r="D20" s="34" t="s">
        <v>19</v>
      </c>
      <c r="E20" s="273"/>
      <c r="F20" s="273"/>
      <c r="G20" s="273"/>
      <c r="H20" s="273"/>
      <c r="I20" s="273"/>
      <c r="J20" s="273"/>
      <c r="K20" s="17"/>
      <c r="L20" s="10"/>
      <c r="M20" s="10"/>
      <c r="N20" s="10"/>
      <c r="O20" s="10"/>
    </row>
    <row r="21" spans="1:20" ht="13.5" thickTop="1">
      <c r="A21" s="2" t="s">
        <v>6</v>
      </c>
      <c r="B21" s="30">
        <f>'Location 2-Axial'!B4</f>
        <v>-172.41</v>
      </c>
      <c r="C21" s="30">
        <f>'Location 2-Axial'!C4</f>
        <v>-277.41000000000003</v>
      </c>
      <c r="D21" s="276">
        <f>'Location 2-Axial'!D4</f>
        <v>-378.41</v>
      </c>
      <c r="E21" s="272"/>
      <c r="F21" s="272"/>
      <c r="G21" s="157"/>
      <c r="H21" s="272"/>
      <c r="I21" s="272"/>
      <c r="J21" s="157"/>
      <c r="K21" s="17"/>
      <c r="L21" s="10"/>
      <c r="M21" s="10"/>
      <c r="N21" s="10"/>
      <c r="O21" s="10"/>
    </row>
    <row r="22" spans="1:20">
      <c r="A22" s="2" t="s">
        <v>7</v>
      </c>
      <c r="B22" s="30">
        <f>'Location 2-Axial'!B5</f>
        <v>-554.13</v>
      </c>
      <c r="C22" s="30">
        <f>'Location 2-Axial'!C5</f>
        <v>-559.01</v>
      </c>
      <c r="D22" s="276">
        <f>'Location 2-Axial'!D5</f>
        <v>-585.04</v>
      </c>
      <c r="E22" s="272"/>
      <c r="F22" s="272"/>
      <c r="G22" s="157"/>
      <c r="H22" s="272"/>
      <c r="I22" s="272"/>
      <c r="J22" s="157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2-Axial'!B6</f>
        <v>-275.76</v>
      </c>
      <c r="C23" s="30">
        <f>'Location 2-Axial'!C6</f>
        <v>-455.33</v>
      </c>
      <c r="D23" s="276">
        <f>'Location 2-Axial'!D6</f>
        <v>-624.15</v>
      </c>
      <c r="E23" s="272"/>
      <c r="F23" s="272"/>
      <c r="G23" s="157"/>
      <c r="H23" s="272"/>
      <c r="I23" s="272"/>
      <c r="J23" s="157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2-Axial'!B7</f>
        <v>-560.74</v>
      </c>
      <c r="C24" s="30">
        <f>'Location 2-Axial'!C7</f>
        <v>-573.39</v>
      </c>
      <c r="D24" s="276">
        <f>'Location 2-Axial'!D7</f>
        <v>-597.71</v>
      </c>
      <c r="E24" s="274"/>
      <c r="F24" s="274"/>
      <c r="G24" s="275"/>
      <c r="H24" s="274"/>
      <c r="I24" s="274"/>
      <c r="J24" s="275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2-Axial'!B8</f>
        <v>-425.57</v>
      </c>
      <c r="C25" s="30">
        <f>'Location 2-Axial'!C8</f>
        <v>-524.20000000000005</v>
      </c>
      <c r="D25" s="276">
        <f>'Location 2-Axial'!D8</f>
        <v>-616.66</v>
      </c>
      <c r="E25" s="272"/>
      <c r="F25" s="272"/>
      <c r="G25" s="157"/>
      <c r="H25" s="272"/>
      <c r="I25" s="272"/>
      <c r="J25" s="157"/>
      <c r="K25" s="245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2-Axial'!B9</f>
        <v>-593.86</v>
      </c>
      <c r="C26" s="30">
        <f>'Location 2-Axial'!C9</f>
        <v>-588.23</v>
      </c>
      <c r="D26" s="276">
        <f>'Location 2-Axial'!D9</f>
        <v>-585.91</v>
      </c>
      <c r="E26" s="272"/>
      <c r="F26" s="272"/>
      <c r="G26" s="157"/>
      <c r="H26" s="272"/>
      <c r="I26" s="272"/>
      <c r="J26" s="157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2-Axial'!B10</f>
        <v>-350.56</v>
      </c>
      <c r="C27" s="30">
        <f>'Location 2-Axial'!C10</f>
        <v>-564.47</v>
      </c>
      <c r="D27" s="276">
        <f>'Location 2-Axial'!D10</f>
        <v>-780.12</v>
      </c>
      <c r="E27" s="272"/>
      <c r="F27" s="272"/>
      <c r="G27" s="157"/>
      <c r="H27" s="272"/>
      <c r="I27" s="272"/>
      <c r="J27" s="157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2-Axial'!B11</f>
        <v>-736.07</v>
      </c>
      <c r="C28" s="30">
        <f>'Location 2-Axial'!C11</f>
        <v>-707.08</v>
      </c>
      <c r="D28" s="276">
        <f>'Location 2-Axial'!D11</f>
        <v>-690.1</v>
      </c>
      <c r="E28" s="272"/>
      <c r="F28" s="272"/>
      <c r="G28" s="157"/>
      <c r="H28" s="272"/>
      <c r="I28" s="272"/>
      <c r="J28" s="157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2-Axial'!B12</f>
        <v>-110.57</v>
      </c>
      <c r="C29" s="30">
        <f>'Location 2-Axial'!C12</f>
        <v>-366.58</v>
      </c>
      <c r="D29" s="276">
        <f>'Location 2-Axial'!D12</f>
        <v>-632.54999999999995</v>
      </c>
      <c r="E29" s="272"/>
      <c r="F29" s="272"/>
      <c r="G29" s="157"/>
      <c r="H29" s="272"/>
      <c r="I29" s="272"/>
      <c r="J29" s="157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2-Axial'!B13</f>
        <v>-337.71</v>
      </c>
      <c r="C30" s="30">
        <f>'Location 2-Axial'!C13</f>
        <v>-360.48</v>
      </c>
      <c r="D30" s="276">
        <f>'Location 2-Axial'!D13</f>
        <v>-405.88</v>
      </c>
      <c r="E30" s="272"/>
      <c r="F30" s="272"/>
      <c r="G30" s="157"/>
      <c r="H30" s="272"/>
      <c r="I30" s="274"/>
      <c r="J30" s="157"/>
      <c r="K30" s="3"/>
      <c r="L30" s="3"/>
      <c r="M30" s="3"/>
      <c r="N30" s="3"/>
      <c r="O30" s="244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2-Axial'!B14</f>
        <v>-150.6</v>
      </c>
      <c r="C31" s="30">
        <f>'Location 2-Axial'!C14</f>
        <v>-231.19</v>
      </c>
      <c r="D31" s="276">
        <f>'Location 2-Axial'!D14</f>
        <v>-306.91000000000003</v>
      </c>
      <c r="E31" s="272"/>
      <c r="F31" s="272"/>
      <c r="G31" s="157"/>
      <c r="H31" s="272"/>
      <c r="I31" s="272"/>
      <c r="J31" s="157"/>
      <c r="K31" s="3"/>
      <c r="L31" s="3"/>
      <c r="M31" s="3"/>
      <c r="N31" s="3"/>
      <c r="O31" s="244"/>
      <c r="P31" s="11"/>
      <c r="Q31" s="17"/>
      <c r="R31" s="17"/>
      <c r="S31" s="17"/>
      <c r="T31" s="10"/>
    </row>
    <row r="32" spans="1:20" ht="13.5" thickBot="1">
      <c r="A32" s="12" t="s">
        <v>11</v>
      </c>
      <c r="B32" s="185">
        <f>'Location 2-Axial'!B15</f>
        <v>-224.68</v>
      </c>
      <c r="C32" s="185">
        <f>'Location 2-Axial'!C15</f>
        <v>-215.19</v>
      </c>
      <c r="D32" s="277">
        <f>'Location 2-Axial'!D15</f>
        <v>-209.32</v>
      </c>
      <c r="E32" s="272"/>
      <c r="F32" s="272"/>
      <c r="G32" s="157"/>
      <c r="H32" s="272"/>
      <c r="I32" s="272"/>
      <c r="J32" s="157"/>
      <c r="K32" s="3"/>
      <c r="L32" s="3"/>
      <c r="M32" s="3"/>
      <c r="N32" s="3"/>
      <c r="O32" s="244"/>
      <c r="P32" s="11"/>
      <c r="Q32" s="17"/>
      <c r="R32" s="17"/>
      <c r="S32" s="17"/>
      <c r="T32" s="10"/>
    </row>
    <row r="33" spans="1:20" ht="13.5" thickTop="1">
      <c r="A33" s="8"/>
      <c r="B33" s="272"/>
      <c r="C33" s="272"/>
      <c r="D33" s="157"/>
      <c r="E33" s="272"/>
      <c r="F33" s="272"/>
      <c r="G33" s="157"/>
      <c r="H33" s="272"/>
      <c r="I33" s="272"/>
      <c r="J33" s="157"/>
      <c r="K33" s="3"/>
      <c r="L33" s="3"/>
      <c r="M33" s="3"/>
      <c r="N33" s="3"/>
      <c r="O33" s="244"/>
      <c r="P33" s="11"/>
      <c r="Q33" s="17"/>
      <c r="R33" s="17"/>
      <c r="S33" s="17"/>
      <c r="T33" s="10"/>
    </row>
    <row r="34" spans="1:20" ht="13.5" thickBot="1">
      <c r="A34" s="8"/>
      <c r="B34" s="272"/>
      <c r="C34" s="272"/>
      <c r="D34" s="157"/>
      <c r="E34" s="272"/>
      <c r="F34" s="272"/>
      <c r="G34" s="157"/>
      <c r="H34" s="272"/>
      <c r="I34" s="272"/>
      <c r="J34" s="157"/>
      <c r="K34" s="3"/>
      <c r="L34" s="3"/>
      <c r="M34" s="3"/>
      <c r="N34" s="3"/>
      <c r="O34" s="244"/>
      <c r="P34" s="11"/>
      <c r="Q34" s="17"/>
      <c r="R34" s="17"/>
      <c r="S34" s="17"/>
      <c r="T34" s="10"/>
    </row>
    <row r="35" spans="1:20" ht="13.5" thickTop="1">
      <c r="A35" s="33" t="s">
        <v>95</v>
      </c>
      <c r="B35" s="437" t="s">
        <v>4</v>
      </c>
      <c r="C35" s="438"/>
      <c r="D35" s="439"/>
      <c r="E35" s="430"/>
      <c r="F35" s="440"/>
      <c r="G35" s="440"/>
      <c r="H35" s="441"/>
      <c r="I35" s="442"/>
      <c r="J35" s="442"/>
      <c r="K35" s="17"/>
      <c r="L35" s="10"/>
      <c r="M35" s="10"/>
      <c r="N35" s="10"/>
      <c r="O35" s="10"/>
    </row>
    <row r="36" spans="1:20">
      <c r="A36" s="6" t="s">
        <v>47</v>
      </c>
      <c r="B36" s="28" t="s">
        <v>24</v>
      </c>
      <c r="C36" s="24" t="s">
        <v>22</v>
      </c>
      <c r="D36" s="27" t="s">
        <v>25</v>
      </c>
      <c r="E36" s="245"/>
      <c r="F36" s="245"/>
      <c r="G36" s="245"/>
      <c r="H36" s="245"/>
      <c r="I36" s="245"/>
      <c r="J36" s="245"/>
      <c r="K36" s="17"/>
      <c r="L36" s="10"/>
      <c r="M36" s="10"/>
      <c r="N36" s="10"/>
      <c r="O36" s="10"/>
    </row>
    <row r="37" spans="1:20" ht="13.5" thickBot="1">
      <c r="A37" s="7" t="s">
        <v>5</v>
      </c>
      <c r="B37" s="29" t="s">
        <v>0</v>
      </c>
      <c r="C37" s="25" t="s">
        <v>28</v>
      </c>
      <c r="D37" s="34" t="s">
        <v>19</v>
      </c>
      <c r="E37" s="273"/>
      <c r="F37" s="273"/>
      <c r="G37" s="273"/>
      <c r="H37" s="273"/>
      <c r="I37" s="273"/>
      <c r="J37" s="273"/>
      <c r="K37" s="17"/>
      <c r="L37" s="10"/>
      <c r="M37" s="10"/>
      <c r="N37" s="10"/>
      <c r="O37" s="10"/>
    </row>
    <row r="38" spans="1:20" ht="13.5" thickTop="1">
      <c r="A38" s="2" t="s">
        <v>6</v>
      </c>
      <c r="B38" s="30">
        <f>SQRT(B4^2+B21^2-B4*B21)</f>
        <v>268.32513691415494</v>
      </c>
      <c r="C38" s="30">
        <f>SQRT(C4^2+C21^2-C4*C21)</f>
        <v>273.34975233206268</v>
      </c>
      <c r="D38" s="276">
        <f>SQRT(D4^2+D21^2-D4*D21)</f>
        <v>330.25568140457483</v>
      </c>
      <c r="E38" s="272"/>
      <c r="F38" s="272"/>
      <c r="G38" s="157"/>
      <c r="H38" s="272"/>
      <c r="I38" s="272"/>
      <c r="J38" s="157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39" si="0">SQRT(B5^2+B22^2-B5*B22)</f>
        <v>498.79912179152836</v>
      </c>
      <c r="C39" s="30">
        <f t="shared" si="0"/>
        <v>513.29170780366201</v>
      </c>
      <c r="D39" s="276">
        <f t="shared" si="0"/>
        <v>544.49625903214428</v>
      </c>
      <c r="E39" s="272"/>
      <c r="F39" s="272"/>
      <c r="G39" s="157"/>
      <c r="H39" s="272"/>
      <c r="I39" s="272"/>
      <c r="J39" s="157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ref="B40:D40" si="1">SQRT(B6^2+B23^2-B6*B23)</f>
        <v>375.64542430329158</v>
      </c>
      <c r="C40" s="30">
        <f t="shared" si="1"/>
        <v>429.11295331182907</v>
      </c>
      <c r="D40" s="276">
        <f t="shared" si="1"/>
        <v>543.61290556792335</v>
      </c>
      <c r="E40" s="272"/>
      <c r="F40" s="272"/>
      <c r="G40" s="157"/>
      <c r="H40" s="272"/>
      <c r="I40" s="272"/>
      <c r="J40" s="157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ref="B41:D41" si="2">SQRT(B7^2+B24^2-B7*B24)</f>
        <v>500.74452198701084</v>
      </c>
      <c r="C41" s="30">
        <f t="shared" si="2"/>
        <v>518.37830751295917</v>
      </c>
      <c r="D41" s="276">
        <f t="shared" si="2"/>
        <v>545.74634410136002</v>
      </c>
      <c r="E41" s="274"/>
      <c r="F41" s="274"/>
      <c r="G41" s="275"/>
      <c r="H41" s="274"/>
      <c r="I41" s="274"/>
      <c r="J41" s="275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ref="B42:D42" si="3">SQRT(B8^2+B25^2-B8*B25)</f>
        <v>475.85331636965606</v>
      </c>
      <c r="C42" s="30">
        <f t="shared" si="3"/>
        <v>501.09988585111455</v>
      </c>
      <c r="D42" s="276">
        <f t="shared" si="3"/>
        <v>548.76796517289529</v>
      </c>
      <c r="E42" s="272"/>
      <c r="F42" s="272"/>
      <c r="G42" s="157"/>
      <c r="H42" s="272"/>
      <c r="I42" s="272"/>
      <c r="J42" s="157"/>
      <c r="K42" s="245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ref="B43:D43" si="4">SQRT(B9^2+B26^2-B9*B26)</f>
        <v>531.08683386052792</v>
      </c>
      <c r="C43" s="30">
        <f t="shared" si="4"/>
        <v>537.76349383348816</v>
      </c>
      <c r="D43" s="276">
        <f t="shared" si="4"/>
        <v>549.89484476579696</v>
      </c>
      <c r="E43" s="272"/>
      <c r="F43" s="272"/>
      <c r="G43" s="157"/>
      <c r="H43" s="272"/>
      <c r="I43" s="272"/>
      <c r="J43" s="157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ref="B44:D44" si="5">SQRT(B10^2+B27^2-B10*B27)</f>
        <v>508.43160877349084</v>
      </c>
      <c r="C44" s="30">
        <f t="shared" si="5"/>
        <v>550.87008332273774</v>
      </c>
      <c r="D44" s="276">
        <f t="shared" si="5"/>
        <v>683.24223025219987</v>
      </c>
      <c r="E44" s="272"/>
      <c r="F44" s="272"/>
      <c r="G44" s="157"/>
      <c r="H44" s="272"/>
      <c r="I44" s="272"/>
      <c r="J44" s="157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ref="B45:D45" si="6">SQRT(B11^2+B28^2-B11*B28)</f>
        <v>658.93085729839675</v>
      </c>
      <c r="C45" s="30">
        <f t="shared" si="6"/>
        <v>651.71110041183124</v>
      </c>
      <c r="D45" s="276">
        <f t="shared" si="6"/>
        <v>658.46027943984598</v>
      </c>
      <c r="E45" s="272"/>
      <c r="F45" s="272"/>
      <c r="G45" s="157"/>
      <c r="H45" s="272"/>
      <c r="I45" s="272"/>
      <c r="J45" s="157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ref="B46:D46" si="7">SQRT(B12^2+B29^2-B12*B29)</f>
        <v>391.2343746400615</v>
      </c>
      <c r="C46" s="30">
        <f t="shared" si="7"/>
        <v>375.48092135286981</v>
      </c>
      <c r="D46" s="276">
        <f t="shared" si="7"/>
        <v>548.42411608170551</v>
      </c>
      <c r="E46" s="272"/>
      <c r="F46" s="272"/>
      <c r="G46" s="157"/>
      <c r="H46" s="272"/>
      <c r="I46" s="272"/>
      <c r="J46" s="157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ref="B47:D47" si="8">SQRT(B13^2+B30^2-B13*B30)</f>
        <v>332.87998392814183</v>
      </c>
      <c r="C47" s="30">
        <f t="shared" si="8"/>
        <v>353.33597736432108</v>
      </c>
      <c r="D47" s="276">
        <f t="shared" si="8"/>
        <v>388.22192995759525</v>
      </c>
      <c r="E47" s="272"/>
      <c r="F47" s="272"/>
      <c r="G47" s="157"/>
      <c r="H47" s="272"/>
      <c r="I47" s="274"/>
      <c r="J47" s="157"/>
      <c r="K47" s="3"/>
      <c r="L47" s="3"/>
      <c r="M47" s="3"/>
      <c r="N47" s="3"/>
      <c r="O47" s="244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ref="B48:D48" si="9">SQRT(B14^2+B31^2-B14*B31)</f>
        <v>203.27645313710096</v>
      </c>
      <c r="C48" s="30">
        <f t="shared" si="9"/>
        <v>212.37418086952093</v>
      </c>
      <c r="D48" s="276">
        <f t="shared" si="9"/>
        <v>265.95573560275022</v>
      </c>
      <c r="E48" s="272"/>
      <c r="F48" s="272"/>
      <c r="G48" s="157"/>
      <c r="H48" s="272"/>
      <c r="I48" s="272"/>
      <c r="J48" s="157"/>
      <c r="K48" s="3"/>
      <c r="L48" s="3"/>
      <c r="M48" s="3"/>
      <c r="N48" s="3"/>
      <c r="O48" s="244"/>
      <c r="P48" s="11"/>
      <c r="Q48" s="17"/>
      <c r="R48" s="17"/>
      <c r="S48" s="17"/>
      <c r="T48" s="10"/>
    </row>
    <row r="49" spans="1:20" ht="13.5" thickBot="1">
      <c r="A49" s="12" t="s">
        <v>11</v>
      </c>
      <c r="B49" s="185">
        <f t="shared" ref="B49:D49" si="10">SQRT(B15^2+B32^2-B15*B32)</f>
        <v>213.45408030768584</v>
      </c>
      <c r="C49" s="185">
        <f t="shared" si="10"/>
        <v>208.05582688307479</v>
      </c>
      <c r="D49" s="277">
        <f t="shared" si="10"/>
        <v>205.23020050665056</v>
      </c>
      <c r="E49" s="272"/>
      <c r="F49" s="272"/>
      <c r="G49" s="157"/>
      <c r="H49" s="272"/>
      <c r="I49" s="272"/>
      <c r="J49" s="157"/>
      <c r="K49" s="3"/>
      <c r="L49" s="3"/>
      <c r="M49" s="3"/>
      <c r="N49" s="3"/>
      <c r="O49" s="244"/>
      <c r="P49" s="11"/>
      <c r="Q49" s="17"/>
      <c r="R49" s="17"/>
      <c r="S49" s="17"/>
      <c r="T49" s="10"/>
    </row>
    <row r="50" spans="1:20" ht="13.5" thickTop="1">
      <c r="A50" s="8"/>
      <c r="B50" s="272"/>
      <c r="C50" s="272"/>
      <c r="D50" s="157"/>
      <c r="E50" s="272"/>
      <c r="F50" s="272"/>
      <c r="G50" s="157"/>
      <c r="H50" s="272"/>
      <c r="I50" s="272"/>
      <c r="J50" s="157"/>
      <c r="K50" s="3"/>
      <c r="L50" s="3"/>
      <c r="M50" s="3"/>
      <c r="N50" s="3"/>
      <c r="O50" s="244"/>
      <c r="P50" s="11"/>
      <c r="Q50" s="17"/>
      <c r="R50" s="17"/>
      <c r="S50" s="17"/>
      <c r="T50" s="10"/>
    </row>
    <row r="51" spans="1:20" ht="13.5" thickBot="1">
      <c r="A51" s="5"/>
      <c r="B51" s="142"/>
      <c r="C51" s="379"/>
      <c r="D51" s="387"/>
      <c r="E51" s="35"/>
      <c r="F51" s="387"/>
      <c r="G51" s="255"/>
      <c r="H51" s="17"/>
      <c r="I51" s="1"/>
      <c r="J51" s="9"/>
      <c r="K51" s="3"/>
      <c r="L51" s="3"/>
      <c r="M51" s="3"/>
      <c r="N51" s="3"/>
      <c r="O51" s="244"/>
      <c r="P51" s="11"/>
      <c r="Q51" s="17"/>
      <c r="R51" s="17"/>
      <c r="S51" s="17"/>
      <c r="T51" s="10"/>
    </row>
    <row r="52" spans="1:20" ht="13.5" thickTop="1">
      <c r="A52" s="82"/>
      <c r="B52" s="407" t="s">
        <v>90</v>
      </c>
      <c r="C52" s="418"/>
      <c r="D52" s="419"/>
      <c r="E52" s="407" t="s">
        <v>91</v>
      </c>
      <c r="F52" s="414"/>
      <c r="G52" s="9"/>
      <c r="H52" s="17"/>
      <c r="I52" s="1"/>
      <c r="J52" s="9"/>
      <c r="K52" s="3"/>
      <c r="L52" s="3"/>
      <c r="M52" s="3"/>
      <c r="N52" s="3"/>
      <c r="O52" s="244"/>
      <c r="P52" s="11"/>
      <c r="Q52" s="17"/>
      <c r="R52" s="17"/>
      <c r="S52" s="17"/>
      <c r="T52" s="10"/>
    </row>
    <row r="53" spans="1:20">
      <c r="A53" s="83" t="s">
        <v>92</v>
      </c>
      <c r="B53" s="252" t="s">
        <v>52</v>
      </c>
      <c r="C53" s="41" t="s">
        <v>64</v>
      </c>
      <c r="D53" s="85" t="s">
        <v>30</v>
      </c>
      <c r="E53" s="268" t="s">
        <v>52</v>
      </c>
      <c r="F53" s="85" t="s">
        <v>30</v>
      </c>
      <c r="G53" s="9"/>
      <c r="H53" s="17"/>
      <c r="I53" s="1"/>
      <c r="J53" s="9"/>
      <c r="K53" s="3"/>
      <c r="L53" s="3"/>
      <c r="M53" s="3"/>
      <c r="N53" s="3"/>
      <c r="O53" s="244"/>
      <c r="P53" s="11"/>
      <c r="Q53" s="17"/>
      <c r="R53" s="17"/>
      <c r="S53" s="17"/>
      <c r="T53" s="10"/>
    </row>
    <row r="54" spans="1:20" ht="13.5" thickBot="1">
      <c r="A54" s="269" t="s">
        <v>93</v>
      </c>
      <c r="B54" s="99" t="s">
        <v>22</v>
      </c>
      <c r="C54" s="88" t="s">
        <v>66</v>
      </c>
      <c r="D54" s="89" t="s">
        <v>32</v>
      </c>
      <c r="E54" s="270" t="s">
        <v>94</v>
      </c>
      <c r="F54" s="89" t="s">
        <v>32</v>
      </c>
      <c r="G54" s="9"/>
      <c r="H54" s="1"/>
      <c r="I54" s="1"/>
      <c r="J54" s="9"/>
      <c r="K54" s="3"/>
      <c r="L54" s="3"/>
      <c r="M54" s="3"/>
      <c r="N54" s="3"/>
      <c r="O54" s="244"/>
      <c r="P54" s="11"/>
      <c r="Q54" s="17"/>
      <c r="R54" s="17"/>
      <c r="S54" s="17"/>
      <c r="T54" s="10"/>
    </row>
    <row r="55" spans="1:20" ht="13.5" thickTop="1">
      <c r="A55" s="91" t="s">
        <v>6</v>
      </c>
      <c r="B55" s="92">
        <f>C38</f>
        <v>273.34975233206268</v>
      </c>
      <c r="C55" s="238">
        <v>268.52999999999997</v>
      </c>
      <c r="D55" s="317">
        <f>(C55/B55-1)</f>
        <v>-1.7632181082819165E-2</v>
      </c>
      <c r="E55" s="271">
        <f>MAX(B38,D38)</f>
        <v>330.25568140457483</v>
      </c>
      <c r="F55" s="317">
        <f>(C55/E55-1)</f>
        <v>-0.1869027086591093</v>
      </c>
      <c r="G55" s="15"/>
      <c r="H55" s="3"/>
      <c r="I55" s="3"/>
      <c r="J55" s="15"/>
      <c r="K55" s="3"/>
      <c r="L55" s="3"/>
      <c r="M55" s="3"/>
      <c r="N55" s="3"/>
      <c r="O55" s="244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1">C39</f>
        <v>513.29170780366201</v>
      </c>
      <c r="C56" s="108">
        <v>503.411</v>
      </c>
      <c r="D56" s="317">
        <f t="shared" ref="D56:D65" si="12">(C56/B56-1)</f>
        <v>-1.9249693017525771E-2</v>
      </c>
      <c r="E56" s="271">
        <f t="shared" ref="E56:E66" si="13">MAX(B39,D39)</f>
        <v>544.49625903214428</v>
      </c>
      <c r="F56" s="317">
        <f t="shared" ref="F56:F65" si="14">(C56/E56-1)</f>
        <v>-7.545553959392548E-2</v>
      </c>
      <c r="G56" s="3"/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1"/>
        <v>429.11295331182907</v>
      </c>
      <c r="C57" s="108">
        <v>425.40499999999997</v>
      </c>
      <c r="D57" s="317">
        <f t="shared" si="12"/>
        <v>-8.6409726931141462E-3</v>
      </c>
      <c r="E57" s="271">
        <f t="shared" si="13"/>
        <v>543.61290556792335</v>
      </c>
      <c r="F57" s="317">
        <f t="shared" si="14"/>
        <v>-0.21744867415248204</v>
      </c>
      <c r="G57" s="245"/>
      <c r="H57" s="157"/>
      <c r="I57" s="157"/>
      <c r="J57" s="245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1"/>
        <v>518.37830751295917</v>
      </c>
      <c r="C58" s="108">
        <v>505.13299999999998</v>
      </c>
      <c r="D58" s="317">
        <f t="shared" si="12"/>
        <v>-2.5551430916364248E-2</v>
      </c>
      <c r="E58" s="271">
        <f t="shared" si="13"/>
        <v>545.74634410136002</v>
      </c>
      <c r="F58" s="317">
        <f t="shared" si="14"/>
        <v>-7.4417986561568283E-2</v>
      </c>
      <c r="G58" s="158"/>
      <c r="H58" s="157"/>
      <c r="I58" s="157"/>
      <c r="J58" s="158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1"/>
        <v>501.09988585111455</v>
      </c>
      <c r="C59" s="108">
        <v>488.339</v>
      </c>
      <c r="D59" s="317">
        <f t="shared" si="12"/>
        <v>-2.546575285971231E-2</v>
      </c>
      <c r="E59" s="271">
        <f t="shared" si="13"/>
        <v>548.76796517289529</v>
      </c>
      <c r="F59" s="317">
        <f t="shared" si="14"/>
        <v>-0.11011751597755248</v>
      </c>
      <c r="G59" s="15"/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1"/>
        <v>537.76349383348816</v>
      </c>
      <c r="C60" s="108">
        <v>516.93799999999999</v>
      </c>
      <c r="D60" s="317">
        <f t="shared" si="12"/>
        <v>-3.8726120445685241E-2</v>
      </c>
      <c r="E60" s="271">
        <f t="shared" si="13"/>
        <v>549.89484476579696</v>
      </c>
      <c r="F60" s="317">
        <f t="shared" si="14"/>
        <v>-5.9932994607057033E-2</v>
      </c>
      <c r="G60" s="15"/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1"/>
        <v>550.87008332273774</v>
      </c>
      <c r="C61" s="108">
        <v>564.80799999999999</v>
      </c>
      <c r="D61" s="317">
        <f t="shared" si="12"/>
        <v>2.530164025824666E-2</v>
      </c>
      <c r="E61" s="271">
        <f t="shared" si="13"/>
        <v>683.24223025219987</v>
      </c>
      <c r="F61" s="317">
        <f t="shared" si="14"/>
        <v>-0.17334149589741132</v>
      </c>
      <c r="G61" s="15"/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1"/>
        <v>651.71110041183124</v>
      </c>
      <c r="C62" s="108">
        <v>636.04300000000001</v>
      </c>
      <c r="D62" s="317">
        <f t="shared" si="12"/>
        <v>-2.4041481573553347E-2</v>
      </c>
      <c r="E62" s="271">
        <f t="shared" si="13"/>
        <v>658.93085729839675</v>
      </c>
      <c r="F62" s="317">
        <f t="shared" si="14"/>
        <v>-3.4734839088028879E-2</v>
      </c>
      <c r="G62" s="15"/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1"/>
        <v>375.48092135286981</v>
      </c>
      <c r="C63" s="108">
        <v>373.822</v>
      </c>
      <c r="D63" s="317">
        <f t="shared" si="12"/>
        <v>-4.4181242202471216E-3</v>
      </c>
      <c r="E63" s="271">
        <f t="shared" si="13"/>
        <v>548.42411608170551</v>
      </c>
      <c r="F63" s="317">
        <f t="shared" si="14"/>
        <v>-0.31837060217040647</v>
      </c>
      <c r="G63" s="15"/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1"/>
        <v>353.33597736432108</v>
      </c>
      <c r="C64" s="108">
        <v>349.67200000000003</v>
      </c>
      <c r="D64" s="317">
        <f t="shared" si="12"/>
        <v>-1.0369669660169278E-2</v>
      </c>
      <c r="E64" s="271">
        <f t="shared" si="13"/>
        <v>388.22192995759525</v>
      </c>
      <c r="F64" s="317">
        <f t="shared" si="14"/>
        <v>-9.9298692275848421E-2</v>
      </c>
      <c r="G64" s="15"/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68</v>
      </c>
      <c r="B65" s="92">
        <f t="shared" si="11"/>
        <v>212.37418086952093</v>
      </c>
      <c r="C65" s="108">
        <v>191.32400000000001</v>
      </c>
      <c r="D65" s="317">
        <f t="shared" si="12"/>
        <v>-9.9118361673417255E-2</v>
      </c>
      <c r="E65" s="271">
        <f t="shared" si="13"/>
        <v>265.95573560275022</v>
      </c>
      <c r="F65" s="317">
        <f t="shared" si="14"/>
        <v>-0.2806171313944712</v>
      </c>
      <c r="G65" s="15"/>
      <c r="H65" s="3"/>
      <c r="I65" s="3"/>
      <c r="J65" s="15"/>
      <c r="K65" s="1"/>
      <c r="L65" s="1"/>
      <c r="M65" s="1"/>
      <c r="N65" s="1"/>
      <c r="O65" s="1"/>
      <c r="P65" s="1"/>
    </row>
    <row r="66" spans="1:16" ht="13.5" thickBot="1">
      <c r="A66" s="94" t="s">
        <v>11</v>
      </c>
      <c r="B66" s="92">
        <f t="shared" si="11"/>
        <v>208.05582688307479</v>
      </c>
      <c r="C66" s="109">
        <v>198.81</v>
      </c>
      <c r="D66" s="322">
        <f>(C66/B66-1)</f>
        <v>-4.4439163380273095E-2</v>
      </c>
      <c r="E66" s="95">
        <f t="shared" si="13"/>
        <v>213.45408030768584</v>
      </c>
      <c r="F66" s="317">
        <f>(C66/E66-1)</f>
        <v>-6.8605295745937322E-2</v>
      </c>
      <c r="G66" s="15"/>
      <c r="H66" s="3"/>
      <c r="I66" s="3"/>
      <c r="J66" s="15"/>
      <c r="K66" s="1"/>
      <c r="L66" s="1"/>
      <c r="M66" s="1"/>
      <c r="N66" s="1"/>
      <c r="O66" s="1"/>
      <c r="P66" s="1"/>
    </row>
    <row r="67" spans="1:16" ht="13.5" thickTop="1">
      <c r="A67" s="38" t="s">
        <v>39</v>
      </c>
      <c r="B67" s="213"/>
      <c r="C67" s="214"/>
      <c r="D67" s="326">
        <f>AVERAGE(D55:D66)</f>
        <v>-2.436260927205286E-2</v>
      </c>
      <c r="E67" s="248" t="s">
        <v>40</v>
      </c>
      <c r="F67" s="329">
        <f>AVERAGE(F55:F66)</f>
        <v>-0.14160362301031651</v>
      </c>
      <c r="G67" s="15"/>
      <c r="H67" s="3"/>
      <c r="I67" s="3"/>
      <c r="J67" s="15"/>
      <c r="K67" s="1"/>
    </row>
    <row r="68" spans="1:16">
      <c r="A68" s="38" t="s">
        <v>41</v>
      </c>
      <c r="B68" s="420" t="s">
        <v>128</v>
      </c>
      <c r="C68" s="403"/>
      <c r="D68" s="326">
        <f>AVERAGE(D55,D57,D59,D61,D63,D65)</f>
        <v>-2.1662292045177223E-2</v>
      </c>
      <c r="E68" s="248" t="s">
        <v>42</v>
      </c>
      <c r="F68" s="330">
        <f>AVERAGE(F55,F57,F59,F61,F63,F65)</f>
        <v>-0.21446635470857212</v>
      </c>
      <c r="G68" s="15"/>
      <c r="H68" s="3"/>
      <c r="I68" s="3"/>
      <c r="J68" s="15"/>
      <c r="K68" s="1"/>
    </row>
    <row r="69" spans="1:16">
      <c r="A69" s="38"/>
      <c r="B69" s="246"/>
      <c r="C69" s="251"/>
      <c r="D69" s="327">
        <f>AVERAGE(D56,D58,D60,D62,D64,D66)</f>
        <v>-2.7062926498928497E-2</v>
      </c>
      <c r="E69" s="250" t="s">
        <v>43</v>
      </c>
      <c r="F69" s="331">
        <f>AVERAGE(F56,F58,F60,F62,F64,F66)</f>
        <v>-6.8740891312060903E-2</v>
      </c>
      <c r="G69" s="15"/>
      <c r="H69" s="3"/>
      <c r="I69" s="3"/>
      <c r="J69" s="15"/>
      <c r="K69" s="1"/>
    </row>
    <row r="70" spans="1:16">
      <c r="A70" s="38"/>
      <c r="B70" s="246"/>
      <c r="C70" s="247"/>
      <c r="D70" s="326">
        <f>_xlfn.STDEV.S(D55:D66)/(D67+1)</f>
        <v>3.024693460271196E-2</v>
      </c>
      <c r="E70" s="248" t="s">
        <v>40</v>
      </c>
      <c r="F70" s="330">
        <f>_xlfn.STDEV.S(F55:F66)/(F67+1)</f>
        <v>0.10796192991217382</v>
      </c>
      <c r="G70" s="15"/>
      <c r="H70" s="3"/>
      <c r="I70" s="3"/>
      <c r="J70" s="15"/>
      <c r="K70" s="1"/>
    </row>
    <row r="71" spans="1:16">
      <c r="A71" s="38"/>
      <c r="B71" s="420" t="s">
        <v>131</v>
      </c>
      <c r="C71" s="403"/>
      <c r="D71" s="326">
        <f>_xlfn.STDEV.S(D55,D57,D59,D61,D63,D65)/(D68+1)</f>
        <v>4.2643481948723694E-2</v>
      </c>
      <c r="E71" s="248" t="s">
        <v>42</v>
      </c>
      <c r="F71" s="330">
        <f>_xlfn.STDEV.S(F55,F57,F59,F61,F63,F65)/(F68+1)</f>
        <v>9.6145628376690412E-2</v>
      </c>
      <c r="G71" s="9"/>
      <c r="H71" s="17"/>
      <c r="I71" s="1"/>
      <c r="J71" s="9"/>
      <c r="K71" s="1"/>
    </row>
    <row r="72" spans="1:16" ht="13.5" thickBot="1">
      <c r="A72" s="70"/>
      <c r="B72" s="71"/>
      <c r="C72" s="253"/>
      <c r="D72" s="328">
        <f>_xlfn.STDEV.S(D56,D58,D60,D62,D64,D66)/(D69+1)</f>
        <v>1.2911990863345156E-2</v>
      </c>
      <c r="E72" s="249" t="s">
        <v>43</v>
      </c>
      <c r="F72" s="318">
        <f>_xlfn.STDEV.S(F56,F58,F60,F62,F64,F66)/(F69+1)</f>
        <v>2.27542596014319E-2</v>
      </c>
      <c r="G72" s="9"/>
      <c r="H72" s="17"/>
      <c r="I72" s="1"/>
      <c r="J72" s="9"/>
      <c r="K72" s="1"/>
    </row>
    <row r="73" spans="1:16" ht="13.5" thickTop="1">
      <c r="A73" s="5"/>
      <c r="B73" s="244"/>
      <c r="C73" s="244"/>
      <c r="D73" s="9"/>
      <c r="E73" s="244"/>
      <c r="F73" s="9"/>
      <c r="G73" s="9"/>
      <c r="H73" s="17"/>
      <c r="I73" s="1"/>
      <c r="J73" s="9"/>
      <c r="K73" s="1"/>
    </row>
    <row r="74" spans="1:16">
      <c r="A74" s="5"/>
      <c r="B74" s="244"/>
      <c r="C74" s="244"/>
      <c r="D74" s="9"/>
      <c r="E74" s="244"/>
      <c r="F74" s="9"/>
      <c r="G74" s="9"/>
      <c r="H74" s="17"/>
      <c r="I74" s="1"/>
      <c r="J74" s="9"/>
      <c r="K74" s="1"/>
    </row>
    <row r="75" spans="1:16">
      <c r="A75" s="5"/>
      <c r="B75" s="406"/>
      <c r="C75" s="406"/>
      <c r="D75" s="9"/>
      <c r="E75" s="244"/>
      <c r="F75" s="9"/>
      <c r="G75" s="9"/>
      <c r="H75" s="17"/>
      <c r="I75" s="1"/>
      <c r="J75" s="9"/>
      <c r="K75" s="1"/>
    </row>
    <row r="76" spans="1:16">
      <c r="A76" s="5"/>
      <c r="B76" s="244"/>
      <c r="C76" s="244"/>
      <c r="D76" s="9"/>
      <c r="E76" s="244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54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30"/>
      <c r="C79" s="430"/>
      <c r="D79" s="430"/>
      <c r="E79" s="430"/>
      <c r="F79" s="430"/>
      <c r="G79" s="430"/>
      <c r="H79" s="1"/>
      <c r="I79" s="430"/>
      <c r="J79" s="436"/>
      <c r="K79" s="436"/>
    </row>
    <row r="80" spans="1:16">
      <c r="A80" s="21"/>
      <c r="B80" s="244"/>
      <c r="C80" s="244"/>
      <c r="D80" s="244"/>
      <c r="E80" s="244"/>
      <c r="F80" s="244"/>
      <c r="G80" s="244"/>
      <c r="H80" s="1"/>
      <c r="I80" s="244"/>
      <c r="J80" s="244"/>
      <c r="K80" s="244"/>
    </row>
    <row r="81" spans="1:11">
      <c r="A81" s="156"/>
      <c r="B81" s="245"/>
      <c r="C81" s="244"/>
      <c r="D81" s="244"/>
      <c r="E81" s="16"/>
      <c r="F81" s="244"/>
      <c r="G81" s="244"/>
      <c r="H81" s="1"/>
      <c r="I81" s="142"/>
      <c r="J81" s="244"/>
      <c r="K81" s="244"/>
    </row>
    <row r="82" spans="1:11">
      <c r="A82" s="5"/>
      <c r="B82" s="9"/>
      <c r="C82" s="222"/>
      <c r="D82" s="9"/>
      <c r="E82" s="9"/>
      <c r="F82" s="222"/>
      <c r="G82" s="9"/>
      <c r="H82" s="1"/>
      <c r="I82" s="15"/>
      <c r="J82" s="15"/>
      <c r="K82" s="15"/>
    </row>
    <row r="83" spans="1:11">
      <c r="A83" s="5"/>
      <c r="B83" s="9"/>
      <c r="C83" s="222"/>
      <c r="D83" s="9"/>
      <c r="E83" s="9"/>
      <c r="F83" s="222"/>
      <c r="G83" s="9"/>
      <c r="H83" s="1"/>
      <c r="I83" s="15"/>
      <c r="J83" s="15"/>
      <c r="K83" s="15"/>
    </row>
    <row r="84" spans="1:11">
      <c r="A84" s="5"/>
      <c r="B84" s="9"/>
      <c r="C84" s="222"/>
      <c r="D84" s="9"/>
      <c r="E84" s="9"/>
      <c r="F84" s="222"/>
      <c r="G84" s="255"/>
      <c r="H84" s="1"/>
      <c r="I84" s="15"/>
      <c r="J84" s="15"/>
      <c r="K84" s="15"/>
    </row>
    <row r="85" spans="1:11">
      <c r="A85" s="5"/>
      <c r="B85" s="9"/>
      <c r="C85" s="222"/>
      <c r="D85" s="9"/>
      <c r="E85" s="9"/>
      <c r="F85" s="222"/>
      <c r="G85" s="255"/>
      <c r="H85" s="1"/>
      <c r="I85" s="15"/>
      <c r="J85" s="15"/>
      <c r="K85" s="15"/>
    </row>
    <row r="86" spans="1:11">
      <c r="A86" s="5"/>
      <c r="B86" s="9"/>
      <c r="C86" s="222"/>
      <c r="D86" s="9"/>
      <c r="E86" s="9"/>
      <c r="F86" s="222"/>
      <c r="G86" s="9"/>
      <c r="H86" s="1"/>
      <c r="I86" s="15"/>
      <c r="J86" s="15"/>
      <c r="K86" s="15"/>
    </row>
    <row r="87" spans="1:11">
      <c r="A87" s="5"/>
      <c r="B87" s="9"/>
      <c r="C87" s="222"/>
      <c r="D87" s="9"/>
      <c r="E87" s="9"/>
      <c r="F87" s="222"/>
      <c r="G87" s="9"/>
      <c r="H87" s="1"/>
      <c r="I87" s="15"/>
      <c r="J87" s="15"/>
      <c r="K87" s="15"/>
    </row>
    <row r="88" spans="1:11">
      <c r="A88" s="5"/>
      <c r="B88" s="9"/>
      <c r="C88" s="222"/>
      <c r="D88" s="9"/>
      <c r="E88" s="9"/>
      <c r="F88" s="222"/>
      <c r="G88" s="9"/>
      <c r="H88" s="1"/>
      <c r="I88" s="15"/>
      <c r="J88" s="15"/>
      <c r="K88" s="15"/>
    </row>
    <row r="89" spans="1:11">
      <c r="A89" s="5"/>
      <c r="B89" s="9"/>
      <c r="C89" s="222"/>
      <c r="D89" s="9"/>
      <c r="E89" s="9"/>
      <c r="F89" s="222"/>
      <c r="G89" s="9"/>
      <c r="H89" s="1"/>
      <c r="I89" s="15"/>
      <c r="J89" s="15"/>
      <c r="K89" s="15"/>
    </row>
    <row r="90" spans="1:11">
      <c r="A90" s="5"/>
      <c r="B90" s="9"/>
      <c r="C90" s="222"/>
      <c r="D90" s="9"/>
      <c r="E90" s="9"/>
      <c r="F90" s="222"/>
      <c r="G90" s="9"/>
      <c r="H90" s="1"/>
      <c r="I90" s="15"/>
      <c r="J90" s="15"/>
      <c r="K90" s="15"/>
    </row>
    <row r="91" spans="1:11">
      <c r="A91" s="5"/>
      <c r="B91" s="9"/>
      <c r="C91" s="222"/>
      <c r="D91" s="9"/>
      <c r="E91" s="9"/>
      <c r="F91" s="222"/>
      <c r="G91" s="9"/>
      <c r="H91" s="1"/>
      <c r="I91" s="15"/>
      <c r="J91" s="15"/>
      <c r="K91" s="15"/>
    </row>
    <row r="92" spans="1:11">
      <c r="A92" s="5"/>
      <c r="B92" s="9"/>
      <c r="C92" s="222"/>
      <c r="D92" s="9"/>
      <c r="E92" s="9"/>
      <c r="F92" s="222"/>
      <c r="G92" s="9"/>
      <c r="H92" s="1"/>
      <c r="I92" s="15"/>
      <c r="J92" s="15"/>
      <c r="K92" s="15"/>
    </row>
    <row r="93" spans="1:11">
      <c r="A93" s="5"/>
      <c r="B93" s="9"/>
      <c r="C93" s="222"/>
      <c r="D93" s="9"/>
      <c r="E93" s="9"/>
      <c r="F93" s="222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06"/>
      <c r="F94" s="406"/>
      <c r="G94" s="9"/>
      <c r="H94" s="1"/>
      <c r="I94" s="406"/>
      <c r="J94" s="406"/>
      <c r="K94" s="9"/>
    </row>
    <row r="95" spans="1:11">
      <c r="A95" s="5"/>
      <c r="B95" s="406"/>
      <c r="C95" s="406"/>
      <c r="D95" s="9"/>
      <c r="E95" s="406"/>
      <c r="F95" s="406"/>
      <c r="G95" s="9"/>
      <c r="H95" s="1"/>
      <c r="I95" s="406"/>
      <c r="J95" s="406"/>
      <c r="K95" s="9"/>
    </row>
    <row r="96" spans="1:11">
      <c r="A96" s="5"/>
      <c r="B96" s="244"/>
      <c r="C96" s="244"/>
      <c r="D96" s="9"/>
      <c r="E96" s="406"/>
      <c r="F96" s="406"/>
      <c r="G96" s="9"/>
      <c r="H96" s="1"/>
      <c r="I96" s="406"/>
      <c r="J96" s="406"/>
      <c r="K96" s="9"/>
    </row>
    <row r="97" spans="1:11">
      <c r="A97" s="5"/>
      <c r="B97" s="244"/>
      <c r="C97" s="244"/>
      <c r="D97" s="9"/>
      <c r="E97" s="406"/>
      <c r="F97" s="406"/>
      <c r="G97" s="9"/>
      <c r="H97" s="1"/>
      <c r="I97" s="406"/>
      <c r="J97" s="406"/>
      <c r="K97" s="9"/>
    </row>
    <row r="98" spans="1:11">
      <c r="A98" s="5"/>
      <c r="B98" s="406"/>
      <c r="C98" s="406"/>
      <c r="D98" s="9"/>
      <c r="E98" s="406"/>
      <c r="F98" s="406"/>
      <c r="G98" s="9"/>
      <c r="H98" s="1"/>
      <c r="I98" s="406"/>
      <c r="J98" s="406"/>
      <c r="K98" s="9"/>
    </row>
    <row r="99" spans="1:11">
      <c r="A99" s="5"/>
      <c r="B99" s="244"/>
      <c r="C99" s="244"/>
      <c r="D99" s="9"/>
      <c r="E99" s="406"/>
      <c r="F99" s="406"/>
      <c r="G99" s="9"/>
      <c r="H99" s="1"/>
      <c r="I99" s="406"/>
      <c r="J99" s="406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54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30"/>
      <c r="C102" s="430"/>
      <c r="D102" s="430"/>
      <c r="E102" s="430"/>
      <c r="F102" s="430"/>
      <c r="G102" s="430"/>
      <c r="H102" s="1"/>
      <c r="I102" s="1"/>
      <c r="J102" s="1"/>
      <c r="K102" s="1"/>
    </row>
    <row r="103" spans="1:11">
      <c r="A103" s="21"/>
      <c r="B103" s="244"/>
      <c r="C103" s="244"/>
      <c r="D103" s="244"/>
      <c r="E103" s="244"/>
      <c r="F103" s="244"/>
      <c r="G103" s="244"/>
      <c r="H103" s="1"/>
      <c r="I103" s="1"/>
      <c r="J103" s="1"/>
      <c r="K103" s="1"/>
    </row>
    <row r="104" spans="1:11">
      <c r="A104" s="156"/>
      <c r="B104" s="245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06"/>
      <c r="F117" s="406"/>
      <c r="G117" s="15"/>
      <c r="H117" s="1"/>
      <c r="I117" s="1"/>
      <c r="J117" s="1"/>
      <c r="K117" s="1"/>
    </row>
    <row r="118" spans="1:11">
      <c r="A118" s="5"/>
      <c r="B118" s="406"/>
      <c r="C118" s="406"/>
      <c r="D118" s="15"/>
      <c r="E118" s="406"/>
      <c r="F118" s="406"/>
      <c r="G118" s="15"/>
      <c r="H118" s="1"/>
      <c r="I118" s="1"/>
      <c r="J118" s="1"/>
      <c r="K118" s="1"/>
    </row>
    <row r="119" spans="1:11">
      <c r="A119" s="5"/>
      <c r="B119" s="244"/>
      <c r="C119" s="244"/>
      <c r="D119" s="15"/>
      <c r="E119" s="406"/>
      <c r="F119" s="406"/>
      <c r="G119" s="15"/>
      <c r="H119" s="1"/>
      <c r="I119" s="1"/>
      <c r="J119" s="1"/>
      <c r="K119" s="1"/>
    </row>
    <row r="120" spans="1:11">
      <c r="A120" s="5"/>
      <c r="B120" s="244"/>
      <c r="C120" s="244"/>
      <c r="D120" s="15"/>
      <c r="E120" s="406"/>
      <c r="F120" s="406"/>
      <c r="G120" s="15"/>
      <c r="H120" s="1"/>
      <c r="I120" s="1"/>
      <c r="J120" s="1"/>
      <c r="K120" s="1"/>
    </row>
    <row r="121" spans="1:11">
      <c r="A121" s="5"/>
      <c r="B121" s="406"/>
      <c r="C121" s="406"/>
      <c r="D121" s="15"/>
      <c r="E121" s="406"/>
      <c r="F121" s="406"/>
      <c r="G121" s="15"/>
      <c r="H121" s="1"/>
      <c r="I121" s="1"/>
      <c r="J121" s="1"/>
      <c r="K121" s="1"/>
    </row>
    <row r="122" spans="1:11">
      <c r="A122" s="5"/>
      <c r="B122" s="244"/>
      <c r="C122" s="244"/>
      <c r="D122" s="15"/>
      <c r="E122" s="406"/>
      <c r="F122" s="406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B1:D1"/>
    <mergeCell ref="E1:G1"/>
    <mergeCell ref="H1:J1"/>
    <mergeCell ref="H35:J35"/>
    <mergeCell ref="E97:F97"/>
    <mergeCell ref="I97:J97"/>
    <mergeCell ref="B75:C75"/>
    <mergeCell ref="B79:D79"/>
    <mergeCell ref="E79:G79"/>
    <mergeCell ref="I79:K79"/>
    <mergeCell ref="E94:F94"/>
    <mergeCell ref="I94:J94"/>
    <mergeCell ref="B95:C95"/>
    <mergeCell ref="E95:F95"/>
    <mergeCell ref="I95:J95"/>
    <mergeCell ref="E96:F96"/>
    <mergeCell ref="I96:J96"/>
    <mergeCell ref="E121:F121"/>
    <mergeCell ref="B98:C98"/>
    <mergeCell ref="E98:F98"/>
    <mergeCell ref="I98:J98"/>
    <mergeCell ref="E99:F99"/>
    <mergeCell ref="I99:J99"/>
    <mergeCell ref="B102:D102"/>
    <mergeCell ref="E102:G102"/>
    <mergeCell ref="E122:F122"/>
    <mergeCell ref="B18:D18"/>
    <mergeCell ref="E18:G18"/>
    <mergeCell ref="H18:J18"/>
    <mergeCell ref="B52:D52"/>
    <mergeCell ref="E52:F52"/>
    <mergeCell ref="B68:C68"/>
    <mergeCell ref="B71:C71"/>
    <mergeCell ref="B35:D35"/>
    <mergeCell ref="E35:G35"/>
    <mergeCell ref="E117:F117"/>
    <mergeCell ref="B118:C118"/>
    <mergeCell ref="E118:F118"/>
    <mergeCell ref="E119:F119"/>
    <mergeCell ref="E120:F120"/>
    <mergeCell ref="B121:C12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3"/>
  <sheetViews>
    <sheetView topLeftCell="A76" zoomScale="130" zoomScaleNormal="130" zoomScalePageLayoutView="150" workbookViewId="0">
      <selection activeCell="L21" sqref="L21"/>
    </sheetView>
  </sheetViews>
  <sheetFormatPr defaultColWidth="8.85546875" defaultRowHeight="12.75"/>
  <cols>
    <col min="1" max="1" width="20.85546875" customWidth="1"/>
    <col min="2" max="7" width="10.7109375" customWidth="1"/>
    <col min="8" max="10" width="11.7109375" customWidth="1"/>
    <col min="12" max="16" width="9.7109375" customWidth="1"/>
  </cols>
  <sheetData>
    <row r="1" spans="1:16" ht="13.5" thickTop="1">
      <c r="A1" s="33" t="s">
        <v>45</v>
      </c>
      <c r="B1" s="415" t="s">
        <v>1</v>
      </c>
      <c r="C1" s="416"/>
      <c r="D1" s="417"/>
      <c r="E1" s="415" t="s">
        <v>3</v>
      </c>
      <c r="F1" s="416"/>
      <c r="G1" s="417"/>
      <c r="H1" s="418" t="s">
        <v>4</v>
      </c>
      <c r="I1" s="416"/>
      <c r="J1" s="429"/>
      <c r="L1" s="224"/>
      <c r="M1" s="120"/>
      <c r="N1" s="228" t="s">
        <v>88</v>
      </c>
      <c r="O1" s="120"/>
      <c r="P1" s="120"/>
    </row>
    <row r="2" spans="1:16">
      <c r="A2" s="6" t="s">
        <v>46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83"/>
      <c r="M2" s="384"/>
      <c r="N2" s="384"/>
      <c r="O2" s="384"/>
      <c r="P2" s="383"/>
    </row>
    <row r="3" spans="1:16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</row>
    <row r="4" spans="1:16" ht="13.5" thickTop="1">
      <c r="A4" s="2" t="s">
        <v>6</v>
      </c>
      <c r="B4" s="104">
        <v>-269.12</v>
      </c>
      <c r="C4" s="105">
        <v>-283.01</v>
      </c>
      <c r="D4" s="106">
        <v>-295.64</v>
      </c>
      <c r="E4" s="104">
        <v>-286.55</v>
      </c>
      <c r="F4" s="105">
        <v>-266.83999999999997</v>
      </c>
      <c r="G4" s="106">
        <v>-246.5</v>
      </c>
      <c r="H4" s="104">
        <v>-303.98</v>
      </c>
      <c r="I4" s="105">
        <v>-250.67</v>
      </c>
      <c r="J4" s="107">
        <v>-197.37</v>
      </c>
      <c r="L4" s="125">
        <f>(E4-G4)/2</f>
        <v>-20.025000000000006</v>
      </c>
      <c r="M4" s="97">
        <f>(B4-H4)/2</f>
        <v>17.430000000000007</v>
      </c>
      <c r="N4" s="97">
        <f>(C4-I4)/2</f>
        <v>-16.170000000000002</v>
      </c>
      <c r="O4" s="97">
        <f>(D4-J4)/2</f>
        <v>-49.134999999999991</v>
      </c>
      <c r="P4" s="125">
        <f>(M4-O4)/2</f>
        <v>33.282499999999999</v>
      </c>
    </row>
    <row r="5" spans="1:16">
      <c r="A5" s="2" t="s">
        <v>7</v>
      </c>
      <c r="B5" s="104">
        <v>-438.68</v>
      </c>
      <c r="C5" s="105">
        <v>-497.17</v>
      </c>
      <c r="D5" s="106">
        <v>-566.03</v>
      </c>
      <c r="E5" s="104">
        <v>-414.5</v>
      </c>
      <c r="F5" s="105">
        <v>-455.27</v>
      </c>
      <c r="G5" s="106">
        <v>-499.85</v>
      </c>
      <c r="H5" s="104">
        <v>-390.33</v>
      </c>
      <c r="I5" s="105">
        <v>-413.37</v>
      </c>
      <c r="J5" s="107">
        <v>-433.67</v>
      </c>
      <c r="L5" s="125">
        <f>(E5-G5)/2</f>
        <v>42.675000000000011</v>
      </c>
      <c r="M5" s="97">
        <f t="shared" ref="M5:O15" si="0">(B5-H5)/2</f>
        <v>-24.175000000000011</v>
      </c>
      <c r="N5" s="97">
        <f t="shared" si="0"/>
        <v>-41.900000000000006</v>
      </c>
      <c r="O5" s="97">
        <f t="shared" si="0"/>
        <v>-66.179999999999978</v>
      </c>
      <c r="P5" s="125">
        <f>(M5-O5)/2</f>
        <v>21.002499999999984</v>
      </c>
    </row>
    <row r="6" spans="1:16">
      <c r="A6" s="2" t="s">
        <v>13</v>
      </c>
      <c r="B6" s="104">
        <v>-385.79</v>
      </c>
      <c r="C6" s="105">
        <v>-422.86</v>
      </c>
      <c r="D6" s="106">
        <v>-455.52</v>
      </c>
      <c r="E6" s="104">
        <v>-401.06</v>
      </c>
      <c r="F6" s="105">
        <v>-390.43</v>
      </c>
      <c r="G6" s="106">
        <v>-376.36</v>
      </c>
      <c r="H6" s="104">
        <v>-416.33</v>
      </c>
      <c r="I6" s="105">
        <v>-358.01</v>
      </c>
      <c r="J6" s="107">
        <v>-297.20999999999998</v>
      </c>
      <c r="L6" s="337">
        <f>(E6-G6)/2</f>
        <v>-12.349999999999994</v>
      </c>
      <c r="M6" s="229">
        <f t="shared" si="0"/>
        <v>15.269999999999982</v>
      </c>
      <c r="N6" s="229">
        <f t="shared" si="0"/>
        <v>-32.425000000000011</v>
      </c>
      <c r="O6" s="229">
        <f t="shared" si="0"/>
        <v>-79.155000000000001</v>
      </c>
      <c r="P6" s="337">
        <f>(M6-O6)/2</f>
        <v>47.212499999999991</v>
      </c>
    </row>
    <row r="7" spans="1:16">
      <c r="A7" s="2" t="s">
        <v>8</v>
      </c>
      <c r="B7" s="104">
        <v>-422.79</v>
      </c>
      <c r="C7" s="105">
        <v>-466</v>
      </c>
      <c r="D7" s="106">
        <v>-514.34</v>
      </c>
      <c r="E7" s="104">
        <v>-388.29</v>
      </c>
      <c r="F7" s="105">
        <v>-420.46</v>
      </c>
      <c r="G7" s="106">
        <v>-454.45</v>
      </c>
      <c r="H7" s="104">
        <v>-353.78</v>
      </c>
      <c r="I7" s="105">
        <v>-374.92</v>
      </c>
      <c r="J7" s="107">
        <v>-394.57</v>
      </c>
      <c r="L7" s="338">
        <f>(E7-G7)/2</f>
        <v>33.079999999999984</v>
      </c>
      <c r="M7" s="230">
        <f t="shared" si="0"/>
        <v>-34.505000000000024</v>
      </c>
      <c r="N7" s="230">
        <f t="shared" si="0"/>
        <v>-45.539999999999992</v>
      </c>
      <c r="O7" s="230">
        <f t="shared" si="0"/>
        <v>-59.885000000000019</v>
      </c>
      <c r="P7" s="338">
        <f>(M7-O7)/2</f>
        <v>12.689999999999998</v>
      </c>
    </row>
    <row r="8" spans="1:16">
      <c r="A8" s="4" t="s">
        <v>14</v>
      </c>
      <c r="B8" s="104">
        <v>-478.88</v>
      </c>
      <c r="C8" s="105">
        <v>-468.07</v>
      </c>
      <c r="D8" s="106">
        <v>-455.96</v>
      </c>
      <c r="E8" s="104">
        <v>-473.59</v>
      </c>
      <c r="F8" s="105">
        <v>-436.05</v>
      </c>
      <c r="G8" s="106">
        <v>-397.75</v>
      </c>
      <c r="H8" s="104">
        <v>-468.31</v>
      </c>
      <c r="I8" s="105">
        <v>-404.02</v>
      </c>
      <c r="J8" s="107">
        <v>-339.54</v>
      </c>
      <c r="L8" s="125">
        <f t="shared" ref="L8:L15" si="1">(E8-G8)/2</f>
        <v>-37.919999999999987</v>
      </c>
      <c r="M8" s="97">
        <f t="shared" si="0"/>
        <v>-5.2849999999999966</v>
      </c>
      <c r="N8" s="97">
        <f t="shared" si="0"/>
        <v>-32.025000000000006</v>
      </c>
      <c r="O8" s="97">
        <f t="shared" si="0"/>
        <v>-58.20999999999998</v>
      </c>
      <c r="P8" s="125">
        <f t="shared" ref="P8:P15" si="2">(M8-O8)/2</f>
        <v>26.462499999999991</v>
      </c>
    </row>
    <row r="9" spans="1:16">
      <c r="A9" s="4" t="s">
        <v>9</v>
      </c>
      <c r="B9" s="104">
        <v>-408.39</v>
      </c>
      <c r="C9" s="105">
        <v>-460.8</v>
      </c>
      <c r="D9" s="106">
        <v>-515.24</v>
      </c>
      <c r="E9" s="104">
        <v>-372.19</v>
      </c>
      <c r="F9" s="105">
        <v>-420.14</v>
      </c>
      <c r="G9" s="106">
        <v>-469.12</v>
      </c>
      <c r="H9" s="104">
        <v>-335.99</v>
      </c>
      <c r="I9" s="105">
        <v>-379.49</v>
      </c>
      <c r="J9" s="107">
        <v>-422.99</v>
      </c>
      <c r="L9" s="125">
        <f t="shared" si="1"/>
        <v>48.465000000000003</v>
      </c>
      <c r="M9" s="97">
        <f t="shared" si="0"/>
        <v>-36.199999999999989</v>
      </c>
      <c r="N9" s="97">
        <f t="shared" si="0"/>
        <v>-40.655000000000001</v>
      </c>
      <c r="O9" s="97">
        <f t="shared" si="0"/>
        <v>-46.125</v>
      </c>
      <c r="P9" s="125">
        <f t="shared" si="2"/>
        <v>4.9625000000000057</v>
      </c>
    </row>
    <row r="10" spans="1:16">
      <c r="A10" s="2" t="s">
        <v>15</v>
      </c>
      <c r="B10" s="104">
        <v>-529.6</v>
      </c>
      <c r="C10" s="105">
        <v>-578.94000000000005</v>
      </c>
      <c r="D10" s="106">
        <v>-630.4</v>
      </c>
      <c r="E10" s="104">
        <v>-549.59</v>
      </c>
      <c r="F10" s="105">
        <v>-538.98</v>
      </c>
      <c r="G10" s="106">
        <v>-526.19000000000005</v>
      </c>
      <c r="H10" s="104">
        <v>-569.58000000000004</v>
      </c>
      <c r="I10" s="105">
        <v>-499.03</v>
      </c>
      <c r="J10" s="107">
        <v>-421.98</v>
      </c>
      <c r="L10" s="125">
        <f t="shared" si="1"/>
        <v>-11.699999999999989</v>
      </c>
      <c r="M10" s="97">
        <f t="shared" si="0"/>
        <v>19.990000000000009</v>
      </c>
      <c r="N10" s="97">
        <f t="shared" si="0"/>
        <v>-39.955000000000041</v>
      </c>
      <c r="O10" s="97">
        <f t="shared" si="0"/>
        <v>-104.20999999999998</v>
      </c>
      <c r="P10" s="125">
        <f t="shared" si="2"/>
        <v>62.099999999999994</v>
      </c>
    </row>
    <row r="11" spans="1:16">
      <c r="A11" s="2" t="s">
        <v>10</v>
      </c>
      <c r="B11" s="104">
        <v>-562.27</v>
      </c>
      <c r="C11" s="105">
        <v>-630.45000000000005</v>
      </c>
      <c r="D11" s="106">
        <v>-706.3</v>
      </c>
      <c r="E11" s="104">
        <v>-521.77</v>
      </c>
      <c r="F11" s="105">
        <v>-576.03</v>
      </c>
      <c r="G11" s="106">
        <v>-634.5</v>
      </c>
      <c r="H11" s="104">
        <v>-481.27</v>
      </c>
      <c r="I11" s="105">
        <v>-521.62</v>
      </c>
      <c r="J11" s="107">
        <v>-562.71</v>
      </c>
      <c r="L11" s="125">
        <f t="shared" si="1"/>
        <v>56.365000000000009</v>
      </c>
      <c r="M11" s="97">
        <f t="shared" si="0"/>
        <v>-40.5</v>
      </c>
      <c r="N11" s="97">
        <f t="shared" si="0"/>
        <v>-54.41500000000002</v>
      </c>
      <c r="O11" s="97">
        <f t="shared" si="0"/>
        <v>-71.794999999999959</v>
      </c>
      <c r="P11" s="125">
        <f t="shared" si="2"/>
        <v>15.64749999999998</v>
      </c>
    </row>
    <row r="12" spans="1:16">
      <c r="A12" s="2" t="s">
        <v>17</v>
      </c>
      <c r="B12" s="104">
        <v>-329.54</v>
      </c>
      <c r="C12" s="105">
        <v>-420.59</v>
      </c>
      <c r="D12" s="106">
        <v>-520.97</v>
      </c>
      <c r="E12" s="104">
        <v>-380.57</v>
      </c>
      <c r="F12" s="105">
        <v>-403.2</v>
      </c>
      <c r="G12" s="106">
        <v>-423.77</v>
      </c>
      <c r="H12" s="104">
        <v>-431.6</v>
      </c>
      <c r="I12" s="105">
        <v>-385.81</v>
      </c>
      <c r="J12" s="107">
        <v>-326.57</v>
      </c>
      <c r="L12" s="125">
        <f t="shared" si="1"/>
        <v>21.599999999999994</v>
      </c>
      <c r="M12" s="97">
        <f t="shared" si="0"/>
        <v>51.03</v>
      </c>
      <c r="N12" s="97">
        <f t="shared" si="0"/>
        <v>-17.389999999999986</v>
      </c>
      <c r="O12" s="97">
        <f t="shared" si="0"/>
        <v>-97.200000000000017</v>
      </c>
      <c r="P12" s="125">
        <f t="shared" si="2"/>
        <v>74.115000000000009</v>
      </c>
    </row>
    <row r="13" spans="1:16">
      <c r="A13" s="2" t="s">
        <v>12</v>
      </c>
      <c r="B13" s="104">
        <v>-338.62</v>
      </c>
      <c r="C13" s="105">
        <v>-391.5</v>
      </c>
      <c r="D13" s="106">
        <v>-457.45</v>
      </c>
      <c r="E13" s="104">
        <v>-345.49</v>
      </c>
      <c r="F13" s="105">
        <v>-374.5</v>
      </c>
      <c r="G13" s="106">
        <v>-407.65</v>
      </c>
      <c r="H13" s="104">
        <v>-352.36</v>
      </c>
      <c r="I13" s="105">
        <v>-357.51</v>
      </c>
      <c r="J13" s="107">
        <v>-357.86</v>
      </c>
      <c r="L13" s="125">
        <f t="shared" si="1"/>
        <v>31.079999999999984</v>
      </c>
      <c r="M13" s="97">
        <f t="shared" si="0"/>
        <v>6.8700000000000045</v>
      </c>
      <c r="N13" s="97">
        <f t="shared" si="0"/>
        <v>-16.995000000000005</v>
      </c>
      <c r="O13" s="97">
        <f t="shared" si="0"/>
        <v>-49.794999999999987</v>
      </c>
      <c r="P13" s="125">
        <f t="shared" si="2"/>
        <v>28.332499999999996</v>
      </c>
    </row>
    <row r="14" spans="1:16">
      <c r="A14" s="2" t="s">
        <v>16</v>
      </c>
      <c r="B14" s="104">
        <v>-161.94</v>
      </c>
      <c r="C14" s="105">
        <v>-199.21</v>
      </c>
      <c r="D14" s="106">
        <v>-234.39</v>
      </c>
      <c r="E14" s="104">
        <v>-191.33</v>
      </c>
      <c r="F14" s="105">
        <v>-183.38</v>
      </c>
      <c r="G14" s="106">
        <v>-174.16</v>
      </c>
      <c r="H14" s="104">
        <v>-220.71</v>
      </c>
      <c r="I14" s="105">
        <v>-167.54</v>
      </c>
      <c r="J14" s="107">
        <v>-113.93</v>
      </c>
      <c r="L14" s="125">
        <f t="shared" si="1"/>
        <v>-8.585000000000008</v>
      </c>
      <c r="M14" s="97">
        <f t="shared" si="0"/>
        <v>29.385000000000005</v>
      </c>
      <c r="N14" s="97">
        <f t="shared" si="0"/>
        <v>-15.835000000000008</v>
      </c>
      <c r="O14" s="97">
        <f t="shared" si="0"/>
        <v>-60.22999999999999</v>
      </c>
      <c r="P14" s="125">
        <f t="shared" si="2"/>
        <v>44.807499999999997</v>
      </c>
    </row>
    <row r="15" spans="1:16" ht="13.5" thickBot="1">
      <c r="A15" s="12" t="s">
        <v>11</v>
      </c>
      <c r="B15" s="135">
        <v>-184.97</v>
      </c>
      <c r="C15" s="136">
        <v>-214.82</v>
      </c>
      <c r="D15" s="130">
        <v>-247.95</v>
      </c>
      <c r="E15" s="135">
        <v>-190.87</v>
      </c>
      <c r="F15" s="136">
        <v>-203.22</v>
      </c>
      <c r="G15" s="130">
        <v>-216.64</v>
      </c>
      <c r="H15" s="135">
        <v>-196.76</v>
      </c>
      <c r="I15" s="136">
        <v>-191.62</v>
      </c>
      <c r="J15" s="134">
        <v>-185.33</v>
      </c>
      <c r="L15" s="125">
        <f t="shared" si="1"/>
        <v>12.884999999999991</v>
      </c>
      <c r="M15" s="97">
        <f t="shared" si="0"/>
        <v>5.894999999999996</v>
      </c>
      <c r="N15" s="97">
        <f t="shared" si="0"/>
        <v>-11.599999999999994</v>
      </c>
      <c r="O15" s="97">
        <f t="shared" si="0"/>
        <v>-31.309999999999988</v>
      </c>
      <c r="P15" s="125">
        <f t="shared" si="2"/>
        <v>18.602499999999992</v>
      </c>
    </row>
    <row r="16" spans="1:16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10"/>
      <c r="M18" s="10"/>
      <c r="N18" s="10"/>
      <c r="O18" s="10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10"/>
      <c r="M19" s="10"/>
      <c r="N19" s="10"/>
      <c r="O19" s="10"/>
    </row>
    <row r="20" spans="1:20" ht="13.5" thickTop="1">
      <c r="A20" s="2" t="s">
        <v>6</v>
      </c>
      <c r="B20" s="57">
        <f t="shared" ref="B20:B25" si="3">(B4+D4)/2</f>
        <v>-282.38</v>
      </c>
      <c r="C20" s="43">
        <f t="shared" ref="C20:C31" si="4">C4</f>
        <v>-283.01</v>
      </c>
      <c r="D20" s="55">
        <f t="shared" ref="D20:D25" si="5">100*(B20/C20-1)</f>
        <v>-0.22260697501854665</v>
      </c>
      <c r="E20" s="114">
        <f t="shared" ref="E20:E25" si="6">(E4+G4)/2</f>
        <v>-266.52499999999998</v>
      </c>
      <c r="F20" s="43">
        <f t="shared" ref="F20:F31" si="7">F4</f>
        <v>-266.83999999999997</v>
      </c>
      <c r="G20" s="55">
        <f t="shared" ref="G20:G25" si="8">100*(E20/F20-1)</f>
        <v>-0.11804826862539253</v>
      </c>
      <c r="H20" s="57">
        <f t="shared" ref="H20:H25" si="9">(H4+J4)/2</f>
        <v>-250.67500000000001</v>
      </c>
      <c r="I20" s="43">
        <f t="shared" ref="I20:I31" si="10">I4</f>
        <v>-250.67</v>
      </c>
      <c r="J20" s="42">
        <f t="shared" ref="J20:J25" si="11">100*(H20/I20-1)</f>
        <v>1.9946543264204308E-3</v>
      </c>
      <c r="K20" s="10"/>
      <c r="L20" s="10"/>
      <c r="M20" s="10"/>
      <c r="N20" s="10"/>
      <c r="O20" s="10"/>
    </row>
    <row r="21" spans="1:20">
      <c r="A21" s="2" t="s">
        <v>7</v>
      </c>
      <c r="B21" s="57">
        <f t="shared" si="3"/>
        <v>-502.35500000000002</v>
      </c>
      <c r="C21" s="43">
        <f t="shared" si="4"/>
        <v>-497.17</v>
      </c>
      <c r="D21" s="55">
        <f t="shared" si="5"/>
        <v>1.0429028300179111</v>
      </c>
      <c r="E21" s="165">
        <f t="shared" si="6"/>
        <v>-457.17500000000001</v>
      </c>
      <c r="F21" s="43">
        <f t="shared" si="7"/>
        <v>-455.27</v>
      </c>
      <c r="G21" s="55">
        <f t="shared" si="8"/>
        <v>0.41843301776969266</v>
      </c>
      <c r="H21" s="57">
        <f t="shared" si="9"/>
        <v>-412</v>
      </c>
      <c r="I21" s="43">
        <f t="shared" si="10"/>
        <v>-413.37</v>
      </c>
      <c r="J21" s="42">
        <f t="shared" si="11"/>
        <v>-0.33142221254566229</v>
      </c>
      <c r="K21" s="10"/>
      <c r="L21" s="10"/>
      <c r="M21" s="10"/>
      <c r="N21" s="10"/>
      <c r="O21" s="10"/>
    </row>
    <row r="22" spans="1:20">
      <c r="A22" s="2" t="s">
        <v>13</v>
      </c>
      <c r="B22" s="57">
        <f t="shared" si="3"/>
        <v>-420.65499999999997</v>
      </c>
      <c r="C22" s="43">
        <f t="shared" si="4"/>
        <v>-422.86</v>
      </c>
      <c r="D22" s="55">
        <f t="shared" si="5"/>
        <v>-0.5214491793974485</v>
      </c>
      <c r="E22" s="50">
        <f t="shared" si="6"/>
        <v>-388.71000000000004</v>
      </c>
      <c r="F22" s="43">
        <f t="shared" si="7"/>
        <v>-390.43</v>
      </c>
      <c r="G22" s="55">
        <f t="shared" si="8"/>
        <v>-0.44053991752681654</v>
      </c>
      <c r="H22" s="57">
        <f t="shared" si="9"/>
        <v>-356.77</v>
      </c>
      <c r="I22" s="43">
        <f t="shared" si="10"/>
        <v>-358.01</v>
      </c>
      <c r="J22" s="42">
        <f t="shared" si="11"/>
        <v>-0.34635904025027697</v>
      </c>
      <c r="K22" s="10"/>
      <c r="L22" s="10"/>
      <c r="M22" s="10"/>
      <c r="N22" s="10"/>
      <c r="O22" s="10"/>
    </row>
    <row r="23" spans="1:20">
      <c r="A23" s="2" t="s">
        <v>8</v>
      </c>
      <c r="B23" s="57">
        <f t="shared" si="3"/>
        <v>-468.56500000000005</v>
      </c>
      <c r="C23" s="43">
        <f t="shared" si="4"/>
        <v>-466</v>
      </c>
      <c r="D23" s="55">
        <f t="shared" si="5"/>
        <v>0.55042918454937251</v>
      </c>
      <c r="E23" s="65">
        <f t="shared" si="6"/>
        <v>-421.37</v>
      </c>
      <c r="F23" s="43">
        <f t="shared" si="7"/>
        <v>-420.46</v>
      </c>
      <c r="G23" s="55">
        <f t="shared" si="8"/>
        <v>0.21642962469676785</v>
      </c>
      <c r="H23" s="57">
        <f t="shared" si="9"/>
        <v>-374.17499999999995</v>
      </c>
      <c r="I23" s="43">
        <f t="shared" si="10"/>
        <v>-374.92</v>
      </c>
      <c r="J23" s="42">
        <f t="shared" si="11"/>
        <v>-0.19870905793237803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57">
        <f t="shared" si="3"/>
        <v>-467.41999999999996</v>
      </c>
      <c r="C24" s="43">
        <f t="shared" si="4"/>
        <v>-468.07</v>
      </c>
      <c r="D24" s="55">
        <f t="shared" si="5"/>
        <v>-0.13886811801654408</v>
      </c>
      <c r="E24" s="167">
        <f t="shared" si="6"/>
        <v>-435.66999999999996</v>
      </c>
      <c r="F24" s="43">
        <f t="shared" si="7"/>
        <v>-436.05</v>
      </c>
      <c r="G24" s="55">
        <f t="shared" si="8"/>
        <v>-8.7145969498925169E-2</v>
      </c>
      <c r="H24" s="57">
        <f t="shared" si="9"/>
        <v>-403.92500000000001</v>
      </c>
      <c r="I24" s="43">
        <f t="shared" si="10"/>
        <v>-404.02</v>
      </c>
      <c r="J24" s="42">
        <f t="shared" si="11"/>
        <v>-2.3513687441212294E-2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57">
        <f t="shared" si="3"/>
        <v>-461.815</v>
      </c>
      <c r="C25" s="43">
        <f t="shared" si="4"/>
        <v>-460.8</v>
      </c>
      <c r="D25" s="55">
        <f t="shared" si="5"/>
        <v>0.22026909722221433</v>
      </c>
      <c r="E25" s="168">
        <f t="shared" si="6"/>
        <v>-420.65499999999997</v>
      </c>
      <c r="F25" s="43">
        <f t="shared" si="7"/>
        <v>-420.14</v>
      </c>
      <c r="G25" s="55">
        <f t="shared" si="8"/>
        <v>0.12257818822296596</v>
      </c>
      <c r="H25" s="57">
        <f t="shared" si="9"/>
        <v>-379.49</v>
      </c>
      <c r="I25" s="43">
        <f t="shared" si="10"/>
        <v>-379.49</v>
      </c>
      <c r="J25" s="42">
        <f t="shared" si="11"/>
        <v>0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57">
        <f t="shared" ref="B26" si="12">(B10+D10)/2</f>
        <v>-580</v>
      </c>
      <c r="C26" s="43">
        <f t="shared" si="4"/>
        <v>-578.94000000000005</v>
      </c>
      <c r="D26" s="55">
        <f t="shared" ref="D26" si="13">100*(B26/C26-1)</f>
        <v>0.18309323936849253</v>
      </c>
      <c r="E26" s="169">
        <f t="shared" ref="E26" si="14">(E10+G10)/2</f>
        <v>-537.8900000000001</v>
      </c>
      <c r="F26" s="43">
        <f t="shared" si="7"/>
        <v>-538.98</v>
      </c>
      <c r="G26" s="55">
        <f t="shared" ref="G26" si="15">100*(E26/F26-1)</f>
        <v>-0.20223384912240183</v>
      </c>
      <c r="H26" s="57">
        <f t="shared" ref="H26" si="16">(H10+J10)/2</f>
        <v>-495.78000000000003</v>
      </c>
      <c r="I26" s="43">
        <f t="shared" si="10"/>
        <v>-499.03</v>
      </c>
      <c r="J26" s="42">
        <f t="shared" ref="J26" si="17">100*(H26/I26-1)</f>
        <v>-0.65126345109510764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57">
        <f t="shared" ref="B27" si="18">(B11+D11)/2</f>
        <v>-634.28499999999997</v>
      </c>
      <c r="C27" s="43">
        <f t="shared" si="4"/>
        <v>-630.45000000000005</v>
      </c>
      <c r="D27" s="55">
        <f t="shared" ref="D27" si="19">100*(B27/C27-1)</f>
        <v>0.60829566182885042</v>
      </c>
      <c r="E27" s="172">
        <f t="shared" ref="E27" si="20">(E11+G11)/2</f>
        <v>-578.13499999999999</v>
      </c>
      <c r="F27" s="43">
        <f t="shared" si="7"/>
        <v>-576.03</v>
      </c>
      <c r="G27" s="55">
        <f t="shared" ref="G27" si="21">100*(E27/F27-1)</f>
        <v>0.36543235595367651</v>
      </c>
      <c r="H27" s="57">
        <f t="shared" ref="H27" si="22">(H11+J11)/2</f>
        <v>-521.99</v>
      </c>
      <c r="I27" s="43">
        <f t="shared" si="10"/>
        <v>-521.62</v>
      </c>
      <c r="J27" s="42">
        <f t="shared" ref="J27" si="23">100*(H27/I27-1)</f>
        <v>7.0932863003725366E-2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57">
        <f t="shared" ref="B28" si="24">(B12+D12)/2</f>
        <v>-425.255</v>
      </c>
      <c r="C28" s="43">
        <f t="shared" si="4"/>
        <v>-420.59</v>
      </c>
      <c r="D28" s="55">
        <f t="shared" ref="D28" si="25">100*(B28/C28-1)</f>
        <v>1.1091561853586729</v>
      </c>
      <c r="E28" s="177">
        <f t="shared" ref="E28" si="26">(E12+G12)/2</f>
        <v>-402.16999999999996</v>
      </c>
      <c r="F28" s="43">
        <f t="shared" si="7"/>
        <v>-403.2</v>
      </c>
      <c r="G28" s="55">
        <f t="shared" ref="G28" si="27">100*(E28/F28-1)</f>
        <v>-0.25545634920635107</v>
      </c>
      <c r="H28" s="57">
        <f t="shared" ref="H28" si="28">(H12+J12)/2</f>
        <v>-379.08500000000004</v>
      </c>
      <c r="I28" s="43">
        <f t="shared" si="10"/>
        <v>-385.81</v>
      </c>
      <c r="J28" s="42">
        <f t="shared" ref="J28" si="29">100*(H28/I28-1)</f>
        <v>-1.7430859749617555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57">
        <f t="shared" ref="B29" si="30">(B13+D13)/2</f>
        <v>-398.03499999999997</v>
      </c>
      <c r="C29" s="43">
        <f t="shared" si="4"/>
        <v>-391.5</v>
      </c>
      <c r="D29" s="55">
        <f t="shared" ref="D29" si="31">100*(B29/C29-1)</f>
        <v>1.6692209450830164</v>
      </c>
      <c r="E29" s="178">
        <f t="shared" ref="E29" si="32">(E13+G13)/2</f>
        <v>-376.57</v>
      </c>
      <c r="F29" s="43">
        <f t="shared" si="7"/>
        <v>-374.5</v>
      </c>
      <c r="G29" s="55">
        <f t="shared" ref="G29" si="33">100*(E29/F29-1)</f>
        <v>0.55273698264353133</v>
      </c>
      <c r="H29" s="57">
        <f t="shared" ref="H29" si="34">(H13+J13)/2</f>
        <v>-355.11</v>
      </c>
      <c r="I29" s="43">
        <f t="shared" si="10"/>
        <v>-357.51</v>
      </c>
      <c r="J29" s="42">
        <f t="shared" ref="J29" si="35">100*(H29/I29-1)</f>
        <v>-0.67130989342955028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57">
        <f t="shared" ref="B30" si="36">(B14+D14)/2</f>
        <v>-198.16499999999999</v>
      </c>
      <c r="C30" s="43">
        <f t="shared" si="4"/>
        <v>-199.21</v>
      </c>
      <c r="D30" s="55">
        <f t="shared" ref="D30" si="37">100*(B30/C30-1)</f>
        <v>-0.52457205963556408</v>
      </c>
      <c r="E30" s="179">
        <f t="shared" ref="E30" si="38">(E14+G14)/2</f>
        <v>-182.745</v>
      </c>
      <c r="F30" s="43">
        <f t="shared" si="7"/>
        <v>-183.38</v>
      </c>
      <c r="G30" s="55">
        <f t="shared" ref="G30" si="39">100*(E30/F30-1)</f>
        <v>-0.34627549351073927</v>
      </c>
      <c r="H30" s="57">
        <f t="shared" ref="H30" si="40">(H14+J14)/2</f>
        <v>-167.32</v>
      </c>
      <c r="I30" s="43">
        <f t="shared" si="10"/>
        <v>-167.54</v>
      </c>
      <c r="J30" s="42">
        <f t="shared" ref="J30" si="41">100*(H30/I30-1)</f>
        <v>-0.13131192551032456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5" thickBot="1">
      <c r="A31" s="12" t="s">
        <v>11</v>
      </c>
      <c r="B31" s="81">
        <f t="shared" ref="B31" si="42">(B15+D15)/2</f>
        <v>-216.45999999999998</v>
      </c>
      <c r="C31" s="44">
        <f t="shared" si="4"/>
        <v>-214.82</v>
      </c>
      <c r="D31" s="56">
        <f t="shared" ref="D31" si="43">100*(B31/C31-1)</f>
        <v>0.76342984824504523</v>
      </c>
      <c r="E31" s="72">
        <f t="shared" ref="E31" si="44">(E15+G15)/2</f>
        <v>-203.755</v>
      </c>
      <c r="F31" s="44">
        <f t="shared" si="7"/>
        <v>-203.22</v>
      </c>
      <c r="G31" s="56">
        <f t="shared" ref="G31" si="45">100*(E31/F31-1)</f>
        <v>0.26326149001081323</v>
      </c>
      <c r="H31" s="58">
        <f t="shared" ref="H31" si="46">(H15+J15)/2</f>
        <v>-191.04500000000002</v>
      </c>
      <c r="I31" s="44">
        <f t="shared" si="10"/>
        <v>-191.62</v>
      </c>
      <c r="J31" s="45">
        <f t="shared" ref="J31" si="47">100*(H31/I31-1)</f>
        <v>-0.300073061267081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5" thickTop="1">
      <c r="A32" s="38" t="s">
        <v>39</v>
      </c>
      <c r="B32" s="9"/>
      <c r="C32" s="51"/>
      <c r="D32" s="63">
        <f>AVERAGE(D20:D31)</f>
        <v>0.39494172163378938</v>
      </c>
      <c r="E32" s="64" t="s">
        <v>40</v>
      </c>
      <c r="F32" s="9"/>
      <c r="G32" s="63">
        <f>AVERAGE(G20:G31)</f>
        <v>4.0764317650568427E-2</v>
      </c>
      <c r="H32" s="10"/>
      <c r="J32" s="63">
        <f>AVERAGE(J20:J31)</f>
        <v>-0.3603433989252669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-1.9207817890156315E-2</v>
      </c>
      <c r="E33" s="64" t="s">
        <v>42</v>
      </c>
      <c r="F33" s="9"/>
      <c r="G33" s="63">
        <f>AVERAGE(G20,G22,G24,G26,G28,G30)</f>
        <v>-0.24161664124843774</v>
      </c>
      <c r="H33" s="10"/>
      <c r="J33" s="63">
        <f>AVERAGE(J20,J22,J24,J26,J28,J30)</f>
        <v>-0.48225657082204276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68">
        <f>AVERAGE(D21,D23,D25,D27,D29,D31)</f>
        <v>0.809091261157735</v>
      </c>
      <c r="E34" s="69" t="s">
        <v>43</v>
      </c>
      <c r="F34" s="76"/>
      <c r="G34" s="68">
        <f>AVERAGE(G21,G23,G25,G27,G29,G31)</f>
        <v>0.32314527654957459</v>
      </c>
      <c r="H34" s="77"/>
      <c r="I34" s="78"/>
      <c r="J34" s="68">
        <f>AVERAGE(J21,J23,J25,J27,J29,J31)</f>
        <v>-0.23843022702849104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63">
        <f>_xlfn.STDEV.S(D20:D31)</f>
        <v>0.68663942582692894</v>
      </c>
      <c r="E35" s="64" t="s">
        <v>40</v>
      </c>
      <c r="F35" s="9"/>
      <c r="G35" s="63">
        <f>_xlfn.STDEV.S(G20:G31)</f>
        <v>0.32572250416869869</v>
      </c>
      <c r="H35" s="10"/>
      <c r="J35" s="63">
        <f>_xlfn.STDEV.S(J20:J31)</f>
        <v>0.49883017282996811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0.61277406083909547</v>
      </c>
      <c r="E36" s="64" t="s">
        <v>42</v>
      </c>
      <c r="F36" s="9"/>
      <c r="G36" s="63">
        <f>_xlfn.STDEV.S(G20,G22,G24,G26,G28,G30)</f>
        <v>0.13520119687165696</v>
      </c>
      <c r="H36" s="10"/>
      <c r="J36" s="63">
        <f>_xlfn.STDEV.S(J20,J22,J24,J26,J28,J30)</f>
        <v>0.66405250950836026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5" thickBot="1">
      <c r="A37" s="70"/>
      <c r="B37" s="71"/>
      <c r="C37" s="72"/>
      <c r="D37" s="73">
        <f>_xlfn.STDEV.S(D21,D23,D25,D27,D29,D31)</f>
        <v>0.50010246367286604</v>
      </c>
      <c r="E37" s="74" t="s">
        <v>43</v>
      </c>
      <c r="F37" s="37"/>
      <c r="G37" s="73">
        <f>_xlfn.STDEV.S(G21,G23,G25,G27,G29,G31)</f>
        <v>0.15413095560522405</v>
      </c>
      <c r="H37" s="75"/>
      <c r="I37" s="75"/>
      <c r="J37" s="73">
        <f>_xlfn.STDEV.S(J21,J23,J25,J27,J29,J31)</f>
        <v>0.26606932174769243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5" thickTop="1">
      <c r="A42" s="2" t="s">
        <v>6</v>
      </c>
      <c r="B42" s="114">
        <f t="shared" ref="B42:B47" si="48">(B4+H4)/2</f>
        <v>-286.55</v>
      </c>
      <c r="C42" s="43">
        <f t="shared" ref="C42:C47" si="49">E4</f>
        <v>-286.55</v>
      </c>
      <c r="D42" s="55">
        <f t="shared" ref="D42:D47" si="50">100*(B42/C42-1)</f>
        <v>0</v>
      </c>
      <c r="E42" s="114">
        <f t="shared" ref="E42:E47" si="51">(C4+I4)/2</f>
        <v>-266.83999999999997</v>
      </c>
      <c r="F42" s="43">
        <f t="shared" ref="F42:F53" si="52">F4</f>
        <v>-266.83999999999997</v>
      </c>
      <c r="G42" s="55">
        <f t="shared" ref="G42:G47" si="53">100*(E42/F42-1)</f>
        <v>0</v>
      </c>
      <c r="H42" s="57">
        <f t="shared" ref="H42:H47" si="54">(D4+J4)/2</f>
        <v>-246.505</v>
      </c>
      <c r="I42" s="43">
        <f t="shared" ref="I42:I47" si="55">G4</f>
        <v>-246.5</v>
      </c>
      <c r="J42" s="42">
        <f t="shared" ref="J42:J47" si="56">100*(H42/I42-1)</f>
        <v>2.028397565911888E-3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165">
        <f t="shared" si="48"/>
        <v>-414.505</v>
      </c>
      <c r="C43" s="43">
        <f t="shared" si="49"/>
        <v>-414.5</v>
      </c>
      <c r="D43" s="55">
        <f t="shared" si="50"/>
        <v>1.2062726176154115E-3</v>
      </c>
      <c r="E43" s="165">
        <f t="shared" si="51"/>
        <v>-455.27</v>
      </c>
      <c r="F43" s="43">
        <f t="shared" si="52"/>
        <v>-455.27</v>
      </c>
      <c r="G43" s="55">
        <f t="shared" si="53"/>
        <v>0</v>
      </c>
      <c r="H43" s="57">
        <f t="shared" si="54"/>
        <v>-499.85</v>
      </c>
      <c r="I43" s="43">
        <f t="shared" si="55"/>
        <v>-499.85</v>
      </c>
      <c r="J43" s="42">
        <f t="shared" si="56"/>
        <v>0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0">
        <f t="shared" si="48"/>
        <v>-401.06</v>
      </c>
      <c r="C44" s="43">
        <f t="shared" si="49"/>
        <v>-401.06</v>
      </c>
      <c r="D44" s="55">
        <f t="shared" si="50"/>
        <v>0</v>
      </c>
      <c r="E44" s="50">
        <f t="shared" si="51"/>
        <v>-390.435</v>
      </c>
      <c r="F44" s="43">
        <f t="shared" si="52"/>
        <v>-390.43</v>
      </c>
      <c r="G44" s="55">
        <f t="shared" si="53"/>
        <v>1.2806392951425494E-3</v>
      </c>
      <c r="H44" s="57">
        <f t="shared" si="54"/>
        <v>-376.36500000000001</v>
      </c>
      <c r="I44" s="43">
        <f t="shared" si="55"/>
        <v>-376.36</v>
      </c>
      <c r="J44" s="42">
        <f t="shared" si="56"/>
        <v>1.3285152513642373E-3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114">
        <f t="shared" si="48"/>
        <v>-388.28499999999997</v>
      </c>
      <c r="C45" s="43">
        <f t="shared" si="49"/>
        <v>-388.29</v>
      </c>
      <c r="D45" s="55">
        <f t="shared" si="50"/>
        <v>-1.2876973396358515E-3</v>
      </c>
      <c r="E45" s="114">
        <f t="shared" si="51"/>
        <v>-420.46000000000004</v>
      </c>
      <c r="F45" s="43">
        <f t="shared" si="52"/>
        <v>-420.46</v>
      </c>
      <c r="G45" s="55">
        <f t="shared" si="53"/>
        <v>2.2204460492503131E-14</v>
      </c>
      <c r="H45" s="57">
        <f t="shared" si="54"/>
        <v>-454.45500000000004</v>
      </c>
      <c r="I45" s="43">
        <f t="shared" si="55"/>
        <v>-454.45</v>
      </c>
      <c r="J45" s="42">
        <f t="shared" si="56"/>
        <v>1.1002310485341837E-3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167">
        <f t="shared" si="48"/>
        <v>-473.59500000000003</v>
      </c>
      <c r="C46" s="43">
        <f t="shared" si="49"/>
        <v>-473.59</v>
      </c>
      <c r="D46" s="55">
        <f t="shared" si="50"/>
        <v>1.0557655355958318E-3</v>
      </c>
      <c r="E46" s="167">
        <f t="shared" si="51"/>
        <v>-436.04499999999996</v>
      </c>
      <c r="F46" s="43">
        <f t="shared" si="52"/>
        <v>-436.05</v>
      </c>
      <c r="G46" s="55">
        <f t="shared" si="53"/>
        <v>-1.146657493422687E-3</v>
      </c>
      <c r="H46" s="57">
        <f t="shared" si="54"/>
        <v>-397.75</v>
      </c>
      <c r="I46" s="43">
        <f t="shared" si="55"/>
        <v>-397.75</v>
      </c>
      <c r="J46" s="42">
        <f t="shared" si="56"/>
        <v>0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168">
        <f t="shared" si="48"/>
        <v>-372.19</v>
      </c>
      <c r="C47" s="43">
        <f t="shared" si="49"/>
        <v>-372.19</v>
      </c>
      <c r="D47" s="55">
        <f t="shared" si="50"/>
        <v>0</v>
      </c>
      <c r="E47" s="168">
        <f t="shared" si="51"/>
        <v>-420.14499999999998</v>
      </c>
      <c r="F47" s="43">
        <f t="shared" si="52"/>
        <v>-420.14</v>
      </c>
      <c r="G47" s="55">
        <f t="shared" si="53"/>
        <v>1.1900794973040973E-3</v>
      </c>
      <c r="H47" s="57">
        <f t="shared" si="54"/>
        <v>-469.11500000000001</v>
      </c>
      <c r="I47" s="43">
        <f t="shared" si="55"/>
        <v>-469.12</v>
      </c>
      <c r="J47" s="42">
        <f t="shared" si="56"/>
        <v>-1.0658253751683056E-3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169">
        <f t="shared" ref="B48" si="57">(B10+H10)/2</f>
        <v>-549.59</v>
      </c>
      <c r="C48" s="43">
        <f t="shared" ref="C48" si="58">E10</f>
        <v>-549.59</v>
      </c>
      <c r="D48" s="55">
        <f t="shared" ref="D48" si="59">100*(B48/C48-1)</f>
        <v>0</v>
      </c>
      <c r="E48" s="169">
        <f t="shared" ref="E48" si="60">(C10+I10)/2</f>
        <v>-538.98500000000001</v>
      </c>
      <c r="F48" s="43">
        <f t="shared" si="52"/>
        <v>-538.98</v>
      </c>
      <c r="G48" s="55">
        <f t="shared" ref="G48" si="61">100*(E48/F48-1)</f>
        <v>9.2767820698558268E-4</v>
      </c>
      <c r="H48" s="57">
        <f t="shared" ref="H48" si="62">(D10+J10)/2</f>
        <v>-526.19000000000005</v>
      </c>
      <c r="I48" s="43">
        <f t="shared" ref="I48" si="63">G10</f>
        <v>-526.19000000000005</v>
      </c>
      <c r="J48" s="42">
        <f t="shared" ref="J48" si="64">100*(H48/I48-1)</f>
        <v>0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172">
        <f t="shared" ref="B49" si="65">(B11+H11)/2</f>
        <v>-521.77</v>
      </c>
      <c r="C49" s="43">
        <f t="shared" ref="C49" si="66">E11</f>
        <v>-521.77</v>
      </c>
      <c r="D49" s="55">
        <f t="shared" ref="D49" si="67">100*(B49/C49-1)</f>
        <v>0</v>
      </c>
      <c r="E49" s="172">
        <f t="shared" ref="E49" si="68">(C11+I11)/2</f>
        <v>-576.03500000000008</v>
      </c>
      <c r="F49" s="43">
        <f t="shared" si="52"/>
        <v>-576.03</v>
      </c>
      <c r="G49" s="55">
        <f t="shared" ref="G49" si="69">100*(E49/F49-1)</f>
        <v>8.6801034671069033E-4</v>
      </c>
      <c r="H49" s="57">
        <f t="shared" ref="H49" si="70">(D11+J11)/2</f>
        <v>-634.505</v>
      </c>
      <c r="I49" s="43">
        <f t="shared" ref="I49" si="71">G11</f>
        <v>-634.5</v>
      </c>
      <c r="J49" s="42">
        <f t="shared" ref="J49" si="72">100*(H49/I49-1)</f>
        <v>7.8802206462391666E-4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177">
        <f t="shared" ref="B50" si="73">(B12+H12)/2</f>
        <v>-380.57000000000005</v>
      </c>
      <c r="C50" s="43">
        <f t="shared" ref="C50" si="74">E12</f>
        <v>-380.57</v>
      </c>
      <c r="D50" s="55">
        <f t="shared" ref="D50" si="75">100*(B50/C50-1)</f>
        <v>2.2204460492503131E-14</v>
      </c>
      <c r="E50" s="177">
        <f t="shared" ref="E50" si="76">(C12+I12)/2</f>
        <v>-403.2</v>
      </c>
      <c r="F50" s="43">
        <f t="shared" si="52"/>
        <v>-403.2</v>
      </c>
      <c r="G50" s="55">
        <f t="shared" ref="G50" si="77">100*(E50/F50-1)</f>
        <v>0</v>
      </c>
      <c r="H50" s="57">
        <f t="shared" ref="H50" si="78">(D12+J12)/2</f>
        <v>-423.77</v>
      </c>
      <c r="I50" s="43">
        <f t="shared" ref="I50" si="79">G12</f>
        <v>-423.77</v>
      </c>
      <c r="J50" s="42">
        <f t="shared" ref="J50" si="80">100*(H50/I50-1)</f>
        <v>0</v>
      </c>
    </row>
    <row r="51" spans="1:16">
      <c r="A51" s="2" t="s">
        <v>12</v>
      </c>
      <c r="B51" s="178">
        <f t="shared" ref="B51" si="81">(B13+H13)/2</f>
        <v>-345.49</v>
      </c>
      <c r="C51" s="43">
        <f t="shared" ref="C51" si="82">E13</f>
        <v>-345.49</v>
      </c>
      <c r="D51" s="55">
        <f t="shared" ref="D51" si="83">100*(B51/C51-1)</f>
        <v>0</v>
      </c>
      <c r="E51" s="178">
        <f t="shared" ref="E51" si="84">(C13+I13)/2</f>
        <v>-374.505</v>
      </c>
      <c r="F51" s="43">
        <f t="shared" si="52"/>
        <v>-374.5</v>
      </c>
      <c r="G51" s="55">
        <f t="shared" ref="G51" si="85">100*(E51/F51-1)</f>
        <v>1.3351134846351087E-3</v>
      </c>
      <c r="H51" s="57">
        <f t="shared" ref="H51" si="86">(D13+J13)/2</f>
        <v>-407.65499999999997</v>
      </c>
      <c r="I51" s="43">
        <f t="shared" ref="I51" si="87">G13</f>
        <v>-407.65</v>
      </c>
      <c r="J51" s="42">
        <f t="shared" ref="J51" si="88">100*(H51/I51-1)</f>
        <v>1.2265423770418948E-3</v>
      </c>
    </row>
    <row r="52" spans="1:16">
      <c r="A52" s="2" t="s">
        <v>16</v>
      </c>
      <c r="B52" s="179">
        <f t="shared" ref="B52" si="89">(B14+H14)/2</f>
        <v>-191.32499999999999</v>
      </c>
      <c r="C52" s="43">
        <f t="shared" ref="C52" si="90">E14</f>
        <v>-191.33</v>
      </c>
      <c r="D52" s="55">
        <f t="shared" ref="D52" si="91">100*(B52/C52-1)</f>
        <v>-2.6132859457628221E-3</v>
      </c>
      <c r="E52" s="179">
        <f t="shared" ref="E52" si="92">(C14+I14)/2</f>
        <v>-183.375</v>
      </c>
      <c r="F52" s="43">
        <f t="shared" si="52"/>
        <v>-183.38</v>
      </c>
      <c r="G52" s="55">
        <f t="shared" ref="G52" si="93">100*(E52/F52-1)</f>
        <v>-2.7265786890606769E-3</v>
      </c>
      <c r="H52" s="57">
        <f t="shared" ref="H52" si="94">(D14+J14)/2</f>
        <v>-174.16</v>
      </c>
      <c r="I52" s="43">
        <f t="shared" ref="I52" si="95">G14</f>
        <v>-174.16</v>
      </c>
      <c r="J52" s="42">
        <f t="shared" ref="J52" si="96">100*(H52/I52-1)</f>
        <v>0</v>
      </c>
    </row>
    <row r="53" spans="1:16" ht="13.5" thickBot="1">
      <c r="A53" s="12" t="s">
        <v>11</v>
      </c>
      <c r="B53" s="193">
        <f t="shared" ref="B53" si="97">(B15+H15)/2</f>
        <v>-190.86500000000001</v>
      </c>
      <c r="C53" s="44">
        <f t="shared" ref="C53" si="98">E15</f>
        <v>-190.87</v>
      </c>
      <c r="D53" s="56">
        <f t="shared" ref="D53" si="99">100*(B53/C53-1)</f>
        <v>-2.6195840100551315E-3</v>
      </c>
      <c r="E53" s="72">
        <f t="shared" ref="E53" si="100">(C15+I15)/2</f>
        <v>-203.22</v>
      </c>
      <c r="F53" s="44">
        <f t="shared" si="52"/>
        <v>-203.22</v>
      </c>
      <c r="G53" s="56">
        <f t="shared" ref="G53" si="101">100*(E53/F53-1)</f>
        <v>0</v>
      </c>
      <c r="H53" s="58">
        <f t="shared" ref="H53" si="102">(D15+J15)/2</f>
        <v>-216.64</v>
      </c>
      <c r="I53" s="44">
        <f t="shared" ref="I53" si="103">G15</f>
        <v>-216.64</v>
      </c>
      <c r="J53" s="45">
        <f t="shared" ref="J53" si="104">100*(H53/I53-1)</f>
        <v>0</v>
      </c>
    </row>
    <row r="54" spans="1:16" ht="13.5" thickTop="1">
      <c r="A54" s="38" t="s">
        <v>39</v>
      </c>
      <c r="B54" s="9"/>
      <c r="C54" s="51"/>
      <c r="D54" s="63">
        <f>AVERAGE(D42:D53)</f>
        <v>-3.5487742851836312E-4</v>
      </c>
      <c r="E54" s="64" t="s">
        <v>40</v>
      </c>
      <c r="F54" s="9"/>
      <c r="G54" s="63">
        <f>AVERAGE(G42:G53)</f>
        <v>1.4402372069307243E-4</v>
      </c>
      <c r="H54" s="10"/>
      <c r="J54" s="63">
        <f>AVERAGE(J42:J53)</f>
        <v>4.504902443589846E-4</v>
      </c>
    </row>
    <row r="55" spans="1:16">
      <c r="A55" s="38" t="s">
        <v>41</v>
      </c>
      <c r="B55" s="420" t="s">
        <v>33</v>
      </c>
      <c r="C55" s="403"/>
      <c r="D55" s="63">
        <f>AVERAGE(D42,D44,D46,D48,D50,D52)</f>
        <v>-2.5958673502413099E-4</v>
      </c>
      <c r="E55" s="64" t="s">
        <v>42</v>
      </c>
      <c r="F55" s="9"/>
      <c r="G55" s="63">
        <f>AVERAGE(G42,G44,G46,G48,G50,G52)</f>
        <v>-2.7748644672587197E-4</v>
      </c>
      <c r="H55" s="10"/>
      <c r="J55" s="63">
        <f>AVERAGE(J42,J44,J46,J48,J50,J52)</f>
        <v>5.5948546954602085E-4</v>
      </c>
    </row>
    <row r="56" spans="1:16">
      <c r="A56" s="38"/>
      <c r="B56" s="66"/>
      <c r="C56" s="67"/>
      <c r="D56" s="68">
        <f>AVERAGE(D43,D45,D47,D49,D51,D53)</f>
        <v>-4.5016812201259526E-4</v>
      </c>
      <c r="E56" s="69" t="s">
        <v>43</v>
      </c>
      <c r="F56" s="76"/>
      <c r="G56" s="68">
        <f>AVERAGE(G43,G45,G47,G49,G51,G53)</f>
        <v>5.6553388811201677E-4</v>
      </c>
      <c r="H56" s="77"/>
      <c r="I56" s="78"/>
      <c r="J56" s="68">
        <f>AVERAGE(J43,J45,J47,J49,J51,J53)</f>
        <v>3.414950191719483E-4</v>
      </c>
    </row>
    <row r="57" spans="1:16">
      <c r="A57" s="38"/>
      <c r="B57" s="66"/>
      <c r="C57" s="50"/>
      <c r="D57" s="63">
        <f>_xlfn.STDEV.S(D42:D53)</f>
        <v>1.2213303804928268E-3</v>
      </c>
      <c r="E57" s="64" t="s">
        <v>40</v>
      </c>
      <c r="F57" s="9"/>
      <c r="G57" s="63">
        <f>_xlfn.STDEV.S(G42:G53)</f>
        <v>1.1659184369620763E-3</v>
      </c>
      <c r="H57" s="10"/>
      <c r="J57" s="63">
        <f>_xlfn.STDEV.S(J42:J53)</f>
        <v>8.4831003138744539E-4</v>
      </c>
    </row>
    <row r="58" spans="1:16">
      <c r="A58" s="38"/>
      <c r="B58" s="420" t="s">
        <v>44</v>
      </c>
      <c r="C58" s="403"/>
      <c r="D58" s="63">
        <f>_xlfn.STDEV.S(D42,D44,D46,D48,D50,D52)</f>
        <v>1.2279733435600717E-3</v>
      </c>
      <c r="E58" s="64" t="s">
        <v>42</v>
      </c>
      <c r="F58" s="9"/>
      <c r="G58" s="63">
        <f>_xlfn.STDEV.S(G42,G44,G46,G48,G50,G52)</f>
        <v>1.4688557618869275E-3</v>
      </c>
      <c r="H58" s="10"/>
      <c r="J58" s="63">
        <f>_xlfn.STDEV.S(J42,J44,J46,J48,J50,J52)</f>
        <v>8.9456196148795272E-4</v>
      </c>
    </row>
    <row r="59" spans="1:16" ht="13.5" thickBot="1">
      <c r="A59" s="70"/>
      <c r="B59" s="71"/>
      <c r="C59" s="72"/>
      <c r="D59" s="73">
        <f>_xlfn.STDEV.S(D43,D45,D47,D49,D51,D53)</f>
        <v>1.3235989138551322E-3</v>
      </c>
      <c r="E59" s="74" t="s">
        <v>43</v>
      </c>
      <c r="F59" s="37"/>
      <c r="G59" s="73">
        <f>_xlfn.STDEV.S(G43,G45,G47,G49,G51,G53)</f>
        <v>6.3769706242640281E-4</v>
      </c>
      <c r="H59" s="75"/>
      <c r="I59" s="75"/>
      <c r="J59" s="73">
        <f>_xlfn.STDEV.S(J43,J45,J47,J49,J51,J53)</f>
        <v>8.6858090916270029E-4</v>
      </c>
    </row>
    <row r="60" spans="1:16" ht="13.5" thickTop="1">
      <c r="A60" s="5"/>
      <c r="B60" s="15"/>
      <c r="C60" s="15"/>
      <c r="D60" s="9"/>
      <c r="E60" s="15"/>
      <c r="F60" s="1"/>
      <c r="G60" s="1"/>
    </row>
    <row r="61" spans="1:16" ht="13.5" thickBot="1">
      <c r="A61" s="5"/>
      <c r="B61" s="15"/>
      <c r="C61" s="380"/>
      <c r="D61" s="387"/>
      <c r="E61" s="381"/>
      <c r="F61" s="386"/>
      <c r="G61" s="385"/>
      <c r="H61" s="1"/>
      <c r="I61" s="1"/>
      <c r="J61" s="1"/>
      <c r="K61" s="1"/>
    </row>
    <row r="62" spans="1:16" ht="13.5" thickTop="1">
      <c r="A62" s="82"/>
      <c r="B62" s="407" t="s">
        <v>61</v>
      </c>
      <c r="C62" s="418"/>
      <c r="D62" s="419"/>
      <c r="E62" s="407" t="s">
        <v>62</v>
      </c>
      <c r="F62" s="418"/>
      <c r="G62" s="419"/>
      <c r="H62" s="1"/>
      <c r="I62" s="407" t="s">
        <v>78</v>
      </c>
      <c r="J62" s="408"/>
      <c r="K62" s="409"/>
      <c r="L62" s="197"/>
      <c r="M62" s="197"/>
      <c r="N62" s="197"/>
      <c r="O62" s="120"/>
    </row>
    <row r="63" spans="1:16">
      <c r="A63" s="83" t="s">
        <v>69</v>
      </c>
      <c r="B63" s="84" t="s">
        <v>52</v>
      </c>
      <c r="C63" s="41" t="s">
        <v>64</v>
      </c>
      <c r="D63" s="85" t="s">
        <v>30</v>
      </c>
      <c r="E63" s="84" t="s">
        <v>52</v>
      </c>
      <c r="F63" s="41" t="s">
        <v>64</v>
      </c>
      <c r="G63" s="85" t="s">
        <v>30</v>
      </c>
      <c r="H63" s="1"/>
      <c r="I63" s="84" t="s">
        <v>52</v>
      </c>
      <c r="J63" s="41" t="s">
        <v>64</v>
      </c>
      <c r="K63" s="85" t="s">
        <v>30</v>
      </c>
      <c r="L63" s="197"/>
      <c r="M63" s="197"/>
      <c r="N63" s="197"/>
      <c r="O63" s="120"/>
    </row>
    <row r="64" spans="1:16" ht="13.5" thickBot="1">
      <c r="A64" s="86" t="s">
        <v>70</v>
      </c>
      <c r="B64" s="99" t="s">
        <v>18</v>
      </c>
      <c r="C64" s="88" t="s">
        <v>66</v>
      </c>
      <c r="D64" s="89" t="s">
        <v>32</v>
      </c>
      <c r="E64" s="90" t="s">
        <v>67</v>
      </c>
      <c r="F64" s="88" t="s">
        <v>66</v>
      </c>
      <c r="G64" s="89" t="s">
        <v>32</v>
      </c>
      <c r="H64" s="1"/>
      <c r="I64" s="215" t="s">
        <v>22</v>
      </c>
      <c r="J64" s="88" t="s">
        <v>66</v>
      </c>
      <c r="K64" s="89" t="s">
        <v>32</v>
      </c>
      <c r="L64" s="197"/>
      <c r="M64" s="197"/>
      <c r="N64" s="197"/>
      <c r="O64" s="120"/>
    </row>
    <row r="65" spans="1:15" ht="13.5" thickTop="1">
      <c r="A65" s="91" t="s">
        <v>6</v>
      </c>
      <c r="B65" s="92">
        <f>F4</f>
        <v>-266.83999999999997</v>
      </c>
      <c r="C65" s="238">
        <v>-264.86099999999999</v>
      </c>
      <c r="D65" s="317">
        <f>(C65/B65-1)</f>
        <v>-7.4164293209413312E-3</v>
      </c>
      <c r="E65" s="363">
        <f>N4</f>
        <v>-16.170000000000002</v>
      </c>
      <c r="F65" s="108">
        <v>16.678000000000001</v>
      </c>
      <c r="G65" s="364">
        <f>(F65/ABS(E65)-1)</f>
        <v>3.1416202844774199E-2</v>
      </c>
      <c r="H65" s="1"/>
      <c r="I65" s="208">
        <f>C4</f>
        <v>-283.01</v>
      </c>
      <c r="J65" s="332">
        <v>-281.53899999999999</v>
      </c>
      <c r="K65" s="317">
        <f>(J65/I65-1)</f>
        <v>-5.1976961944807387E-3</v>
      </c>
      <c r="L65" s="197"/>
      <c r="M65" s="97"/>
      <c r="N65" s="197"/>
      <c r="O65" s="120"/>
    </row>
    <row r="66" spans="1:15">
      <c r="A66" s="91" t="s">
        <v>7</v>
      </c>
      <c r="B66" s="92">
        <f t="shared" ref="B66:B76" si="105">F5</f>
        <v>-455.27</v>
      </c>
      <c r="C66" s="108">
        <v>-453.38200000000001</v>
      </c>
      <c r="D66" s="317">
        <f t="shared" ref="D66:D75" si="106">(C66/B66-1)</f>
        <v>-4.1469896984206445E-3</v>
      </c>
      <c r="E66" s="363">
        <f t="shared" ref="E66:E76" si="107">N5</f>
        <v>-41.900000000000006</v>
      </c>
      <c r="F66" s="108">
        <v>41.930999999999997</v>
      </c>
      <c r="G66" s="364">
        <f t="shared" ref="G66:G76" si="108">(F66/ABS(E66)-1)</f>
        <v>7.3985680190902237E-4</v>
      </c>
      <c r="H66" s="1"/>
      <c r="I66" s="208">
        <f t="shared" ref="I66:I76" si="109">C5</f>
        <v>-497.17</v>
      </c>
      <c r="J66" s="333">
        <v>-495.31200000000001</v>
      </c>
      <c r="K66" s="317">
        <f t="shared" ref="K66:K75" si="110">(J66/I66-1)</f>
        <v>-3.7371522819156233E-3</v>
      </c>
      <c r="L66" s="197"/>
      <c r="M66" s="97"/>
      <c r="N66" s="197"/>
      <c r="O66" s="120"/>
    </row>
    <row r="67" spans="1:15">
      <c r="A67" s="91" t="s">
        <v>13</v>
      </c>
      <c r="B67" s="92">
        <f t="shared" si="105"/>
        <v>-390.43</v>
      </c>
      <c r="C67" s="108">
        <v>-386.83199999999999</v>
      </c>
      <c r="D67" s="317">
        <f t="shared" si="106"/>
        <v>-9.2154803677996222E-3</v>
      </c>
      <c r="E67" s="363">
        <f t="shared" si="107"/>
        <v>-32.425000000000011</v>
      </c>
      <c r="F67" s="108">
        <v>32.997999999999998</v>
      </c>
      <c r="G67" s="364">
        <f t="shared" si="108"/>
        <v>1.7671549730146063E-2</v>
      </c>
      <c r="H67" s="1"/>
      <c r="I67" s="208">
        <f t="shared" si="109"/>
        <v>-422.86</v>
      </c>
      <c r="J67" s="333">
        <v>-419.83</v>
      </c>
      <c r="K67" s="317">
        <f t="shared" si="110"/>
        <v>-7.1654921250532411E-3</v>
      </c>
      <c r="L67" s="197"/>
      <c r="M67" s="97"/>
      <c r="N67" s="197"/>
      <c r="O67" s="120"/>
    </row>
    <row r="68" spans="1:15">
      <c r="A68" s="91" t="s">
        <v>8</v>
      </c>
      <c r="B68" s="92">
        <f t="shared" si="105"/>
        <v>-420.46</v>
      </c>
      <c r="C68" s="108">
        <v>-419.34</v>
      </c>
      <c r="D68" s="317">
        <f t="shared" si="106"/>
        <v>-2.6637492270370489E-3</v>
      </c>
      <c r="E68" s="363">
        <f t="shared" si="107"/>
        <v>-45.539999999999992</v>
      </c>
      <c r="F68" s="108">
        <v>44.161999999999999</v>
      </c>
      <c r="G68" s="364">
        <f t="shared" si="108"/>
        <v>-3.0259112867808358E-2</v>
      </c>
      <c r="H68" s="1"/>
      <c r="I68" s="208">
        <f t="shared" si="109"/>
        <v>-466</v>
      </c>
      <c r="J68" s="333">
        <v>-463.50200000000001</v>
      </c>
      <c r="K68" s="317">
        <f t="shared" si="110"/>
        <v>-5.3605150214591779E-3</v>
      </c>
      <c r="L68" s="197"/>
      <c r="M68" s="97"/>
      <c r="N68" s="197"/>
      <c r="O68" s="120"/>
    </row>
    <row r="69" spans="1:15">
      <c r="A69" s="91" t="s">
        <v>14</v>
      </c>
      <c r="B69" s="92">
        <f t="shared" si="105"/>
        <v>-436.05</v>
      </c>
      <c r="C69" s="108">
        <v>-435.81200000000001</v>
      </c>
      <c r="D69" s="317">
        <f t="shared" si="106"/>
        <v>-5.4580896686162728E-4</v>
      </c>
      <c r="E69" s="363">
        <f t="shared" si="107"/>
        <v>-32.025000000000006</v>
      </c>
      <c r="F69" s="108">
        <v>30.228999999999999</v>
      </c>
      <c r="G69" s="364">
        <f t="shared" si="108"/>
        <v>-5.6081186572989994E-2</v>
      </c>
      <c r="H69" s="1"/>
      <c r="I69" s="208">
        <f t="shared" si="109"/>
        <v>-468.07</v>
      </c>
      <c r="J69" s="333">
        <v>-466.04</v>
      </c>
      <c r="K69" s="317">
        <f t="shared" si="110"/>
        <v>-4.33695814728563E-3</v>
      </c>
      <c r="L69" s="197"/>
      <c r="M69" s="97"/>
      <c r="N69" s="197"/>
      <c r="O69" s="120"/>
    </row>
    <row r="70" spans="1:15">
      <c r="A70" s="91" t="s">
        <v>9</v>
      </c>
      <c r="B70" s="92">
        <f t="shared" si="105"/>
        <v>-420.14</v>
      </c>
      <c r="C70" s="108">
        <v>-425.24099999999999</v>
      </c>
      <c r="D70" s="317">
        <f t="shared" si="106"/>
        <v>1.2141191031560972E-2</v>
      </c>
      <c r="E70" s="363">
        <f t="shared" si="107"/>
        <v>-40.655000000000001</v>
      </c>
      <c r="F70" s="108">
        <v>36.581000000000003</v>
      </c>
      <c r="G70" s="364">
        <f t="shared" si="108"/>
        <v>-0.1002090763743696</v>
      </c>
      <c r="H70" s="1"/>
      <c r="I70" s="208">
        <f t="shared" si="109"/>
        <v>-460.8</v>
      </c>
      <c r="J70" s="333">
        <v>-461.82299999999998</v>
      </c>
      <c r="K70" s="317">
        <f t="shared" si="110"/>
        <v>2.2200520833333126E-3</v>
      </c>
      <c r="L70" s="197"/>
      <c r="M70" s="97"/>
      <c r="N70" s="197"/>
      <c r="O70" s="120"/>
    </row>
    <row r="71" spans="1:15">
      <c r="A71" s="91" t="s">
        <v>15</v>
      </c>
      <c r="B71" s="92">
        <f t="shared" si="105"/>
        <v>-538.98</v>
      </c>
      <c r="C71" s="108">
        <v>-536.13400000000001</v>
      </c>
      <c r="D71" s="317">
        <f t="shared" si="106"/>
        <v>-5.2803443541504791E-3</v>
      </c>
      <c r="E71" s="363">
        <f t="shared" si="107"/>
        <v>-39.955000000000041</v>
      </c>
      <c r="F71" s="108">
        <v>42.12</v>
      </c>
      <c r="G71" s="364">
        <f t="shared" si="108"/>
        <v>5.4185959204103407E-2</v>
      </c>
      <c r="H71" s="1"/>
      <c r="I71" s="208">
        <f t="shared" si="109"/>
        <v>-578.94000000000005</v>
      </c>
      <c r="J71" s="333">
        <v>-578.25400000000002</v>
      </c>
      <c r="K71" s="317">
        <f t="shared" si="110"/>
        <v>-1.1849241717623027E-3</v>
      </c>
      <c r="L71" s="197"/>
      <c r="M71" s="97"/>
      <c r="N71" s="197"/>
      <c r="O71" s="120"/>
    </row>
    <row r="72" spans="1:15">
      <c r="A72" s="91" t="s">
        <v>10</v>
      </c>
      <c r="B72" s="92">
        <f t="shared" si="105"/>
        <v>-576.03</v>
      </c>
      <c r="C72" s="108">
        <v>-573.95100000000002</v>
      </c>
      <c r="D72" s="317">
        <f t="shared" si="106"/>
        <v>-3.6091870215092525E-3</v>
      </c>
      <c r="E72" s="363">
        <f t="shared" si="107"/>
        <v>-54.41500000000002</v>
      </c>
      <c r="F72" s="108">
        <v>53.27</v>
      </c>
      <c r="G72" s="364">
        <f t="shared" si="108"/>
        <v>-2.104199209776747E-2</v>
      </c>
      <c r="H72" s="1"/>
      <c r="I72" s="208">
        <f t="shared" si="109"/>
        <v>-630.45000000000005</v>
      </c>
      <c r="J72" s="333">
        <v>-627.221</v>
      </c>
      <c r="K72" s="317">
        <f t="shared" si="110"/>
        <v>-5.1217384407963307E-3</v>
      </c>
      <c r="L72" s="197"/>
      <c r="M72" s="97"/>
      <c r="N72" s="197"/>
      <c r="O72" s="120"/>
    </row>
    <row r="73" spans="1:15">
      <c r="A73" s="91" t="s">
        <v>17</v>
      </c>
      <c r="B73" s="92">
        <f t="shared" si="105"/>
        <v>-403.2</v>
      </c>
      <c r="C73" s="108">
        <v>-400.62200000000001</v>
      </c>
      <c r="D73" s="317">
        <f t="shared" si="106"/>
        <v>-6.3938492063491115E-3</v>
      </c>
      <c r="E73" s="363">
        <f t="shared" si="107"/>
        <v>-17.389999999999986</v>
      </c>
      <c r="F73" s="108">
        <v>20.452000000000002</v>
      </c>
      <c r="G73" s="364">
        <f t="shared" si="108"/>
        <v>0.17607820586544087</v>
      </c>
      <c r="H73" s="1"/>
      <c r="I73" s="208">
        <f t="shared" si="109"/>
        <v>-420.59</v>
      </c>
      <c r="J73" s="333">
        <v>-421.07400000000001</v>
      </c>
      <c r="K73" s="317">
        <f t="shared" si="110"/>
        <v>1.1507644023871499E-3</v>
      </c>
      <c r="L73" s="197"/>
      <c r="M73" s="97"/>
      <c r="N73" s="197"/>
      <c r="O73" s="120"/>
    </row>
    <row r="74" spans="1:15">
      <c r="A74" s="91" t="s">
        <v>12</v>
      </c>
      <c r="B74" s="92">
        <f t="shared" si="105"/>
        <v>-374.5</v>
      </c>
      <c r="C74" s="108">
        <v>-371.93599999999998</v>
      </c>
      <c r="D74" s="317">
        <f t="shared" si="106"/>
        <v>-6.8464619492657475E-3</v>
      </c>
      <c r="E74" s="363">
        <f t="shared" si="107"/>
        <v>-16.995000000000005</v>
      </c>
      <c r="F74" s="108">
        <v>19.553000000000001</v>
      </c>
      <c r="G74" s="364">
        <f t="shared" si="108"/>
        <v>0.15051485731097358</v>
      </c>
      <c r="H74" s="1"/>
      <c r="I74" s="208">
        <f t="shared" si="109"/>
        <v>-391.5</v>
      </c>
      <c r="J74" s="333">
        <v>-391.48899999999998</v>
      </c>
      <c r="K74" s="317">
        <f t="shared" si="110"/>
        <v>-2.8097062579890419E-5</v>
      </c>
      <c r="L74" s="197"/>
      <c r="M74" s="97"/>
      <c r="N74" s="197"/>
      <c r="O74" s="120"/>
    </row>
    <row r="75" spans="1:15">
      <c r="A75" s="91" t="s">
        <v>68</v>
      </c>
      <c r="B75" s="92">
        <f t="shared" si="105"/>
        <v>-183.38</v>
      </c>
      <c r="C75" s="108">
        <v>-176.535</v>
      </c>
      <c r="D75" s="317">
        <f t="shared" si="106"/>
        <v>-3.7326862253244664E-2</v>
      </c>
      <c r="E75" s="363">
        <f t="shared" si="107"/>
        <v>-15.835000000000008</v>
      </c>
      <c r="F75" s="108">
        <v>13.930999999999999</v>
      </c>
      <c r="G75" s="364">
        <f t="shared" si="108"/>
        <v>-0.12023997473950165</v>
      </c>
      <c r="H75" s="1"/>
      <c r="I75" s="208">
        <f t="shared" si="109"/>
        <v>-199.21</v>
      </c>
      <c r="J75" s="333">
        <v>-190.46700000000001</v>
      </c>
      <c r="K75" s="317">
        <f t="shared" si="110"/>
        <v>-4.3888359018121603E-2</v>
      </c>
      <c r="L75" s="197"/>
      <c r="M75" s="97"/>
      <c r="N75" s="197"/>
      <c r="O75" s="120"/>
    </row>
    <row r="76" spans="1:15" ht="13.5" thickBot="1">
      <c r="A76" s="94" t="s">
        <v>11</v>
      </c>
      <c r="B76" s="103">
        <f t="shared" si="105"/>
        <v>-203.22</v>
      </c>
      <c r="C76" s="109">
        <v>-200.708</v>
      </c>
      <c r="D76" s="322">
        <f>(C76/B76-1)</f>
        <v>-1.2360988091723257E-2</v>
      </c>
      <c r="E76" s="363">
        <f t="shared" si="107"/>
        <v>-11.599999999999994</v>
      </c>
      <c r="F76" s="109">
        <v>13.141</v>
      </c>
      <c r="G76" s="364">
        <f t="shared" si="108"/>
        <v>0.13284482758620753</v>
      </c>
      <c r="H76" s="1"/>
      <c r="I76" s="209">
        <f t="shared" si="109"/>
        <v>-214.82</v>
      </c>
      <c r="J76" s="334">
        <v>-213.84899999999999</v>
      </c>
      <c r="K76" s="322">
        <f>(J76/I76-1)</f>
        <v>-4.520063308816713E-3</v>
      </c>
      <c r="L76" s="197"/>
      <c r="M76" s="97"/>
      <c r="N76" s="197"/>
      <c r="O76" s="120"/>
    </row>
    <row r="77" spans="1:15" ht="13.5" thickTop="1">
      <c r="A77" s="96" t="s">
        <v>39</v>
      </c>
      <c r="B77" s="213"/>
      <c r="C77" s="214"/>
      <c r="D77" s="329">
        <f>AVERAGE(D65:D76)</f>
        <v>-6.9720799521451509E-3</v>
      </c>
      <c r="E77" s="410" t="s">
        <v>40</v>
      </c>
      <c r="F77" s="411"/>
      <c r="G77" s="329">
        <f>AVERAGE(G65:G76)</f>
        <v>1.96350097242598E-2</v>
      </c>
      <c r="H77" s="1"/>
      <c r="I77" s="410" t="s">
        <v>40</v>
      </c>
      <c r="J77" s="411"/>
      <c r="K77" s="317">
        <f>AVERAGE(K65:K76)</f>
        <v>-6.4308482738792321E-3</v>
      </c>
      <c r="L77" s="197"/>
      <c r="M77" s="197"/>
      <c r="N77" s="197"/>
      <c r="O77" s="120"/>
    </row>
    <row r="78" spans="1:15">
      <c r="A78" s="38" t="s">
        <v>41</v>
      </c>
      <c r="B78" s="406" t="s">
        <v>128</v>
      </c>
      <c r="C78" s="403"/>
      <c r="D78" s="330">
        <f>AVERAGE(D65,D67,D69,D71,D73,D75)</f>
        <v>-1.1029795744891139E-2</v>
      </c>
      <c r="E78" s="402" t="s">
        <v>42</v>
      </c>
      <c r="F78" s="403"/>
      <c r="G78" s="317">
        <f>AVERAGE(G65,G67,G69,G71,G73,G75)</f>
        <v>1.7171792721995482E-2</v>
      </c>
      <c r="H78" s="1"/>
      <c r="I78" s="402" t="s">
        <v>42</v>
      </c>
      <c r="J78" s="403"/>
      <c r="K78" s="317">
        <f>AVERAGE(K65,K67,K69,K71,K73,K75)</f>
        <v>-1.0103777542386061E-2</v>
      </c>
      <c r="L78" s="197"/>
      <c r="M78" s="197"/>
      <c r="N78" s="197"/>
      <c r="O78" s="120"/>
    </row>
    <row r="79" spans="1:15">
      <c r="A79" s="38"/>
      <c r="B79" s="199"/>
      <c r="C79" s="67"/>
      <c r="D79" s="331">
        <f>AVERAGE(D66,D68,D70,D72,D74,D76)</f>
        <v>-2.9143641593991632E-3</v>
      </c>
      <c r="E79" s="412" t="s">
        <v>43</v>
      </c>
      <c r="F79" s="413"/>
      <c r="G79" s="335">
        <f>AVERAGE(G66,G68,G70,G72,G74,G76)</f>
        <v>2.2098226726524117E-2</v>
      </c>
      <c r="H79" s="1"/>
      <c r="I79" s="412" t="s">
        <v>43</v>
      </c>
      <c r="J79" s="413"/>
      <c r="K79" s="335">
        <f>AVERAGE(K66,K68,K70,K72,K74,K76)</f>
        <v>-2.7579190053724036E-3</v>
      </c>
      <c r="L79" s="197"/>
      <c r="M79" s="197"/>
      <c r="N79" s="197"/>
      <c r="O79" s="120"/>
    </row>
    <row r="80" spans="1:15">
      <c r="A80" s="38"/>
      <c r="B80" s="199"/>
      <c r="C80" s="198"/>
      <c r="D80" s="330">
        <f>_xlfn.STDEV.S(D65:D76)/(D77+1)</f>
        <v>1.1374360255882602E-2</v>
      </c>
      <c r="E80" s="402" t="s">
        <v>40</v>
      </c>
      <c r="F80" s="403"/>
      <c r="G80" s="317">
        <f>_xlfn.STDEV.S(G65:G76)/(G77+1)</f>
        <v>9.3472080850670491E-2</v>
      </c>
      <c r="H80" s="1"/>
      <c r="I80" s="402" t="s">
        <v>40</v>
      </c>
      <c r="J80" s="403"/>
      <c r="K80" s="317">
        <f>_xlfn.STDEV.S(K65:K76)</f>
        <v>1.2150982759673547E-2</v>
      </c>
      <c r="L80" s="197"/>
      <c r="M80" s="197"/>
      <c r="N80" s="197"/>
      <c r="O80" s="120"/>
    </row>
    <row r="81" spans="1:15">
      <c r="A81" s="38"/>
      <c r="B81" s="406" t="s">
        <v>131</v>
      </c>
      <c r="C81" s="403"/>
      <c r="D81" s="330">
        <f>_xlfn.STDEV.S(D65,D67,D69,D71,D73,D75)/(D78+1)</f>
        <v>1.3355993102142964E-2</v>
      </c>
      <c r="E81" s="402" t="s">
        <v>42</v>
      </c>
      <c r="F81" s="403"/>
      <c r="G81" s="317">
        <f>_xlfn.STDEV.S(G65,G67,G69,G71,G73,G75)/(G78+1)</f>
        <v>9.9360553807066418E-2</v>
      </c>
      <c r="H81" s="1"/>
      <c r="I81" s="402" t="s">
        <v>42</v>
      </c>
      <c r="J81" s="403"/>
      <c r="K81" s="317">
        <f>_xlfn.STDEV.S(K65,K67,K69,K71,K73,K75)</f>
        <v>1.6814089131711188E-2</v>
      </c>
      <c r="L81" s="197"/>
      <c r="M81" s="197"/>
      <c r="N81" s="197"/>
      <c r="O81" s="120"/>
    </row>
    <row r="82" spans="1:15" ht="13.5" thickBot="1">
      <c r="A82" s="70"/>
      <c r="B82" s="71"/>
      <c r="C82" s="72"/>
      <c r="D82" s="318">
        <f>_xlfn.STDEV.S(D66,D68,D70,D72,D74,D76)/(D79+1)</f>
        <v>8.1900771825195937E-3</v>
      </c>
      <c r="E82" s="404" t="s">
        <v>43</v>
      </c>
      <c r="F82" s="405"/>
      <c r="G82" s="322">
        <f>_xlfn.STDEV.S(G66,G68,G70,G72,G74,G76)/(G79+1)</f>
        <v>9.6630290276603983E-2</v>
      </c>
      <c r="H82" s="1"/>
      <c r="I82" s="404" t="s">
        <v>43</v>
      </c>
      <c r="J82" s="405"/>
      <c r="K82" s="322">
        <f>_xlfn.STDEV.S(K66,K68,K70,K72,K74,K76)</f>
        <v>3.1195295382999955E-3</v>
      </c>
      <c r="L82" s="197"/>
      <c r="M82" s="197"/>
      <c r="N82" s="197"/>
      <c r="O82" s="120"/>
    </row>
    <row r="83" spans="1:15" ht="13.5" thickTop="1">
      <c r="A83" s="1"/>
      <c r="B83" s="1"/>
      <c r="C83" s="1"/>
      <c r="D83" s="1"/>
      <c r="E83" s="1"/>
      <c r="F83" s="1"/>
      <c r="G83" s="1"/>
      <c r="H83" s="1"/>
      <c r="I83" s="199"/>
      <c r="J83" s="199"/>
      <c r="K83" s="199"/>
      <c r="L83" s="197"/>
      <c r="M83" s="197"/>
      <c r="N83" s="197"/>
      <c r="O83" s="120"/>
    </row>
    <row r="84" spans="1:15" ht="13.5" thickBot="1">
      <c r="B84" s="356"/>
      <c r="C84" s="379"/>
      <c r="D84" s="138"/>
      <c r="E84" s="138"/>
      <c r="F84" s="379"/>
      <c r="I84" s="349" t="s">
        <v>123</v>
      </c>
      <c r="J84" s="120"/>
      <c r="K84" s="120"/>
      <c r="L84" s="120"/>
      <c r="M84" s="120"/>
      <c r="N84" s="120"/>
      <c r="O84" s="120"/>
    </row>
    <row r="85" spans="1:15" ht="13.5" thickTop="1">
      <c r="A85" s="82"/>
      <c r="B85" s="407" t="s">
        <v>61</v>
      </c>
      <c r="C85" s="418"/>
      <c r="D85" s="419"/>
      <c r="E85" s="407" t="s">
        <v>62</v>
      </c>
      <c r="F85" s="418"/>
      <c r="G85" s="419"/>
      <c r="I85" s="316"/>
    </row>
    <row r="86" spans="1:15">
      <c r="A86" s="83" t="s">
        <v>69</v>
      </c>
      <c r="B86" s="234" t="s">
        <v>52</v>
      </c>
      <c r="C86" s="41" t="s">
        <v>52</v>
      </c>
      <c r="D86" s="85" t="s">
        <v>82</v>
      </c>
      <c r="E86" s="234" t="s">
        <v>52</v>
      </c>
      <c r="F86" s="41" t="s">
        <v>52</v>
      </c>
      <c r="G86" s="85" t="s">
        <v>82</v>
      </c>
      <c r="I86" s="339" t="s">
        <v>82</v>
      </c>
    </row>
    <row r="87" spans="1:15" ht="13.5" thickBot="1">
      <c r="A87" s="86" t="s">
        <v>70</v>
      </c>
      <c r="B87" s="99" t="s">
        <v>18</v>
      </c>
      <c r="C87" s="239" t="s">
        <v>57</v>
      </c>
      <c r="D87" s="221" t="s">
        <v>89</v>
      </c>
      <c r="E87" s="90" t="s">
        <v>67</v>
      </c>
      <c r="F87" s="239" t="s">
        <v>80</v>
      </c>
      <c r="G87" s="221" t="s">
        <v>83</v>
      </c>
      <c r="I87" s="347" t="s">
        <v>122</v>
      </c>
    </row>
    <row r="88" spans="1:15" ht="13.5" thickTop="1">
      <c r="A88" s="91" t="s">
        <v>6</v>
      </c>
      <c r="B88" s="92">
        <f>F4</f>
        <v>-266.83999999999997</v>
      </c>
      <c r="C88" s="242">
        <f>L4</f>
        <v>-20.025000000000006</v>
      </c>
      <c r="D88" s="210">
        <f>C88/B88</f>
        <v>7.5044970769000172E-2</v>
      </c>
      <c r="E88" s="92">
        <f>N4</f>
        <v>-16.170000000000002</v>
      </c>
      <c r="F88" s="220">
        <f>P4</f>
        <v>33.282499999999999</v>
      </c>
      <c r="G88" s="210">
        <f>F88/E88</f>
        <v>-2.0582869511440935</v>
      </c>
      <c r="I88" s="42">
        <f t="shared" ref="I88" si="111">F88/B88</f>
        <v>-0.12472830160395744</v>
      </c>
    </row>
    <row r="89" spans="1:15">
      <c r="A89" s="91" t="s">
        <v>7</v>
      </c>
      <c r="B89" s="92">
        <f t="shared" ref="B89:B99" si="112">F5</f>
        <v>-455.27</v>
      </c>
      <c r="C89" s="220">
        <f t="shared" ref="C89:C99" si="113">L5</f>
        <v>42.675000000000011</v>
      </c>
      <c r="D89" s="210">
        <f t="shared" ref="D89:D99" si="114">C89/B89</f>
        <v>-9.3735585476750094E-2</v>
      </c>
      <c r="E89" s="92">
        <f t="shared" ref="E89:E99" si="115">N5</f>
        <v>-41.900000000000006</v>
      </c>
      <c r="F89" s="220">
        <f t="shared" ref="F89:F99" si="116">P5</f>
        <v>21.002499999999984</v>
      </c>
      <c r="G89" s="210">
        <f t="shared" ref="G89:G99" si="117">F89/E89</f>
        <v>-0.50125298329355561</v>
      </c>
      <c r="I89" s="42">
        <f>F89/B89</f>
        <v>-4.6131965646759032E-2</v>
      </c>
    </row>
    <row r="90" spans="1:15">
      <c r="A90" s="91" t="s">
        <v>13</v>
      </c>
      <c r="B90" s="92">
        <f t="shared" si="112"/>
        <v>-390.43</v>
      </c>
      <c r="C90" s="220">
        <f t="shared" si="113"/>
        <v>-12.349999999999994</v>
      </c>
      <c r="D90" s="210">
        <f t="shared" si="114"/>
        <v>3.1631790589862444E-2</v>
      </c>
      <c r="E90" s="92">
        <f t="shared" si="115"/>
        <v>-32.425000000000011</v>
      </c>
      <c r="F90" s="220">
        <f t="shared" si="116"/>
        <v>47.212499999999991</v>
      </c>
      <c r="G90" s="210">
        <f t="shared" si="117"/>
        <v>-1.4560524286815721</v>
      </c>
      <c r="I90" s="42">
        <f t="shared" ref="I90:I99" si="118">F90/B90</f>
        <v>-0.12092436544322924</v>
      </c>
    </row>
    <row r="91" spans="1:15">
      <c r="A91" s="91" t="s">
        <v>8</v>
      </c>
      <c r="B91" s="92">
        <f t="shared" si="112"/>
        <v>-420.46</v>
      </c>
      <c r="C91" s="220">
        <f t="shared" si="113"/>
        <v>33.079999999999984</v>
      </c>
      <c r="D91" s="210">
        <f t="shared" si="114"/>
        <v>-7.8675736098558685E-2</v>
      </c>
      <c r="E91" s="92">
        <f t="shared" si="115"/>
        <v>-45.539999999999992</v>
      </c>
      <c r="F91" s="220">
        <f t="shared" si="116"/>
        <v>12.689999999999998</v>
      </c>
      <c r="G91" s="210">
        <f t="shared" si="117"/>
        <v>-0.27865612648221344</v>
      </c>
      <c r="I91" s="42">
        <f t="shared" si="118"/>
        <v>-3.018123008133948E-2</v>
      </c>
    </row>
    <row r="92" spans="1:15">
      <c r="A92" s="91" t="s">
        <v>14</v>
      </c>
      <c r="B92" s="92">
        <f t="shared" si="112"/>
        <v>-436.05</v>
      </c>
      <c r="C92" s="220">
        <f t="shared" si="113"/>
        <v>-37.919999999999987</v>
      </c>
      <c r="D92" s="210">
        <f t="shared" si="114"/>
        <v>8.6962504299965576E-2</v>
      </c>
      <c r="E92" s="92">
        <f t="shared" si="115"/>
        <v>-32.025000000000006</v>
      </c>
      <c r="F92" s="220">
        <f t="shared" si="116"/>
        <v>26.462499999999991</v>
      </c>
      <c r="G92" s="210">
        <f t="shared" si="117"/>
        <v>-0.82630757220921114</v>
      </c>
      <c r="I92" s="42">
        <f t="shared" si="118"/>
        <v>-6.0686847838550606E-2</v>
      </c>
    </row>
    <row r="93" spans="1:15">
      <c r="A93" s="91" t="s">
        <v>9</v>
      </c>
      <c r="B93" s="92">
        <f t="shared" si="112"/>
        <v>-420.14</v>
      </c>
      <c r="C93" s="220">
        <f t="shared" si="113"/>
        <v>48.465000000000003</v>
      </c>
      <c r="D93" s="210">
        <f t="shared" si="114"/>
        <v>-0.11535440567429905</v>
      </c>
      <c r="E93" s="92">
        <f t="shared" si="115"/>
        <v>-40.655000000000001</v>
      </c>
      <c r="F93" s="220">
        <f t="shared" si="116"/>
        <v>4.9625000000000057</v>
      </c>
      <c r="G93" s="210">
        <f t="shared" si="117"/>
        <v>-0.12206370680113161</v>
      </c>
      <c r="I93" s="42">
        <f t="shared" si="118"/>
        <v>-1.1811539010805935E-2</v>
      </c>
    </row>
    <row r="94" spans="1:15">
      <c r="A94" s="91" t="s">
        <v>15</v>
      </c>
      <c r="B94" s="92">
        <f t="shared" si="112"/>
        <v>-538.98</v>
      </c>
      <c r="C94" s="220">
        <f t="shared" si="113"/>
        <v>-11.699999999999989</v>
      </c>
      <c r="D94" s="210">
        <f t="shared" si="114"/>
        <v>2.1707670043415318E-2</v>
      </c>
      <c r="E94" s="92">
        <f t="shared" si="115"/>
        <v>-39.955000000000041</v>
      </c>
      <c r="F94" s="220">
        <f t="shared" si="116"/>
        <v>62.099999999999994</v>
      </c>
      <c r="G94" s="210">
        <f t="shared" si="117"/>
        <v>-1.5542485295957935</v>
      </c>
      <c r="I94" s="42">
        <f t="shared" si="118"/>
        <v>-0.11521763330735833</v>
      </c>
    </row>
    <row r="95" spans="1:15">
      <c r="A95" s="91" t="s">
        <v>10</v>
      </c>
      <c r="B95" s="92">
        <f t="shared" si="112"/>
        <v>-576.03</v>
      </c>
      <c r="C95" s="220">
        <f t="shared" si="113"/>
        <v>56.365000000000009</v>
      </c>
      <c r="D95" s="210">
        <f t="shared" si="114"/>
        <v>-9.7850806381612088E-2</v>
      </c>
      <c r="E95" s="92">
        <f t="shared" si="115"/>
        <v>-54.41500000000002</v>
      </c>
      <c r="F95" s="220">
        <f t="shared" si="116"/>
        <v>15.64749999999998</v>
      </c>
      <c r="G95" s="210">
        <f t="shared" si="117"/>
        <v>-0.28755857759808828</v>
      </c>
      <c r="I95" s="42">
        <f t="shared" si="118"/>
        <v>-2.7164383799454857E-2</v>
      </c>
    </row>
    <row r="96" spans="1:15">
      <c r="A96" s="91" t="s">
        <v>17</v>
      </c>
      <c r="B96" s="92">
        <f t="shared" si="112"/>
        <v>-403.2</v>
      </c>
      <c r="C96" s="220">
        <f t="shared" si="113"/>
        <v>21.599999999999994</v>
      </c>
      <c r="D96" s="210">
        <f t="shared" si="114"/>
        <v>-5.3571428571428562E-2</v>
      </c>
      <c r="E96" s="92">
        <f t="shared" si="115"/>
        <v>-17.389999999999986</v>
      </c>
      <c r="F96" s="220">
        <f t="shared" si="116"/>
        <v>74.115000000000009</v>
      </c>
      <c r="G96" s="210">
        <f t="shared" si="117"/>
        <v>-4.2619321449108725</v>
      </c>
      <c r="I96" s="42">
        <f t="shared" si="118"/>
        <v>-0.18381696428571431</v>
      </c>
    </row>
    <row r="97" spans="1:9">
      <c r="A97" s="91" t="s">
        <v>12</v>
      </c>
      <c r="B97" s="92">
        <f t="shared" si="112"/>
        <v>-374.5</v>
      </c>
      <c r="C97" s="220">
        <f t="shared" si="113"/>
        <v>31.079999999999984</v>
      </c>
      <c r="D97" s="210">
        <f t="shared" si="114"/>
        <v>-8.2990654205607431E-2</v>
      </c>
      <c r="E97" s="92">
        <f t="shared" si="115"/>
        <v>-16.995000000000005</v>
      </c>
      <c r="F97" s="220">
        <f t="shared" si="116"/>
        <v>28.332499999999996</v>
      </c>
      <c r="G97" s="210">
        <f t="shared" si="117"/>
        <v>-1.667107972933215</v>
      </c>
      <c r="I97" s="42">
        <f t="shared" si="118"/>
        <v>-7.5654205607476627E-2</v>
      </c>
    </row>
    <row r="98" spans="1:9">
      <c r="A98" s="91" t="s">
        <v>68</v>
      </c>
      <c r="B98" s="92">
        <f t="shared" si="112"/>
        <v>-183.38</v>
      </c>
      <c r="C98" s="220">
        <f t="shared" si="113"/>
        <v>-8.585000000000008</v>
      </c>
      <c r="D98" s="210">
        <f t="shared" si="114"/>
        <v>4.6815356091176839E-2</v>
      </c>
      <c r="E98" s="92">
        <f t="shared" si="115"/>
        <v>-15.835000000000008</v>
      </c>
      <c r="F98" s="220">
        <f t="shared" si="116"/>
        <v>44.807499999999997</v>
      </c>
      <c r="G98" s="210">
        <f t="shared" si="117"/>
        <v>-2.8296495105778323</v>
      </c>
      <c r="I98" s="42">
        <f t="shared" si="118"/>
        <v>-0.24434234922019848</v>
      </c>
    </row>
    <row r="99" spans="1:9" ht="13.5" thickBot="1">
      <c r="A99" s="94" t="s">
        <v>11</v>
      </c>
      <c r="B99" s="92">
        <f t="shared" si="112"/>
        <v>-203.22</v>
      </c>
      <c r="C99" s="223">
        <f t="shared" si="113"/>
        <v>12.884999999999991</v>
      </c>
      <c r="D99" s="45">
        <f t="shared" si="114"/>
        <v>-6.3404192500738074E-2</v>
      </c>
      <c r="E99" s="92">
        <f t="shared" si="115"/>
        <v>-11.599999999999994</v>
      </c>
      <c r="F99" s="220">
        <f t="shared" si="116"/>
        <v>18.602499999999992</v>
      </c>
      <c r="G99" s="45">
        <f t="shared" si="117"/>
        <v>-1.6036637931034483</v>
      </c>
      <c r="I99" s="42">
        <f t="shared" si="118"/>
        <v>-9.1538726503296877E-2</v>
      </c>
    </row>
    <row r="100" spans="1:9" ht="13.5" thickTop="1">
      <c r="A100" s="96" t="s">
        <v>39</v>
      </c>
      <c r="B100" s="213"/>
      <c r="C100" s="214"/>
      <c r="D100" s="360" t="str">
        <f>"(-0.03)"</f>
        <v>(-0.03)</v>
      </c>
      <c r="E100" s="410" t="s">
        <v>40</v>
      </c>
      <c r="F100" s="411"/>
      <c r="G100" s="372" t="str">
        <f>"(-1.45)"</f>
        <v>(-1.45)</v>
      </c>
      <c r="I100" s="350">
        <f>AVERAGE(I88:I99)</f>
        <v>-9.4349876029011778E-2</v>
      </c>
    </row>
    <row r="101" spans="1:9">
      <c r="A101" s="38" t="s">
        <v>41</v>
      </c>
      <c r="B101" s="406" t="s">
        <v>33</v>
      </c>
      <c r="C101" s="403"/>
      <c r="D101" s="42">
        <f>AVERAGE(D88,D90,D92,D94,D96,D98)</f>
        <v>3.4765143870331965E-2</v>
      </c>
      <c r="E101" s="402" t="s">
        <v>42</v>
      </c>
      <c r="F101" s="403"/>
      <c r="G101" s="42">
        <f>AVERAGE(G88,G90,G92,G94,G96,G98)</f>
        <v>-2.1644128561865625</v>
      </c>
      <c r="I101" s="42">
        <f>AVERAGE(I88,I90,I92,I94,I96,I98)</f>
        <v>-0.14161941028316807</v>
      </c>
    </row>
    <row r="102" spans="1:9">
      <c r="A102" s="38"/>
      <c r="B102" s="231"/>
      <c r="C102" s="235"/>
      <c r="D102" s="241">
        <f>AVERAGE(D89,D91,D93,D95,D97,D99)</f>
        <v>-8.8668563389594224E-2</v>
      </c>
      <c r="E102" s="412" t="s">
        <v>43</v>
      </c>
      <c r="F102" s="413"/>
      <c r="G102" s="241">
        <f>AVERAGE(G89,G91,G93,G95,G97,G99)</f>
        <v>-0.74338386003527523</v>
      </c>
      <c r="I102" s="241">
        <f>AVERAGE(I89,I91,I93,I95,I97,I99)</f>
        <v>-4.7080341774855462E-2</v>
      </c>
    </row>
    <row r="103" spans="1:9">
      <c r="A103" s="38"/>
      <c r="B103" s="231"/>
      <c r="C103" s="232"/>
      <c r="D103" s="360" t="str">
        <f>"(-2.74)"</f>
        <v>(-2.74)</v>
      </c>
      <c r="E103" s="402" t="s">
        <v>40</v>
      </c>
      <c r="F103" s="403"/>
      <c r="G103" s="339" t="str">
        <f>"(-0.83)"</f>
        <v>(-0.83)</v>
      </c>
      <c r="I103" s="351">
        <f>_xlfn.STDEV.S(I88:I99)</f>
        <v>6.8640232693485473E-2</v>
      </c>
    </row>
    <row r="104" spans="1:9">
      <c r="A104" s="38"/>
      <c r="B104" s="406" t="s">
        <v>131</v>
      </c>
      <c r="C104" s="403"/>
      <c r="D104" s="42">
        <f>_xlfn.STDEV.S(D88,D90,D92,D94,D96,D98)/D101</f>
        <v>1.4368351547394076</v>
      </c>
      <c r="E104" s="402" t="s">
        <v>42</v>
      </c>
      <c r="F104" s="403"/>
      <c r="G104" s="42">
        <f>_xlfn.STDEV.S(G88,G90,G92,G94,G96,G98)/G101</f>
        <v>-0.56653373718066202</v>
      </c>
      <c r="I104" s="42">
        <f>_xlfn.STDEV.S(I88,I90,I92,I94,I96,I98)</f>
        <v>6.370771330432598E-2</v>
      </c>
    </row>
    <row r="105" spans="1:9" ht="13.5" thickBot="1">
      <c r="A105" s="70"/>
      <c r="B105" s="71"/>
      <c r="C105" s="233"/>
      <c r="D105" s="45">
        <f>_xlfn.STDEV.S(D89,D91,D93,D95,D97,D99)/D102</f>
        <v>-0.20127317004214995</v>
      </c>
      <c r="E105" s="404" t="s">
        <v>43</v>
      </c>
      <c r="F105" s="405"/>
      <c r="G105" s="211">
        <f>_xlfn.STDEV.S(G89,G91,G93,G95,G97,G99)/G102</f>
        <v>-0.94389772972852426</v>
      </c>
      <c r="I105" s="45">
        <f>_xlfn.STDEV.S(I89,I91,I93,I95,I97,I99)</f>
        <v>3.0724670513399856E-2</v>
      </c>
    </row>
    <row r="106" spans="1:9" ht="13.5" thickTop="1"/>
    <row r="107" spans="1:9">
      <c r="D107" s="126"/>
      <c r="E107" s="360"/>
      <c r="F107" s="360"/>
      <c r="G107" s="360"/>
    </row>
    <row r="108" spans="1:9">
      <c r="C108" s="301"/>
      <c r="D108" s="126"/>
      <c r="E108" s="376"/>
      <c r="F108" s="376"/>
      <c r="G108" s="126"/>
      <c r="H108" s="301"/>
      <c r="I108" s="301"/>
    </row>
    <row r="109" spans="1:9">
      <c r="C109" s="301"/>
      <c r="D109" s="126"/>
      <c r="E109" s="376"/>
      <c r="F109" s="376"/>
      <c r="G109" s="126"/>
      <c r="H109" s="301"/>
      <c r="I109" s="301"/>
    </row>
    <row r="110" spans="1:9">
      <c r="C110" s="301"/>
      <c r="D110" s="126"/>
      <c r="E110" s="376"/>
      <c r="F110" s="376"/>
      <c r="G110" s="126"/>
      <c r="H110" s="301"/>
      <c r="I110" s="301"/>
    </row>
    <row r="111" spans="1:9">
      <c r="C111" s="301"/>
      <c r="D111" s="126"/>
      <c r="E111" s="376"/>
      <c r="F111" s="376"/>
      <c r="G111" s="376"/>
      <c r="H111" s="301"/>
      <c r="I111" s="301"/>
    </row>
    <row r="112" spans="1:9">
      <c r="C112" s="301"/>
      <c r="D112" s="376"/>
      <c r="E112" s="376"/>
      <c r="F112" s="376"/>
      <c r="G112" s="376"/>
      <c r="H112" s="301"/>
      <c r="I112" s="301"/>
    </row>
    <row r="113" spans="3:9">
      <c r="C113" s="301"/>
      <c r="D113" s="301"/>
      <c r="E113" s="301"/>
      <c r="F113" s="301"/>
      <c r="G113" s="301"/>
      <c r="H113" s="301"/>
      <c r="I113" s="301"/>
    </row>
  </sheetData>
  <mergeCells count="34">
    <mergeCell ref="I82:J82"/>
    <mergeCell ref="I77:J77"/>
    <mergeCell ref="I78:J78"/>
    <mergeCell ref="I79:J79"/>
    <mergeCell ref="I80:J80"/>
    <mergeCell ref="I81:J81"/>
    <mergeCell ref="B81:C81"/>
    <mergeCell ref="E81:F81"/>
    <mergeCell ref="E82:F82"/>
    <mergeCell ref="E77:F77"/>
    <mergeCell ref="B78:C78"/>
    <mergeCell ref="E78:F78"/>
    <mergeCell ref="E79:F79"/>
    <mergeCell ref="E80:F80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5:D85"/>
    <mergeCell ref="E85:G85"/>
    <mergeCell ref="E100:F100"/>
    <mergeCell ref="B101:C101"/>
    <mergeCell ref="E101:F101"/>
    <mergeCell ref="E102:F102"/>
    <mergeCell ref="E103:F103"/>
    <mergeCell ref="B104:C104"/>
    <mergeCell ref="E104:F104"/>
    <mergeCell ref="E105:F105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16"/>
  <sheetViews>
    <sheetView topLeftCell="A76" zoomScale="120" zoomScaleNormal="120" zoomScalePageLayoutView="150" workbookViewId="0">
      <selection activeCell="M106" sqref="M106"/>
    </sheetView>
  </sheetViews>
  <sheetFormatPr defaultColWidth="8.85546875" defaultRowHeight="12.75"/>
  <cols>
    <col min="1" max="1" width="21.5703125" customWidth="1"/>
    <col min="2" max="7" width="10.7109375" customWidth="1"/>
    <col min="8" max="10" width="11.7109375" customWidth="1"/>
    <col min="12" max="16" width="9.7109375" customWidth="1"/>
  </cols>
  <sheetData>
    <row r="1" spans="1:16" ht="13.5" thickTop="1">
      <c r="A1" s="33" t="s">
        <v>2</v>
      </c>
      <c r="B1" s="415" t="s">
        <v>1</v>
      </c>
      <c r="C1" s="416"/>
      <c r="D1" s="417"/>
      <c r="E1" s="415" t="s">
        <v>3</v>
      </c>
      <c r="F1" s="416"/>
      <c r="G1" s="417"/>
      <c r="H1" s="418" t="s">
        <v>4</v>
      </c>
      <c r="I1" s="416"/>
      <c r="J1" s="429"/>
      <c r="L1" s="227"/>
      <c r="M1" s="120"/>
      <c r="N1" s="228" t="s">
        <v>88</v>
      </c>
      <c r="O1" s="120"/>
      <c r="P1" s="120"/>
    </row>
    <row r="2" spans="1:16">
      <c r="A2" s="6" t="s">
        <v>46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83"/>
      <c r="M2" s="384"/>
      <c r="N2" s="384"/>
      <c r="O2" s="384"/>
      <c r="P2" s="383"/>
    </row>
    <row r="3" spans="1:16" ht="13.5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25" t="s">
        <v>57</v>
      </c>
      <c r="M3" s="225" t="s">
        <v>85</v>
      </c>
      <c r="N3" s="225" t="s">
        <v>67</v>
      </c>
      <c r="O3" s="225" t="s">
        <v>86</v>
      </c>
      <c r="P3" s="225" t="s">
        <v>80</v>
      </c>
    </row>
    <row r="4" spans="1:16" ht="13.5" thickTop="1">
      <c r="A4" s="2" t="s">
        <v>6</v>
      </c>
      <c r="B4" s="104">
        <v>-144.97</v>
      </c>
      <c r="C4" s="105">
        <v>-211</v>
      </c>
      <c r="D4" s="106">
        <v>-275.29000000000002</v>
      </c>
      <c r="E4" s="104">
        <v>-137.91999999999999</v>
      </c>
      <c r="F4" s="105">
        <v>-150.66999999999999</v>
      </c>
      <c r="G4" s="106">
        <v>-162.55000000000001</v>
      </c>
      <c r="H4" s="104">
        <v>-130.86000000000001</v>
      </c>
      <c r="I4" s="105">
        <v>-90.347999999999999</v>
      </c>
      <c r="J4" s="107">
        <v>-49.808</v>
      </c>
      <c r="L4" s="125">
        <f>(E4-G4)/2</f>
        <v>12.315000000000012</v>
      </c>
      <c r="M4" s="97">
        <f>(B4-H4)/2</f>
        <v>-7.0549999999999926</v>
      </c>
      <c r="N4" s="97">
        <f>(C4-I4)/2</f>
        <v>-60.326000000000001</v>
      </c>
      <c r="O4" s="97">
        <f>(D4-J4)/2</f>
        <v>-112.74100000000001</v>
      </c>
      <c r="P4" s="125">
        <f>(M4-O4)/2</f>
        <v>52.843000000000011</v>
      </c>
    </row>
    <row r="5" spans="1:16">
      <c r="A5" s="2" t="s">
        <v>7</v>
      </c>
      <c r="B5" s="104">
        <v>-370.75</v>
      </c>
      <c r="C5" s="105">
        <v>-410.03</v>
      </c>
      <c r="D5" s="106">
        <v>-458.89</v>
      </c>
      <c r="E5" s="104">
        <v>-227.72</v>
      </c>
      <c r="F5" s="105">
        <v>-259.56</v>
      </c>
      <c r="G5" s="106">
        <v>-288.27999999999997</v>
      </c>
      <c r="H5" s="104">
        <v>-84.691000000000003</v>
      </c>
      <c r="I5" s="105">
        <v>-109.1</v>
      </c>
      <c r="J5" s="107">
        <v>-117.66</v>
      </c>
      <c r="L5" s="125">
        <f>(E5-G5)/2</f>
        <v>30.279999999999987</v>
      </c>
      <c r="M5" s="97">
        <f t="shared" ref="M5:O15" si="0">(B5-H5)/2</f>
        <v>-143.02949999999998</v>
      </c>
      <c r="N5" s="97">
        <f t="shared" si="0"/>
        <v>-150.46499999999997</v>
      </c>
      <c r="O5" s="97">
        <f t="shared" si="0"/>
        <v>-170.61500000000001</v>
      </c>
      <c r="P5" s="125">
        <f>(M5-O5)/2</f>
        <v>13.792750000000012</v>
      </c>
    </row>
    <row r="6" spans="1:16">
      <c r="A6" s="2" t="s">
        <v>13</v>
      </c>
      <c r="B6" s="104">
        <v>-233.47</v>
      </c>
      <c r="C6" s="105">
        <v>-343.66</v>
      </c>
      <c r="D6" s="106">
        <v>-448.74</v>
      </c>
      <c r="E6" s="104">
        <v>-212.1</v>
      </c>
      <c r="F6" s="105">
        <v>-228.92</v>
      </c>
      <c r="G6" s="106">
        <v>-241.09</v>
      </c>
      <c r="H6" s="104">
        <v>-190.73</v>
      </c>
      <c r="I6" s="105">
        <v>-114.17</v>
      </c>
      <c r="J6" s="107">
        <v>-33.436</v>
      </c>
      <c r="L6" s="337">
        <f>(E6-G6)/2</f>
        <v>14.495000000000005</v>
      </c>
      <c r="M6" s="229">
        <f t="shared" si="0"/>
        <v>-21.370000000000005</v>
      </c>
      <c r="N6" s="229">
        <f t="shared" si="0"/>
        <v>-114.745</v>
      </c>
      <c r="O6" s="229">
        <f t="shared" si="0"/>
        <v>-207.65200000000002</v>
      </c>
      <c r="P6" s="337">
        <f>(M6-O6)/2</f>
        <v>93.141000000000005</v>
      </c>
    </row>
    <row r="7" spans="1:16">
      <c r="A7" s="2" t="s">
        <v>8</v>
      </c>
      <c r="B7" s="104">
        <v>-395.51</v>
      </c>
      <c r="C7" s="105">
        <v>-422.71</v>
      </c>
      <c r="D7" s="106">
        <v>-455.37</v>
      </c>
      <c r="E7" s="104">
        <v>-243.39</v>
      </c>
      <c r="F7" s="105">
        <v>-262.10000000000002</v>
      </c>
      <c r="G7" s="106">
        <v>-279.2</v>
      </c>
      <c r="H7" s="104">
        <v>-91.274000000000001</v>
      </c>
      <c r="I7" s="105">
        <v>-101.49</v>
      </c>
      <c r="J7" s="107">
        <v>-103.02</v>
      </c>
      <c r="L7" s="338">
        <f>(E7-G7)/2</f>
        <v>17.905000000000001</v>
      </c>
      <c r="M7" s="230">
        <f t="shared" si="0"/>
        <v>-152.11799999999999</v>
      </c>
      <c r="N7" s="230">
        <f t="shared" si="0"/>
        <v>-160.60999999999999</v>
      </c>
      <c r="O7" s="230">
        <f t="shared" si="0"/>
        <v>-176.17500000000001</v>
      </c>
      <c r="P7" s="338">
        <f>(M7-O7)/2</f>
        <v>12.028500000000008</v>
      </c>
    </row>
    <row r="8" spans="1:16">
      <c r="A8" s="4" t="s">
        <v>14</v>
      </c>
      <c r="B8" s="104">
        <v>-349.03</v>
      </c>
      <c r="C8" s="105">
        <v>-422.34</v>
      </c>
      <c r="D8" s="106">
        <v>-491.29</v>
      </c>
      <c r="E8" s="104">
        <v>-283.13</v>
      </c>
      <c r="F8" s="105">
        <v>-308.27999999999997</v>
      </c>
      <c r="G8" s="106">
        <v>-330.45</v>
      </c>
      <c r="H8" s="104">
        <v>-217.23</v>
      </c>
      <c r="I8" s="105">
        <v>-194.22</v>
      </c>
      <c r="J8" s="107">
        <v>-169.61</v>
      </c>
      <c r="L8" s="125">
        <f t="shared" ref="L8:L15" si="1">(E8-G8)/2</f>
        <v>23.659999999999997</v>
      </c>
      <c r="M8" s="97">
        <f t="shared" si="0"/>
        <v>-65.899999999999991</v>
      </c>
      <c r="N8" s="97">
        <f t="shared" si="0"/>
        <v>-114.05999999999999</v>
      </c>
      <c r="O8" s="97">
        <f t="shared" si="0"/>
        <v>-160.84</v>
      </c>
      <c r="P8" s="125">
        <f t="shared" ref="P8:P15" si="2">(M8-O8)/2</f>
        <v>47.470000000000006</v>
      </c>
    </row>
    <row r="9" spans="1:16">
      <c r="A9" s="4" t="s">
        <v>9</v>
      </c>
      <c r="B9" s="104">
        <v>-442.4</v>
      </c>
      <c r="C9" s="105">
        <v>-462.03</v>
      </c>
      <c r="D9" s="106">
        <v>-482.41</v>
      </c>
      <c r="E9" s="104">
        <v>-288.39</v>
      </c>
      <c r="F9" s="105">
        <v>-319.3</v>
      </c>
      <c r="G9" s="106">
        <v>-348.43</v>
      </c>
      <c r="H9" s="104">
        <v>-134.38</v>
      </c>
      <c r="I9" s="105">
        <v>-176.57</v>
      </c>
      <c r="J9" s="107">
        <v>-214.44</v>
      </c>
      <c r="L9" s="125">
        <f t="shared" si="1"/>
        <v>30.02000000000001</v>
      </c>
      <c r="M9" s="97">
        <f t="shared" si="0"/>
        <v>-154.01</v>
      </c>
      <c r="N9" s="97">
        <f t="shared" si="0"/>
        <v>-142.72999999999999</v>
      </c>
      <c r="O9" s="97">
        <f t="shared" si="0"/>
        <v>-133.98500000000001</v>
      </c>
      <c r="P9" s="125">
        <f t="shared" si="2"/>
        <v>-10.012499999999989</v>
      </c>
    </row>
    <row r="10" spans="1:16">
      <c r="A10" s="2" t="s">
        <v>15</v>
      </c>
      <c r="B10" s="104">
        <v>-289.06</v>
      </c>
      <c r="C10" s="105">
        <v>-452.32</v>
      </c>
      <c r="D10" s="106">
        <v>-618.11</v>
      </c>
      <c r="E10" s="104">
        <v>-254.64</v>
      </c>
      <c r="F10" s="105">
        <v>-307.29000000000002</v>
      </c>
      <c r="G10" s="106">
        <v>-351.95</v>
      </c>
      <c r="H10" s="104">
        <v>-220.22</v>
      </c>
      <c r="I10" s="105">
        <v>-162.27000000000001</v>
      </c>
      <c r="J10" s="107">
        <v>-85.790999999999997</v>
      </c>
      <c r="L10" s="125">
        <f t="shared" si="1"/>
        <v>48.655000000000001</v>
      </c>
      <c r="M10" s="97">
        <f t="shared" si="0"/>
        <v>-34.42</v>
      </c>
      <c r="N10" s="97">
        <f t="shared" si="0"/>
        <v>-145.02499999999998</v>
      </c>
      <c r="O10" s="97">
        <f t="shared" si="0"/>
        <v>-266.15949999999998</v>
      </c>
      <c r="P10" s="125">
        <f t="shared" si="2"/>
        <v>115.86974999999998</v>
      </c>
    </row>
    <row r="11" spans="1:16">
      <c r="A11" s="2" t="s">
        <v>10</v>
      </c>
      <c r="B11" s="104">
        <v>-485.66</v>
      </c>
      <c r="C11" s="105">
        <v>-525.97</v>
      </c>
      <c r="D11" s="106">
        <v>-568.76</v>
      </c>
      <c r="E11" s="104">
        <v>-270.87</v>
      </c>
      <c r="F11" s="105">
        <v>-331.97</v>
      </c>
      <c r="G11" s="106">
        <v>-388.85</v>
      </c>
      <c r="H11" s="104">
        <v>-56.09</v>
      </c>
      <c r="I11" s="105">
        <v>-137.97</v>
      </c>
      <c r="J11" s="107">
        <v>-208.95</v>
      </c>
      <c r="L11" s="125">
        <f t="shared" si="1"/>
        <v>58.990000000000009</v>
      </c>
      <c r="M11" s="97">
        <f t="shared" si="0"/>
        <v>-214.78500000000003</v>
      </c>
      <c r="N11" s="97">
        <f t="shared" si="0"/>
        <v>-194</v>
      </c>
      <c r="O11" s="97">
        <f t="shared" si="0"/>
        <v>-179.905</v>
      </c>
      <c r="P11" s="125">
        <f t="shared" si="2"/>
        <v>-17.440000000000012</v>
      </c>
    </row>
    <row r="12" spans="1:16">
      <c r="A12" s="2" t="s">
        <v>17</v>
      </c>
      <c r="B12" s="104">
        <v>-129.63999999999999</v>
      </c>
      <c r="C12" s="105">
        <v>-279.56</v>
      </c>
      <c r="D12" s="106">
        <v>-441.94</v>
      </c>
      <c r="E12" s="104">
        <v>-173.63</v>
      </c>
      <c r="F12" s="105">
        <v>-209.59</v>
      </c>
      <c r="G12" s="106">
        <v>-235.78</v>
      </c>
      <c r="H12" s="104">
        <v>-217.62</v>
      </c>
      <c r="I12" s="105">
        <v>-139.63</v>
      </c>
      <c r="J12" s="107">
        <v>-29.613</v>
      </c>
      <c r="L12" s="125">
        <f t="shared" si="1"/>
        <v>31.075000000000003</v>
      </c>
      <c r="M12" s="97">
        <f t="shared" si="0"/>
        <v>43.990000000000009</v>
      </c>
      <c r="N12" s="97">
        <f t="shared" si="0"/>
        <v>-69.965000000000003</v>
      </c>
      <c r="O12" s="97">
        <f t="shared" si="0"/>
        <v>-206.1635</v>
      </c>
      <c r="P12" s="125">
        <f t="shared" si="2"/>
        <v>125.07675</v>
      </c>
    </row>
    <row r="13" spans="1:16">
      <c r="A13" s="2" t="s">
        <v>12</v>
      </c>
      <c r="B13" s="104">
        <v>-214.21</v>
      </c>
      <c r="C13" s="105">
        <v>-259.67</v>
      </c>
      <c r="D13" s="106">
        <v>-316.57</v>
      </c>
      <c r="E13" s="104">
        <v>-163.97</v>
      </c>
      <c r="F13" s="105">
        <v>-190.75</v>
      </c>
      <c r="G13" s="106">
        <v>-215.69</v>
      </c>
      <c r="H13" s="104">
        <v>-113.74</v>
      </c>
      <c r="I13" s="145">
        <v>-121.83</v>
      </c>
      <c r="J13" s="107">
        <v>-114.81</v>
      </c>
      <c r="L13" s="125">
        <f t="shared" si="1"/>
        <v>25.86</v>
      </c>
      <c r="M13" s="97">
        <f t="shared" si="0"/>
        <v>-50.235000000000007</v>
      </c>
      <c r="N13" s="97">
        <f t="shared" si="0"/>
        <v>-68.920000000000016</v>
      </c>
      <c r="O13" s="97">
        <f t="shared" si="0"/>
        <v>-100.88</v>
      </c>
      <c r="P13" s="125">
        <f t="shared" si="2"/>
        <v>25.322499999999994</v>
      </c>
    </row>
    <row r="14" spans="1:16">
      <c r="A14" s="2" t="s">
        <v>16</v>
      </c>
      <c r="B14" s="104">
        <v>-103.06</v>
      </c>
      <c r="C14" s="105">
        <v>-164.89</v>
      </c>
      <c r="D14" s="106">
        <v>-224.4</v>
      </c>
      <c r="E14" s="104">
        <v>-93.744</v>
      </c>
      <c r="F14" s="105">
        <v>-106.73</v>
      </c>
      <c r="G14" s="106">
        <v>-117.67</v>
      </c>
      <c r="H14" s="104">
        <v>-84.43</v>
      </c>
      <c r="I14" s="105">
        <v>-48.567999999999998</v>
      </c>
      <c r="J14" s="107">
        <v>-10.943</v>
      </c>
      <c r="L14" s="125">
        <f t="shared" si="1"/>
        <v>11.963000000000001</v>
      </c>
      <c r="M14" s="97">
        <f t="shared" si="0"/>
        <v>-9.3149999999999977</v>
      </c>
      <c r="N14" s="97">
        <f t="shared" si="0"/>
        <v>-58.160999999999994</v>
      </c>
      <c r="O14" s="97">
        <f t="shared" si="0"/>
        <v>-106.7285</v>
      </c>
      <c r="P14" s="125">
        <f t="shared" si="2"/>
        <v>48.70675</v>
      </c>
    </row>
    <row r="15" spans="1:16" ht="13.5" thickBot="1">
      <c r="A15" s="12" t="s">
        <v>11</v>
      </c>
      <c r="B15" s="135">
        <v>-132.84</v>
      </c>
      <c r="C15" s="136">
        <v>-154.74</v>
      </c>
      <c r="D15" s="130">
        <v>-178.25</v>
      </c>
      <c r="E15" s="135">
        <v>-90.656000000000006</v>
      </c>
      <c r="F15" s="136">
        <v>-108.37</v>
      </c>
      <c r="G15" s="130">
        <v>-125.21</v>
      </c>
      <c r="H15" s="135">
        <v>-48.468000000000004</v>
      </c>
      <c r="I15" s="136">
        <v>-61.988</v>
      </c>
      <c r="J15" s="134">
        <v>-72.162999999999997</v>
      </c>
      <c r="L15" s="125">
        <f t="shared" si="1"/>
        <v>17.276999999999994</v>
      </c>
      <c r="M15" s="97">
        <f t="shared" si="0"/>
        <v>-42.186</v>
      </c>
      <c r="N15" s="97">
        <f t="shared" si="0"/>
        <v>-46.376000000000005</v>
      </c>
      <c r="O15" s="97">
        <f t="shared" si="0"/>
        <v>-53.043500000000002</v>
      </c>
      <c r="P15" s="125">
        <f t="shared" si="2"/>
        <v>5.4287500000000009</v>
      </c>
    </row>
    <row r="16" spans="1:16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5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5" thickTop="1">
      <c r="A18" s="52" t="s">
        <v>117</v>
      </c>
      <c r="B18" s="48" t="s">
        <v>29</v>
      </c>
      <c r="C18" s="39" t="s">
        <v>22</v>
      </c>
      <c r="D18" s="53" t="s">
        <v>30</v>
      </c>
      <c r="E18" s="48" t="s">
        <v>34</v>
      </c>
      <c r="F18" s="39" t="s">
        <v>18</v>
      </c>
      <c r="G18" s="53" t="s">
        <v>30</v>
      </c>
      <c r="H18" s="48" t="s">
        <v>35</v>
      </c>
      <c r="I18" s="39" t="s">
        <v>23</v>
      </c>
      <c r="J18" s="40" t="s">
        <v>30</v>
      </c>
      <c r="K18" s="10"/>
      <c r="L18" s="10"/>
      <c r="M18" s="10"/>
      <c r="N18" s="10"/>
      <c r="O18" s="10"/>
    </row>
    <row r="19" spans="1:20" ht="13.5" thickBot="1">
      <c r="A19" s="36" t="s">
        <v>31</v>
      </c>
      <c r="B19" s="49"/>
      <c r="C19" s="46"/>
      <c r="D19" s="54" t="s">
        <v>32</v>
      </c>
      <c r="E19" s="49"/>
      <c r="F19" s="46"/>
      <c r="G19" s="54" t="s">
        <v>32</v>
      </c>
      <c r="H19" s="49"/>
      <c r="I19" s="46"/>
      <c r="J19" s="47" t="s">
        <v>32</v>
      </c>
      <c r="K19" s="10"/>
      <c r="L19" s="10"/>
      <c r="M19" s="10"/>
      <c r="N19" s="10"/>
      <c r="O19" s="10"/>
    </row>
    <row r="20" spans="1:20" ht="13.5" thickTop="1">
      <c r="A20" s="2" t="s">
        <v>6</v>
      </c>
      <c r="B20" s="154">
        <f t="shared" ref="B20:B25" si="3">(B4+D4)/2</f>
        <v>-210.13</v>
      </c>
      <c r="C20" s="101">
        <f t="shared" ref="C20:C31" si="4">C4</f>
        <v>-211</v>
      </c>
      <c r="D20" s="55">
        <f t="shared" ref="D20:D25" si="5">100*(B20/C20-1)</f>
        <v>-0.41232227488151585</v>
      </c>
      <c r="E20" s="57">
        <f t="shared" ref="E20:E25" si="6">(E4+G4)/2</f>
        <v>-150.23500000000001</v>
      </c>
      <c r="F20" s="43">
        <f t="shared" ref="F20:F31" si="7">F4</f>
        <v>-150.66999999999999</v>
      </c>
      <c r="G20" s="137">
        <f t="shared" ref="G20:G25" si="8">100*(E20/F20-1)</f>
        <v>-0.28871042676045233</v>
      </c>
      <c r="H20" s="154">
        <f t="shared" ref="H20:H25" si="9">(H4+J4)/2</f>
        <v>-90.334000000000003</v>
      </c>
      <c r="I20" s="101">
        <f t="shared" ref="I20:I31" si="10">I4</f>
        <v>-90.347999999999999</v>
      </c>
      <c r="J20" s="139">
        <f t="shared" ref="J20:J25" si="11">100*(H20/I20-1)</f>
        <v>-1.5495639084428525E-2</v>
      </c>
      <c r="K20" s="10"/>
      <c r="L20" s="10"/>
      <c r="M20" s="10"/>
      <c r="N20" s="10"/>
      <c r="O20" s="10"/>
    </row>
    <row r="21" spans="1:20">
      <c r="A21" s="2" t="s">
        <v>7</v>
      </c>
      <c r="B21" s="154">
        <f t="shared" si="3"/>
        <v>-414.82</v>
      </c>
      <c r="C21" s="101">
        <f t="shared" si="4"/>
        <v>-410.03</v>
      </c>
      <c r="D21" s="55">
        <f t="shared" si="5"/>
        <v>1.1682072043509129</v>
      </c>
      <c r="E21" s="57">
        <f t="shared" si="6"/>
        <v>-258</v>
      </c>
      <c r="F21" s="43">
        <f t="shared" si="7"/>
        <v>-259.56</v>
      </c>
      <c r="G21" s="137">
        <f t="shared" si="8"/>
        <v>-0.60101710587147084</v>
      </c>
      <c r="H21" s="154">
        <f t="shared" si="9"/>
        <v>-101.1755</v>
      </c>
      <c r="I21" s="101">
        <f t="shared" si="10"/>
        <v>-109.1</v>
      </c>
      <c r="J21" s="139">
        <f t="shared" si="11"/>
        <v>-7.2635197066911017</v>
      </c>
      <c r="K21" s="10"/>
      <c r="L21" s="10"/>
      <c r="M21" s="10"/>
      <c r="N21" s="10"/>
      <c r="O21" s="10"/>
    </row>
    <row r="22" spans="1:20">
      <c r="A22" s="2" t="s">
        <v>13</v>
      </c>
      <c r="B22" s="154">
        <f t="shared" si="3"/>
        <v>-341.10500000000002</v>
      </c>
      <c r="C22" s="101">
        <f t="shared" si="4"/>
        <v>-343.66</v>
      </c>
      <c r="D22" s="55">
        <f t="shared" si="5"/>
        <v>-0.74346738055054429</v>
      </c>
      <c r="E22" s="57">
        <f t="shared" si="6"/>
        <v>-226.595</v>
      </c>
      <c r="F22" s="43">
        <f t="shared" si="7"/>
        <v>-228.92</v>
      </c>
      <c r="G22" s="137">
        <f t="shared" si="8"/>
        <v>-1.015638651057138</v>
      </c>
      <c r="H22" s="154">
        <f t="shared" si="9"/>
        <v>-112.083</v>
      </c>
      <c r="I22" s="101">
        <f t="shared" si="10"/>
        <v>-114.17</v>
      </c>
      <c r="J22" s="139">
        <f t="shared" si="11"/>
        <v>-1.8279758255233425</v>
      </c>
      <c r="K22" s="10"/>
      <c r="L22" s="10"/>
      <c r="M22" s="10"/>
      <c r="N22" s="10"/>
      <c r="O22" s="10"/>
    </row>
    <row r="23" spans="1:20">
      <c r="A23" s="2" t="s">
        <v>8</v>
      </c>
      <c r="B23" s="154">
        <f t="shared" si="3"/>
        <v>-425.44</v>
      </c>
      <c r="C23" s="101">
        <f t="shared" si="4"/>
        <v>-422.71</v>
      </c>
      <c r="D23" s="55">
        <f t="shared" si="5"/>
        <v>0.64583284048165268</v>
      </c>
      <c r="E23" s="57">
        <f t="shared" si="6"/>
        <v>-261.29499999999996</v>
      </c>
      <c r="F23" s="43">
        <f t="shared" si="7"/>
        <v>-262.10000000000002</v>
      </c>
      <c r="G23" s="55">
        <f t="shared" si="8"/>
        <v>-0.30713468141932987</v>
      </c>
      <c r="H23" s="154">
        <f t="shared" si="9"/>
        <v>-97.146999999999991</v>
      </c>
      <c r="I23" s="101">
        <f t="shared" si="10"/>
        <v>-101.49</v>
      </c>
      <c r="J23" s="139">
        <f t="shared" si="11"/>
        <v>-4.2792393339245338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54">
        <f t="shared" si="3"/>
        <v>-420.15999999999997</v>
      </c>
      <c r="C24" s="101">
        <f t="shared" si="4"/>
        <v>-422.34</v>
      </c>
      <c r="D24" s="55">
        <f t="shared" si="5"/>
        <v>-0.51617180470711066</v>
      </c>
      <c r="E24" s="57">
        <f t="shared" si="6"/>
        <v>-306.78999999999996</v>
      </c>
      <c r="F24" s="43">
        <f t="shared" si="7"/>
        <v>-308.27999999999997</v>
      </c>
      <c r="G24" s="55">
        <f t="shared" si="8"/>
        <v>-0.48332684572467421</v>
      </c>
      <c r="H24" s="154">
        <f t="shared" si="9"/>
        <v>-193.42000000000002</v>
      </c>
      <c r="I24" s="101">
        <f t="shared" si="10"/>
        <v>-194.22</v>
      </c>
      <c r="J24" s="139">
        <f t="shared" si="11"/>
        <v>-0.41190402636185341</v>
      </c>
      <c r="K24" s="17"/>
      <c r="L24" s="17"/>
      <c r="M24" s="170"/>
      <c r="N24" s="17"/>
      <c r="O24" s="17"/>
      <c r="P24" s="1"/>
    </row>
    <row r="25" spans="1:20">
      <c r="A25" s="4" t="s">
        <v>9</v>
      </c>
      <c r="B25" s="154">
        <f t="shared" si="3"/>
        <v>-462.40499999999997</v>
      </c>
      <c r="C25" s="101">
        <f t="shared" si="4"/>
        <v>-462.03</v>
      </c>
      <c r="D25" s="55">
        <f t="shared" si="5"/>
        <v>8.1163560807739898E-2</v>
      </c>
      <c r="E25" s="57">
        <f t="shared" si="6"/>
        <v>-318.40999999999997</v>
      </c>
      <c r="F25" s="43">
        <f t="shared" si="7"/>
        <v>-319.3</v>
      </c>
      <c r="G25" s="55">
        <f t="shared" si="8"/>
        <v>-0.27873473222675971</v>
      </c>
      <c r="H25" s="154">
        <f t="shared" si="9"/>
        <v>-174.41</v>
      </c>
      <c r="I25" s="101">
        <f t="shared" si="10"/>
        <v>-176.57</v>
      </c>
      <c r="J25" s="139">
        <f t="shared" si="11"/>
        <v>-1.2233108682109028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54">
        <f t="shared" ref="B26" si="12">(B10+D10)/2</f>
        <v>-453.58500000000004</v>
      </c>
      <c r="C26" s="101">
        <f t="shared" si="4"/>
        <v>-452.32</v>
      </c>
      <c r="D26" s="55">
        <f t="shared" ref="D26" si="13">100*(B26/C26-1)</f>
        <v>0.27966926070039921</v>
      </c>
      <c r="E26" s="57">
        <f t="shared" ref="E26" si="14">(E10+G10)/2</f>
        <v>-303.29499999999996</v>
      </c>
      <c r="F26" s="43">
        <f t="shared" si="7"/>
        <v>-307.29000000000002</v>
      </c>
      <c r="G26" s="55">
        <f t="shared" ref="G26" si="15">100*(E26/F26-1)</f>
        <v>-1.3000748478635971</v>
      </c>
      <c r="H26" s="154">
        <f t="shared" ref="H26" si="16">(H10+J10)/2</f>
        <v>-153.00549999999998</v>
      </c>
      <c r="I26" s="101">
        <f t="shared" si="10"/>
        <v>-162.27000000000001</v>
      </c>
      <c r="J26" s="139">
        <f t="shared" ref="J26" si="17">100*(H26/I26-1)</f>
        <v>-5.7093116410920182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54">
        <f t="shared" ref="B27" si="18">(B11+D11)/2</f>
        <v>-527.21</v>
      </c>
      <c r="C27" s="101">
        <f t="shared" si="4"/>
        <v>-525.97</v>
      </c>
      <c r="D27" s="55">
        <f t="shared" ref="D27" si="19">100*(B27/C27-1)</f>
        <v>0.23575489096336888</v>
      </c>
      <c r="E27" s="57">
        <f t="shared" ref="E27" si="20">(E11+G11)/2</f>
        <v>-329.86</v>
      </c>
      <c r="F27" s="43">
        <f t="shared" si="7"/>
        <v>-331.97</v>
      </c>
      <c r="G27" s="55">
        <f t="shared" ref="G27" si="21">100*(E27/F27-1)</f>
        <v>-0.63559960237371538</v>
      </c>
      <c r="H27" s="154">
        <f t="shared" ref="H27" si="22">(H11+J11)/2</f>
        <v>-132.51999999999998</v>
      </c>
      <c r="I27" s="101">
        <f t="shared" si="10"/>
        <v>-137.97</v>
      </c>
      <c r="J27" s="139">
        <f t="shared" ref="J27" si="23">100*(H27/I27-1)</f>
        <v>-3.9501340871204049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54">
        <f t="shared" ref="B28" si="24">(B12+D12)/2</f>
        <v>-285.78999999999996</v>
      </c>
      <c r="C28" s="101">
        <f t="shared" si="4"/>
        <v>-279.56</v>
      </c>
      <c r="D28" s="55">
        <f t="shared" ref="D28" si="25">100*(B28/C28-1)</f>
        <v>2.2285019316067967</v>
      </c>
      <c r="E28" s="57">
        <f t="shared" ref="E28" si="26">(E12+G12)/2</f>
        <v>-204.70499999999998</v>
      </c>
      <c r="F28" s="43">
        <f t="shared" si="7"/>
        <v>-209.59</v>
      </c>
      <c r="G28" s="55">
        <f t="shared" ref="G28" si="27">100*(E28/F28-1)</f>
        <v>-2.3307409704661608</v>
      </c>
      <c r="H28" s="154">
        <f t="shared" ref="H28" si="28">(H12+J12)/2</f>
        <v>-123.6165</v>
      </c>
      <c r="I28" s="101">
        <f t="shared" si="10"/>
        <v>-139.63</v>
      </c>
      <c r="J28" s="139">
        <f t="shared" ref="J28" si="29">100*(H28/I28-1)</f>
        <v>-11.468523956169873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54">
        <f t="shared" ref="B29" si="30">(B13+D13)/2</f>
        <v>-265.39</v>
      </c>
      <c r="C29" s="101">
        <f t="shared" si="4"/>
        <v>-259.67</v>
      </c>
      <c r="D29" s="55">
        <f t="shared" ref="D29" si="31">100*(B29/C29-1)</f>
        <v>2.2027958562791161</v>
      </c>
      <c r="E29" s="57">
        <f t="shared" ref="E29" si="32">(E13+G13)/2</f>
        <v>-189.82999999999998</v>
      </c>
      <c r="F29" s="43">
        <f t="shared" si="7"/>
        <v>-190.75</v>
      </c>
      <c r="G29" s="55">
        <f t="shared" ref="G29" si="33">100*(E29/F29-1)</f>
        <v>-0.48230668414155353</v>
      </c>
      <c r="H29" s="154">
        <f t="shared" ref="H29" si="34">(H13+J13)/2</f>
        <v>-114.27500000000001</v>
      </c>
      <c r="I29" s="101">
        <f t="shared" si="10"/>
        <v>-121.83</v>
      </c>
      <c r="J29" s="139">
        <f t="shared" ref="J29" si="35">100*(H29/I29-1)</f>
        <v>-6.2012640564721222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54">
        <f t="shared" ref="B30" si="36">(B14+D14)/2</f>
        <v>-163.73000000000002</v>
      </c>
      <c r="C30" s="101">
        <f t="shared" si="4"/>
        <v>-164.89</v>
      </c>
      <c r="D30" s="55">
        <f t="shared" ref="D30" si="37">100*(B30/C30-1)</f>
        <v>-0.70349930256532467</v>
      </c>
      <c r="E30" s="57">
        <f t="shared" ref="E30" si="38">(E14+G14)/2</f>
        <v>-105.70699999999999</v>
      </c>
      <c r="F30" s="43">
        <f t="shared" si="7"/>
        <v>-106.73</v>
      </c>
      <c r="G30" s="55">
        <f t="shared" ref="G30" si="39">100*(E30/F30-1)</f>
        <v>-0.95849339454699978</v>
      </c>
      <c r="H30" s="154">
        <f t="shared" ref="H30" si="40">(H14+J14)/2</f>
        <v>-47.686500000000002</v>
      </c>
      <c r="I30" s="101">
        <f t="shared" si="10"/>
        <v>-48.567999999999998</v>
      </c>
      <c r="J30" s="139">
        <f t="shared" ref="J30" si="41">100*(H30/I30-1)</f>
        <v>-1.8149810574863978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5" thickBot="1">
      <c r="A31" s="12" t="s">
        <v>11</v>
      </c>
      <c r="B31" s="194">
        <f t="shared" ref="B31" si="42">(B15+D15)/2</f>
        <v>-155.54500000000002</v>
      </c>
      <c r="C31" s="102">
        <f t="shared" si="4"/>
        <v>-154.74</v>
      </c>
      <c r="D31" s="56">
        <f t="shared" ref="D31" si="43">100*(B31/C31-1)</f>
        <v>0.52022747835078764</v>
      </c>
      <c r="E31" s="58">
        <f t="shared" ref="E31" si="44">(E15+G15)/2</f>
        <v>-107.93299999999999</v>
      </c>
      <c r="F31" s="44">
        <f t="shared" si="7"/>
        <v>-108.37</v>
      </c>
      <c r="G31" s="56">
        <f t="shared" ref="G31" si="45">100*(E31/F31-1)</f>
        <v>-0.40324813140169002</v>
      </c>
      <c r="H31" s="155">
        <f t="shared" ref="H31" si="46">(H15+J15)/2</f>
        <v>-60.3155</v>
      </c>
      <c r="I31" s="102">
        <f t="shared" si="10"/>
        <v>-61.988</v>
      </c>
      <c r="J31" s="186">
        <f t="shared" ref="J31" si="47">100*(H31/I31-1)</f>
        <v>-2.6981028586178013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5" thickTop="1">
      <c r="A32" s="38" t="s">
        <v>39</v>
      </c>
      <c r="B32" s="9"/>
      <c r="C32" s="51"/>
      <c r="D32" s="63">
        <f>AVERAGE(D20:D31)</f>
        <v>0.41555768840302321</v>
      </c>
      <c r="E32" s="64" t="s">
        <v>40</v>
      </c>
      <c r="F32" s="9"/>
      <c r="G32" s="63">
        <f>AVERAGE(G20:G31)</f>
        <v>-0.7570855061544618</v>
      </c>
      <c r="H32" s="10"/>
      <c r="J32" s="63">
        <f>AVERAGE(J20:J31)</f>
        <v>-3.905313588062898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41</v>
      </c>
      <c r="B33" s="420" t="s">
        <v>33</v>
      </c>
      <c r="C33" s="403"/>
      <c r="D33" s="63">
        <f>AVERAGE(D20,D22,D24,D26,D28,D30)</f>
        <v>2.2118404933783403E-2</v>
      </c>
      <c r="E33" s="64" t="s">
        <v>42</v>
      </c>
      <c r="F33" s="9"/>
      <c r="G33" s="63">
        <f>AVERAGE(G20,G22,G24,G26,G28,G30)</f>
        <v>-1.0628308560698372</v>
      </c>
      <c r="H33" s="10"/>
      <c r="J33" s="63">
        <f>AVERAGE(J20,J22,J24,J26,J28,J30)</f>
        <v>-3.5413653576196524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68">
        <f>AVERAGE(D21,D23,D25,D27,D29,D31)</f>
        <v>0.80899697187226305</v>
      </c>
      <c r="E34" s="69" t="s">
        <v>43</v>
      </c>
      <c r="F34" s="76"/>
      <c r="G34" s="68">
        <f>AVERAGE(G21,G23,G25,G27,G29,G31)</f>
        <v>-0.45134015623908658</v>
      </c>
      <c r="H34" s="77"/>
      <c r="I34" s="78"/>
      <c r="J34" s="68">
        <f>AVERAGE(J21,J23,J25,J27,J29,J31)</f>
        <v>-4.2692618185061439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63">
        <f>_xlfn.STDEV.S(D20:D31)</f>
        <v>1.0190547173678339</v>
      </c>
      <c r="E35" s="64" t="s">
        <v>40</v>
      </c>
      <c r="F35" s="9"/>
      <c r="G35" s="63">
        <f>_xlfn.STDEV.S(G20:G31)</f>
        <v>0.59115130333269317</v>
      </c>
      <c r="H35" s="10"/>
      <c r="J35" s="63">
        <f>_xlfn.STDEV.S(J20:J31)</f>
        <v>3.3278062514806068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0" t="s">
        <v>44</v>
      </c>
      <c r="C36" s="403"/>
      <c r="D36" s="63">
        <f>_xlfn.STDEV.S(D20,D22,D24,D26,D28,D30)</f>
        <v>1.1424183486381592</v>
      </c>
      <c r="E36" s="64" t="s">
        <v>42</v>
      </c>
      <c r="F36" s="9"/>
      <c r="G36" s="63">
        <f>_xlfn.STDEV.S(G20,G22,G24,G26,G28,G30)</f>
        <v>0.72278371827290033</v>
      </c>
      <c r="H36" s="10"/>
      <c r="J36" s="63">
        <f>_xlfn.STDEV.S(J20,J22,J24,J26,J28,J30)</f>
        <v>4.3744994335570695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5" thickBot="1">
      <c r="A37" s="70"/>
      <c r="B37" s="71"/>
      <c r="C37" s="72"/>
      <c r="D37" s="73">
        <f>_xlfn.STDEV.S(D21,D23,D25,D27,D29,D31)</f>
        <v>0.77975196479891407</v>
      </c>
      <c r="E37" s="74" t="s">
        <v>43</v>
      </c>
      <c r="F37" s="37"/>
      <c r="G37" s="73">
        <f>_xlfn.STDEV.S(G21,G23,G25,G27,G29,G31)</f>
        <v>0.14846841604250868</v>
      </c>
      <c r="H37" s="75"/>
      <c r="I37" s="75"/>
      <c r="J37" s="73">
        <f>_xlfn.STDEV.S(J21,J23,J25,J27,J29,J31)</f>
        <v>2.215694594345468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5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5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5" thickTop="1">
      <c r="A40" s="52" t="s">
        <v>36</v>
      </c>
      <c r="B40" s="48" t="s">
        <v>37</v>
      </c>
      <c r="C40" s="48" t="s">
        <v>20</v>
      </c>
      <c r="D40" s="53" t="s">
        <v>30</v>
      </c>
      <c r="E40" s="48" t="s">
        <v>34</v>
      </c>
      <c r="F40" s="39" t="s">
        <v>18</v>
      </c>
      <c r="G40" s="53" t="s">
        <v>30</v>
      </c>
      <c r="H40" s="59" t="s">
        <v>38</v>
      </c>
      <c r="I40" s="59" t="s">
        <v>21</v>
      </c>
      <c r="J40" s="40" t="s">
        <v>30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5" thickBot="1">
      <c r="A41" s="36" t="s">
        <v>31</v>
      </c>
      <c r="B41" s="49"/>
      <c r="C41" s="46"/>
      <c r="D41" s="54" t="s">
        <v>32</v>
      </c>
      <c r="E41" s="49"/>
      <c r="F41" s="46"/>
      <c r="G41" s="54" t="s">
        <v>32</v>
      </c>
      <c r="H41" s="60"/>
      <c r="I41" s="61"/>
      <c r="J41" s="47" t="s">
        <v>32</v>
      </c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5" thickTop="1">
      <c r="A42" s="2" t="s">
        <v>6</v>
      </c>
      <c r="B42" s="57">
        <f t="shared" ref="B42:B47" si="48">(B4+H4)/2</f>
        <v>-137.91500000000002</v>
      </c>
      <c r="C42" s="43">
        <f t="shared" ref="C42:C47" si="49">E4</f>
        <v>-137.91999999999999</v>
      </c>
      <c r="D42" s="55">
        <f t="shared" ref="D42:D47" si="50">100*(B42/C42-1)</f>
        <v>-3.6252900231792395E-3</v>
      </c>
      <c r="E42" s="57">
        <f t="shared" ref="E42:E47" si="51">(C4+I4)/2</f>
        <v>-150.67400000000001</v>
      </c>
      <c r="F42" s="43">
        <f t="shared" ref="F42:F53" si="52">F4</f>
        <v>-150.66999999999999</v>
      </c>
      <c r="G42" s="55">
        <f t="shared" ref="G42:G47" si="53">100*(E42/F42-1)</f>
        <v>2.654808521951324E-3</v>
      </c>
      <c r="H42" s="57">
        <f t="shared" ref="H42:H47" si="54">(D4+J4)/2</f>
        <v>-162.54900000000001</v>
      </c>
      <c r="I42" s="43">
        <f t="shared" ref="I42:I47" si="55">G4</f>
        <v>-162.55000000000001</v>
      </c>
      <c r="J42" s="42">
        <f t="shared" ref="J42:J47" si="56">100*(H42/I42-1)</f>
        <v>-6.1519532451592696E-4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48"/>
        <v>-227.72050000000002</v>
      </c>
      <c r="C43" s="43">
        <f t="shared" si="49"/>
        <v>-227.72</v>
      </c>
      <c r="D43" s="55">
        <f t="shared" si="50"/>
        <v>2.1956789040267211E-4</v>
      </c>
      <c r="E43" s="57">
        <f t="shared" si="51"/>
        <v>-259.565</v>
      </c>
      <c r="F43" s="43">
        <f t="shared" si="52"/>
        <v>-259.56</v>
      </c>
      <c r="G43" s="55">
        <f t="shared" si="53"/>
        <v>1.9263368777888701E-3</v>
      </c>
      <c r="H43" s="57">
        <f t="shared" si="54"/>
        <v>-288.27499999999998</v>
      </c>
      <c r="I43" s="43">
        <f t="shared" si="55"/>
        <v>-288.27999999999997</v>
      </c>
      <c r="J43" s="42">
        <f t="shared" si="56"/>
        <v>-1.734424864707762E-3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48"/>
        <v>-212.1</v>
      </c>
      <c r="C44" s="43">
        <f t="shared" si="49"/>
        <v>-212.1</v>
      </c>
      <c r="D44" s="55">
        <f t="shared" si="50"/>
        <v>0</v>
      </c>
      <c r="E44" s="57">
        <f t="shared" si="51"/>
        <v>-228.91500000000002</v>
      </c>
      <c r="F44" s="43">
        <f t="shared" si="52"/>
        <v>-228.92</v>
      </c>
      <c r="G44" s="55">
        <f t="shared" si="53"/>
        <v>-2.1841691420387832E-3</v>
      </c>
      <c r="H44" s="57">
        <f t="shared" si="54"/>
        <v>-241.08799999999999</v>
      </c>
      <c r="I44" s="43">
        <f t="shared" si="55"/>
        <v>-241.09</v>
      </c>
      <c r="J44" s="42">
        <f t="shared" si="56"/>
        <v>-8.29565722348935E-4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48"/>
        <v>-243.392</v>
      </c>
      <c r="C45" s="43">
        <f t="shared" si="49"/>
        <v>-243.39</v>
      </c>
      <c r="D45" s="55">
        <f t="shared" si="50"/>
        <v>8.2172644726430377E-4</v>
      </c>
      <c r="E45" s="57">
        <f t="shared" si="51"/>
        <v>-262.09999999999997</v>
      </c>
      <c r="F45" s="43">
        <f t="shared" si="52"/>
        <v>-262.10000000000002</v>
      </c>
      <c r="G45" s="55">
        <f t="shared" si="53"/>
        <v>-2.2204460492503131E-14</v>
      </c>
      <c r="H45" s="57">
        <f t="shared" si="54"/>
        <v>-279.19499999999999</v>
      </c>
      <c r="I45" s="43">
        <f t="shared" si="55"/>
        <v>-279.2</v>
      </c>
      <c r="J45" s="42">
        <f t="shared" si="56"/>
        <v>-1.7908309455583193E-3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48"/>
        <v>-283.13</v>
      </c>
      <c r="C46" s="43">
        <f t="shared" si="49"/>
        <v>-283.13</v>
      </c>
      <c r="D46" s="55">
        <f t="shared" si="50"/>
        <v>0</v>
      </c>
      <c r="E46" s="57">
        <f t="shared" si="51"/>
        <v>-308.27999999999997</v>
      </c>
      <c r="F46" s="43">
        <f t="shared" si="52"/>
        <v>-308.27999999999997</v>
      </c>
      <c r="G46" s="55">
        <f t="shared" si="53"/>
        <v>0</v>
      </c>
      <c r="H46" s="57">
        <f t="shared" si="54"/>
        <v>-330.45000000000005</v>
      </c>
      <c r="I46" s="43">
        <f t="shared" si="55"/>
        <v>-330.45</v>
      </c>
      <c r="J46" s="42">
        <f t="shared" si="56"/>
        <v>2.2204460492503131E-14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48"/>
        <v>-288.39</v>
      </c>
      <c r="C47" s="43">
        <f t="shared" si="49"/>
        <v>-288.39</v>
      </c>
      <c r="D47" s="55">
        <f t="shared" si="50"/>
        <v>0</v>
      </c>
      <c r="E47" s="57">
        <f t="shared" si="51"/>
        <v>-319.29999999999995</v>
      </c>
      <c r="F47" s="43">
        <f t="shared" si="52"/>
        <v>-319.3</v>
      </c>
      <c r="G47" s="55">
        <f t="shared" si="53"/>
        <v>-2.2204460492503131E-14</v>
      </c>
      <c r="H47" s="57">
        <f t="shared" si="54"/>
        <v>-348.42500000000001</v>
      </c>
      <c r="I47" s="43">
        <f t="shared" si="55"/>
        <v>-348.43</v>
      </c>
      <c r="J47" s="42">
        <f t="shared" si="56"/>
        <v>-1.4350084665437635E-3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57">(B10+H10)/2</f>
        <v>-254.64</v>
      </c>
      <c r="C48" s="43">
        <f t="shared" ref="C48" si="58">E10</f>
        <v>-254.64</v>
      </c>
      <c r="D48" s="55">
        <f t="shared" ref="D48" si="59">100*(B48/C48-1)</f>
        <v>0</v>
      </c>
      <c r="E48" s="57">
        <f t="shared" ref="E48" si="60">(C10+I10)/2</f>
        <v>-307.29500000000002</v>
      </c>
      <c r="F48" s="43">
        <f t="shared" si="52"/>
        <v>-307.29000000000002</v>
      </c>
      <c r="G48" s="55">
        <f t="shared" ref="G48" si="61">100*(E48/F48-1)</f>
        <v>1.6271274691614934E-3</v>
      </c>
      <c r="H48" s="57">
        <f t="shared" ref="H48" si="62">(D10+J10)/2</f>
        <v>-351.95050000000003</v>
      </c>
      <c r="I48" s="43">
        <f t="shared" ref="I48" si="63">G10</f>
        <v>-351.95</v>
      </c>
      <c r="J48" s="42">
        <f t="shared" ref="J48" si="64">100*(H48/I48-1)</f>
        <v>1.4206563434537856E-4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65">(B11+H11)/2</f>
        <v>-270.875</v>
      </c>
      <c r="C49" s="43">
        <f t="shared" ref="C49" si="66">E11</f>
        <v>-270.87</v>
      </c>
      <c r="D49" s="55">
        <f t="shared" ref="D49" si="67">100*(B49/C49-1)</f>
        <v>1.8459039391682808E-3</v>
      </c>
      <c r="E49" s="57">
        <f t="shared" ref="E49" si="68">(C11+I11)/2</f>
        <v>-331.97</v>
      </c>
      <c r="F49" s="43">
        <f t="shared" si="52"/>
        <v>-331.97</v>
      </c>
      <c r="G49" s="55">
        <f t="shared" ref="G49" si="69">100*(E49/F49-1)</f>
        <v>0</v>
      </c>
      <c r="H49" s="57">
        <f t="shared" ref="H49" si="70">(D11+J11)/2</f>
        <v>-388.85500000000002</v>
      </c>
      <c r="I49" s="43">
        <f t="shared" ref="I49" si="71">G11</f>
        <v>-388.85</v>
      </c>
      <c r="J49" s="42">
        <f t="shared" ref="J49" si="72">100*(H49/I49-1)</f>
        <v>1.2858428700024405E-3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73">(B12+H12)/2</f>
        <v>-173.63</v>
      </c>
      <c r="C50" s="43">
        <f t="shared" ref="C50" si="74">E12</f>
        <v>-173.63</v>
      </c>
      <c r="D50" s="55">
        <f t="shared" ref="D50" si="75">100*(B50/C50-1)</f>
        <v>0</v>
      </c>
      <c r="E50" s="57">
        <f t="shared" ref="E50" si="76">(C12+I12)/2</f>
        <v>-209.595</v>
      </c>
      <c r="F50" s="43">
        <f t="shared" si="52"/>
        <v>-209.59</v>
      </c>
      <c r="G50" s="55">
        <f t="shared" ref="G50" si="77">100*(E50/F50-1)</f>
        <v>2.3856100004771008E-3</v>
      </c>
      <c r="H50" s="57">
        <f t="shared" ref="H50" si="78">(D12+J12)/2</f>
        <v>-235.7765</v>
      </c>
      <c r="I50" s="43">
        <f t="shared" ref="I50" si="79">G12</f>
        <v>-235.78</v>
      </c>
      <c r="J50" s="42">
        <f t="shared" ref="J50" si="80">100*(H50/I50-1)</f>
        <v>-1.4844346424625066E-3</v>
      </c>
    </row>
    <row r="51" spans="1:16">
      <c r="A51" s="2" t="s">
        <v>12</v>
      </c>
      <c r="B51" s="57">
        <f t="shared" ref="B51" si="81">(B13+H13)/2</f>
        <v>-163.97499999999999</v>
      </c>
      <c r="C51" s="43">
        <f t="shared" ref="C51" si="82">E13</f>
        <v>-163.97</v>
      </c>
      <c r="D51" s="55">
        <f t="shared" ref="D51" si="83">100*(B51/C51-1)</f>
        <v>3.0493382935814495E-3</v>
      </c>
      <c r="E51" s="57">
        <f t="shared" ref="E51" si="84">(C13+I13)/2</f>
        <v>-190.75</v>
      </c>
      <c r="F51" s="43">
        <f t="shared" si="52"/>
        <v>-190.75</v>
      </c>
      <c r="G51" s="55">
        <f t="shared" ref="G51" si="85">100*(E51/F51-1)</f>
        <v>0</v>
      </c>
      <c r="H51" s="57">
        <f t="shared" ref="H51" si="86">(D13+J13)/2</f>
        <v>-215.69</v>
      </c>
      <c r="I51" s="43">
        <f t="shared" ref="I51" si="87">G13</f>
        <v>-215.69</v>
      </c>
      <c r="J51" s="42">
        <f t="shared" ref="J51" si="88">100*(H51/I51-1)</f>
        <v>0</v>
      </c>
    </row>
    <row r="52" spans="1:16">
      <c r="A52" s="2" t="s">
        <v>16</v>
      </c>
      <c r="B52" s="57">
        <f t="shared" ref="B52" si="89">(B14+H14)/2</f>
        <v>-93.745000000000005</v>
      </c>
      <c r="C52" s="43">
        <f t="shared" ref="C52" si="90">E14</f>
        <v>-93.744</v>
      </c>
      <c r="D52" s="55">
        <f t="shared" ref="D52" si="91">100*(B52/C52-1)</f>
        <v>1.0667349377158075E-3</v>
      </c>
      <c r="E52" s="57">
        <f t="shared" ref="E52" si="92">(C14+I14)/2</f>
        <v>-106.72899999999998</v>
      </c>
      <c r="F52" s="43">
        <f t="shared" si="52"/>
        <v>-106.73</v>
      </c>
      <c r="G52" s="55">
        <f t="shared" ref="G52" si="93">100*(E52/F52-1)</f>
        <v>-9.369436896999872E-4</v>
      </c>
      <c r="H52" s="57">
        <f t="shared" ref="H52" si="94">(D14+J14)/2</f>
        <v>-117.67150000000001</v>
      </c>
      <c r="I52" s="43">
        <f t="shared" ref="I52" si="95">G14</f>
        <v>-117.67</v>
      </c>
      <c r="J52" s="42">
        <f t="shared" ref="J52" si="96">100*(H52/I52-1)</f>
        <v>1.2747514234856538E-3</v>
      </c>
    </row>
    <row r="53" spans="1:16" ht="13.5" thickBot="1">
      <c r="A53" s="12" t="s">
        <v>11</v>
      </c>
      <c r="B53" s="81">
        <f t="shared" ref="B53" si="97">(B15+H15)/2</f>
        <v>-90.653999999999996</v>
      </c>
      <c r="C53" s="44">
        <f t="shared" ref="C53" si="98">E15</f>
        <v>-90.656000000000006</v>
      </c>
      <c r="D53" s="56">
        <f t="shared" ref="D53" si="99">100*(B53/C53-1)</f>
        <v>-2.2061418990526604E-3</v>
      </c>
      <c r="E53" s="58">
        <f t="shared" ref="E53" si="100">(C15+I15)/2</f>
        <v>-108.364</v>
      </c>
      <c r="F53" s="44">
        <f t="shared" si="52"/>
        <v>-108.37</v>
      </c>
      <c r="G53" s="56">
        <f t="shared" ref="G53" si="101">100*(E53/F53-1)</f>
        <v>-5.5365876164947814E-3</v>
      </c>
      <c r="H53" s="58">
        <f t="shared" ref="H53" si="102">(D15+J15)/2</f>
        <v>-125.20650000000001</v>
      </c>
      <c r="I53" s="44">
        <f t="shared" ref="I53" si="103">G15</f>
        <v>-125.21</v>
      </c>
      <c r="J53" s="45">
        <f t="shared" ref="J53" si="104">100*(H53/I53-1)</f>
        <v>-2.795303889457923E-3</v>
      </c>
    </row>
    <row r="54" spans="1:16" ht="13.5" thickTop="1">
      <c r="A54" s="38" t="s">
        <v>39</v>
      </c>
      <c r="B54" s="9"/>
      <c r="C54" s="51"/>
      <c r="D54" s="63">
        <f>AVERAGE(D42:D53)</f>
        <v>9.7653298825051138E-5</v>
      </c>
      <c r="E54" s="64" t="s">
        <v>40</v>
      </c>
      <c r="F54" s="9"/>
      <c r="G54" s="63">
        <f>AVERAGE(G42:G53)</f>
        <v>-5.3181315749310327E-6</v>
      </c>
      <c r="H54" s="10"/>
      <c r="J54" s="63">
        <f>AVERAGE(J42:J53)</f>
        <v>-6.6517532731162155E-4</v>
      </c>
    </row>
    <row r="55" spans="1:16">
      <c r="A55" s="38" t="s">
        <v>41</v>
      </c>
      <c r="B55" s="420" t="s">
        <v>33</v>
      </c>
      <c r="C55" s="403"/>
      <c r="D55" s="63">
        <f>AVERAGE(D42,D44,D46,D48,D50,D52)</f>
        <v>-4.2642584757723867E-4</v>
      </c>
      <c r="E55" s="64" t="s">
        <v>42</v>
      </c>
      <c r="F55" s="9"/>
      <c r="G55" s="63">
        <f>AVERAGE(G42,G44,G46,G48,G50,G52)</f>
        <v>5.9107219330852467E-4</v>
      </c>
      <c r="H55" s="10"/>
      <c r="J55" s="63">
        <f>AVERAGE(J42,J44,J46,J48,J50,J52)</f>
        <v>-2.5206310524568859E-4</v>
      </c>
    </row>
    <row r="56" spans="1:16">
      <c r="A56" s="38"/>
      <c r="B56" s="66"/>
      <c r="C56" s="67"/>
      <c r="D56" s="68">
        <f>AVERAGE(D43,D45,D47,D49,D51,D53)</f>
        <v>6.2173244522734095E-4</v>
      </c>
      <c r="E56" s="69" t="s">
        <v>43</v>
      </c>
      <c r="F56" s="76"/>
      <c r="G56" s="68">
        <f>AVERAGE(G43,G45,G47,G49,G51,G53)</f>
        <v>-6.0170845645838667E-4</v>
      </c>
      <c r="H56" s="77"/>
      <c r="I56" s="78"/>
      <c r="J56" s="68">
        <f>AVERAGE(J43,J45,J47,J49,J51,J53)</f>
        <v>-1.0782875493775546E-3</v>
      </c>
    </row>
    <row r="57" spans="1:16">
      <c r="A57" s="38"/>
      <c r="B57" s="66"/>
      <c r="C57" s="50"/>
      <c r="D57" s="63">
        <f>_xlfn.STDEV.S(D42:D53)</f>
        <v>1.7178884779914577E-3</v>
      </c>
      <c r="E57" s="64" t="s">
        <v>40</v>
      </c>
      <c r="F57" s="9"/>
      <c r="G57" s="63">
        <f>_xlfn.STDEV.S(G42:G53)</f>
        <v>2.2441718920912378E-3</v>
      </c>
      <c r="H57" s="10"/>
      <c r="J57" s="63">
        <f>_xlfn.STDEV.S(J42:J53)</f>
        <v>1.2558060118291784E-3</v>
      </c>
    </row>
    <row r="58" spans="1:16">
      <c r="A58" s="38"/>
      <c r="B58" s="420" t="s">
        <v>44</v>
      </c>
      <c r="C58" s="403"/>
      <c r="D58" s="63">
        <f>_xlfn.STDEV.S(D42,D44,D46,D48,D50,D52)</f>
        <v>1.6241685355045318E-3</v>
      </c>
      <c r="E58" s="64" t="s">
        <v>42</v>
      </c>
      <c r="F58" s="9"/>
      <c r="G58" s="63">
        <f>_xlfn.STDEV.S(G42,G44,G46,G48,G50,G52)</f>
        <v>1.9462244195359061E-3</v>
      </c>
      <c r="H58" s="10"/>
      <c r="J58" s="63">
        <f>_xlfn.STDEV.S(J42,J44,J46,J48,J50,J52)</f>
        <v>9.5227619572573765E-4</v>
      </c>
    </row>
    <row r="59" spans="1:16" ht="13.5" thickBot="1">
      <c r="A59" s="70"/>
      <c r="B59" s="71"/>
      <c r="C59" s="72"/>
      <c r="D59" s="73">
        <f>_xlfn.STDEV.S(D43,D45,D47,D49,D51,D53)</f>
        <v>1.7875695495299848E-3</v>
      </c>
      <c r="E59" s="74" t="s">
        <v>43</v>
      </c>
      <c r="F59" s="37"/>
      <c r="G59" s="73">
        <f>_xlfn.STDEV.S(G43,G45,G47,G49,G51,G53)</f>
        <v>2.5374104044246187E-3</v>
      </c>
      <c r="H59" s="75"/>
      <c r="I59" s="75"/>
      <c r="J59" s="73">
        <f>_xlfn.STDEV.S(J43,J45,J47,J49,J51,J53)</f>
        <v>1.4673408514613718E-3</v>
      </c>
    </row>
    <row r="60" spans="1:16" ht="13.5" thickTop="1">
      <c r="A60" s="5"/>
      <c r="B60" s="15"/>
      <c r="C60" s="15"/>
      <c r="D60" s="9"/>
      <c r="E60" s="15"/>
      <c r="F60" s="1"/>
      <c r="G60" s="1"/>
    </row>
    <row r="61" spans="1:16" ht="13.5" thickBot="1">
      <c r="A61" s="5"/>
      <c r="B61" s="356"/>
      <c r="C61" s="388"/>
      <c r="D61" s="387"/>
      <c r="E61" s="381"/>
      <c r="F61" s="386"/>
      <c r="G61" s="385"/>
    </row>
    <row r="62" spans="1:16" ht="13.5" thickTop="1">
      <c r="A62" s="82"/>
      <c r="B62" s="407" t="s">
        <v>61</v>
      </c>
      <c r="C62" s="418"/>
      <c r="D62" s="419"/>
      <c r="E62" s="407" t="s">
        <v>62</v>
      </c>
      <c r="F62" s="418"/>
      <c r="G62" s="419"/>
      <c r="I62" s="407" t="s">
        <v>78</v>
      </c>
      <c r="J62" s="408"/>
      <c r="K62" s="409"/>
    </row>
    <row r="63" spans="1:16">
      <c r="A63" s="83" t="s">
        <v>63</v>
      </c>
      <c r="B63" s="84" t="s">
        <v>52</v>
      </c>
      <c r="C63" s="41" t="s">
        <v>64</v>
      </c>
      <c r="D63" s="85" t="s">
        <v>30</v>
      </c>
      <c r="E63" s="84" t="s">
        <v>52</v>
      </c>
      <c r="F63" s="41" t="s">
        <v>64</v>
      </c>
      <c r="G63" s="85" t="s">
        <v>30</v>
      </c>
      <c r="I63" s="84" t="s">
        <v>52</v>
      </c>
      <c r="J63" s="41" t="s">
        <v>64</v>
      </c>
      <c r="K63" s="85" t="s">
        <v>30</v>
      </c>
    </row>
    <row r="64" spans="1:16" ht="13.5" thickBot="1">
      <c r="A64" s="86" t="s">
        <v>70</v>
      </c>
      <c r="B64" s="99" t="s">
        <v>18</v>
      </c>
      <c r="C64" s="88" t="s">
        <v>66</v>
      </c>
      <c r="D64" s="89" t="s">
        <v>32</v>
      </c>
      <c r="E64" s="90" t="s">
        <v>67</v>
      </c>
      <c r="F64" s="88" t="s">
        <v>66</v>
      </c>
      <c r="G64" s="89" t="s">
        <v>32</v>
      </c>
      <c r="I64" s="215" t="s">
        <v>22</v>
      </c>
      <c r="J64" s="88" t="s">
        <v>66</v>
      </c>
      <c r="K64" s="89" t="s">
        <v>32</v>
      </c>
    </row>
    <row r="65" spans="1:11" ht="13.5" thickTop="1">
      <c r="A65" s="91" t="s">
        <v>6</v>
      </c>
      <c r="B65" s="92">
        <f>F4</f>
        <v>-150.66999999999999</v>
      </c>
      <c r="C65" s="238">
        <v>-150.82499999999999</v>
      </c>
      <c r="D65" s="317">
        <f>(C65/B65-1)</f>
        <v>1.0287383022500318E-3</v>
      </c>
      <c r="E65" s="363">
        <f>N4</f>
        <v>-60.326000000000001</v>
      </c>
      <c r="F65" s="108">
        <v>55.593000000000004</v>
      </c>
      <c r="G65" s="364">
        <f>(F65/ABS(E65)-1)</f>
        <v>-7.8457050028180153E-2</v>
      </c>
      <c r="I65" s="208">
        <f>C4</f>
        <v>-211</v>
      </c>
      <c r="J65" s="332">
        <v>-206.41800000000001</v>
      </c>
      <c r="K65" s="317">
        <f>(J65/I65-1)</f>
        <v>-2.1715639810426457E-2</v>
      </c>
    </row>
    <row r="66" spans="1:11">
      <c r="A66" s="91" t="s">
        <v>7</v>
      </c>
      <c r="B66" s="92">
        <f t="shared" ref="B66:B76" si="105">F5</f>
        <v>-259.56</v>
      </c>
      <c r="C66" s="108">
        <v>-259.74400000000003</v>
      </c>
      <c r="D66" s="317">
        <f t="shared" ref="D66:D75" si="106">(C66/B66-1)</f>
        <v>7.0889197102808055E-4</v>
      </c>
      <c r="E66" s="363">
        <f t="shared" ref="E66:E76" si="107">N5</f>
        <v>-150.46499999999997</v>
      </c>
      <c r="F66" s="108">
        <v>139.76900000000001</v>
      </c>
      <c r="G66" s="364">
        <f t="shared" ref="G66:G76" si="108">(F66/ABS(E66)-1)</f>
        <v>-7.1086299139334508E-2</v>
      </c>
      <c r="I66" s="208">
        <f t="shared" ref="I66:I76" si="109">C5</f>
        <v>-410.03</v>
      </c>
      <c r="J66" s="333">
        <v>-399.51299999999998</v>
      </c>
      <c r="K66" s="317">
        <f t="shared" ref="K66:K75" si="110">(J66/I66-1)</f>
        <v>-2.5649342731019709E-2</v>
      </c>
    </row>
    <row r="67" spans="1:11">
      <c r="A67" s="91" t="s">
        <v>13</v>
      </c>
      <c r="B67" s="92">
        <f t="shared" si="105"/>
        <v>-228.92</v>
      </c>
      <c r="C67" s="108">
        <v>-228.48500000000001</v>
      </c>
      <c r="D67" s="317">
        <f t="shared" si="106"/>
        <v>-1.9002271535906168E-3</v>
      </c>
      <c r="E67" s="363">
        <f t="shared" si="107"/>
        <v>-114.745</v>
      </c>
      <c r="F67" s="108">
        <v>109.99299999999999</v>
      </c>
      <c r="G67" s="364">
        <f t="shared" si="108"/>
        <v>-4.1413569218702428E-2</v>
      </c>
      <c r="I67" s="208">
        <f t="shared" si="109"/>
        <v>-343.66</v>
      </c>
      <c r="J67" s="333">
        <v>-338.47800000000001</v>
      </c>
      <c r="K67" s="317">
        <f t="shared" si="110"/>
        <v>-1.5078857009835356E-2</v>
      </c>
    </row>
    <row r="68" spans="1:11">
      <c r="A68" s="91" t="s">
        <v>8</v>
      </c>
      <c r="B68" s="92">
        <f t="shared" si="105"/>
        <v>-262.10000000000002</v>
      </c>
      <c r="C68" s="108">
        <v>-262.61700000000002</v>
      </c>
      <c r="D68" s="317">
        <f t="shared" si="106"/>
        <v>1.9725295688668432E-3</v>
      </c>
      <c r="E68" s="363">
        <f t="shared" si="107"/>
        <v>-160.60999999999999</v>
      </c>
      <c r="F68" s="108">
        <v>147.208</v>
      </c>
      <c r="G68" s="364">
        <f t="shared" si="108"/>
        <v>-8.344436834568203E-2</v>
      </c>
      <c r="I68" s="208">
        <f t="shared" si="109"/>
        <v>-422.71</v>
      </c>
      <c r="J68" s="333">
        <v>-409.82499999999999</v>
      </c>
      <c r="K68" s="317">
        <f t="shared" si="110"/>
        <v>-3.0481890657897859E-2</v>
      </c>
    </row>
    <row r="69" spans="1:11">
      <c r="A69" s="91" t="s">
        <v>14</v>
      </c>
      <c r="B69" s="92">
        <f t="shared" si="105"/>
        <v>-308.27999999999997</v>
      </c>
      <c r="C69" s="108">
        <v>-308.53899999999999</v>
      </c>
      <c r="D69" s="317">
        <f t="shared" si="106"/>
        <v>8.4014532243426032E-4</v>
      </c>
      <c r="E69" s="363">
        <f t="shared" si="107"/>
        <v>-114.05999999999999</v>
      </c>
      <c r="F69" s="108">
        <v>100.762</v>
      </c>
      <c r="G69" s="364">
        <f t="shared" si="108"/>
        <v>-0.11658776082763445</v>
      </c>
      <c r="I69" s="208">
        <f t="shared" si="109"/>
        <v>-422.34</v>
      </c>
      <c r="J69" s="333">
        <v>-409.30099999999999</v>
      </c>
      <c r="K69" s="317">
        <f t="shared" si="110"/>
        <v>-3.087323009897236E-2</v>
      </c>
    </row>
    <row r="70" spans="1:11">
      <c r="A70" s="91" t="s">
        <v>9</v>
      </c>
      <c r="B70" s="92">
        <f t="shared" si="105"/>
        <v>-319.3</v>
      </c>
      <c r="C70" s="108">
        <v>-319.87200000000001</v>
      </c>
      <c r="D70" s="317">
        <f t="shared" si="106"/>
        <v>1.7914187284684413E-3</v>
      </c>
      <c r="E70" s="363">
        <f t="shared" si="107"/>
        <v>-142.72999999999999</v>
      </c>
      <c r="F70" s="108">
        <v>121.937</v>
      </c>
      <c r="G70" s="364">
        <f t="shared" si="108"/>
        <v>-0.14568065578364742</v>
      </c>
      <c r="I70" s="208">
        <f t="shared" si="109"/>
        <v>-462.03</v>
      </c>
      <c r="J70" s="333">
        <v>-441.80900000000003</v>
      </c>
      <c r="K70" s="317">
        <f t="shared" si="110"/>
        <v>-4.3765556349154688E-2</v>
      </c>
    </row>
    <row r="71" spans="1:11">
      <c r="A71" s="91" t="s">
        <v>15</v>
      </c>
      <c r="B71" s="92">
        <f t="shared" si="105"/>
        <v>-307.29000000000002</v>
      </c>
      <c r="C71" s="108">
        <v>-306.601</v>
      </c>
      <c r="D71" s="317">
        <f t="shared" si="106"/>
        <v>-2.2421816525107774E-3</v>
      </c>
      <c r="E71" s="363">
        <f t="shared" si="107"/>
        <v>-145.02499999999998</v>
      </c>
      <c r="F71" s="108">
        <v>140.40100000000001</v>
      </c>
      <c r="G71" s="364">
        <f t="shared" si="108"/>
        <v>-3.1884157903809496E-2</v>
      </c>
      <c r="I71" s="208">
        <f t="shared" si="109"/>
        <v>-452.32</v>
      </c>
      <c r="J71" s="333">
        <v>-447.00099999999998</v>
      </c>
      <c r="K71" s="317">
        <f t="shared" si="110"/>
        <v>-1.1759373894587921E-2</v>
      </c>
    </row>
    <row r="72" spans="1:11">
      <c r="A72" s="91" t="s">
        <v>10</v>
      </c>
      <c r="B72" s="92">
        <f t="shared" si="105"/>
        <v>-331.97</v>
      </c>
      <c r="C72" s="374">
        <v>-332.40899999999999</v>
      </c>
      <c r="D72" s="364">
        <f t="shared" si="106"/>
        <v>1.3224086513841105E-3</v>
      </c>
      <c r="E72" s="363">
        <f t="shared" si="107"/>
        <v>-194</v>
      </c>
      <c r="F72" s="108">
        <v>177.566</v>
      </c>
      <c r="G72" s="364">
        <f t="shared" si="108"/>
        <v>-8.4711340206185537E-2</v>
      </c>
      <c r="I72" s="208">
        <f t="shared" si="109"/>
        <v>-525.97</v>
      </c>
      <c r="J72" s="333">
        <v>-509.97500000000002</v>
      </c>
      <c r="K72" s="317">
        <f t="shared" si="110"/>
        <v>-3.0410479685153202E-2</v>
      </c>
    </row>
    <row r="73" spans="1:11">
      <c r="A73" s="91" t="s">
        <v>17</v>
      </c>
      <c r="B73" s="92">
        <f t="shared" si="105"/>
        <v>-209.59</v>
      </c>
      <c r="C73" s="108">
        <v>-207.80799999999999</v>
      </c>
      <c r="D73" s="317">
        <f t="shared" si="106"/>
        <v>-8.5023140417005427E-3</v>
      </c>
      <c r="E73" s="363">
        <f t="shared" si="107"/>
        <v>-69.965000000000003</v>
      </c>
      <c r="F73" s="108">
        <v>68.171999999999997</v>
      </c>
      <c r="G73" s="364">
        <f t="shared" si="108"/>
        <v>-2.5627099263917708E-2</v>
      </c>
      <c r="I73" s="208">
        <f t="shared" si="109"/>
        <v>-279.56</v>
      </c>
      <c r="J73" s="333">
        <v>-275.98</v>
      </c>
      <c r="K73" s="317">
        <f t="shared" si="110"/>
        <v>-1.2805837745027859E-2</v>
      </c>
    </row>
    <row r="74" spans="1:11">
      <c r="A74" s="91" t="s">
        <v>12</v>
      </c>
      <c r="B74" s="92">
        <f t="shared" si="105"/>
        <v>-190.75</v>
      </c>
      <c r="C74" s="108">
        <v>-190.9</v>
      </c>
      <c r="D74" s="317">
        <f t="shared" si="106"/>
        <v>7.8636959370914639E-4</v>
      </c>
      <c r="E74" s="363">
        <f t="shared" si="107"/>
        <v>-68.920000000000016</v>
      </c>
      <c r="F74" s="108">
        <v>65.174999999999997</v>
      </c>
      <c r="G74" s="364">
        <f t="shared" si="108"/>
        <v>-5.4338363319791361E-2</v>
      </c>
      <c r="I74" s="208">
        <f t="shared" si="109"/>
        <v>-259.67</v>
      </c>
      <c r="J74" s="333">
        <v>-256.07499999999999</v>
      </c>
      <c r="K74" s="317">
        <f t="shared" si="110"/>
        <v>-1.3844494935880247E-2</v>
      </c>
    </row>
    <row r="75" spans="1:11">
      <c r="A75" s="91" t="s">
        <v>68</v>
      </c>
      <c r="B75" s="92">
        <f t="shared" si="105"/>
        <v>-106.73</v>
      </c>
      <c r="C75" s="108">
        <v>-106.85899999999999</v>
      </c>
      <c r="D75" s="317">
        <f t="shared" si="106"/>
        <v>1.2086573596925554E-3</v>
      </c>
      <c r="E75" s="363">
        <f t="shared" si="107"/>
        <v>-58.160999999999994</v>
      </c>
      <c r="F75" s="108">
        <v>43.536000000000001</v>
      </c>
      <c r="G75" s="364">
        <f t="shared" si="108"/>
        <v>-0.25145716201578372</v>
      </c>
      <c r="I75" s="208">
        <f t="shared" si="109"/>
        <v>-164.89</v>
      </c>
      <c r="J75" s="333">
        <v>-150.39500000000001</v>
      </c>
      <c r="K75" s="317">
        <f t="shared" si="110"/>
        <v>-8.7907089574867925E-2</v>
      </c>
    </row>
    <row r="76" spans="1:11" ht="13.5" thickBot="1">
      <c r="A76" s="94" t="s">
        <v>11</v>
      </c>
      <c r="B76" s="103">
        <f t="shared" si="105"/>
        <v>-108.37</v>
      </c>
      <c r="C76" s="109">
        <v>-108.79300000000001</v>
      </c>
      <c r="D76" s="322">
        <f>(C76/B76-1)</f>
        <v>3.903294269631763E-3</v>
      </c>
      <c r="E76" s="363">
        <f t="shared" si="107"/>
        <v>-46.376000000000005</v>
      </c>
      <c r="F76" s="108">
        <v>39.822000000000003</v>
      </c>
      <c r="G76" s="364">
        <f t="shared" si="108"/>
        <v>-0.14132309815421773</v>
      </c>
      <c r="I76" s="209">
        <f t="shared" si="109"/>
        <v>-154.74</v>
      </c>
      <c r="J76" s="334">
        <v>-148.61500000000001</v>
      </c>
      <c r="K76" s="322">
        <f>(J76/I76-1)</f>
        <v>-3.9582525526689949E-2</v>
      </c>
    </row>
    <row r="77" spans="1:11" ht="13.5" thickTop="1">
      <c r="A77" s="96" t="s">
        <v>39</v>
      </c>
      <c r="B77" s="97"/>
      <c r="C77" s="97"/>
      <c r="D77" s="319">
        <f>AVERAGE(D65:D76)</f>
        <v>7.647757663860795E-5</v>
      </c>
      <c r="E77" s="425" t="s">
        <v>40</v>
      </c>
      <c r="F77" s="426"/>
      <c r="G77" s="336">
        <f>AVERAGE(G65:G76)</f>
        <v>-9.3834243683907206E-2</v>
      </c>
      <c r="I77" s="410" t="s">
        <v>40</v>
      </c>
      <c r="J77" s="411"/>
      <c r="K77" s="317">
        <f>AVERAGE(K65:K76)</f>
        <v>-3.032285983495946E-2</v>
      </c>
    </row>
    <row r="78" spans="1:11">
      <c r="A78" s="38" t="s">
        <v>41</v>
      </c>
      <c r="B78" s="420" t="s">
        <v>128</v>
      </c>
      <c r="C78" s="421"/>
      <c r="D78" s="319">
        <f>AVERAGE(D65,D67,D69,D71,D73,D75)</f>
        <v>-1.5945303105708482E-3</v>
      </c>
      <c r="E78" s="422" t="s">
        <v>42</v>
      </c>
      <c r="F78" s="421"/>
      <c r="G78" s="323">
        <f>AVERAGE(G65,G67,G69,G71,G73,G75)</f>
        <v>-9.0904466543004658E-2</v>
      </c>
      <c r="I78" s="402" t="s">
        <v>42</v>
      </c>
      <c r="J78" s="403"/>
      <c r="K78" s="317">
        <f>AVERAGE(K65,K67,K69,K71,K73,K75)</f>
        <v>-3.0023338022286312E-2</v>
      </c>
    </row>
    <row r="79" spans="1:11">
      <c r="A79" s="38"/>
      <c r="B79" s="79"/>
      <c r="C79" s="98"/>
      <c r="D79" s="320">
        <f>AVERAGE(D66,D68,D70,D72,D74,D76)</f>
        <v>1.7474854638480641E-3</v>
      </c>
      <c r="E79" s="427" t="s">
        <v>43</v>
      </c>
      <c r="F79" s="428"/>
      <c r="G79" s="324">
        <f>AVERAGE(G66,G68,G70,G72,G74,G76)</f>
        <v>-9.6764020824809768E-2</v>
      </c>
      <c r="I79" s="412" t="s">
        <v>43</v>
      </c>
      <c r="J79" s="413"/>
      <c r="K79" s="335">
        <f>AVERAGE(K66,K68,K70,K72,K74,K76)</f>
        <v>-3.0622381647632608E-2</v>
      </c>
    </row>
    <row r="80" spans="1:11">
      <c r="A80" s="38"/>
      <c r="B80" s="79"/>
      <c r="C80" s="79"/>
      <c r="D80" s="319">
        <f>_xlfn.STDEV.S(D65:D76)/(D77+1)</f>
        <v>3.1517832585574658E-3</v>
      </c>
      <c r="E80" s="422" t="s">
        <v>40</v>
      </c>
      <c r="F80" s="421"/>
      <c r="G80" s="323">
        <f>_xlfn.STDEV.S(G65:G76)/(G77+1)</f>
        <v>6.9833482860886614E-2</v>
      </c>
      <c r="I80" s="402" t="s">
        <v>40</v>
      </c>
      <c r="J80" s="403"/>
      <c r="K80" s="317">
        <f>_xlfn.STDEV.S(K65:K76)</f>
        <v>2.0963210398242671E-2</v>
      </c>
    </row>
    <row r="81" spans="1:11">
      <c r="A81" s="38"/>
      <c r="B81" s="420" t="s">
        <v>131</v>
      </c>
      <c r="C81" s="421"/>
      <c r="D81" s="319">
        <f>_xlfn.STDEV.S(D65,D67,D69,D71,D73,D75)/(D78+1)</f>
        <v>3.7180013008379191E-3</v>
      </c>
      <c r="E81" s="422" t="s">
        <v>42</v>
      </c>
      <c r="F81" s="421"/>
      <c r="G81" s="323">
        <f>_xlfn.STDEV.S(G65,G67,G69,G71,G73,G75)/(G78+1)</f>
        <v>9.4350564635457448E-2</v>
      </c>
      <c r="I81" s="402" t="s">
        <v>42</v>
      </c>
      <c r="J81" s="403"/>
      <c r="K81" s="317">
        <f>_xlfn.STDEV.S(K65,K67,K69,K71,K73,K75)</f>
        <v>2.9235666827042286E-2</v>
      </c>
    </row>
    <row r="82" spans="1:11" ht="13.5" thickBot="1">
      <c r="A82" s="70"/>
      <c r="B82" s="71"/>
      <c r="C82" s="71"/>
      <c r="D82" s="321">
        <f>_xlfn.STDEV.S(D66,D68,D70,D72,D74,D76)/(D79+1)</f>
        <v>1.1712560250690138E-3</v>
      </c>
      <c r="E82" s="423" t="s">
        <v>43</v>
      </c>
      <c r="F82" s="424"/>
      <c r="G82" s="325">
        <f>_xlfn.STDEV.S(G66,G68,G70,G72,G74,G76)/(G79+1)</f>
        <v>4.1896688708759171E-2</v>
      </c>
      <c r="I82" s="404" t="s">
        <v>43</v>
      </c>
      <c r="J82" s="405"/>
      <c r="K82" s="322">
        <f>_xlfn.STDEV.S(K66,K68,K70,K72,K74,K76)</f>
        <v>1.0576582229686311E-2</v>
      </c>
    </row>
    <row r="83" spans="1:11" ht="13.5" thickTop="1"/>
    <row r="84" spans="1:11" ht="13.5" thickBot="1">
      <c r="B84" s="356"/>
      <c r="C84" s="379"/>
      <c r="D84" s="138"/>
      <c r="E84" s="138"/>
      <c r="F84" s="379"/>
      <c r="I84" s="349" t="s">
        <v>123</v>
      </c>
    </row>
    <row r="85" spans="1:11" ht="13.5" thickTop="1">
      <c r="A85" s="82"/>
      <c r="B85" s="407" t="s">
        <v>61</v>
      </c>
      <c r="C85" s="418"/>
      <c r="D85" s="419"/>
      <c r="E85" s="407" t="s">
        <v>62</v>
      </c>
      <c r="F85" s="418"/>
      <c r="G85" s="419"/>
      <c r="I85" s="316"/>
    </row>
    <row r="86" spans="1:11">
      <c r="A86" s="83" t="s">
        <v>63</v>
      </c>
      <c r="B86" s="234" t="s">
        <v>52</v>
      </c>
      <c r="C86" s="41" t="s">
        <v>52</v>
      </c>
      <c r="D86" s="85" t="s">
        <v>82</v>
      </c>
      <c r="E86" s="234" t="s">
        <v>52</v>
      </c>
      <c r="F86" s="41" t="s">
        <v>52</v>
      </c>
      <c r="G86" s="85" t="s">
        <v>82</v>
      </c>
      <c r="I86" s="339" t="s">
        <v>82</v>
      </c>
    </row>
    <row r="87" spans="1:11" ht="13.5" thickBot="1">
      <c r="A87" s="86" t="s">
        <v>70</v>
      </c>
      <c r="B87" s="99" t="s">
        <v>18</v>
      </c>
      <c r="C87" s="239" t="s">
        <v>57</v>
      </c>
      <c r="D87" s="221" t="s">
        <v>89</v>
      </c>
      <c r="E87" s="90" t="s">
        <v>67</v>
      </c>
      <c r="F87" s="239" t="s">
        <v>80</v>
      </c>
      <c r="G87" s="221" t="s">
        <v>83</v>
      </c>
      <c r="I87" s="347" t="s">
        <v>122</v>
      </c>
    </row>
    <row r="88" spans="1:11" ht="13.5" thickTop="1">
      <c r="A88" s="91" t="s">
        <v>6</v>
      </c>
      <c r="B88" s="92">
        <f>F4</f>
        <v>-150.66999999999999</v>
      </c>
      <c r="C88" s="242">
        <f>L4</f>
        <v>12.315000000000012</v>
      </c>
      <c r="D88" s="210">
        <f>C88/B88</f>
        <v>-8.1734917369084836E-2</v>
      </c>
      <c r="E88" s="92">
        <f>N4</f>
        <v>-60.326000000000001</v>
      </c>
      <c r="F88" s="220">
        <f>P4</f>
        <v>52.843000000000011</v>
      </c>
      <c r="G88" s="210">
        <f>F88/E88</f>
        <v>-0.87595729867718741</v>
      </c>
      <c r="I88" s="42">
        <f t="shared" ref="I88" si="111">F88/B88</f>
        <v>-0.35072011681157506</v>
      </c>
    </row>
    <row r="89" spans="1:11">
      <c r="A89" s="91" t="s">
        <v>7</v>
      </c>
      <c r="B89" s="92">
        <f t="shared" ref="B89:B99" si="112">F5</f>
        <v>-259.56</v>
      </c>
      <c r="C89" s="220">
        <f t="shared" ref="C89:C99" si="113">L5</f>
        <v>30.279999999999987</v>
      </c>
      <c r="D89" s="210">
        <f t="shared" ref="D89:D99" si="114">C89/B89</f>
        <v>-0.11665896131915544</v>
      </c>
      <c r="E89" s="92">
        <f t="shared" ref="E89:E99" si="115">N5</f>
        <v>-150.46499999999997</v>
      </c>
      <c r="F89" s="220">
        <f t="shared" ref="F89:F99" si="116">P5</f>
        <v>13.792750000000012</v>
      </c>
      <c r="G89" s="210">
        <f t="shared" ref="G89:G99" si="117">F89/E89</f>
        <v>-9.1667497424650343E-2</v>
      </c>
      <c r="I89" s="42">
        <f>F89/B89</f>
        <v>-5.3138965942364044E-2</v>
      </c>
    </row>
    <row r="90" spans="1:11">
      <c r="A90" s="91" t="s">
        <v>13</v>
      </c>
      <c r="B90" s="92">
        <f t="shared" si="112"/>
        <v>-228.92</v>
      </c>
      <c r="C90" s="220">
        <f t="shared" si="113"/>
        <v>14.495000000000005</v>
      </c>
      <c r="D90" s="210">
        <f t="shared" si="114"/>
        <v>-6.3319063428271913E-2</v>
      </c>
      <c r="E90" s="92">
        <f t="shared" si="115"/>
        <v>-114.745</v>
      </c>
      <c r="F90" s="220">
        <f t="shared" si="116"/>
        <v>93.141000000000005</v>
      </c>
      <c r="G90" s="210">
        <f t="shared" si="117"/>
        <v>-0.81172164364460331</v>
      </c>
      <c r="I90" s="42">
        <f t="shared" ref="I90:I99" si="118">F90/B90</f>
        <v>-0.40687139612091566</v>
      </c>
    </row>
    <row r="91" spans="1:11">
      <c r="A91" s="91" t="s">
        <v>8</v>
      </c>
      <c r="B91" s="92">
        <f t="shared" si="112"/>
        <v>-262.10000000000002</v>
      </c>
      <c r="C91" s="220">
        <f t="shared" si="113"/>
        <v>17.905000000000001</v>
      </c>
      <c r="D91" s="210">
        <f t="shared" si="114"/>
        <v>-6.8313620755436857E-2</v>
      </c>
      <c r="E91" s="92">
        <f t="shared" si="115"/>
        <v>-160.60999999999999</v>
      </c>
      <c r="F91" s="220">
        <f t="shared" si="116"/>
        <v>12.028500000000008</v>
      </c>
      <c r="G91" s="210">
        <f t="shared" si="117"/>
        <v>-7.4892596974036538E-2</v>
      </c>
      <c r="I91" s="42">
        <f t="shared" si="118"/>
        <v>-4.5892789011827577E-2</v>
      </c>
    </row>
    <row r="92" spans="1:11">
      <c r="A92" s="91" t="s">
        <v>14</v>
      </c>
      <c r="B92" s="92">
        <f t="shared" si="112"/>
        <v>-308.27999999999997</v>
      </c>
      <c r="C92" s="220">
        <f t="shared" si="113"/>
        <v>23.659999999999997</v>
      </c>
      <c r="D92" s="210">
        <f t="shared" si="114"/>
        <v>-7.6748410535876471E-2</v>
      </c>
      <c r="E92" s="92">
        <f t="shared" si="115"/>
        <v>-114.05999999999999</v>
      </c>
      <c r="F92" s="220">
        <f t="shared" si="116"/>
        <v>47.470000000000006</v>
      </c>
      <c r="G92" s="210">
        <f t="shared" si="117"/>
        <v>-0.41618446431702621</v>
      </c>
      <c r="I92" s="42">
        <f t="shared" si="118"/>
        <v>-0.15398339172181139</v>
      </c>
    </row>
    <row r="93" spans="1:11">
      <c r="A93" s="91" t="s">
        <v>9</v>
      </c>
      <c r="B93" s="92">
        <f t="shared" si="112"/>
        <v>-319.3</v>
      </c>
      <c r="C93" s="220">
        <f t="shared" si="113"/>
        <v>30.02000000000001</v>
      </c>
      <c r="D93" s="210">
        <f t="shared" si="114"/>
        <v>-9.4018164735358623E-2</v>
      </c>
      <c r="E93" s="92">
        <f t="shared" si="115"/>
        <v>-142.72999999999999</v>
      </c>
      <c r="F93" s="220">
        <f t="shared" si="116"/>
        <v>-10.012499999999989</v>
      </c>
      <c r="G93" s="210">
        <f t="shared" si="117"/>
        <v>7.0149933440762202E-2</v>
      </c>
      <c r="I93" s="42">
        <f t="shared" si="118"/>
        <v>3.1357657375508892E-2</v>
      </c>
    </row>
    <row r="94" spans="1:11">
      <c r="A94" s="91" t="s">
        <v>15</v>
      </c>
      <c r="B94" s="92">
        <f t="shared" si="112"/>
        <v>-307.29000000000002</v>
      </c>
      <c r="C94" s="220">
        <f t="shared" si="113"/>
        <v>48.655000000000001</v>
      </c>
      <c r="D94" s="210">
        <f t="shared" si="114"/>
        <v>-0.15833577402453708</v>
      </c>
      <c r="E94" s="92">
        <f t="shared" si="115"/>
        <v>-145.02499999999998</v>
      </c>
      <c r="F94" s="220">
        <f t="shared" si="116"/>
        <v>115.86974999999998</v>
      </c>
      <c r="G94" s="210">
        <f t="shared" si="117"/>
        <v>-0.79896397172901223</v>
      </c>
      <c r="I94" s="42">
        <f t="shared" si="118"/>
        <v>-0.377069706140779</v>
      </c>
    </row>
    <row r="95" spans="1:11">
      <c r="A95" s="91" t="s">
        <v>10</v>
      </c>
      <c r="B95" s="92">
        <f t="shared" si="112"/>
        <v>-331.97</v>
      </c>
      <c r="C95" s="220">
        <f t="shared" si="113"/>
        <v>58.990000000000009</v>
      </c>
      <c r="D95" s="210">
        <f t="shared" si="114"/>
        <v>-0.17769677982950269</v>
      </c>
      <c r="E95" s="92">
        <f t="shared" si="115"/>
        <v>-194</v>
      </c>
      <c r="F95" s="220">
        <f t="shared" si="116"/>
        <v>-17.440000000000012</v>
      </c>
      <c r="G95" s="210">
        <f t="shared" si="117"/>
        <v>8.9896907216494903E-2</v>
      </c>
      <c r="I95" s="42">
        <f t="shared" si="118"/>
        <v>5.2534867608518873E-2</v>
      </c>
    </row>
    <row r="96" spans="1:11">
      <c r="A96" s="91" t="s">
        <v>17</v>
      </c>
      <c r="B96" s="92">
        <f t="shared" si="112"/>
        <v>-209.59</v>
      </c>
      <c r="C96" s="220">
        <f t="shared" si="113"/>
        <v>31.075000000000003</v>
      </c>
      <c r="D96" s="210">
        <f t="shared" si="114"/>
        <v>-0.14826566152965315</v>
      </c>
      <c r="E96" s="92">
        <f t="shared" si="115"/>
        <v>-69.965000000000003</v>
      </c>
      <c r="F96" s="220">
        <f t="shared" si="116"/>
        <v>125.07675</v>
      </c>
      <c r="G96" s="210">
        <f t="shared" si="117"/>
        <v>-1.7877045665689988</v>
      </c>
      <c r="I96" s="42">
        <f t="shared" si="118"/>
        <v>-0.59676869125435372</v>
      </c>
    </row>
    <row r="97" spans="1:10">
      <c r="A97" s="91" t="s">
        <v>12</v>
      </c>
      <c r="B97" s="92">
        <f t="shared" si="112"/>
        <v>-190.75</v>
      </c>
      <c r="C97" s="220">
        <f t="shared" si="113"/>
        <v>25.86</v>
      </c>
      <c r="D97" s="210">
        <f t="shared" si="114"/>
        <v>-0.13557011795543905</v>
      </c>
      <c r="E97" s="92">
        <f t="shared" si="115"/>
        <v>-68.920000000000016</v>
      </c>
      <c r="F97" s="220">
        <f t="shared" si="116"/>
        <v>25.322499999999994</v>
      </c>
      <c r="G97" s="210">
        <f t="shared" si="117"/>
        <v>-0.36741874637260574</v>
      </c>
      <c r="I97" s="42">
        <f t="shared" si="118"/>
        <v>-0.13275229357798163</v>
      </c>
    </row>
    <row r="98" spans="1:10">
      <c r="A98" s="91" t="s">
        <v>68</v>
      </c>
      <c r="B98" s="92">
        <f t="shared" si="112"/>
        <v>-106.73</v>
      </c>
      <c r="C98" s="220">
        <f t="shared" si="113"/>
        <v>11.963000000000001</v>
      </c>
      <c r="D98" s="210">
        <f t="shared" si="114"/>
        <v>-0.11208657359692684</v>
      </c>
      <c r="E98" s="92">
        <f t="shared" si="115"/>
        <v>-58.160999999999994</v>
      </c>
      <c r="F98" s="220">
        <f t="shared" si="116"/>
        <v>48.70675</v>
      </c>
      <c r="G98" s="210">
        <f t="shared" si="117"/>
        <v>-0.83744691459913012</v>
      </c>
      <c r="I98" s="42">
        <f t="shared" si="118"/>
        <v>-0.45635482057528343</v>
      </c>
    </row>
    <row r="99" spans="1:10" ht="13.5" thickBot="1">
      <c r="A99" s="94" t="s">
        <v>11</v>
      </c>
      <c r="B99" s="92">
        <f t="shared" si="112"/>
        <v>-108.37</v>
      </c>
      <c r="C99" s="223">
        <f t="shared" si="113"/>
        <v>17.276999999999994</v>
      </c>
      <c r="D99" s="210">
        <f t="shared" si="114"/>
        <v>-0.15942604041708955</v>
      </c>
      <c r="E99" s="92">
        <f t="shared" si="115"/>
        <v>-46.376000000000005</v>
      </c>
      <c r="F99" s="220">
        <f t="shared" si="116"/>
        <v>5.4287500000000009</v>
      </c>
      <c r="G99" s="45">
        <f t="shared" si="117"/>
        <v>-0.11705947041573228</v>
      </c>
      <c r="I99" s="42">
        <f t="shared" si="118"/>
        <v>-5.0094583371781867E-2</v>
      </c>
    </row>
    <row r="100" spans="1:10" ht="13.5" thickTop="1">
      <c r="A100" s="96" t="s">
        <v>39</v>
      </c>
      <c r="B100" s="213"/>
      <c r="C100" s="214"/>
      <c r="D100" s="240">
        <f>AVERAGE(D88:D99)</f>
        <v>-0.11601450712469437</v>
      </c>
      <c r="E100" s="410" t="s">
        <v>40</v>
      </c>
      <c r="F100" s="411"/>
      <c r="G100" s="372" t="str">
        <f>"(-0.50)"</f>
        <v>(-0.50)</v>
      </c>
      <c r="I100" s="350">
        <f>AVERAGE(I88:I99)</f>
        <v>-0.21164618579538716</v>
      </c>
    </row>
    <row r="101" spans="1:10">
      <c r="A101" s="38" t="s">
        <v>41</v>
      </c>
      <c r="B101" s="406" t="s">
        <v>33</v>
      </c>
      <c r="C101" s="403"/>
      <c r="D101" s="42">
        <f>AVERAGE(D88,D90,D92,D94,D96,D98)</f>
        <v>-0.10674840008072506</v>
      </c>
      <c r="E101" s="402" t="s">
        <v>42</v>
      </c>
      <c r="F101" s="403"/>
      <c r="G101" s="42">
        <f>AVERAGE(G88,G90,G92,G94,G96,G98)</f>
        <v>-0.92132980992265967</v>
      </c>
      <c r="I101" s="42">
        <f>AVERAGE(I88,I90,I92,I94,I96,I98)</f>
        <v>-0.39029468710411974</v>
      </c>
    </row>
    <row r="102" spans="1:10">
      <c r="A102" s="38"/>
      <c r="B102" s="231"/>
      <c r="C102" s="235"/>
      <c r="D102" s="241">
        <f>AVERAGE(D89,D91,D93,D95,D97,D99)</f>
        <v>-0.12528061416866371</v>
      </c>
      <c r="E102" s="412" t="s">
        <v>43</v>
      </c>
      <c r="F102" s="413"/>
      <c r="G102" s="241">
        <f>AVERAGE(G89,G91,G93,G95,G97,G99)</f>
        <v>-8.1831911754961295E-2</v>
      </c>
      <c r="I102" s="241">
        <f>AVERAGE(I89,I91,I93,I95,I97,I99)</f>
        <v>-3.2997684486654556E-2</v>
      </c>
    </row>
    <row r="103" spans="1:10">
      <c r="A103" s="38"/>
      <c r="B103" s="231"/>
      <c r="C103" s="232"/>
      <c r="D103" s="42">
        <f>_xlfn.STDEV.S(D88:D99)/D100</f>
        <v>-0.34056339010886594</v>
      </c>
      <c r="E103" s="402" t="s">
        <v>40</v>
      </c>
      <c r="F103" s="403"/>
      <c r="G103" s="339" t="str">
        <f>"(1.09)"</f>
        <v>(1.09)</v>
      </c>
      <c r="I103" s="351">
        <f>_xlfn.STDEV.S(I88:I99)</f>
        <v>0.21534547943092835</v>
      </c>
    </row>
    <row r="104" spans="1:10">
      <c r="A104" s="38"/>
      <c r="B104" s="406" t="s">
        <v>131</v>
      </c>
      <c r="C104" s="403"/>
      <c r="D104" s="42">
        <f>_xlfn.STDEV.S(D88,D90,D92,D94,D96,D98)/D101</f>
        <v>-0.37059693576584346</v>
      </c>
      <c r="E104" s="402" t="s">
        <v>42</v>
      </c>
      <c r="F104" s="403"/>
      <c r="G104" s="42">
        <f>_xlfn.STDEV.S(G88,G90,G92,G94,G96,G98)/G101</f>
        <v>-0.49545524505650695</v>
      </c>
      <c r="I104" s="42">
        <f>_xlfn.STDEV.S(I88,I90,I92,I94,I96,I98)</f>
        <v>0.14481320241364118</v>
      </c>
    </row>
    <row r="105" spans="1:10" ht="13.5" thickBot="1">
      <c r="A105" s="70"/>
      <c r="B105" s="71"/>
      <c r="C105" s="233"/>
      <c r="D105" s="45">
        <f>_xlfn.STDEV.S(D89,D91,D93,D95,D97,D99)/D102</f>
        <v>-0.32553095497976015</v>
      </c>
      <c r="E105" s="404" t="s">
        <v>43</v>
      </c>
      <c r="F105" s="405"/>
      <c r="G105" s="211">
        <f>_xlfn.STDEV.S(G89,G91,G93,G95,G97,G99)/G102</f>
        <v>-2.0119537928789231</v>
      </c>
      <c r="I105" s="45">
        <f>_xlfn.STDEV.S(I89,I91,I93,I95,I97,I99)</f>
        <v>6.6742293068120559E-2</v>
      </c>
    </row>
    <row r="106" spans="1:10" ht="13.5" thickTop="1"/>
    <row r="107" spans="1:10">
      <c r="F107" s="301"/>
      <c r="G107" s="377"/>
      <c r="H107" s="377"/>
      <c r="I107" s="378"/>
      <c r="J107" s="378"/>
    </row>
    <row r="108" spans="1:10">
      <c r="F108" s="301"/>
      <c r="G108" s="126"/>
      <c r="H108" s="377"/>
      <c r="I108" s="378"/>
      <c r="J108" s="378"/>
    </row>
    <row r="109" spans="1:10">
      <c r="F109" s="301"/>
      <c r="G109" s="377"/>
      <c r="H109" s="377"/>
      <c r="I109" s="378"/>
      <c r="J109" s="378"/>
    </row>
    <row r="110" spans="1:10">
      <c r="F110" s="301"/>
      <c r="G110" s="377"/>
      <c r="H110" s="377"/>
      <c r="I110" s="378"/>
      <c r="J110" s="378"/>
    </row>
    <row r="111" spans="1:10">
      <c r="F111" s="301"/>
      <c r="G111" s="126"/>
      <c r="H111" s="377"/>
      <c r="I111" s="378"/>
      <c r="J111" s="378"/>
    </row>
    <row r="112" spans="1:10">
      <c r="F112" s="301"/>
      <c r="G112" s="377"/>
      <c r="H112" s="377"/>
      <c r="I112" s="378"/>
      <c r="J112" s="378"/>
    </row>
    <row r="113" spans="6:10">
      <c r="F113" s="301"/>
      <c r="G113" s="377"/>
      <c r="H113" s="377"/>
      <c r="I113" s="378"/>
      <c r="J113" s="378"/>
    </row>
    <row r="114" spans="6:10">
      <c r="G114" s="378"/>
      <c r="H114" s="378"/>
      <c r="I114" s="378"/>
      <c r="J114" s="378"/>
    </row>
    <row r="115" spans="6:10">
      <c r="G115" s="378"/>
      <c r="H115" s="378"/>
      <c r="I115" s="378"/>
      <c r="J115" s="378"/>
    </row>
    <row r="116" spans="6:10">
      <c r="G116" s="378"/>
      <c r="H116" s="378"/>
      <c r="I116" s="378"/>
      <c r="J116" s="378"/>
    </row>
  </sheetData>
  <mergeCells count="34">
    <mergeCell ref="I82:J82"/>
    <mergeCell ref="I77:J77"/>
    <mergeCell ref="I78:J78"/>
    <mergeCell ref="I79:J79"/>
    <mergeCell ref="I80:J80"/>
    <mergeCell ref="I81:J81"/>
    <mergeCell ref="B81:C81"/>
    <mergeCell ref="E81:F81"/>
    <mergeCell ref="E82:F82"/>
    <mergeCell ref="E77:F77"/>
    <mergeCell ref="B78:C78"/>
    <mergeCell ref="E78:F78"/>
    <mergeCell ref="E79:F79"/>
    <mergeCell ref="E80:F80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5:D85"/>
    <mergeCell ref="E85:G85"/>
    <mergeCell ref="E100:F100"/>
    <mergeCell ref="B101:C101"/>
    <mergeCell ref="E101:F101"/>
    <mergeCell ref="E102:F102"/>
    <mergeCell ref="E103:F103"/>
    <mergeCell ref="B104:C104"/>
    <mergeCell ref="E104:F104"/>
    <mergeCell ref="E105:F105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52"/>
  <sheetViews>
    <sheetView topLeftCell="A49" zoomScale="150" zoomScaleNormal="150" zoomScalePageLayoutView="150" workbookViewId="0">
      <selection activeCell="H82" sqref="H82"/>
    </sheetView>
  </sheetViews>
  <sheetFormatPr defaultColWidth="8.85546875" defaultRowHeight="12.75"/>
  <cols>
    <col min="1" max="1" width="21.42578125" customWidth="1"/>
    <col min="2" max="4" width="10.7109375" customWidth="1"/>
    <col min="5" max="6" width="11.7109375" customWidth="1"/>
    <col min="7" max="7" width="10.7109375" customWidth="1"/>
    <col min="8" max="10" width="11.7109375" customWidth="1"/>
    <col min="12" max="12" width="15.7109375" customWidth="1"/>
    <col min="13" max="15" width="9.7109375" customWidth="1"/>
    <col min="16" max="16" width="15.7109375" customWidth="1"/>
  </cols>
  <sheetData>
    <row r="1" spans="1:17" ht="13.5" thickTop="1">
      <c r="A1" s="33" t="s">
        <v>45</v>
      </c>
      <c r="B1" s="437" t="s">
        <v>4</v>
      </c>
      <c r="C1" s="438"/>
      <c r="D1" s="439"/>
      <c r="E1" s="430"/>
      <c r="F1" s="440"/>
      <c r="G1" s="440"/>
      <c r="H1" s="441"/>
      <c r="I1" s="442"/>
      <c r="J1" s="442"/>
      <c r="L1" s="261"/>
      <c r="M1" s="5"/>
      <c r="N1" s="266"/>
      <c r="O1" s="5"/>
      <c r="P1" s="5"/>
      <c r="Q1" s="1"/>
    </row>
    <row r="2" spans="1:17">
      <c r="A2" s="6" t="s">
        <v>46</v>
      </c>
      <c r="B2" s="28" t="s">
        <v>24</v>
      </c>
      <c r="C2" s="24" t="s">
        <v>22</v>
      </c>
      <c r="D2" s="27" t="s">
        <v>25</v>
      </c>
      <c r="E2" s="262"/>
      <c r="F2" s="262"/>
      <c r="G2" s="262"/>
      <c r="H2" s="262"/>
      <c r="I2" s="262"/>
      <c r="J2" s="262"/>
      <c r="L2" s="261"/>
      <c r="M2" s="5"/>
      <c r="N2" s="5"/>
      <c r="O2" s="5"/>
      <c r="P2" s="5"/>
      <c r="Q2" s="1"/>
    </row>
    <row r="3" spans="1:17" ht="13.5" thickBot="1">
      <c r="A3" s="7" t="s">
        <v>5</v>
      </c>
      <c r="B3" s="29" t="s">
        <v>0</v>
      </c>
      <c r="C3" s="25" t="s">
        <v>28</v>
      </c>
      <c r="D3" s="34" t="s">
        <v>19</v>
      </c>
      <c r="E3" s="273"/>
      <c r="F3" s="273"/>
      <c r="G3" s="273"/>
      <c r="H3" s="273"/>
      <c r="I3" s="273"/>
      <c r="J3" s="273"/>
      <c r="L3" s="16"/>
      <c r="M3" s="16"/>
      <c r="N3" s="16"/>
      <c r="O3" s="16"/>
      <c r="P3" s="16"/>
      <c r="Q3" s="1"/>
    </row>
    <row r="4" spans="1:17" ht="13.5" thickTop="1">
      <c r="A4" s="2" t="s">
        <v>6</v>
      </c>
      <c r="B4" s="30">
        <f>'Location 3-Hoop'!B4</f>
        <v>-269.12</v>
      </c>
      <c r="C4" s="30">
        <f>'Location 3-Hoop'!C4</f>
        <v>-283.01</v>
      </c>
      <c r="D4" s="276">
        <f>'Location 3-Hoop'!D4</f>
        <v>-295.64</v>
      </c>
      <c r="E4" s="272"/>
      <c r="F4" s="272"/>
      <c r="G4" s="157"/>
      <c r="H4" s="272"/>
      <c r="I4" s="272"/>
      <c r="J4" s="157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3-Hoop'!B5</f>
        <v>-438.68</v>
      </c>
      <c r="C5" s="30">
        <f>'Location 3-Hoop'!C5</f>
        <v>-497.17</v>
      </c>
      <c r="D5" s="276">
        <f>'Location 3-Hoop'!D5</f>
        <v>-566.03</v>
      </c>
      <c r="E5" s="272"/>
      <c r="F5" s="272"/>
      <c r="G5" s="157"/>
      <c r="H5" s="272"/>
      <c r="I5" s="272"/>
      <c r="J5" s="157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3-Hoop'!B6</f>
        <v>-385.79</v>
      </c>
      <c r="C6" s="30">
        <f>'Location 3-Hoop'!C6</f>
        <v>-422.86</v>
      </c>
      <c r="D6" s="276">
        <f>'Location 3-Hoop'!D6</f>
        <v>-455.52</v>
      </c>
      <c r="E6" s="272"/>
      <c r="F6" s="272"/>
      <c r="G6" s="157"/>
      <c r="H6" s="272"/>
      <c r="I6" s="272"/>
      <c r="J6" s="157"/>
      <c r="L6" s="267"/>
      <c r="M6" s="267"/>
      <c r="N6" s="267"/>
      <c r="O6" s="267"/>
      <c r="P6" s="267"/>
      <c r="Q6" s="1"/>
    </row>
    <row r="7" spans="1:17">
      <c r="A7" s="2" t="s">
        <v>8</v>
      </c>
      <c r="B7" s="30">
        <f>'Location 3-Hoop'!B7</f>
        <v>-422.79</v>
      </c>
      <c r="C7" s="30">
        <f>'Location 3-Hoop'!C7</f>
        <v>-466</v>
      </c>
      <c r="D7" s="276">
        <f>'Location 3-Hoop'!D7</f>
        <v>-514.34</v>
      </c>
      <c r="E7" s="274"/>
      <c r="F7" s="274"/>
      <c r="G7" s="275"/>
      <c r="H7" s="274"/>
      <c r="I7" s="274"/>
      <c r="J7" s="275"/>
      <c r="L7" s="267"/>
      <c r="M7" s="267"/>
      <c r="N7" s="267"/>
      <c r="O7" s="267"/>
      <c r="P7" s="267"/>
      <c r="Q7" s="1"/>
    </row>
    <row r="8" spans="1:17">
      <c r="A8" s="4" t="s">
        <v>14</v>
      </c>
      <c r="B8" s="30">
        <f>'Location 3-Hoop'!B8</f>
        <v>-478.88</v>
      </c>
      <c r="C8" s="30">
        <f>'Location 3-Hoop'!C8</f>
        <v>-468.07</v>
      </c>
      <c r="D8" s="276">
        <f>'Location 3-Hoop'!D8</f>
        <v>-455.96</v>
      </c>
      <c r="E8" s="272"/>
      <c r="F8" s="272"/>
      <c r="G8" s="157"/>
      <c r="H8" s="272"/>
      <c r="I8" s="272"/>
      <c r="J8" s="157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3-Hoop'!B9</f>
        <v>-408.39</v>
      </c>
      <c r="C9" s="30">
        <f>'Location 3-Hoop'!C9</f>
        <v>-460.8</v>
      </c>
      <c r="D9" s="276">
        <f>'Location 3-Hoop'!D9</f>
        <v>-515.24</v>
      </c>
      <c r="E9" s="272"/>
      <c r="F9" s="272"/>
      <c r="G9" s="157"/>
      <c r="H9" s="272"/>
      <c r="I9" s="272"/>
      <c r="J9" s="157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3-Hoop'!B10</f>
        <v>-529.6</v>
      </c>
      <c r="C10" s="30">
        <f>'Location 3-Hoop'!C10</f>
        <v>-578.94000000000005</v>
      </c>
      <c r="D10" s="276">
        <f>'Location 3-Hoop'!D10</f>
        <v>-630.4</v>
      </c>
      <c r="E10" s="272"/>
      <c r="F10" s="272"/>
      <c r="G10" s="157"/>
      <c r="H10" s="272"/>
      <c r="I10" s="272"/>
      <c r="J10" s="157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3-Hoop'!B11</f>
        <v>-562.27</v>
      </c>
      <c r="C11" s="30">
        <f>'Location 3-Hoop'!C11</f>
        <v>-630.45000000000005</v>
      </c>
      <c r="D11" s="276">
        <f>'Location 3-Hoop'!D11</f>
        <v>-706.3</v>
      </c>
      <c r="E11" s="272"/>
      <c r="F11" s="272"/>
      <c r="G11" s="157"/>
      <c r="H11" s="272"/>
      <c r="I11" s="272"/>
      <c r="J11" s="157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3-Hoop'!B12</f>
        <v>-329.54</v>
      </c>
      <c r="C12" s="30">
        <f>'Location 3-Hoop'!C12</f>
        <v>-420.59</v>
      </c>
      <c r="D12" s="276">
        <f>'Location 3-Hoop'!D12</f>
        <v>-520.97</v>
      </c>
      <c r="E12" s="272"/>
      <c r="F12" s="272"/>
      <c r="G12" s="157"/>
      <c r="H12" s="272"/>
      <c r="I12" s="272"/>
      <c r="J12" s="157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3-Hoop'!B13</f>
        <v>-338.62</v>
      </c>
      <c r="C13" s="30">
        <f>'Location 3-Hoop'!C13</f>
        <v>-391.5</v>
      </c>
      <c r="D13" s="276">
        <f>'Location 3-Hoop'!D13</f>
        <v>-457.45</v>
      </c>
      <c r="E13" s="272"/>
      <c r="F13" s="272"/>
      <c r="G13" s="157"/>
      <c r="H13" s="272"/>
      <c r="I13" s="272"/>
      <c r="J13" s="157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3-Hoop'!B14</f>
        <v>-161.94</v>
      </c>
      <c r="C14" s="30">
        <f>'Location 3-Hoop'!C14</f>
        <v>-199.21</v>
      </c>
      <c r="D14" s="276">
        <f>'Location 3-Hoop'!D14</f>
        <v>-234.39</v>
      </c>
      <c r="E14" s="272"/>
      <c r="F14" s="272"/>
      <c r="G14" s="157"/>
      <c r="H14" s="272"/>
      <c r="I14" s="272"/>
      <c r="J14" s="157"/>
      <c r="L14" s="9"/>
      <c r="M14" s="9"/>
      <c r="N14" s="9"/>
      <c r="O14" s="9"/>
      <c r="P14" s="9"/>
      <c r="Q14" s="1"/>
    </row>
    <row r="15" spans="1:17" ht="13.5" thickBot="1">
      <c r="A15" s="12" t="s">
        <v>11</v>
      </c>
      <c r="B15" s="182">
        <f>'Location 3-Hoop'!B15</f>
        <v>-184.97</v>
      </c>
      <c r="C15" s="185">
        <f>'Location 3-Hoop'!C15</f>
        <v>-214.82</v>
      </c>
      <c r="D15" s="277">
        <f>'Location 3-Hoop'!D15</f>
        <v>-247.95</v>
      </c>
      <c r="E15" s="272"/>
      <c r="F15" s="272"/>
      <c r="G15" s="157"/>
      <c r="H15" s="272"/>
      <c r="I15" s="272"/>
      <c r="J15" s="157"/>
      <c r="L15" s="9"/>
      <c r="M15" s="9"/>
      <c r="N15" s="9"/>
      <c r="O15" s="9"/>
      <c r="P15" s="9"/>
      <c r="Q15" s="1"/>
    </row>
    <row r="16" spans="1:17" ht="13.5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5" thickBot="1">
      <c r="A17" s="21"/>
      <c r="B17" s="261"/>
      <c r="C17" s="261"/>
      <c r="D17" s="261"/>
      <c r="E17" s="261"/>
      <c r="F17" s="261"/>
      <c r="G17" s="261"/>
      <c r="H17" s="261"/>
      <c r="I17" s="261"/>
      <c r="J17" s="261"/>
      <c r="K17" s="17"/>
      <c r="L17" s="17"/>
      <c r="M17" s="17"/>
      <c r="N17" s="17"/>
      <c r="O17" s="17"/>
      <c r="P17" s="1"/>
      <c r="Q17" s="1"/>
    </row>
    <row r="18" spans="1:20" ht="13.5" thickTop="1">
      <c r="A18" s="33" t="s">
        <v>2</v>
      </c>
      <c r="B18" s="437" t="s">
        <v>4</v>
      </c>
      <c r="C18" s="438"/>
      <c r="D18" s="439"/>
      <c r="E18" s="430"/>
      <c r="F18" s="440"/>
      <c r="G18" s="440"/>
      <c r="H18" s="441"/>
      <c r="I18" s="442"/>
      <c r="J18" s="442"/>
      <c r="K18" s="17"/>
      <c r="L18" s="10"/>
      <c r="M18" s="10"/>
      <c r="N18" s="10"/>
      <c r="O18" s="10"/>
    </row>
    <row r="19" spans="1:20">
      <c r="A19" s="6" t="s">
        <v>46</v>
      </c>
      <c r="B19" s="28" t="s">
        <v>24</v>
      </c>
      <c r="C19" s="24" t="s">
        <v>22</v>
      </c>
      <c r="D19" s="27" t="s">
        <v>25</v>
      </c>
      <c r="E19" s="262"/>
      <c r="F19" s="262"/>
      <c r="G19" s="262"/>
      <c r="H19" s="262"/>
      <c r="I19" s="262"/>
      <c r="J19" s="262"/>
      <c r="K19" s="17"/>
      <c r="L19" s="10"/>
      <c r="M19" s="10"/>
      <c r="N19" s="10"/>
      <c r="O19" s="10"/>
    </row>
    <row r="20" spans="1:20" ht="13.5" thickBot="1">
      <c r="A20" s="7" t="s">
        <v>5</v>
      </c>
      <c r="B20" s="29" t="s">
        <v>0</v>
      </c>
      <c r="C20" s="25" t="s">
        <v>28</v>
      </c>
      <c r="D20" s="34" t="s">
        <v>19</v>
      </c>
      <c r="E20" s="273"/>
      <c r="F20" s="273"/>
      <c r="G20" s="273"/>
      <c r="H20" s="273"/>
      <c r="I20" s="273"/>
      <c r="J20" s="273"/>
      <c r="K20" s="17"/>
      <c r="L20" s="10"/>
      <c r="M20" s="10"/>
      <c r="N20" s="10"/>
      <c r="O20" s="10"/>
    </row>
    <row r="21" spans="1:20" ht="13.5" thickTop="1">
      <c r="A21" s="2" t="s">
        <v>6</v>
      </c>
      <c r="B21" s="30">
        <f>'Location 3-Axial'!B4</f>
        <v>-144.97</v>
      </c>
      <c r="C21" s="30">
        <f>'Location 3-Axial'!C4</f>
        <v>-211</v>
      </c>
      <c r="D21" s="276">
        <f>'Location 3-Axial'!D4</f>
        <v>-275.29000000000002</v>
      </c>
      <c r="E21" s="272"/>
      <c r="F21" s="272"/>
      <c r="G21" s="157"/>
      <c r="H21" s="272"/>
      <c r="I21" s="272"/>
      <c r="J21" s="157"/>
      <c r="K21" s="17"/>
      <c r="L21" s="10"/>
      <c r="M21" s="10"/>
      <c r="N21" s="10"/>
      <c r="O21" s="10"/>
    </row>
    <row r="22" spans="1:20">
      <c r="A22" s="2" t="s">
        <v>7</v>
      </c>
      <c r="B22" s="30">
        <f>'Location 3-Axial'!B5</f>
        <v>-370.75</v>
      </c>
      <c r="C22" s="30">
        <f>'Location 3-Axial'!C5</f>
        <v>-410.03</v>
      </c>
      <c r="D22" s="276">
        <f>'Location 3-Axial'!D5</f>
        <v>-458.89</v>
      </c>
      <c r="E22" s="272"/>
      <c r="F22" s="272"/>
      <c r="G22" s="157"/>
      <c r="H22" s="272"/>
      <c r="I22" s="272"/>
      <c r="J22" s="157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3-Axial'!B6</f>
        <v>-233.47</v>
      </c>
      <c r="C23" s="30">
        <f>'Location 3-Axial'!C6</f>
        <v>-343.66</v>
      </c>
      <c r="D23" s="276">
        <f>'Location 3-Axial'!D6</f>
        <v>-448.74</v>
      </c>
      <c r="E23" s="272"/>
      <c r="F23" s="272"/>
      <c r="G23" s="157"/>
      <c r="H23" s="272"/>
      <c r="I23" s="272"/>
      <c r="J23" s="157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3-Axial'!B7</f>
        <v>-395.51</v>
      </c>
      <c r="C24" s="30">
        <f>'Location 3-Axial'!C7</f>
        <v>-422.71</v>
      </c>
      <c r="D24" s="276">
        <f>'Location 3-Axial'!D7</f>
        <v>-455.37</v>
      </c>
      <c r="E24" s="274"/>
      <c r="F24" s="274"/>
      <c r="G24" s="275"/>
      <c r="H24" s="274"/>
      <c r="I24" s="274"/>
      <c r="J24" s="275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3-Axial'!B8</f>
        <v>-349.03</v>
      </c>
      <c r="C25" s="30">
        <f>'Location 3-Axial'!C8</f>
        <v>-422.34</v>
      </c>
      <c r="D25" s="276">
        <f>'Location 3-Axial'!D8</f>
        <v>-491.29</v>
      </c>
      <c r="E25" s="272"/>
      <c r="F25" s="272"/>
      <c r="G25" s="157"/>
      <c r="H25" s="272"/>
      <c r="I25" s="272"/>
      <c r="J25" s="157"/>
      <c r="K25" s="262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3-Axial'!B9</f>
        <v>-442.4</v>
      </c>
      <c r="C26" s="30">
        <f>'Location 3-Axial'!C9</f>
        <v>-462.03</v>
      </c>
      <c r="D26" s="276">
        <f>'Location 3-Axial'!D9</f>
        <v>-482.41</v>
      </c>
      <c r="E26" s="272"/>
      <c r="F26" s="272"/>
      <c r="G26" s="157"/>
      <c r="H26" s="272"/>
      <c r="I26" s="272"/>
      <c r="J26" s="157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3-Axial'!B10</f>
        <v>-289.06</v>
      </c>
      <c r="C27" s="30">
        <f>'Location 3-Axial'!C10</f>
        <v>-452.32</v>
      </c>
      <c r="D27" s="276">
        <f>'Location 3-Axial'!D10</f>
        <v>-618.11</v>
      </c>
      <c r="E27" s="272"/>
      <c r="F27" s="272"/>
      <c r="G27" s="157"/>
      <c r="H27" s="272"/>
      <c r="I27" s="272"/>
      <c r="J27" s="157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3-Axial'!B11</f>
        <v>-485.66</v>
      </c>
      <c r="C28" s="30">
        <f>'Location 3-Axial'!C11</f>
        <v>-525.97</v>
      </c>
      <c r="D28" s="276">
        <f>'Location 3-Axial'!D11</f>
        <v>-568.76</v>
      </c>
      <c r="E28" s="272"/>
      <c r="F28" s="272"/>
      <c r="G28" s="157"/>
      <c r="H28" s="272"/>
      <c r="I28" s="272"/>
      <c r="J28" s="157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3-Axial'!B12</f>
        <v>-129.63999999999999</v>
      </c>
      <c r="C29" s="30">
        <f>'Location 3-Axial'!C12</f>
        <v>-279.56</v>
      </c>
      <c r="D29" s="276">
        <f>'Location 3-Axial'!D12</f>
        <v>-441.94</v>
      </c>
      <c r="E29" s="272"/>
      <c r="F29" s="272"/>
      <c r="G29" s="157"/>
      <c r="H29" s="272"/>
      <c r="I29" s="272"/>
      <c r="J29" s="157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3-Axial'!B13</f>
        <v>-214.21</v>
      </c>
      <c r="C30" s="30">
        <f>'Location 3-Axial'!C13</f>
        <v>-259.67</v>
      </c>
      <c r="D30" s="276">
        <f>'Location 3-Axial'!D13</f>
        <v>-316.57</v>
      </c>
      <c r="E30" s="272"/>
      <c r="F30" s="272"/>
      <c r="G30" s="157"/>
      <c r="H30" s="272"/>
      <c r="I30" s="274"/>
      <c r="J30" s="157"/>
      <c r="K30" s="3"/>
      <c r="L30" s="3"/>
      <c r="M30" s="3"/>
      <c r="N30" s="3"/>
      <c r="O30" s="261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3-Axial'!B14</f>
        <v>-103.06</v>
      </c>
      <c r="C31" s="30">
        <f>'Location 3-Axial'!C14</f>
        <v>-164.89</v>
      </c>
      <c r="D31" s="276">
        <f>'Location 3-Axial'!D14</f>
        <v>-224.4</v>
      </c>
      <c r="E31" s="272"/>
      <c r="F31" s="272"/>
      <c r="G31" s="157"/>
      <c r="H31" s="272"/>
      <c r="I31" s="272"/>
      <c r="J31" s="157"/>
      <c r="K31" s="3"/>
      <c r="L31" s="3"/>
      <c r="M31" s="3"/>
      <c r="N31" s="3"/>
      <c r="O31" s="261"/>
      <c r="P31" s="11"/>
      <c r="Q31" s="17"/>
      <c r="R31" s="17"/>
      <c r="S31" s="17"/>
      <c r="T31" s="10"/>
    </row>
    <row r="32" spans="1:20" ht="13.5" thickBot="1">
      <c r="A32" s="12" t="s">
        <v>11</v>
      </c>
      <c r="B32" s="182">
        <f>'Location 3-Axial'!B15</f>
        <v>-132.84</v>
      </c>
      <c r="C32" s="185">
        <f>'Location 3-Axial'!C15</f>
        <v>-154.74</v>
      </c>
      <c r="D32" s="277">
        <f>'Location 3-Axial'!D15</f>
        <v>-178.25</v>
      </c>
      <c r="E32" s="272"/>
      <c r="F32" s="272"/>
      <c r="G32" s="157"/>
      <c r="H32" s="272"/>
      <c r="I32" s="272"/>
      <c r="J32" s="157"/>
      <c r="K32" s="3"/>
      <c r="L32" s="3"/>
      <c r="M32" s="3"/>
      <c r="N32" s="3"/>
      <c r="O32" s="261"/>
      <c r="P32" s="11"/>
      <c r="Q32" s="17"/>
      <c r="R32" s="17"/>
      <c r="S32" s="17"/>
      <c r="T32" s="10"/>
    </row>
    <row r="33" spans="1:20" ht="13.5" thickTop="1">
      <c r="A33" s="8"/>
      <c r="B33" s="272"/>
      <c r="C33" s="272"/>
      <c r="D33" s="157"/>
      <c r="E33" s="272"/>
      <c r="F33" s="272"/>
      <c r="G33" s="157"/>
      <c r="H33" s="272"/>
      <c r="I33" s="272"/>
      <c r="J33" s="157"/>
      <c r="K33" s="3"/>
      <c r="L33" s="3"/>
      <c r="M33" s="3"/>
      <c r="N33" s="3"/>
      <c r="O33" s="261"/>
      <c r="P33" s="11"/>
      <c r="Q33" s="17"/>
      <c r="R33" s="17"/>
      <c r="S33" s="17"/>
      <c r="T33" s="10"/>
    </row>
    <row r="34" spans="1:20" ht="13.5" thickBot="1">
      <c r="A34" s="8"/>
      <c r="B34" s="272"/>
      <c r="C34" s="272"/>
      <c r="D34" s="157"/>
      <c r="E34" s="272"/>
      <c r="F34" s="272"/>
      <c r="G34" s="157"/>
      <c r="H34" s="272"/>
      <c r="I34" s="272"/>
      <c r="J34" s="157"/>
      <c r="K34" s="3"/>
      <c r="L34" s="3"/>
      <c r="M34" s="3"/>
      <c r="N34" s="3"/>
      <c r="O34" s="261"/>
      <c r="P34" s="11"/>
      <c r="Q34" s="17"/>
      <c r="R34" s="17"/>
      <c r="S34" s="17"/>
      <c r="T34" s="10"/>
    </row>
    <row r="35" spans="1:20" ht="13.5" thickTop="1">
      <c r="A35" s="33" t="s">
        <v>95</v>
      </c>
      <c r="B35" s="437" t="s">
        <v>4</v>
      </c>
      <c r="C35" s="438"/>
      <c r="D35" s="439"/>
      <c r="E35" s="430"/>
      <c r="F35" s="440"/>
      <c r="G35" s="440"/>
      <c r="H35" s="441"/>
      <c r="I35" s="442"/>
      <c r="J35" s="442"/>
      <c r="K35" s="17"/>
      <c r="L35" s="10"/>
      <c r="M35" s="10"/>
      <c r="N35" s="10"/>
      <c r="O35" s="10"/>
    </row>
    <row r="36" spans="1:20">
      <c r="A36" s="6" t="s">
        <v>46</v>
      </c>
      <c r="B36" s="28" t="s">
        <v>24</v>
      </c>
      <c r="C36" s="24" t="s">
        <v>22</v>
      </c>
      <c r="D36" s="27" t="s">
        <v>25</v>
      </c>
      <c r="E36" s="262"/>
      <c r="F36" s="262"/>
      <c r="G36" s="262"/>
      <c r="H36" s="262"/>
      <c r="I36" s="262"/>
      <c r="J36" s="262"/>
      <c r="K36" s="17"/>
      <c r="L36" s="10"/>
      <c r="M36" s="10"/>
      <c r="N36" s="10"/>
      <c r="O36" s="10"/>
    </row>
    <row r="37" spans="1:20" ht="13.5" thickBot="1">
      <c r="A37" s="7" t="s">
        <v>5</v>
      </c>
      <c r="B37" s="29" t="s">
        <v>0</v>
      </c>
      <c r="C37" s="25" t="s">
        <v>28</v>
      </c>
      <c r="D37" s="34" t="s">
        <v>19</v>
      </c>
      <c r="E37" s="273"/>
      <c r="F37" s="273"/>
      <c r="G37" s="273"/>
      <c r="H37" s="273"/>
      <c r="I37" s="273"/>
      <c r="J37" s="273"/>
      <c r="K37" s="17"/>
      <c r="L37" s="10"/>
      <c r="M37" s="10"/>
      <c r="N37" s="10"/>
      <c r="O37" s="10"/>
    </row>
    <row r="38" spans="1:20" ht="13.5" thickTop="1">
      <c r="A38" s="2" t="s">
        <v>6</v>
      </c>
      <c r="B38" s="30">
        <f>SQRT(B4^2+B21^2-B4*B21)</f>
        <v>233.29712578598134</v>
      </c>
      <c r="C38" s="30">
        <f>SQRT(C4^2+C21^2-C4*C21)</f>
        <v>254.75586372054323</v>
      </c>
      <c r="D38" s="276">
        <f>SQRT(D4^2+D21^2-D4*D21)</f>
        <v>286.0084930557133</v>
      </c>
      <c r="E38" s="272"/>
      <c r="F38" s="272"/>
      <c r="G38" s="157"/>
      <c r="H38" s="272"/>
      <c r="I38" s="272"/>
      <c r="J38" s="157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49" si="0">SQRT(B5^2+B22^2-B5*B22)</f>
        <v>408.96832994744227</v>
      </c>
      <c r="C39" s="30">
        <f t="shared" si="0"/>
        <v>459.83474716467435</v>
      </c>
      <c r="D39" s="276">
        <f t="shared" si="0"/>
        <v>520.79217188817256</v>
      </c>
      <c r="E39" s="272"/>
      <c r="F39" s="272"/>
      <c r="G39" s="157"/>
      <c r="H39" s="272"/>
      <c r="I39" s="272"/>
      <c r="J39" s="157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si="0"/>
        <v>336.55872251362018</v>
      </c>
      <c r="C40" s="30">
        <f t="shared" si="0"/>
        <v>389.34908193034181</v>
      </c>
      <c r="D40" s="276">
        <f t="shared" si="0"/>
        <v>452.16812492700097</v>
      </c>
      <c r="E40" s="272"/>
      <c r="F40" s="272"/>
      <c r="G40" s="157"/>
      <c r="H40" s="272"/>
      <c r="I40" s="272"/>
      <c r="J40" s="157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si="0"/>
        <v>409.83151574763014</v>
      </c>
      <c r="C41" s="30">
        <f t="shared" si="0"/>
        <v>445.93372164482025</v>
      </c>
      <c r="D41" s="276">
        <f t="shared" si="0"/>
        <v>487.53714391828652</v>
      </c>
      <c r="E41" s="274"/>
      <c r="F41" s="274"/>
      <c r="G41" s="275"/>
      <c r="H41" s="274"/>
      <c r="I41" s="274"/>
      <c r="J41" s="275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si="0"/>
        <v>428.95746747200934</v>
      </c>
      <c r="C42" s="30">
        <f t="shared" si="0"/>
        <v>446.96299253965083</v>
      </c>
      <c r="D42" s="276">
        <f t="shared" si="0"/>
        <v>474.61225995542929</v>
      </c>
      <c r="E42" s="272"/>
      <c r="F42" s="272"/>
      <c r="G42" s="157"/>
      <c r="H42" s="272"/>
      <c r="I42" s="272"/>
      <c r="J42" s="157"/>
      <c r="K42" s="262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si="0"/>
        <v>426.41343330153188</v>
      </c>
      <c r="C43" s="30">
        <f t="shared" si="0"/>
        <v>461.41622955851909</v>
      </c>
      <c r="D43" s="276">
        <f t="shared" si="0"/>
        <v>499.63460378560649</v>
      </c>
      <c r="E43" s="272"/>
      <c r="F43" s="272"/>
      <c r="G43" s="157"/>
      <c r="H43" s="272"/>
      <c r="I43" s="272"/>
      <c r="J43" s="157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si="0"/>
        <v>459.28821844240684</v>
      </c>
      <c r="C44" s="30">
        <f t="shared" si="0"/>
        <v>527.16104294608112</v>
      </c>
      <c r="D44" s="276">
        <f t="shared" si="0"/>
        <v>624.34572802254365</v>
      </c>
      <c r="E44" s="272"/>
      <c r="F44" s="272"/>
      <c r="G44" s="157"/>
      <c r="H44" s="272"/>
      <c r="I44" s="272"/>
      <c r="J44" s="157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si="0"/>
        <v>528.14878613890608</v>
      </c>
      <c r="C45" s="30">
        <f t="shared" si="0"/>
        <v>585.24683416486766</v>
      </c>
      <c r="D45" s="276">
        <f t="shared" si="0"/>
        <v>648.56182403838727</v>
      </c>
      <c r="E45" s="272"/>
      <c r="F45" s="272"/>
      <c r="G45" s="157"/>
      <c r="H45" s="272"/>
      <c r="I45" s="272"/>
      <c r="J45" s="157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si="0"/>
        <v>287.54404114848217</v>
      </c>
      <c r="C46" s="30">
        <f t="shared" si="0"/>
        <v>370.76893249030451</v>
      </c>
      <c r="D46" s="276">
        <f t="shared" si="0"/>
        <v>486.2954068259333</v>
      </c>
      <c r="E46" s="272"/>
      <c r="F46" s="272"/>
      <c r="G46" s="157"/>
      <c r="H46" s="272"/>
      <c r="I46" s="272"/>
      <c r="J46" s="157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si="0"/>
        <v>296.67092594320735</v>
      </c>
      <c r="C47" s="30">
        <f t="shared" si="0"/>
        <v>345.02167163817404</v>
      </c>
      <c r="D47" s="276">
        <f t="shared" si="0"/>
        <v>405.78580667637948</v>
      </c>
      <c r="E47" s="272"/>
      <c r="F47" s="272"/>
      <c r="G47" s="157"/>
      <c r="H47" s="272"/>
      <c r="I47" s="274"/>
      <c r="J47" s="157"/>
      <c r="K47" s="3"/>
      <c r="L47" s="3"/>
      <c r="M47" s="3"/>
      <c r="N47" s="3"/>
      <c r="O47" s="261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si="0"/>
        <v>141.97320451409132</v>
      </c>
      <c r="C48" s="30">
        <f t="shared" si="0"/>
        <v>184.46029193297943</v>
      </c>
      <c r="D48" s="276">
        <f t="shared" si="0"/>
        <v>229.55808872701479</v>
      </c>
      <c r="E48" s="272"/>
      <c r="F48" s="272"/>
      <c r="G48" s="157"/>
      <c r="H48" s="272"/>
      <c r="I48" s="272"/>
      <c r="J48" s="157"/>
      <c r="K48" s="3"/>
      <c r="L48" s="3"/>
      <c r="M48" s="3"/>
      <c r="N48" s="3"/>
      <c r="O48" s="261"/>
      <c r="P48" s="11"/>
      <c r="Q48" s="17"/>
      <c r="R48" s="17"/>
      <c r="S48" s="17"/>
      <c r="T48" s="10"/>
    </row>
    <row r="49" spans="1:20" ht="13.5" thickBot="1">
      <c r="A49" s="12" t="s">
        <v>11</v>
      </c>
      <c r="B49" s="185">
        <f t="shared" si="0"/>
        <v>165.19367935850332</v>
      </c>
      <c r="C49" s="185">
        <f t="shared" si="0"/>
        <v>191.96576048868715</v>
      </c>
      <c r="D49" s="277">
        <f t="shared" si="0"/>
        <v>221.48403441331834</v>
      </c>
      <c r="E49" s="272"/>
      <c r="F49" s="272"/>
      <c r="G49" s="157"/>
      <c r="H49" s="272"/>
      <c r="I49" s="272"/>
      <c r="J49" s="157"/>
      <c r="K49" s="3"/>
      <c r="L49" s="3"/>
      <c r="M49" s="3"/>
      <c r="N49" s="3"/>
      <c r="O49" s="261"/>
      <c r="P49" s="11"/>
      <c r="Q49" s="17"/>
      <c r="R49" s="17"/>
      <c r="S49" s="17"/>
      <c r="T49" s="10"/>
    </row>
    <row r="50" spans="1:20" ht="13.5" thickTop="1">
      <c r="A50" s="8"/>
      <c r="B50" s="272"/>
      <c r="C50" s="272"/>
      <c r="D50" s="157"/>
      <c r="E50" s="272"/>
      <c r="F50" s="272"/>
      <c r="G50" s="157"/>
      <c r="H50" s="272"/>
      <c r="I50" s="272"/>
      <c r="J50" s="157"/>
      <c r="K50" s="3"/>
      <c r="L50" s="3"/>
      <c r="M50" s="3"/>
      <c r="N50" s="3"/>
      <c r="O50" s="261"/>
      <c r="P50" s="11"/>
      <c r="Q50" s="17"/>
      <c r="R50" s="17"/>
      <c r="S50" s="17"/>
      <c r="T50" s="10"/>
    </row>
    <row r="51" spans="1:20" ht="13.5" thickBot="1">
      <c r="A51" s="5"/>
      <c r="B51" s="389"/>
      <c r="C51" s="379"/>
      <c r="D51" s="387"/>
      <c r="E51" s="35"/>
      <c r="F51" s="387"/>
      <c r="G51" s="9"/>
      <c r="H51" s="17"/>
      <c r="I51" s="1"/>
      <c r="J51" s="9"/>
      <c r="K51" s="3"/>
      <c r="L51" s="3"/>
      <c r="M51" s="3"/>
      <c r="N51" s="3"/>
      <c r="O51" s="261"/>
      <c r="P51" s="11"/>
      <c r="Q51" s="17"/>
      <c r="R51" s="17"/>
      <c r="S51" s="17"/>
      <c r="T51" s="10"/>
    </row>
    <row r="52" spans="1:20" ht="13.5" thickTop="1">
      <c r="A52" s="82"/>
      <c r="B52" s="407" t="s">
        <v>101</v>
      </c>
      <c r="C52" s="418"/>
      <c r="D52" s="419"/>
      <c r="E52" s="407" t="s">
        <v>127</v>
      </c>
      <c r="F52" s="414"/>
      <c r="G52" s="9"/>
      <c r="H52" s="17"/>
      <c r="I52" s="1"/>
      <c r="J52" s="9"/>
      <c r="K52" s="3"/>
      <c r="L52" s="3"/>
      <c r="M52" s="3"/>
      <c r="N52" s="3"/>
      <c r="O52" s="261"/>
      <c r="P52" s="11"/>
      <c r="Q52" s="17"/>
      <c r="R52" s="17"/>
      <c r="S52" s="17"/>
      <c r="T52" s="10"/>
    </row>
    <row r="53" spans="1:20">
      <c r="A53" s="83" t="s">
        <v>92</v>
      </c>
      <c r="B53" s="264" t="s">
        <v>52</v>
      </c>
      <c r="C53" s="41" t="s">
        <v>64</v>
      </c>
      <c r="D53" s="85" t="s">
        <v>30</v>
      </c>
      <c r="E53" s="268" t="s">
        <v>52</v>
      </c>
      <c r="F53" s="85" t="s">
        <v>30</v>
      </c>
      <c r="G53" s="9"/>
      <c r="H53" s="17"/>
      <c r="I53" s="1"/>
      <c r="J53" s="9"/>
      <c r="K53" s="3"/>
      <c r="L53" s="3"/>
      <c r="M53" s="3"/>
      <c r="N53" s="3"/>
      <c r="O53" s="261"/>
      <c r="P53" s="11"/>
      <c r="Q53" s="17"/>
      <c r="R53" s="17"/>
      <c r="S53" s="17"/>
      <c r="T53" s="10"/>
    </row>
    <row r="54" spans="1:20" ht="13.5" thickBot="1">
      <c r="A54" s="269" t="s">
        <v>132</v>
      </c>
      <c r="B54" s="99" t="s">
        <v>22</v>
      </c>
      <c r="C54" s="88" t="s">
        <v>66</v>
      </c>
      <c r="D54" s="89" t="s">
        <v>32</v>
      </c>
      <c r="E54" s="270" t="s">
        <v>94</v>
      </c>
      <c r="F54" s="89" t="s">
        <v>32</v>
      </c>
      <c r="G54" s="9"/>
      <c r="H54" s="1"/>
      <c r="I54" s="1"/>
      <c r="J54" s="9"/>
      <c r="K54" s="3"/>
      <c r="L54" s="3"/>
      <c r="M54" s="3"/>
      <c r="N54" s="3"/>
      <c r="O54" s="261"/>
      <c r="P54" s="11"/>
      <c r="Q54" s="17"/>
      <c r="R54" s="17"/>
      <c r="S54" s="17"/>
      <c r="T54" s="10"/>
    </row>
    <row r="55" spans="1:20" ht="13.5" thickTop="1">
      <c r="A55" s="91" t="s">
        <v>6</v>
      </c>
      <c r="B55" s="92">
        <f>C38</f>
        <v>254.75586372054323</v>
      </c>
      <c r="C55" s="238">
        <v>252.50399999999999</v>
      </c>
      <c r="D55" s="317">
        <f>(C55/B55-1)</f>
        <v>-8.8393008414261454E-3</v>
      </c>
      <c r="E55" s="271">
        <f>MAX(B38,D38)</f>
        <v>286.0084930557133</v>
      </c>
      <c r="F55" s="317">
        <f>(C55/E55-1)</f>
        <v>-0.1171450983771547</v>
      </c>
      <c r="G55" s="15"/>
      <c r="H55" s="3"/>
      <c r="I55" s="3"/>
      <c r="J55" s="15"/>
      <c r="K55" s="3"/>
      <c r="L55" s="3"/>
      <c r="M55" s="3"/>
      <c r="N55" s="3"/>
      <c r="O55" s="261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">C39</f>
        <v>459.83474716467435</v>
      </c>
      <c r="C56" s="108">
        <v>455.04</v>
      </c>
      <c r="D56" s="317">
        <f t="shared" ref="D56:D65" si="2">(C56/B56-1)</f>
        <v>-1.0427109291410885E-2</v>
      </c>
      <c r="E56" s="271">
        <f t="shared" ref="E56:E66" si="3">MAX(B39,D39)</f>
        <v>520.79217188817256</v>
      </c>
      <c r="F56" s="317">
        <f t="shared" ref="F56:F65" si="4">(C56/E56-1)</f>
        <v>-0.12625414788740563</v>
      </c>
      <c r="G56" s="3"/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"/>
        <v>389.34908193034181</v>
      </c>
      <c r="C57" s="108">
        <v>385.64400000000001</v>
      </c>
      <c r="D57" s="317">
        <f t="shared" si="2"/>
        <v>-9.5160926333061058E-3</v>
      </c>
      <c r="E57" s="271">
        <f t="shared" si="3"/>
        <v>452.16812492700097</v>
      </c>
      <c r="F57" s="317">
        <f t="shared" si="4"/>
        <v>-0.14712254415930082</v>
      </c>
      <c r="G57" s="262"/>
      <c r="H57" s="157"/>
      <c r="I57" s="157"/>
      <c r="J57" s="262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"/>
        <v>445.93372164482025</v>
      </c>
      <c r="C58" s="108">
        <v>439.13099999999997</v>
      </c>
      <c r="D58" s="317">
        <f t="shared" si="2"/>
        <v>-1.525500610209185E-2</v>
      </c>
      <c r="E58" s="271">
        <f t="shared" si="3"/>
        <v>487.53714391828652</v>
      </c>
      <c r="F58" s="317">
        <f t="shared" si="4"/>
        <v>-9.9287089244629256E-2</v>
      </c>
      <c r="G58" s="158"/>
      <c r="H58" s="157"/>
      <c r="I58" s="157"/>
      <c r="J58" s="158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"/>
        <v>446.96299253965083</v>
      </c>
      <c r="C59" s="108">
        <v>440.42</v>
      </c>
      <c r="D59" s="317">
        <f t="shared" si="2"/>
        <v>-1.4638779158143378E-2</v>
      </c>
      <c r="E59" s="271">
        <f t="shared" si="3"/>
        <v>474.61225995542929</v>
      </c>
      <c r="F59" s="317">
        <f t="shared" si="4"/>
        <v>-7.2042513100357475E-2</v>
      </c>
      <c r="G59" s="15"/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"/>
        <v>461.41622955851909</v>
      </c>
      <c r="C60" s="108">
        <v>452.14800000000002</v>
      </c>
      <c r="D60" s="317">
        <f t="shared" si="2"/>
        <v>-2.0086483666573396E-2</v>
      </c>
      <c r="E60" s="271">
        <f t="shared" si="3"/>
        <v>499.63460378560649</v>
      </c>
      <c r="F60" s="317">
        <f t="shared" si="4"/>
        <v>-9.5042664030498214E-2</v>
      </c>
      <c r="G60" s="15"/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"/>
        <v>527.16104294608112</v>
      </c>
      <c r="C61" s="108">
        <v>525.07899999999995</v>
      </c>
      <c r="D61" s="317">
        <f t="shared" si="2"/>
        <v>-3.9495387110654034E-3</v>
      </c>
      <c r="E61" s="271">
        <f t="shared" si="3"/>
        <v>624.34572802254365</v>
      </c>
      <c r="F61" s="317">
        <f t="shared" si="4"/>
        <v>-0.1589932045133805</v>
      </c>
      <c r="G61" s="15"/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"/>
        <v>585.24683416486766</v>
      </c>
      <c r="C62" s="108">
        <v>577.59299999999996</v>
      </c>
      <c r="D62" s="317">
        <f t="shared" si="2"/>
        <v>-1.3077959107270609E-2</v>
      </c>
      <c r="E62" s="271">
        <f t="shared" si="3"/>
        <v>648.56182403838727</v>
      </c>
      <c r="F62" s="317">
        <f t="shared" si="4"/>
        <v>-0.10942491742188454</v>
      </c>
      <c r="G62" s="15"/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"/>
        <v>370.76893249030451</v>
      </c>
      <c r="C63" s="108">
        <v>370.48599999999999</v>
      </c>
      <c r="D63" s="317">
        <f t="shared" si="2"/>
        <v>-7.6309654210826583E-4</v>
      </c>
      <c r="E63" s="271">
        <f t="shared" si="3"/>
        <v>486.2954068259333</v>
      </c>
      <c r="F63" s="317">
        <f t="shared" si="4"/>
        <v>-0.23814620742940029</v>
      </c>
      <c r="G63" s="15"/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"/>
        <v>345.02167163817404</v>
      </c>
      <c r="C64" s="108">
        <v>344.36500000000001</v>
      </c>
      <c r="D64" s="317">
        <f t="shared" si="2"/>
        <v>-1.9032764958100135E-3</v>
      </c>
      <c r="E64" s="271">
        <f t="shared" si="3"/>
        <v>405.78580667637948</v>
      </c>
      <c r="F64" s="317">
        <f t="shared" si="4"/>
        <v>-0.15136262941144096</v>
      </c>
      <c r="G64" s="15"/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68</v>
      </c>
      <c r="B65" s="92">
        <f t="shared" si="1"/>
        <v>184.46029193297943</v>
      </c>
      <c r="C65" s="108">
        <v>173.928</v>
      </c>
      <c r="D65" s="317">
        <f t="shared" si="2"/>
        <v>-5.7097881731674627E-2</v>
      </c>
      <c r="E65" s="271">
        <f t="shared" si="3"/>
        <v>229.55808872701479</v>
      </c>
      <c r="F65" s="317">
        <f t="shared" si="4"/>
        <v>-0.24233556323588679</v>
      </c>
      <c r="G65" s="15"/>
      <c r="H65" s="3"/>
      <c r="I65" s="3"/>
      <c r="J65" s="15"/>
      <c r="K65" s="1"/>
      <c r="L65" s="1"/>
      <c r="M65" s="1"/>
      <c r="N65" s="1"/>
      <c r="O65" s="1"/>
      <c r="P65" s="1"/>
    </row>
    <row r="66" spans="1:16" ht="13.5" thickBot="1">
      <c r="A66" s="94" t="s">
        <v>11</v>
      </c>
      <c r="B66" s="92">
        <f t="shared" si="1"/>
        <v>191.96576048868715</v>
      </c>
      <c r="C66" s="109">
        <v>189.833</v>
      </c>
      <c r="D66" s="322">
        <f>(C66/B66-1)</f>
        <v>-1.1110108819707198E-2</v>
      </c>
      <c r="E66" s="95">
        <f t="shared" si="3"/>
        <v>221.48403441331834</v>
      </c>
      <c r="F66" s="317">
        <f>(C66/E66-1)</f>
        <v>-0.1429043610170716</v>
      </c>
      <c r="G66" s="15"/>
      <c r="H66" s="3"/>
      <c r="I66" s="3"/>
      <c r="J66" s="15"/>
      <c r="K66" s="1"/>
      <c r="L66" s="1"/>
      <c r="M66" s="1"/>
      <c r="N66" s="1"/>
      <c r="O66" s="1"/>
      <c r="P66" s="1"/>
    </row>
    <row r="67" spans="1:16" ht="13.5" thickTop="1">
      <c r="A67" s="38" t="s">
        <v>39</v>
      </c>
      <c r="B67" s="213"/>
      <c r="C67" s="214"/>
      <c r="D67" s="326">
        <f>AVERAGE(D55:D66)</f>
        <v>-1.388871942504899E-2</v>
      </c>
      <c r="E67" s="257" t="s">
        <v>40</v>
      </c>
      <c r="F67" s="329">
        <f>AVERAGE(F55:F66)</f>
        <v>-0.1416717449857009</v>
      </c>
      <c r="G67" s="15"/>
      <c r="H67" s="3"/>
      <c r="I67" s="3"/>
      <c r="J67" s="15"/>
      <c r="K67" s="1"/>
    </row>
    <row r="68" spans="1:16">
      <c r="A68" s="38" t="s">
        <v>41</v>
      </c>
      <c r="B68" s="420" t="s">
        <v>128</v>
      </c>
      <c r="C68" s="403"/>
      <c r="D68" s="326">
        <f>AVERAGE(D55,D57,D59,D61,D63,D65)</f>
        <v>-1.5800781602953989E-2</v>
      </c>
      <c r="E68" s="257" t="s">
        <v>42</v>
      </c>
      <c r="F68" s="330">
        <f>AVERAGE(F55,F57,F59,F61,F63,F65)</f>
        <v>-0.16263085513591344</v>
      </c>
      <c r="G68" s="15"/>
      <c r="H68" s="3"/>
      <c r="I68" s="3"/>
      <c r="J68" s="15"/>
      <c r="K68" s="1"/>
    </row>
    <row r="69" spans="1:16">
      <c r="A69" s="38"/>
      <c r="B69" s="256"/>
      <c r="C69" s="265"/>
      <c r="D69" s="327">
        <f>AVERAGE(D56,D58,D60,D62,D64,D66)</f>
        <v>-1.1976657247143993E-2</v>
      </c>
      <c r="E69" s="259" t="s">
        <v>43</v>
      </c>
      <c r="F69" s="331">
        <f>AVERAGE(F56,F58,F60,F62,F64,F66)</f>
        <v>-0.12071263483548837</v>
      </c>
      <c r="G69" s="15"/>
      <c r="H69" s="3"/>
      <c r="I69" s="3"/>
      <c r="J69" s="15"/>
      <c r="K69" s="1"/>
    </row>
    <row r="70" spans="1:16">
      <c r="A70" s="38"/>
      <c r="B70" s="256"/>
      <c r="C70" s="260"/>
      <c r="D70" s="326">
        <f>_xlfn.STDEV.S(D55:D66)/(D67+1)</f>
        <v>1.4940180707534178E-2</v>
      </c>
      <c r="E70" s="257" t="s">
        <v>40</v>
      </c>
      <c r="F70" s="330">
        <f>_xlfn.STDEV.S(F55:F66)/(F67+1)</f>
        <v>6.1412075997967545E-2</v>
      </c>
      <c r="G70" s="15"/>
      <c r="H70" s="3"/>
      <c r="I70" s="3"/>
      <c r="J70" s="15"/>
      <c r="K70" s="1"/>
    </row>
    <row r="71" spans="1:16">
      <c r="A71" s="38"/>
      <c r="B71" s="420" t="s">
        <v>131</v>
      </c>
      <c r="C71" s="403"/>
      <c r="D71" s="326">
        <f>_xlfn.STDEV.S(D55,D57,D59,D61,D63,D65)/(D68+1)</f>
        <v>2.1124865298536334E-2</v>
      </c>
      <c r="E71" s="257" t="s">
        <v>42</v>
      </c>
      <c r="F71" s="330">
        <f>_xlfn.STDEV.S(F55,F57,F59,F61,F63,F65)/(F68+1)</f>
        <v>8.0260498050032339E-2</v>
      </c>
      <c r="G71" s="9"/>
      <c r="H71" s="17"/>
      <c r="I71" s="1"/>
      <c r="J71" s="9"/>
      <c r="K71" s="1"/>
    </row>
    <row r="72" spans="1:16" ht="13.5" thickBot="1">
      <c r="A72" s="70"/>
      <c r="B72" s="71"/>
      <c r="C72" s="263"/>
      <c r="D72" s="328">
        <f>_xlfn.STDEV.S(D56,D58,D60,D62,D64,D66)/(D69+1)</f>
        <v>6.1123231206953359E-3</v>
      </c>
      <c r="E72" s="258" t="s">
        <v>43</v>
      </c>
      <c r="F72" s="318">
        <f>_xlfn.STDEV.S(F56,F58,F60,F62,F64,F66)/(F69+1)</f>
        <v>2.646731435621379E-2</v>
      </c>
      <c r="G72" s="9"/>
      <c r="H72" s="17"/>
      <c r="I72" s="1"/>
      <c r="J72" s="9"/>
      <c r="K72" s="1"/>
    </row>
    <row r="73" spans="1:16" ht="13.5" thickTop="1">
      <c r="A73" s="5"/>
      <c r="B73" s="261"/>
      <c r="C73" s="261"/>
      <c r="D73" s="9"/>
      <c r="E73" s="261"/>
      <c r="F73" s="9"/>
      <c r="G73" s="9"/>
      <c r="H73" s="17"/>
      <c r="I73" s="1"/>
      <c r="J73" s="9"/>
      <c r="K73" s="1"/>
    </row>
    <row r="74" spans="1:16">
      <c r="A74" s="5"/>
      <c r="B74" s="261"/>
      <c r="C74" s="261"/>
      <c r="D74" s="9"/>
      <c r="E74" s="261"/>
      <c r="F74" s="9"/>
      <c r="G74" s="9"/>
      <c r="H74" s="17"/>
      <c r="I74" s="1"/>
      <c r="J74" s="9"/>
      <c r="K74" s="1"/>
    </row>
    <row r="75" spans="1:16">
      <c r="A75" s="5"/>
      <c r="B75" s="406"/>
      <c r="C75" s="406"/>
      <c r="D75" s="9"/>
      <c r="E75" s="261"/>
      <c r="F75" s="9"/>
      <c r="G75" s="9"/>
      <c r="H75" s="17"/>
      <c r="I75" s="1"/>
      <c r="J75" s="9"/>
      <c r="K75" s="1"/>
    </row>
    <row r="76" spans="1:16">
      <c r="A76" s="5"/>
      <c r="B76" s="261"/>
      <c r="C76" s="261"/>
      <c r="D76" s="9"/>
      <c r="E76" s="261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54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30"/>
      <c r="C79" s="430"/>
      <c r="D79" s="430"/>
      <c r="E79" s="430"/>
      <c r="F79" s="430"/>
      <c r="G79" s="430"/>
      <c r="H79" s="1"/>
      <c r="I79" s="430"/>
      <c r="J79" s="436"/>
      <c r="K79" s="436"/>
    </row>
    <row r="80" spans="1:16">
      <c r="A80" s="21"/>
      <c r="B80" s="261"/>
      <c r="C80" s="261"/>
      <c r="D80" s="261"/>
      <c r="E80" s="261"/>
      <c r="F80" s="261"/>
      <c r="G80" s="261"/>
      <c r="H80" s="1"/>
      <c r="I80" s="261"/>
      <c r="J80" s="261"/>
      <c r="K80" s="261"/>
    </row>
    <row r="81" spans="1:11">
      <c r="A81" s="156"/>
      <c r="B81" s="262"/>
      <c r="C81" s="261"/>
      <c r="D81" s="261"/>
      <c r="E81" s="16"/>
      <c r="F81" s="261"/>
      <c r="G81" s="261"/>
      <c r="H81" s="1"/>
      <c r="I81" s="142"/>
      <c r="J81" s="261"/>
      <c r="K81" s="261"/>
    </row>
    <row r="82" spans="1:11">
      <c r="A82" s="5"/>
      <c r="B82" s="9"/>
      <c r="C82" s="222"/>
      <c r="D82" s="9"/>
      <c r="E82" s="9"/>
      <c r="F82" s="222"/>
      <c r="G82" s="9"/>
      <c r="H82" s="1"/>
      <c r="I82" s="15"/>
      <c r="J82" s="15"/>
      <c r="K82" s="15"/>
    </row>
    <row r="83" spans="1:11">
      <c r="A83" s="5"/>
      <c r="B83" s="9"/>
      <c r="C83" s="222"/>
      <c r="D83" s="9"/>
      <c r="E83" s="9"/>
      <c r="F83" s="222"/>
      <c r="G83" s="9"/>
      <c r="H83" s="1"/>
      <c r="I83" s="15"/>
      <c r="J83" s="15"/>
      <c r="K83" s="15"/>
    </row>
    <row r="84" spans="1:11">
      <c r="A84" s="5"/>
      <c r="B84" s="9"/>
      <c r="C84" s="222"/>
      <c r="D84" s="9"/>
      <c r="E84" s="9"/>
      <c r="F84" s="222"/>
      <c r="G84" s="255"/>
      <c r="H84" s="1"/>
      <c r="I84" s="15"/>
      <c r="J84" s="15"/>
      <c r="K84" s="15"/>
    </row>
    <row r="85" spans="1:11">
      <c r="A85" s="5"/>
      <c r="B85" s="9"/>
      <c r="C85" s="222"/>
      <c r="D85" s="9"/>
      <c r="E85" s="9"/>
      <c r="F85" s="222"/>
      <c r="G85" s="255"/>
      <c r="H85" s="1"/>
      <c r="I85" s="15"/>
      <c r="J85" s="15"/>
      <c r="K85" s="15"/>
    </row>
    <row r="86" spans="1:11">
      <c r="A86" s="5"/>
      <c r="B86" s="9"/>
      <c r="C86" s="222"/>
      <c r="D86" s="9"/>
      <c r="E86" s="9"/>
      <c r="F86" s="222"/>
      <c r="G86" s="9"/>
      <c r="H86" s="1"/>
      <c r="I86" s="15"/>
      <c r="J86" s="15"/>
      <c r="K86" s="15"/>
    </row>
    <row r="87" spans="1:11">
      <c r="A87" s="5"/>
      <c r="B87" s="9"/>
      <c r="C87" s="222"/>
      <c r="D87" s="9"/>
      <c r="E87" s="9"/>
      <c r="F87" s="222"/>
      <c r="G87" s="9"/>
      <c r="H87" s="1"/>
      <c r="I87" s="15"/>
      <c r="J87" s="15"/>
      <c r="K87" s="15"/>
    </row>
    <row r="88" spans="1:11">
      <c r="A88" s="5"/>
      <c r="B88" s="9"/>
      <c r="C88" s="222"/>
      <c r="D88" s="9"/>
      <c r="E88" s="9"/>
      <c r="F88" s="222"/>
      <c r="G88" s="9"/>
      <c r="H88" s="1"/>
      <c r="I88" s="15"/>
      <c r="J88" s="15"/>
      <c r="K88" s="15"/>
    </row>
    <row r="89" spans="1:11">
      <c r="A89" s="5"/>
      <c r="B89" s="9"/>
      <c r="C89" s="222"/>
      <c r="D89" s="9"/>
      <c r="E89" s="9"/>
      <c r="F89" s="222"/>
      <c r="G89" s="9"/>
      <c r="H89" s="1"/>
      <c r="I89" s="15"/>
      <c r="J89" s="15"/>
      <c r="K89" s="15"/>
    </row>
    <row r="90" spans="1:11">
      <c r="A90" s="5"/>
      <c r="B90" s="9"/>
      <c r="C90" s="222"/>
      <c r="D90" s="9"/>
      <c r="E90" s="9"/>
      <c r="F90" s="222"/>
      <c r="G90" s="9"/>
      <c r="H90" s="1"/>
      <c r="I90" s="15"/>
      <c r="J90" s="15"/>
      <c r="K90" s="15"/>
    </row>
    <row r="91" spans="1:11">
      <c r="A91" s="5"/>
      <c r="B91" s="9"/>
      <c r="C91" s="222"/>
      <c r="D91" s="9"/>
      <c r="E91" s="9"/>
      <c r="F91" s="222"/>
      <c r="G91" s="9"/>
      <c r="H91" s="1"/>
      <c r="I91" s="15"/>
      <c r="J91" s="15"/>
      <c r="K91" s="15"/>
    </row>
    <row r="92" spans="1:11">
      <c r="A92" s="5"/>
      <c r="B92" s="9"/>
      <c r="C92" s="222"/>
      <c r="D92" s="9"/>
      <c r="E92" s="9"/>
      <c r="F92" s="222"/>
      <c r="G92" s="9"/>
      <c r="H92" s="1"/>
      <c r="I92" s="15"/>
      <c r="J92" s="15"/>
      <c r="K92" s="15"/>
    </row>
    <row r="93" spans="1:11">
      <c r="A93" s="5"/>
      <c r="B93" s="9"/>
      <c r="C93" s="222"/>
      <c r="D93" s="9"/>
      <c r="E93" s="9"/>
      <c r="F93" s="222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06"/>
      <c r="F94" s="406"/>
      <c r="G94" s="9"/>
      <c r="H94" s="1"/>
      <c r="I94" s="406"/>
      <c r="J94" s="406"/>
      <c r="K94" s="9"/>
    </row>
    <row r="95" spans="1:11">
      <c r="A95" s="5"/>
      <c r="B95" s="406"/>
      <c r="C95" s="406"/>
      <c r="D95" s="9"/>
      <c r="E95" s="406"/>
      <c r="F95" s="406"/>
      <c r="G95" s="9"/>
      <c r="H95" s="1"/>
      <c r="I95" s="406"/>
      <c r="J95" s="406"/>
      <c r="K95" s="9"/>
    </row>
    <row r="96" spans="1:11">
      <c r="A96" s="5"/>
      <c r="B96" s="261"/>
      <c r="C96" s="261"/>
      <c r="D96" s="9"/>
      <c r="E96" s="406"/>
      <c r="F96" s="406"/>
      <c r="G96" s="9"/>
      <c r="H96" s="1"/>
      <c r="I96" s="406"/>
      <c r="J96" s="406"/>
      <c r="K96" s="9"/>
    </row>
    <row r="97" spans="1:11">
      <c r="A97" s="5"/>
      <c r="B97" s="261"/>
      <c r="C97" s="261"/>
      <c r="D97" s="9"/>
      <c r="E97" s="406"/>
      <c r="F97" s="406"/>
      <c r="G97" s="9"/>
      <c r="H97" s="1"/>
      <c r="I97" s="406"/>
      <c r="J97" s="406"/>
      <c r="K97" s="9"/>
    </row>
    <row r="98" spans="1:11">
      <c r="A98" s="5"/>
      <c r="B98" s="406"/>
      <c r="C98" s="406"/>
      <c r="D98" s="9"/>
      <c r="E98" s="406"/>
      <c r="F98" s="406"/>
      <c r="G98" s="9"/>
      <c r="H98" s="1"/>
      <c r="I98" s="406"/>
      <c r="J98" s="406"/>
      <c r="K98" s="9"/>
    </row>
    <row r="99" spans="1:11">
      <c r="A99" s="5"/>
      <c r="B99" s="261"/>
      <c r="C99" s="261"/>
      <c r="D99" s="9"/>
      <c r="E99" s="406"/>
      <c r="F99" s="406"/>
      <c r="G99" s="9"/>
      <c r="H99" s="1"/>
      <c r="I99" s="406"/>
      <c r="J99" s="406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54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30"/>
      <c r="C102" s="430"/>
      <c r="D102" s="430"/>
      <c r="E102" s="430"/>
      <c r="F102" s="430"/>
      <c r="G102" s="430"/>
      <c r="H102" s="1"/>
      <c r="I102" s="1"/>
      <c r="J102" s="1"/>
      <c r="K102" s="1"/>
    </row>
    <row r="103" spans="1:11">
      <c r="A103" s="21"/>
      <c r="B103" s="261"/>
      <c r="C103" s="261"/>
      <c r="D103" s="261"/>
      <c r="E103" s="261"/>
      <c r="F103" s="261"/>
      <c r="G103" s="261"/>
      <c r="H103" s="1"/>
      <c r="I103" s="1"/>
      <c r="J103" s="1"/>
      <c r="K103" s="1"/>
    </row>
    <row r="104" spans="1:11">
      <c r="A104" s="156"/>
      <c r="B104" s="262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06"/>
      <c r="F117" s="406"/>
      <c r="G117" s="15"/>
      <c r="H117" s="1"/>
      <c r="I117" s="1"/>
      <c r="J117" s="1"/>
      <c r="K117" s="1"/>
    </row>
    <row r="118" spans="1:11">
      <c r="A118" s="5"/>
      <c r="B118" s="406"/>
      <c r="C118" s="406"/>
      <c r="D118" s="15"/>
      <c r="E118" s="406"/>
      <c r="F118" s="406"/>
      <c r="G118" s="15"/>
      <c r="H118" s="1"/>
      <c r="I118" s="1"/>
      <c r="J118" s="1"/>
      <c r="K118" s="1"/>
    </row>
    <row r="119" spans="1:11">
      <c r="A119" s="5"/>
      <c r="B119" s="261"/>
      <c r="C119" s="261"/>
      <c r="D119" s="15"/>
      <c r="E119" s="406"/>
      <c r="F119" s="406"/>
      <c r="G119" s="15"/>
      <c r="H119" s="1"/>
      <c r="I119" s="1"/>
      <c r="J119" s="1"/>
      <c r="K119" s="1"/>
    </row>
    <row r="120" spans="1:11">
      <c r="A120" s="5"/>
      <c r="B120" s="261"/>
      <c r="C120" s="261"/>
      <c r="D120" s="15"/>
      <c r="E120" s="406"/>
      <c r="F120" s="406"/>
      <c r="G120" s="15"/>
      <c r="H120" s="1"/>
      <c r="I120" s="1"/>
      <c r="J120" s="1"/>
      <c r="K120" s="1"/>
    </row>
    <row r="121" spans="1:11">
      <c r="A121" s="5"/>
      <c r="B121" s="406"/>
      <c r="C121" s="406"/>
      <c r="D121" s="15"/>
      <c r="E121" s="406"/>
      <c r="F121" s="406"/>
      <c r="G121" s="15"/>
      <c r="H121" s="1"/>
      <c r="I121" s="1"/>
      <c r="J121" s="1"/>
      <c r="K121" s="1"/>
    </row>
    <row r="122" spans="1:11">
      <c r="A122" s="5"/>
      <c r="B122" s="261"/>
      <c r="C122" s="261"/>
      <c r="D122" s="15"/>
      <c r="E122" s="406"/>
      <c r="F122" s="406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E122:F122"/>
    <mergeCell ref="E117:F117"/>
    <mergeCell ref="B118:C118"/>
    <mergeCell ref="E118:F118"/>
    <mergeCell ref="E119:F119"/>
    <mergeCell ref="E120:F120"/>
    <mergeCell ref="B121:C121"/>
    <mergeCell ref="E121:F121"/>
    <mergeCell ref="B102:D102"/>
    <mergeCell ref="E102:G102"/>
    <mergeCell ref="B95:C95"/>
    <mergeCell ref="E95:F95"/>
    <mergeCell ref="I95:J95"/>
    <mergeCell ref="E96:F96"/>
    <mergeCell ref="I96:J96"/>
    <mergeCell ref="E97:F97"/>
    <mergeCell ref="I97:J97"/>
    <mergeCell ref="B98:C98"/>
    <mergeCell ref="E98:F98"/>
    <mergeCell ref="I98:J98"/>
    <mergeCell ref="E99:F99"/>
    <mergeCell ref="I99:J99"/>
    <mergeCell ref="E94:F94"/>
    <mergeCell ref="I94:J94"/>
    <mergeCell ref="B35:D35"/>
    <mergeCell ref="E35:G35"/>
    <mergeCell ref="H35:J35"/>
    <mergeCell ref="B52:D52"/>
    <mergeCell ref="E52:F52"/>
    <mergeCell ref="B68:C68"/>
    <mergeCell ref="B71:C71"/>
    <mergeCell ref="B75:C75"/>
    <mergeCell ref="B79:D79"/>
    <mergeCell ref="E79:G79"/>
    <mergeCell ref="I79:K79"/>
    <mergeCell ref="B1:D1"/>
    <mergeCell ref="E1:G1"/>
    <mergeCell ref="H1:J1"/>
    <mergeCell ref="B18:D18"/>
    <mergeCell ref="E18:G18"/>
    <mergeCell ref="H18:J18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Location 1-Hoop</vt:lpstr>
      <vt:lpstr>Location 1-Axial</vt:lpstr>
      <vt:lpstr>Location 1-von Mises</vt:lpstr>
      <vt:lpstr>Location 2-Hoop</vt:lpstr>
      <vt:lpstr>Location 2-Axial</vt:lpstr>
      <vt:lpstr>Location 2-von Mises</vt:lpstr>
      <vt:lpstr>Location 3-Hoop</vt:lpstr>
      <vt:lpstr>Location 3-Axial</vt:lpstr>
      <vt:lpstr>Location 3-von Mises</vt:lpstr>
      <vt:lpstr>Web plate - hoop</vt:lpstr>
      <vt:lpstr>Web plate - radial</vt:lpstr>
    </vt:vector>
  </TitlesOfParts>
  <Company>Iv-Groep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jjreijmers</dc:creator>
  <cp:lastModifiedBy>jjreijmers</cp:lastModifiedBy>
  <cp:lastPrinted>2022-10-26T12:07:16Z</cp:lastPrinted>
  <dcterms:created xsi:type="dcterms:W3CDTF">2021-06-17T09:36:16Z</dcterms:created>
  <dcterms:modified xsi:type="dcterms:W3CDTF">2023-04-23T18:03:55Z</dcterms:modified>
</cp:coreProperties>
</file>