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insong_wang_wur_nl/Documents/博士/博士二年级/batch experiments/Dataset storage at 4TU/"/>
    </mc:Choice>
  </mc:AlternateContent>
  <xr:revisionPtr revIDLastSave="0" documentId="8_{5B396A15-E1DA-4F3E-93ED-E2F123AD8FED}" xr6:coauthVersionLast="47" xr6:coauthVersionMax="47" xr10:uidLastSave="{00000000-0000-0000-0000-000000000000}"/>
  <bookViews>
    <workbookView xWindow="28680" yWindow="-120" windowWidth="29040" windowHeight="15840" xr2:uid="{16B0205B-C21D-4BED-9B9E-8B9579C95398}"/>
  </bookViews>
  <sheets>
    <sheet name="1" sheetId="2" r:id="rId1"/>
    <sheet name="2" sheetId="1" r:id="rId2"/>
    <sheet name="amo table S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6" i="2" l="1"/>
  <c r="M26" i="2"/>
  <c r="P12" i="3" l="1"/>
  <c r="Q12" i="3"/>
  <c r="L12" i="3"/>
  <c r="M12" i="3"/>
  <c r="H12" i="3"/>
  <c r="I12" i="3"/>
  <c r="D12" i="3"/>
  <c r="E12" i="3"/>
  <c r="Q11" i="3"/>
  <c r="P11" i="3"/>
  <c r="M11" i="3"/>
  <c r="L11" i="3"/>
  <c r="I11" i="3"/>
  <c r="H11" i="3"/>
  <c r="E11" i="3"/>
  <c r="D11" i="3"/>
  <c r="Q10" i="3"/>
  <c r="P10" i="3"/>
  <c r="M10" i="3"/>
  <c r="L10" i="3"/>
  <c r="I10" i="3"/>
  <c r="H10" i="3"/>
  <c r="E10" i="3"/>
  <c r="D10" i="3"/>
  <c r="Q9" i="3"/>
  <c r="M9" i="3"/>
  <c r="L9" i="3"/>
  <c r="I9" i="3"/>
  <c r="H9" i="3"/>
  <c r="E9" i="3"/>
  <c r="D9" i="3"/>
  <c r="Q5" i="3"/>
  <c r="P5" i="3"/>
  <c r="Q4" i="3"/>
  <c r="P4" i="3"/>
  <c r="Q3" i="3"/>
  <c r="P3" i="3"/>
  <c r="M5" i="3"/>
  <c r="L5" i="3"/>
  <c r="M4" i="3"/>
  <c r="L4" i="3"/>
  <c r="M3" i="3"/>
  <c r="L3" i="3"/>
  <c r="O3" i="3"/>
  <c r="N3" i="3"/>
  <c r="I5" i="3"/>
  <c r="H5" i="3"/>
  <c r="I4" i="3"/>
  <c r="H4" i="3"/>
  <c r="I3" i="3"/>
  <c r="H3" i="3"/>
  <c r="E4" i="3"/>
  <c r="E5" i="3"/>
  <c r="E3" i="3"/>
  <c r="D4" i="3"/>
  <c r="D5" i="3"/>
  <c r="D3" i="3"/>
  <c r="G3" i="3"/>
  <c r="F3" i="3"/>
  <c r="P9" i="3" l="1"/>
  <c r="E16" i="2"/>
  <c r="E17" i="2"/>
  <c r="E15" i="2"/>
  <c r="D16" i="2"/>
  <c r="D17" i="2"/>
  <c r="D15" i="2"/>
  <c r="G15" i="2" s="1"/>
  <c r="V17" i="2"/>
  <c r="T15" i="2"/>
  <c r="T18" i="2"/>
  <c r="T17" i="2"/>
  <c r="T16" i="2"/>
  <c r="S16" i="2"/>
  <c r="U16" i="2" s="1"/>
  <c r="S17" i="2"/>
  <c r="U17" i="2" s="1"/>
  <c r="S18" i="2"/>
  <c r="V18" i="2" s="1"/>
  <c r="S15" i="2"/>
  <c r="V15" i="2" l="1"/>
  <c r="V16" i="2"/>
  <c r="U18" i="2"/>
  <c r="U15" i="2"/>
  <c r="G16" i="2"/>
  <c r="G17" i="2"/>
  <c r="F16" i="2"/>
  <c r="F17" i="2"/>
  <c r="F15" i="2"/>
  <c r="U12" i="2"/>
  <c r="T12" i="2"/>
  <c r="U11" i="2"/>
  <c r="T11" i="2"/>
  <c r="U10" i="2"/>
  <c r="T10" i="2"/>
  <c r="U9" i="2"/>
  <c r="T9" i="2"/>
  <c r="P10" i="2"/>
  <c r="Q10" i="2"/>
  <c r="P11" i="2"/>
  <c r="Q11" i="2"/>
  <c r="P12" i="2"/>
  <c r="Q12" i="2"/>
  <c r="Q9" i="2"/>
  <c r="P9" i="2"/>
  <c r="J11" i="2"/>
  <c r="I11" i="2"/>
  <c r="J10" i="2"/>
  <c r="I10" i="2"/>
  <c r="J9" i="2"/>
  <c r="I9" i="2"/>
  <c r="E10" i="2"/>
  <c r="E11" i="2"/>
  <c r="E9" i="2"/>
  <c r="D10" i="2"/>
  <c r="D11" i="2"/>
  <c r="D9" i="2"/>
  <c r="O6" i="1"/>
  <c r="O5" i="1"/>
  <c r="O4" i="1"/>
  <c r="O3" i="1"/>
  <c r="L6" i="1"/>
  <c r="L5" i="1"/>
  <c r="L4" i="1"/>
  <c r="L3" i="1"/>
  <c r="G5" i="1"/>
  <c r="G4" i="1"/>
  <c r="D5" i="1"/>
  <c r="D4" i="1"/>
  <c r="R6" i="2"/>
  <c r="R5" i="2"/>
  <c r="R4" i="2"/>
  <c r="R3" i="2"/>
  <c r="O6" i="2"/>
  <c r="O5" i="2"/>
  <c r="O4" i="2"/>
  <c r="O3" i="2"/>
  <c r="G4" i="2"/>
  <c r="G5" i="2"/>
  <c r="D4" i="2"/>
  <c r="D5" i="2"/>
  <c r="F3" i="1" l="1"/>
  <c r="G3" i="1" s="1"/>
  <c r="C3" i="1"/>
  <c r="D3" i="1" s="1"/>
  <c r="F3" i="2"/>
  <c r="G3" i="2" s="1"/>
  <c r="C3" i="2"/>
  <c r="D3" i="2" s="1"/>
  <c r="P6" i="1" l="1"/>
  <c r="P5" i="1"/>
  <c r="P4" i="1"/>
  <c r="P3" i="1"/>
  <c r="S4" i="2"/>
  <c r="U4" i="2" s="1"/>
  <c r="S5" i="2"/>
  <c r="V5" i="2" s="1"/>
  <c r="S6" i="2"/>
  <c r="U6" i="2" s="1"/>
  <c r="S3" i="2"/>
  <c r="V3" i="2" s="1"/>
  <c r="H5" i="1"/>
  <c r="H3" i="1"/>
  <c r="H4" i="1"/>
  <c r="H4" i="2"/>
  <c r="H5" i="2"/>
  <c r="H3" i="2"/>
  <c r="K3" i="2" l="1"/>
  <c r="J3" i="2"/>
  <c r="K5" i="2"/>
  <c r="J5" i="2"/>
  <c r="U3" i="2"/>
  <c r="K4" i="2"/>
  <c r="J4" i="2"/>
  <c r="V4" i="2"/>
  <c r="V6" i="2"/>
  <c r="U5" i="2"/>
</calcChain>
</file>

<file path=xl/sharedStrings.xml><?xml version="1.0" encoding="utf-8"?>
<sst xmlns="http://schemas.openxmlformats.org/spreadsheetml/2006/main" count="72" uniqueCount="34">
  <si>
    <t xml:space="preserve">Normalized substrate preference by AMO </t>
  </si>
  <si>
    <t>r pri</t>
  </si>
  <si>
    <t>AOB</t>
  </si>
  <si>
    <t>MOB</t>
  </si>
  <si>
    <t>C omp (ug/L)</t>
  </si>
  <si>
    <t>Caffeine (41h-65h)</t>
  </si>
  <si>
    <t>r omp (ug/L/h)</t>
  </si>
  <si>
    <t>C pri (mg/L)</t>
  </si>
  <si>
    <t>R omp (ug/L/h)</t>
  </si>
  <si>
    <t>r pri(mg/L/h)</t>
  </si>
  <si>
    <t>Benzotriazole (161-233h)</t>
  </si>
  <si>
    <t>AOB_AVE</t>
  </si>
  <si>
    <t>AOB_STD</t>
  </si>
  <si>
    <t>MOB_AVE</t>
  </si>
  <si>
    <t>MOB_STD</t>
  </si>
  <si>
    <t>2,4-D (161-233h)</t>
  </si>
  <si>
    <t>Bentazone (161-233h)</t>
  </si>
  <si>
    <t>Benzotriazole (161-353h)</t>
  </si>
  <si>
    <t>Bentazone (353h-497h)</t>
  </si>
  <si>
    <t>R pri (mg/L/h)</t>
  </si>
  <si>
    <t>Ty (*10-3)</t>
  </si>
  <si>
    <t>C/C(*10-3)</t>
  </si>
  <si>
    <t xml:space="preserve">Theoretical removal efficiency of OMP in RSF </t>
  </si>
  <si>
    <t>ave</t>
  </si>
  <si>
    <t>std</t>
  </si>
  <si>
    <t>2,4-D (353h-497h)</t>
  </si>
  <si>
    <t>Bentazone (353-497)</t>
  </si>
  <si>
    <t>2,4-D (161h-353h)</t>
  </si>
  <si>
    <t>Bentazone (161-353h)</t>
  </si>
  <si>
    <t>AMO</t>
  </si>
  <si>
    <t>MMO</t>
  </si>
  <si>
    <t>emoval rate of CH4</t>
  </si>
  <si>
    <t>161 h</t>
  </si>
  <si>
    <t>353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</si>
</sst>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2" borderId="0" xfId="0" applyFill="1"/>
    <xf numFmtId="2" fontId="0" fillId="2" borderId="0" xfId="0" applyNumberFormat="1" applyFill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3" fillId="2" borderId="0" xfId="0" applyFont="1" applyFill="1"/>
    <xf numFmtId="0" fontId="0" fillId="0" borderId="0" xfId="0" applyFill="1"/>
    <xf numFmtId="2" fontId="0" fillId="3" borderId="0" xfId="0" applyNumberFormat="1" applyFill="1"/>
    <xf numFmtId="2" fontId="0" fillId="0" borderId="0" xfId="0" applyNumberFormat="1" applyAlignment="1">
      <alignment horizontal="center" vertical="center"/>
    </xf>
    <xf numFmtId="2" fontId="0" fillId="4" borderId="0" xfId="0" applyNumberFormat="1" applyFill="1"/>
    <xf numFmtId="0" fontId="0" fillId="5" borderId="0" xfId="0" applyFill="1"/>
    <xf numFmtId="2" fontId="0" fillId="0" borderId="0" xfId="0" applyNumberFormat="1" applyBorder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6" borderId="2" xfId="0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/>
    </xf>
    <xf numFmtId="2" fontId="0" fillId="3" borderId="0" xfId="0" applyNumberFormat="1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750E-02C6-4587-BBCF-7F2A00DAF5C7}">
  <dimension ref="A1:V26"/>
  <sheetViews>
    <sheetView tabSelected="1" topLeftCell="C1" workbookViewId="0">
      <selection activeCell="B30" sqref="B30"/>
    </sheetView>
  </sheetViews>
  <sheetFormatPr defaultRowHeight="14.5" x14ac:dyDescent="0.35"/>
  <cols>
    <col min="1" max="1" width="20.36328125" bestFit="1" customWidth="1"/>
    <col min="2" max="2" width="11.54296875" bestFit="1" customWidth="1"/>
    <col min="3" max="3" width="10" bestFit="1" customWidth="1"/>
    <col min="4" max="4" width="10" customWidth="1"/>
    <col min="5" max="5" width="13.1796875" bestFit="1" customWidth="1"/>
    <col min="6" max="6" width="12.08984375" bestFit="1" customWidth="1"/>
    <col min="7" max="7" width="12.08984375" customWidth="1"/>
    <col min="8" max="11" width="16.90625" customWidth="1"/>
    <col min="12" max="12" width="21.81640625" bestFit="1" customWidth="1"/>
    <col min="13" max="13" width="11.54296875" bestFit="1" customWidth="1"/>
    <col min="14" max="14" width="10" bestFit="1" customWidth="1"/>
    <col min="15" max="15" width="10" customWidth="1"/>
    <col min="16" max="16" width="13.1796875" bestFit="1" customWidth="1"/>
    <col min="17" max="17" width="11.81640625" bestFit="1" customWidth="1"/>
    <col min="18" max="18" width="11.81640625" customWidth="1"/>
  </cols>
  <sheetData>
    <row r="1" spans="1:22" ht="15" thickBot="1" x14ac:dyDescent="0.4">
      <c r="A1" s="2"/>
      <c r="B1" s="34" t="s">
        <v>2</v>
      </c>
      <c r="C1" s="34"/>
      <c r="D1" s="34"/>
      <c r="E1" s="34"/>
      <c r="F1" s="34"/>
      <c r="G1" s="34"/>
      <c r="H1" s="34"/>
      <c r="I1" s="9"/>
      <c r="J1" s="9"/>
      <c r="K1" s="9"/>
      <c r="L1" s="2"/>
      <c r="M1" s="34" t="s">
        <v>3</v>
      </c>
      <c r="N1" s="34"/>
      <c r="O1" s="34"/>
      <c r="P1" s="34"/>
      <c r="Q1" s="34"/>
      <c r="R1" s="34"/>
      <c r="S1" s="34"/>
    </row>
    <row r="2" spans="1:22" ht="52.5" thickBot="1" x14ac:dyDescent="0.4">
      <c r="A2" s="2"/>
      <c r="B2" s="2" t="s">
        <v>4</v>
      </c>
      <c r="C2" s="2" t="s">
        <v>7</v>
      </c>
      <c r="D2" s="10" t="s">
        <v>21</v>
      </c>
      <c r="E2" s="2" t="s">
        <v>8</v>
      </c>
      <c r="F2" s="2" t="s">
        <v>19</v>
      </c>
      <c r="G2" s="10" t="s">
        <v>20</v>
      </c>
      <c r="H2" s="1" t="s">
        <v>0</v>
      </c>
      <c r="I2" s="5"/>
      <c r="J2" t="s">
        <v>11</v>
      </c>
      <c r="K2" t="s">
        <v>12</v>
      </c>
      <c r="L2" s="5"/>
      <c r="M2" s="2" t="s">
        <v>4</v>
      </c>
      <c r="N2" s="2" t="s">
        <v>7</v>
      </c>
      <c r="O2" s="10" t="s">
        <v>21</v>
      </c>
      <c r="P2" s="2" t="s">
        <v>6</v>
      </c>
      <c r="Q2" s="2" t="s">
        <v>9</v>
      </c>
      <c r="R2" s="10" t="s">
        <v>20</v>
      </c>
      <c r="S2" s="1" t="s">
        <v>0</v>
      </c>
      <c r="U2" s="8" t="s">
        <v>13</v>
      </c>
      <c r="V2" s="8" t="s">
        <v>14</v>
      </c>
    </row>
    <row r="3" spans="1:22" x14ac:dyDescent="0.35">
      <c r="A3" s="2" t="s">
        <v>5</v>
      </c>
      <c r="B3" s="4">
        <v>315.32623702862799</v>
      </c>
      <c r="C3" s="2">
        <f>14.86</f>
        <v>14.86</v>
      </c>
      <c r="D3" s="10">
        <f>B3/C3</f>
        <v>21.219800607579273</v>
      </c>
      <c r="E3" s="2">
        <v>3.4611356541754161</v>
      </c>
      <c r="F3" s="2">
        <f>0.0483333333333333</f>
        <v>4.8333333333333298E-2</v>
      </c>
      <c r="G3" s="10">
        <f>E3/F3</f>
        <v>71.609703189836253</v>
      </c>
      <c r="H3" s="2">
        <f>(B3/C3)/(E3/F3)</f>
        <v>0.29632577237928076</v>
      </c>
      <c r="I3" s="9">
        <v>0.21879011078667365</v>
      </c>
      <c r="J3" s="9">
        <f>AVERAGE(H3:I3)</f>
        <v>0.25755794158297718</v>
      </c>
      <c r="K3" s="9">
        <f>STDEV(H3:I3)</f>
        <v>5.4825992095917972E-2</v>
      </c>
      <c r="L3" s="2" t="s">
        <v>5</v>
      </c>
      <c r="M3" s="4">
        <v>269.49325159460648</v>
      </c>
      <c r="N3" s="23">
        <v>152.81707576692324</v>
      </c>
      <c r="O3" s="10">
        <f>M3/N3</f>
        <v>1.7635022149333486</v>
      </c>
      <c r="P3" s="2">
        <v>5.3439969421438276</v>
      </c>
      <c r="Q3" s="2">
        <v>3.1040639806796264</v>
      </c>
      <c r="R3" s="10">
        <f>P3/Q3</f>
        <v>1.7216130129423988</v>
      </c>
      <c r="S3" s="2">
        <f>(M3/N3)/(P3/Q3)</f>
        <v>1.0243313692891745</v>
      </c>
      <c r="T3">
        <v>1.1351704897141253</v>
      </c>
      <c r="U3" s="7">
        <f>AVERAGE(S3:T3)</f>
        <v>1.0797509295016499</v>
      </c>
      <c r="V3" s="7">
        <f>STDEV(S3:T3)</f>
        <v>7.8375093673235086E-2</v>
      </c>
    </row>
    <row r="4" spans="1:22" x14ac:dyDescent="0.35">
      <c r="A4" s="2" t="s">
        <v>25</v>
      </c>
      <c r="B4" s="2">
        <v>204.79116862142999</v>
      </c>
      <c r="C4" s="2">
        <v>56.46</v>
      </c>
      <c r="D4" s="10">
        <f t="shared" ref="D4:D5" si="0">B4/C4</f>
        <v>3.6271903758666308</v>
      </c>
      <c r="E4" s="2">
        <v>0.27510859814401378</v>
      </c>
      <c r="F4" s="2">
        <v>0.20938000000000001</v>
      </c>
      <c r="G4" s="10">
        <f t="shared" ref="G4:G5" si="1">E4/F4</f>
        <v>1.3139201363263624</v>
      </c>
      <c r="H4" s="2">
        <f>(B4/C4)/(E4/F4)</f>
        <v>2.7605866411394118</v>
      </c>
      <c r="I4" s="9">
        <v>1.5137253041880439</v>
      </c>
      <c r="J4" s="9">
        <f>AVERAGE(H4:I4)</f>
        <v>2.1371559726637277</v>
      </c>
      <c r="K4" s="9">
        <f t="shared" ref="K4:K5" si="2">STDEV(H4:I4)</f>
        <v>0.88166410655763761</v>
      </c>
      <c r="L4" s="10" t="s">
        <v>27</v>
      </c>
      <c r="M4" s="2">
        <v>312.64097130439802</v>
      </c>
      <c r="N4" s="23">
        <v>284.5247515032122</v>
      </c>
      <c r="O4" s="10">
        <f t="shared" ref="O4:O6" si="3">M4/N4</f>
        <v>1.0988181859491701</v>
      </c>
      <c r="P4" s="2">
        <v>0.20210760436119793</v>
      </c>
      <c r="Q4" s="3">
        <v>10.123794155089183</v>
      </c>
      <c r="R4" s="10">
        <f t="shared" ref="R4:R6" si="4">P4/Q4</f>
        <v>1.9963622458641101E-2</v>
      </c>
      <c r="S4" s="2">
        <f t="shared" ref="S4:S6" si="5">(M4/N4)/(P4/Q4)</f>
        <v>55.041022150444199</v>
      </c>
      <c r="T4">
        <v>31.072346840860099</v>
      </c>
      <c r="U4" s="7">
        <f>AVERAGE(S4:T4)</f>
        <v>43.056684495652149</v>
      </c>
      <c r="V4" s="7">
        <f>STDEV(S4:T4)</f>
        <v>16.948412847465498</v>
      </c>
    </row>
    <row r="5" spans="1:22" x14ac:dyDescent="0.35">
      <c r="A5" s="2" t="s">
        <v>26</v>
      </c>
      <c r="B5" s="2">
        <v>251.651198749271</v>
      </c>
      <c r="C5" s="2">
        <v>56.46</v>
      </c>
      <c r="D5" s="10">
        <f t="shared" si="0"/>
        <v>4.4571590285028515</v>
      </c>
      <c r="E5" s="2">
        <v>0.16078684422313197</v>
      </c>
      <c r="F5" s="3">
        <v>0.20938000000000001</v>
      </c>
      <c r="G5" s="10">
        <f t="shared" si="1"/>
        <v>0.76791882807876566</v>
      </c>
      <c r="H5" s="2">
        <f>(B5/C5)/(E5/F5)</f>
        <v>5.8042059466807077</v>
      </c>
      <c r="I5" s="9">
        <v>8.286679664625634</v>
      </c>
      <c r="J5" s="9">
        <f>AVERAGE(H5:I5)</f>
        <v>7.0454428056531704</v>
      </c>
      <c r="K5" s="9">
        <f t="shared" si="2"/>
        <v>1.7553740000762414</v>
      </c>
      <c r="L5" s="10" t="s">
        <v>28</v>
      </c>
      <c r="M5" s="2">
        <v>242.24286008834926</v>
      </c>
      <c r="N5" s="23">
        <v>284.5247515032122</v>
      </c>
      <c r="O5" s="10">
        <f t="shared" si="3"/>
        <v>0.85139468116050498</v>
      </c>
      <c r="P5" s="2">
        <v>0.23603294429206167</v>
      </c>
      <c r="Q5" s="3">
        <v>10.123794155089183</v>
      </c>
      <c r="R5" s="10">
        <f t="shared" si="4"/>
        <v>2.3314672411964148E-2</v>
      </c>
      <c r="S5" s="2">
        <f t="shared" si="5"/>
        <v>36.517548525520077</v>
      </c>
      <c r="T5">
        <v>47.619716216065846</v>
      </c>
      <c r="U5" s="7">
        <f>AVERAGE(S5:T5)</f>
        <v>42.068632370792962</v>
      </c>
      <c r="V5" s="7">
        <f>STDEV(S5:T5)</f>
        <v>7.850418059855115</v>
      </c>
    </row>
    <row r="6" spans="1:22" x14ac:dyDescent="0.35">
      <c r="A6" s="2"/>
      <c r="B6" s="2"/>
      <c r="C6" s="2"/>
      <c r="D6" s="9"/>
      <c r="E6" s="2"/>
      <c r="F6" s="2"/>
      <c r="G6" s="9"/>
      <c r="H6" s="2"/>
      <c r="I6" s="9"/>
      <c r="J6" s="9"/>
      <c r="K6" s="9"/>
      <c r="L6" s="10" t="s">
        <v>17</v>
      </c>
      <c r="M6" s="2">
        <v>197.000303136876</v>
      </c>
      <c r="N6" s="23">
        <v>284.5247515032122</v>
      </c>
      <c r="O6" s="10">
        <f t="shared" si="3"/>
        <v>0.692383710366414</v>
      </c>
      <c r="P6" s="2">
        <v>0.90312429758173363</v>
      </c>
      <c r="Q6" s="3">
        <v>10.123794155089183</v>
      </c>
      <c r="R6" s="10">
        <f t="shared" si="4"/>
        <v>8.9208085797332942E-2</v>
      </c>
      <c r="S6" s="2">
        <f t="shared" si="5"/>
        <v>7.7614456601994952</v>
      </c>
      <c r="T6">
        <v>8.2754470559091615</v>
      </c>
      <c r="U6" s="7">
        <f>AVERAGE(S6:T6)</f>
        <v>8.0184463580543284</v>
      </c>
      <c r="V6" s="7">
        <f>STDEV(S6:T6)</f>
        <v>0.36345387244565502</v>
      </c>
    </row>
    <row r="7" spans="1:22" x14ac:dyDescent="0.35">
      <c r="Q7" s="33"/>
    </row>
    <row r="9" spans="1:22" x14ac:dyDescent="0.35">
      <c r="B9">
        <v>21.219800607579273</v>
      </c>
      <c r="C9">
        <v>21.857647923531914</v>
      </c>
      <c r="D9" s="7">
        <f>AVERAGE(B9:C9)</f>
        <v>21.538724265555594</v>
      </c>
      <c r="E9" s="7">
        <f>STDEV(B9:C9)</f>
        <v>0.45102616247175059</v>
      </c>
      <c r="G9">
        <v>71.609703189836253</v>
      </c>
      <c r="H9">
        <v>99.902357766269063</v>
      </c>
      <c r="I9" s="7">
        <f>AVERAGE(G9:H9)</f>
        <v>85.756030478052651</v>
      </c>
      <c r="J9" s="7">
        <f>STDEV(G9:H9)</f>
        <v>20.005927908764328</v>
      </c>
      <c r="N9">
        <v>1.7635022149333486</v>
      </c>
      <c r="O9" s="9">
        <v>1.9432653804069782</v>
      </c>
      <c r="P9" s="12">
        <f>AVERAGE(N9:O9)</f>
        <v>1.8533837976701633</v>
      </c>
      <c r="Q9" s="12">
        <f>STDEV(N9:O9)</f>
        <v>0.12711175331396293</v>
      </c>
      <c r="R9">
        <v>1.7118709462720079</v>
      </c>
      <c r="S9">
        <v>1.7216130129423988</v>
      </c>
      <c r="T9" s="12">
        <f>AVERAGE(R9:S9)</f>
        <v>1.7167419796072032</v>
      </c>
      <c r="U9" s="12">
        <f>STDEV(R9:S9)</f>
        <v>6.8886814054048579E-3</v>
      </c>
    </row>
    <row r="10" spans="1:22" x14ac:dyDescent="0.35">
      <c r="B10">
        <v>3.6271903758666308</v>
      </c>
      <c r="C10">
        <v>4.2461177549769671</v>
      </c>
      <c r="D10" s="7">
        <f t="shared" ref="D10:D11" si="6">AVERAGE(B10:C10)</f>
        <v>3.936654065421799</v>
      </c>
      <c r="E10" s="7">
        <f t="shared" ref="E10:E11" si="7">STDEV(B10:C10)</f>
        <v>0.43764774683093588</v>
      </c>
      <c r="G10">
        <v>1.3139201363263624</v>
      </c>
      <c r="H10">
        <v>2.8050781361910095</v>
      </c>
      <c r="I10" s="7">
        <f t="shared" ref="I10:I11" si="8">AVERAGE(G10:H10)</f>
        <v>2.0594991362586859</v>
      </c>
      <c r="J10" s="7">
        <f t="shared" ref="J10:J11" si="9">STDEV(G10:H10)</f>
        <v>1.0544079335248613</v>
      </c>
      <c r="N10">
        <v>1.0988181859491701</v>
      </c>
      <c r="O10" s="9">
        <v>1.0362301347890832</v>
      </c>
      <c r="P10" s="12">
        <f t="shared" ref="P10:P12" si="10">AVERAGE(N10:O10)</f>
        <v>1.0675241603691266</v>
      </c>
      <c r="Q10" s="12">
        <f t="shared" ref="Q10:Q12" si="11">STDEV(N10:O10)</f>
        <v>4.4256435396548027E-2</v>
      </c>
      <c r="R10">
        <v>3.4637088430600024E-2</v>
      </c>
      <c r="S10">
        <v>1.9963622458641101E-2</v>
      </c>
      <c r="T10" s="12">
        <f t="shared" ref="T10:T12" si="12">AVERAGE(R10:S10)</f>
        <v>2.7300355444620561E-2</v>
      </c>
      <c r="U10" s="12">
        <f t="shared" ref="U10:U12" si="13">STDEV(R10:S10)</f>
        <v>1.0375707292282228E-2</v>
      </c>
    </row>
    <row r="11" spans="1:22" x14ac:dyDescent="0.35">
      <c r="B11">
        <v>4.4571590285028515</v>
      </c>
      <c r="C11">
        <v>4.5213422102675525</v>
      </c>
      <c r="D11" s="7">
        <f t="shared" si="6"/>
        <v>4.489250619385202</v>
      </c>
      <c r="E11" s="7">
        <f t="shared" si="7"/>
        <v>4.5384363063948802E-2</v>
      </c>
      <c r="G11">
        <v>0.76791882807876566</v>
      </c>
      <c r="H11">
        <v>0.54561566191201527</v>
      </c>
      <c r="I11" s="7">
        <f t="shared" si="8"/>
        <v>0.65676724499539052</v>
      </c>
      <c r="J11" s="7">
        <f t="shared" si="9"/>
        <v>0.1571920762757486</v>
      </c>
      <c r="N11">
        <v>0.85139468116050498</v>
      </c>
      <c r="O11" s="9">
        <v>0.86371083022432782</v>
      </c>
      <c r="P11" s="12">
        <f t="shared" si="10"/>
        <v>0.8575527556924164</v>
      </c>
      <c r="Q11" s="12">
        <f t="shared" si="11"/>
        <v>8.7088325211334746E-3</v>
      </c>
      <c r="R11">
        <v>1.8838259663470511E-2</v>
      </c>
      <c r="S11">
        <v>2.3314672411964148E-2</v>
      </c>
      <c r="T11" s="12">
        <f t="shared" si="12"/>
        <v>2.1076466037717331E-2</v>
      </c>
      <c r="U11" s="12">
        <f t="shared" si="13"/>
        <v>3.1653018098497625E-3</v>
      </c>
    </row>
    <row r="12" spans="1:22" x14ac:dyDescent="0.35">
      <c r="N12">
        <v>0.692383710366414</v>
      </c>
      <c r="O12" s="9">
        <v>0.66181436251353054</v>
      </c>
      <c r="P12" s="12">
        <f t="shared" si="10"/>
        <v>0.67709903643997227</v>
      </c>
      <c r="Q12" s="12">
        <f t="shared" si="11"/>
        <v>2.1615793163224317E-2</v>
      </c>
      <c r="R12">
        <v>8.3062297558071319E-2</v>
      </c>
      <c r="S12">
        <v>8.9208085797332942E-2</v>
      </c>
      <c r="T12" s="12">
        <f t="shared" si="12"/>
        <v>8.613519167770213E-2</v>
      </c>
      <c r="U12" s="12">
        <f t="shared" si="13"/>
        <v>4.3457285397184263E-3</v>
      </c>
    </row>
    <row r="13" spans="1:22" x14ac:dyDescent="0.35">
      <c r="D13" s="14" t="s">
        <v>22</v>
      </c>
      <c r="E13" s="6"/>
      <c r="F13" s="6"/>
      <c r="G13" s="6"/>
      <c r="S13" s="14" t="s">
        <v>22</v>
      </c>
      <c r="T13" s="6"/>
      <c r="U13" s="6"/>
      <c r="V13" s="6"/>
    </row>
    <row r="14" spans="1:22" x14ac:dyDescent="0.35">
      <c r="D14" s="14">
        <v>1</v>
      </c>
      <c r="E14" s="6">
        <v>2</v>
      </c>
      <c r="F14" s="6" t="s">
        <v>23</v>
      </c>
      <c r="G14" s="6" t="s">
        <v>24</v>
      </c>
      <c r="S14" s="14">
        <v>1</v>
      </c>
      <c r="T14" s="6">
        <v>2</v>
      </c>
      <c r="U14" s="6" t="s">
        <v>23</v>
      </c>
      <c r="V14" s="6" t="s">
        <v>24</v>
      </c>
    </row>
    <row r="15" spans="1:22" x14ac:dyDescent="0.35">
      <c r="A15" s="15"/>
      <c r="B15">
        <v>0.29632577237928076</v>
      </c>
      <c r="C15">
        <v>0.21879011078667365</v>
      </c>
      <c r="D15">
        <f>36.44/B15</f>
        <v>122.97276645029307</v>
      </c>
      <c r="E15">
        <f>36.44/C15</f>
        <v>166.55231751095914</v>
      </c>
      <c r="F15" s="12">
        <f>AVERAGE(D15:E15)</f>
        <v>144.76254198062611</v>
      </c>
      <c r="G15" s="12">
        <f>STDEV(D15:E15)</f>
        <v>30.815396076062289</v>
      </c>
      <c r="L15" s="19"/>
      <c r="Q15">
        <v>1.0243313692891745</v>
      </c>
      <c r="R15">
        <v>1.1351704897141253</v>
      </c>
      <c r="S15">
        <f>92.06/Q15</f>
        <v>89.873260509325419</v>
      </c>
      <c r="T15">
        <f>92.06/R15</f>
        <v>81.097950338000643</v>
      </c>
      <c r="U15" s="12">
        <f>AVERAGE(S15:T15)</f>
        <v>85.485605423663031</v>
      </c>
      <c r="V15" s="12">
        <f>STDEV(S15:T15)</f>
        <v>6.2050813291590332</v>
      </c>
    </row>
    <row r="16" spans="1:22" x14ac:dyDescent="0.35">
      <c r="A16" s="15"/>
      <c r="B16">
        <v>2.7605866411394118</v>
      </c>
      <c r="C16">
        <v>1.5137253041880439</v>
      </c>
      <c r="D16">
        <f t="shared" ref="D16:D17" si="14">36.44/B16</f>
        <v>13.200092855973416</v>
      </c>
      <c r="E16">
        <f t="shared" ref="E16:E17" si="15">36.44/C16</f>
        <v>24.073059952939261</v>
      </c>
      <c r="F16" s="12">
        <f t="shared" ref="F16:F17" si="16">AVERAGE(D16:E16)</f>
        <v>18.636576404456338</v>
      </c>
      <c r="G16" s="12">
        <f t="shared" ref="G16:G17" si="17">STDEV(D16:E16)</f>
        <v>7.6883487658827603</v>
      </c>
      <c r="Q16">
        <v>55.041022150444199</v>
      </c>
      <c r="R16">
        <v>31.072346840860099</v>
      </c>
      <c r="S16">
        <f t="shared" ref="S16:T18" si="18">92.06/Q16</f>
        <v>1.6725706827967592</v>
      </c>
      <c r="T16">
        <f t="shared" si="18"/>
        <v>2.9627630146990125</v>
      </c>
      <c r="U16" s="12">
        <f t="shared" ref="U16:U18" si="19">AVERAGE(S16:T16)</f>
        <v>2.3176668487478858</v>
      </c>
      <c r="V16" s="12">
        <f t="shared" ref="V16:V18" si="20">STDEV(S16:T16)</f>
        <v>0.91230374692296956</v>
      </c>
    </row>
    <row r="17" spans="1:22" x14ac:dyDescent="0.35">
      <c r="A17" s="15"/>
      <c r="B17">
        <v>5.8042059466807077</v>
      </c>
      <c r="C17">
        <v>8.286679664625634</v>
      </c>
      <c r="D17">
        <f t="shared" si="14"/>
        <v>6.2782058966806993</v>
      </c>
      <c r="E17">
        <f t="shared" si="15"/>
        <v>4.39741868574405</v>
      </c>
      <c r="F17" s="12">
        <f t="shared" si="16"/>
        <v>5.3378122912123747</v>
      </c>
      <c r="G17" s="12">
        <f t="shared" si="17"/>
        <v>1.3299173908222355</v>
      </c>
      <c r="Q17">
        <v>36.517548525520077</v>
      </c>
      <c r="R17">
        <v>47.619716216065846</v>
      </c>
      <c r="S17">
        <f t="shared" si="18"/>
        <v>2.5209797403476961</v>
      </c>
      <c r="T17">
        <f t="shared" si="18"/>
        <v>1.9332328563718106</v>
      </c>
      <c r="U17" s="12">
        <f t="shared" si="19"/>
        <v>2.2271062983597534</v>
      </c>
      <c r="V17" s="12">
        <f t="shared" si="20"/>
        <v>0.41559980728061147</v>
      </c>
    </row>
    <row r="18" spans="1:22" x14ac:dyDescent="0.35">
      <c r="A18" s="15"/>
      <c r="F18" s="12"/>
      <c r="G18" s="12"/>
      <c r="Q18">
        <v>7.7614456601994952</v>
      </c>
      <c r="R18">
        <v>8.2754470559091615</v>
      </c>
      <c r="S18">
        <f t="shared" si="18"/>
        <v>11.861192364211405</v>
      </c>
      <c r="T18">
        <f t="shared" si="18"/>
        <v>11.124474530262832</v>
      </c>
      <c r="U18" s="12">
        <f t="shared" si="19"/>
        <v>11.492833447237118</v>
      </c>
      <c r="V18" s="12">
        <f t="shared" si="20"/>
        <v>0.52093817620610083</v>
      </c>
    </row>
    <row r="22" spans="1:22" ht="15" thickBot="1" x14ac:dyDescent="0.4"/>
    <row r="23" spans="1:22" x14ac:dyDescent="0.35">
      <c r="L23" s="32" t="s">
        <v>31</v>
      </c>
      <c r="M23" s="25">
        <v>1</v>
      </c>
      <c r="N23" s="25">
        <v>2</v>
      </c>
      <c r="O23" s="25"/>
      <c r="P23" s="26"/>
    </row>
    <row r="24" spans="1:22" x14ac:dyDescent="0.35">
      <c r="L24" s="27" t="s">
        <v>32</v>
      </c>
      <c r="M24" s="24">
        <v>242.58530455721885</v>
      </c>
      <c r="N24" s="24">
        <v>241.49752356321486</v>
      </c>
      <c r="O24" s="24"/>
      <c r="P24" s="28"/>
    </row>
    <row r="25" spans="1:22" x14ac:dyDescent="0.35">
      <c r="L25" s="27" t="s">
        <v>33</v>
      </c>
      <c r="M25" s="24">
        <v>728.52742400149953</v>
      </c>
      <c r="N25" s="24">
        <v>746.20967393463275</v>
      </c>
      <c r="O25" s="24"/>
      <c r="P25" s="28"/>
    </row>
    <row r="26" spans="1:22" ht="15" thickBot="1" x14ac:dyDescent="0.4">
      <c r="L26" s="29"/>
      <c r="M26" s="30">
        <f>(M25-M24)*30*16/1000/0.12/192</f>
        <v>10.123794155089183</v>
      </c>
      <c r="N26" s="30">
        <f>(N25-N24)*30*16/1000/0.12/192</f>
        <v>10.514836466071207</v>
      </c>
      <c r="O26" s="30"/>
      <c r="P26" s="31"/>
    </row>
  </sheetData>
  <mergeCells count="2">
    <mergeCell ref="B1:H1"/>
    <mergeCell ref="M1:S1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9EAF-0E2C-4374-800C-9E196CDA6170}">
  <dimension ref="A1:P6"/>
  <sheetViews>
    <sheetView topLeftCell="C1" workbookViewId="0">
      <selection activeCell="P3" sqref="P3:P6"/>
    </sheetView>
  </sheetViews>
  <sheetFormatPr defaultRowHeight="14.5" x14ac:dyDescent="0.35"/>
  <cols>
    <col min="1" max="1" width="20.36328125" bestFit="1" customWidth="1"/>
    <col min="2" max="2" width="11.54296875" bestFit="1" customWidth="1"/>
    <col min="3" max="3" width="10" bestFit="1" customWidth="1"/>
    <col min="4" max="4" width="10" customWidth="1"/>
    <col min="5" max="5" width="13.1796875" bestFit="1" customWidth="1"/>
    <col min="6" max="6" width="12.08984375" bestFit="1" customWidth="1"/>
    <col min="7" max="7" width="12.08984375" customWidth="1"/>
    <col min="8" max="8" width="16.90625" customWidth="1"/>
    <col min="9" max="9" width="21.81640625" bestFit="1" customWidth="1"/>
    <col min="10" max="10" width="11.54296875" bestFit="1" customWidth="1"/>
    <col min="11" max="11" width="10" bestFit="1" customWidth="1"/>
    <col min="12" max="12" width="10" customWidth="1"/>
    <col min="13" max="13" width="13.1796875" bestFit="1" customWidth="1"/>
  </cols>
  <sheetData>
    <row r="1" spans="1:16" ht="15" thickBot="1" x14ac:dyDescent="0.4">
      <c r="A1" s="2"/>
      <c r="B1" s="34" t="s">
        <v>2</v>
      </c>
      <c r="C1" s="34"/>
      <c r="D1" s="34"/>
      <c r="E1" s="34"/>
      <c r="F1" s="34"/>
      <c r="G1" s="34"/>
      <c r="H1" s="34"/>
      <c r="I1" s="2"/>
      <c r="J1" s="34" t="s">
        <v>3</v>
      </c>
      <c r="K1" s="34"/>
      <c r="L1" s="34"/>
      <c r="M1" s="34"/>
      <c r="N1" s="34"/>
      <c r="O1" s="34"/>
      <c r="P1" s="34"/>
    </row>
    <row r="2" spans="1:16" ht="52.5" thickBot="1" x14ac:dyDescent="0.4">
      <c r="A2" s="2"/>
      <c r="B2" s="2" t="s">
        <v>4</v>
      </c>
      <c r="C2" s="2" t="s">
        <v>7</v>
      </c>
      <c r="D2" s="9"/>
      <c r="E2" s="2" t="s">
        <v>8</v>
      </c>
      <c r="F2" s="2" t="s">
        <v>19</v>
      </c>
      <c r="G2" s="9"/>
      <c r="H2" s="1" t="s">
        <v>0</v>
      </c>
      <c r="I2" s="5"/>
      <c r="J2" s="2" t="s">
        <v>4</v>
      </c>
      <c r="K2" s="2" t="s">
        <v>7</v>
      </c>
      <c r="L2" s="9"/>
      <c r="M2" s="2" t="s">
        <v>6</v>
      </c>
      <c r="N2" s="2" t="s">
        <v>1</v>
      </c>
      <c r="O2" s="9"/>
      <c r="P2" s="1" t="s">
        <v>0</v>
      </c>
    </row>
    <row r="3" spans="1:16" x14ac:dyDescent="0.35">
      <c r="A3" s="2" t="s">
        <v>5</v>
      </c>
      <c r="B3" s="4">
        <v>322.61888335133102</v>
      </c>
      <c r="C3" s="2">
        <f>14.76</f>
        <v>14.76</v>
      </c>
      <c r="D3" s="9">
        <f>B3/C3</f>
        <v>21.857647923531914</v>
      </c>
      <c r="E3" s="2">
        <v>3.4965825218194175</v>
      </c>
      <c r="F3" s="2">
        <f>0.035</f>
        <v>3.5000000000000003E-2</v>
      </c>
      <c r="G3" s="9">
        <f>E3/F3</f>
        <v>99.902357766269063</v>
      </c>
      <c r="H3" s="2">
        <f>(B3/C3)/(E3/F3)</f>
        <v>0.21879011078667365</v>
      </c>
      <c r="I3" s="2" t="s">
        <v>5</v>
      </c>
      <c r="J3" s="4">
        <v>278.27783969396836</v>
      </c>
      <c r="K3" s="2">
        <v>143.20115126822699</v>
      </c>
      <c r="L3" s="9">
        <f>J3/K3</f>
        <v>1.9432653804069782</v>
      </c>
      <c r="M3" s="2">
        <v>5.0905858629909853</v>
      </c>
      <c r="N3" s="2">
        <v>2.9736972136111692</v>
      </c>
      <c r="O3" s="9">
        <f>M3/N3</f>
        <v>1.7118709462720079</v>
      </c>
      <c r="P3" s="2">
        <f>(J3/K3)/(M3/N3)</f>
        <v>1.1351704897141253</v>
      </c>
    </row>
    <row r="4" spans="1:16" x14ac:dyDescent="0.35">
      <c r="A4" s="2" t="s">
        <v>25</v>
      </c>
      <c r="B4" s="2">
        <v>239.48104138070096</v>
      </c>
      <c r="C4" s="11">
        <v>56.400000000000006</v>
      </c>
      <c r="D4" s="11">
        <f t="shared" ref="D4:D5" si="0">B4/C4</f>
        <v>4.2461177549769671</v>
      </c>
      <c r="E4" s="2">
        <v>0.5902445414173122</v>
      </c>
      <c r="F4" s="2">
        <v>0.21042</v>
      </c>
      <c r="G4" s="9">
        <f t="shared" ref="G4:G5" si="1">E4/F4</f>
        <v>2.8050781361910095</v>
      </c>
      <c r="H4" s="2">
        <f t="shared" ref="H4:H5" si="2">(B4/C4)/(E4/F4)</f>
        <v>1.5137253041880439</v>
      </c>
      <c r="I4" s="2" t="s">
        <v>15</v>
      </c>
      <c r="J4" s="2">
        <v>294.55852521868201</v>
      </c>
      <c r="K4" s="3">
        <v>284.25975594565887</v>
      </c>
      <c r="L4" s="9">
        <f t="shared" ref="L4:L5" si="3">J4/K4</f>
        <v>1.0362301347890832</v>
      </c>
      <c r="M4" s="2">
        <v>0.35065875340301567</v>
      </c>
      <c r="N4" s="3">
        <v>10.514836466071207</v>
      </c>
      <c r="O4" s="9">
        <f t="shared" ref="O4:O5" si="4">M4/N4</f>
        <v>3.3348949794369628E-2</v>
      </c>
      <c r="P4" s="2">
        <f t="shared" ref="P4:P6" si="5">(J4/K4)/(M4/N4)</f>
        <v>31.072346840860099</v>
      </c>
    </row>
    <row r="5" spans="1:16" x14ac:dyDescent="0.35">
      <c r="A5" s="13" t="s">
        <v>18</v>
      </c>
      <c r="B5" s="2">
        <v>255.00370065908999</v>
      </c>
      <c r="C5" s="11">
        <v>56.400000000000006</v>
      </c>
      <c r="D5" s="11">
        <f t="shared" si="0"/>
        <v>4.5213422102675525</v>
      </c>
      <c r="E5" s="2">
        <v>0.11480844757952625</v>
      </c>
      <c r="F5" s="3">
        <v>0.21042</v>
      </c>
      <c r="G5" s="9">
        <f t="shared" si="1"/>
        <v>0.54561566191201527</v>
      </c>
      <c r="H5" s="2">
        <f t="shared" si="2"/>
        <v>8.286679664625634</v>
      </c>
      <c r="I5" s="2" t="s">
        <v>16</v>
      </c>
      <c r="J5" s="2">
        <v>245.51822980718984</v>
      </c>
      <c r="K5" s="3">
        <v>284.25975594565887</v>
      </c>
      <c r="L5" s="9">
        <f t="shared" si="3"/>
        <v>0.86371083022432782</v>
      </c>
      <c r="M5" s="2">
        <v>0.19071466307309506</v>
      </c>
      <c r="N5" s="13">
        <v>10.514836466071207</v>
      </c>
      <c r="O5" s="9">
        <f t="shared" si="4"/>
        <v>1.8137672772038291E-2</v>
      </c>
      <c r="P5" s="2">
        <f t="shared" si="5"/>
        <v>47.619716216065846</v>
      </c>
    </row>
    <row r="6" spans="1:16" x14ac:dyDescent="0.35">
      <c r="A6" s="2"/>
      <c r="B6" s="2"/>
      <c r="C6" s="2"/>
      <c r="D6" s="9"/>
      <c r="E6" s="2"/>
      <c r="F6" s="2"/>
      <c r="G6" s="9"/>
      <c r="H6" s="2"/>
      <c r="I6" s="2" t="s">
        <v>10</v>
      </c>
      <c r="J6" s="2">
        <v>188.12718916942799</v>
      </c>
      <c r="K6" s="2">
        <v>284.25975594565887</v>
      </c>
      <c r="L6" s="9">
        <f>J6/K6</f>
        <v>0.66181436251353054</v>
      </c>
      <c r="M6" s="2">
        <v>0.8409056025266809</v>
      </c>
      <c r="N6" s="13">
        <v>10.514836466071207</v>
      </c>
      <c r="O6" s="9">
        <f>M6/N6</f>
        <v>7.9973245921615282E-2</v>
      </c>
      <c r="P6" s="2">
        <f t="shared" si="5"/>
        <v>8.2754470559091615</v>
      </c>
    </row>
  </sheetData>
  <mergeCells count="2">
    <mergeCell ref="B1:H1"/>
    <mergeCell ref="J1:P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9A833-D9ED-4C0E-80CE-F3CDF79025BD}">
  <dimension ref="A1:Q12"/>
  <sheetViews>
    <sheetView topLeftCell="B1" workbookViewId="0">
      <selection activeCell="C34" sqref="C34"/>
    </sheetView>
  </sheetViews>
  <sheetFormatPr defaultRowHeight="14.5" x14ac:dyDescent="0.35"/>
  <cols>
    <col min="1" max="1" width="21.81640625" bestFit="1" customWidth="1"/>
    <col min="2" max="3" width="11.81640625" bestFit="1" customWidth="1"/>
    <col min="10" max="10" width="13.54296875" bestFit="1" customWidth="1"/>
    <col min="11" max="11" width="12.453125" bestFit="1" customWidth="1"/>
  </cols>
  <sheetData>
    <row r="1" spans="1:17" x14ac:dyDescent="0.35">
      <c r="A1" s="35" t="s">
        <v>29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x14ac:dyDescent="0.35">
      <c r="A2" s="12"/>
      <c r="B2" s="36" t="s">
        <v>4</v>
      </c>
      <c r="C2" s="36"/>
      <c r="D2" s="36"/>
      <c r="E2" s="36"/>
      <c r="F2" s="37" t="s">
        <v>7</v>
      </c>
      <c r="G2" s="37"/>
      <c r="H2" s="37"/>
      <c r="I2" s="37"/>
      <c r="J2" s="36" t="s">
        <v>8</v>
      </c>
      <c r="K2" s="36"/>
      <c r="L2" s="36"/>
      <c r="M2" s="36"/>
      <c r="N2" s="37" t="s">
        <v>19</v>
      </c>
      <c r="O2" s="37"/>
      <c r="P2" s="37"/>
      <c r="Q2" s="37"/>
    </row>
    <row r="3" spans="1:17" x14ac:dyDescent="0.35">
      <c r="A3" s="17" t="s">
        <v>5</v>
      </c>
      <c r="B3" s="4">
        <v>315.32623702862799</v>
      </c>
      <c r="C3" s="4">
        <v>322.61888335133102</v>
      </c>
      <c r="D3" s="16">
        <f>AVERAGE(B3:C3)</f>
        <v>318.9725601899795</v>
      </c>
      <c r="E3" s="16">
        <f>STDEV(B3:C3)</f>
        <v>5.1566796675784561</v>
      </c>
      <c r="F3" s="17">
        <f>14.86</f>
        <v>14.86</v>
      </c>
      <c r="G3" s="17">
        <f>14.76</f>
        <v>14.76</v>
      </c>
      <c r="H3" s="18">
        <f>AVERAGE(F3:G3)</f>
        <v>14.809999999999999</v>
      </c>
      <c r="I3" s="18">
        <f>STDEV(F3:G3)</f>
        <v>7.0710678118654502E-2</v>
      </c>
      <c r="J3" s="17">
        <v>3.4611356541754161</v>
      </c>
      <c r="K3" s="17">
        <v>3.4965825218194175</v>
      </c>
      <c r="L3" s="16">
        <f>AVERAGE(J3:K3)</f>
        <v>3.4788590879974168</v>
      </c>
      <c r="M3" s="16">
        <f>STDEV(J3:K3)</f>
        <v>2.506472048289541E-2</v>
      </c>
      <c r="N3" s="17">
        <f>0.0483333333333333</f>
        <v>4.8333333333333298E-2</v>
      </c>
      <c r="O3" s="17">
        <f>0.035</f>
        <v>3.5000000000000003E-2</v>
      </c>
      <c r="P3" s="18">
        <f>AVERAGE(N3:O3)</f>
        <v>4.166666666666665E-2</v>
      </c>
      <c r="Q3" s="18">
        <f>STDEV(N3:O3)</f>
        <v>9.4280904158206055E-3</v>
      </c>
    </row>
    <row r="4" spans="1:17" x14ac:dyDescent="0.35">
      <c r="A4" s="17" t="s">
        <v>25</v>
      </c>
      <c r="B4" s="17">
        <v>204.79116862142999</v>
      </c>
      <c r="C4" s="17">
        <v>239.48104138070096</v>
      </c>
      <c r="D4" s="16">
        <f t="shared" ref="D4:D5" si="0">AVERAGE(B4:C4)</f>
        <v>222.13610500106546</v>
      </c>
      <c r="E4" s="16">
        <f t="shared" ref="E4:E5" si="1">STDEV(B4:C4)</f>
        <v>24.529444266578992</v>
      </c>
      <c r="F4" s="17">
        <v>56.46</v>
      </c>
      <c r="G4" s="11">
        <v>56.400000000000006</v>
      </c>
      <c r="H4" s="18">
        <f t="shared" ref="H4:H5" si="2">AVERAGE(F4:G4)</f>
        <v>56.430000000000007</v>
      </c>
      <c r="I4" s="18">
        <f t="shared" ref="I4:I5" si="3">STDEV(F4:G4)</f>
        <v>4.2426406871189433E-2</v>
      </c>
      <c r="J4" s="17">
        <v>0.27510859814401378</v>
      </c>
      <c r="K4" s="17">
        <v>0.5902445414173122</v>
      </c>
      <c r="L4" s="16">
        <f t="shared" ref="L4:L5" si="4">AVERAGE(J4:K4)</f>
        <v>0.43267656978066299</v>
      </c>
      <c r="M4" s="16">
        <f t="shared" ref="M4:M5" si="5">STDEV(J4:K4)</f>
        <v>0.22283476248416861</v>
      </c>
      <c r="N4" s="17">
        <v>0.20938000000000001</v>
      </c>
      <c r="O4" s="17">
        <v>0.21042</v>
      </c>
      <c r="P4" s="18">
        <f t="shared" ref="P4:P5" si="6">AVERAGE(N4:O4)</f>
        <v>0.2099</v>
      </c>
      <c r="Q4" s="18">
        <f t="shared" ref="Q4:Q5" si="7">STDEV(N4:O4)</f>
        <v>7.3539105243399915E-4</v>
      </c>
    </row>
    <row r="5" spans="1:17" x14ac:dyDescent="0.35">
      <c r="A5" s="17" t="s">
        <v>26</v>
      </c>
      <c r="B5" s="17">
        <v>251.651198749271</v>
      </c>
      <c r="C5" s="17">
        <v>255.00370065908999</v>
      </c>
      <c r="D5" s="16">
        <f t="shared" si="0"/>
        <v>253.32744970418048</v>
      </c>
      <c r="E5" s="16">
        <f t="shared" si="1"/>
        <v>2.3705768343738542</v>
      </c>
      <c r="F5" s="17">
        <v>56.46</v>
      </c>
      <c r="G5" s="11">
        <v>56.400000000000006</v>
      </c>
      <c r="H5" s="18">
        <f t="shared" si="2"/>
        <v>56.430000000000007</v>
      </c>
      <c r="I5" s="18">
        <f t="shared" si="3"/>
        <v>4.2426406871189433E-2</v>
      </c>
      <c r="J5" s="17">
        <v>0.16078684422313197</v>
      </c>
      <c r="K5" s="17">
        <v>0.11480844757952625</v>
      </c>
      <c r="L5" s="16">
        <f t="shared" si="4"/>
        <v>0.13779764590132912</v>
      </c>
      <c r="M5" s="16">
        <f t="shared" si="5"/>
        <v>3.2511636054778269E-2</v>
      </c>
      <c r="N5" s="17">
        <v>0.20938000000000001</v>
      </c>
      <c r="O5" s="17">
        <v>0.21042</v>
      </c>
      <c r="P5" s="18">
        <f t="shared" si="6"/>
        <v>0.2099</v>
      </c>
      <c r="Q5" s="18">
        <f t="shared" si="7"/>
        <v>7.3539105243399915E-4</v>
      </c>
    </row>
    <row r="7" spans="1:17" x14ac:dyDescent="0.35">
      <c r="A7" s="35" t="s">
        <v>30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x14ac:dyDescent="0.35">
      <c r="A8" s="12"/>
      <c r="B8" s="36" t="s">
        <v>4</v>
      </c>
      <c r="C8" s="36"/>
      <c r="D8" s="36"/>
      <c r="E8" s="36"/>
      <c r="F8" s="37" t="s">
        <v>7</v>
      </c>
      <c r="G8" s="37"/>
      <c r="H8" s="37"/>
      <c r="I8" s="37"/>
      <c r="J8" s="36" t="s">
        <v>8</v>
      </c>
      <c r="K8" s="36"/>
      <c r="L8" s="36"/>
      <c r="M8" s="36"/>
      <c r="N8" s="37" t="s">
        <v>19</v>
      </c>
      <c r="O8" s="37"/>
      <c r="P8" s="37"/>
      <c r="Q8" s="37"/>
    </row>
    <row r="9" spans="1:17" x14ac:dyDescent="0.35">
      <c r="A9" s="13" t="s">
        <v>5</v>
      </c>
      <c r="B9" s="20">
        <v>269.49325159460648</v>
      </c>
      <c r="C9" s="20">
        <v>278.27783969396836</v>
      </c>
      <c r="D9" s="21">
        <f>AVERAGE(B9:C9)</f>
        <v>273.88554564428739</v>
      </c>
      <c r="E9" s="21">
        <f>STDEV(B9:C9)</f>
        <v>6.2116418149894326</v>
      </c>
      <c r="F9" s="17">
        <v>152.81707576692324</v>
      </c>
      <c r="G9" s="17">
        <v>143.20115126822699</v>
      </c>
      <c r="H9" s="22">
        <f>AVERAGE(F9:G9)</f>
        <v>148.00911351757512</v>
      </c>
      <c r="I9" s="22">
        <f>STDEV(F9:G9)</f>
        <v>6.7994854204059667</v>
      </c>
      <c r="J9" s="17">
        <v>5.3439969421438276</v>
      </c>
      <c r="K9" s="17">
        <v>5.0905858629909853</v>
      </c>
      <c r="L9" s="21">
        <f>AVERAGE(J9:K9)</f>
        <v>5.2172914025674064</v>
      </c>
      <c r="M9" s="21">
        <f>STDEV(J9:K9)</f>
        <v>0.17918869249677574</v>
      </c>
      <c r="N9" s="17">
        <v>3.1040639806796264</v>
      </c>
      <c r="O9" s="17">
        <v>2.9736972136111692</v>
      </c>
      <c r="P9" s="22">
        <f>AVERAGE(N9:O9)</f>
        <v>3.0388805971453978</v>
      </c>
      <c r="Q9" s="22">
        <f>STDEV(N9:O9)</f>
        <v>9.218322503547316E-2</v>
      </c>
    </row>
    <row r="10" spans="1:17" x14ac:dyDescent="0.35">
      <c r="A10" s="10" t="s">
        <v>27</v>
      </c>
      <c r="B10" s="17">
        <v>312.64097130439802</v>
      </c>
      <c r="C10" s="17">
        <v>294.55852521868201</v>
      </c>
      <c r="D10" s="21">
        <f t="shared" ref="D10:D11" si="8">AVERAGE(B10:C10)</f>
        <v>303.59974826154001</v>
      </c>
      <c r="E10" s="21">
        <f t="shared" ref="E10:E11" si="9">STDEV(B10:C10)</f>
        <v>12.786220247649936</v>
      </c>
      <c r="F10" s="17">
        <v>284.5247515032122</v>
      </c>
      <c r="G10" s="11">
        <v>284.25975594565887</v>
      </c>
      <c r="H10" s="22">
        <f t="shared" ref="H10:H11" si="10">AVERAGE(F10:G10)</f>
        <v>284.39225372443553</v>
      </c>
      <c r="I10" s="22">
        <f t="shared" ref="I10:I11" si="11">STDEV(F10:G10)</f>
        <v>0.18738015573027253</v>
      </c>
      <c r="J10" s="17">
        <v>0.20210760436119793</v>
      </c>
      <c r="K10" s="17">
        <v>0.35065875340301567</v>
      </c>
      <c r="L10" s="21">
        <f t="shared" ref="L10:L11" si="12">AVERAGE(J10:K10)</f>
        <v>0.27638317888210678</v>
      </c>
      <c r="M10" s="21">
        <f t="shared" ref="M10:M11" si="13">STDEV(J10:K10)</f>
        <v>0.10504152484052293</v>
      </c>
      <c r="N10" s="17">
        <v>10.123794155089183</v>
      </c>
      <c r="O10" s="17">
        <v>10.514836466071207</v>
      </c>
      <c r="P10" s="22">
        <f t="shared" ref="P10:P11" si="14">AVERAGE(N10:O10)</f>
        <v>10.319315310580194</v>
      </c>
      <c r="Q10" s="22">
        <f t="shared" ref="Q10:Q11" si="15">STDEV(N10:O10)</f>
        <v>0.27650866982624839</v>
      </c>
    </row>
    <row r="11" spans="1:17" x14ac:dyDescent="0.35">
      <c r="A11" s="10" t="s">
        <v>28</v>
      </c>
      <c r="B11" s="17">
        <v>242.24286008834926</v>
      </c>
      <c r="C11" s="17">
        <v>245.51822980718984</v>
      </c>
      <c r="D11" s="21">
        <f t="shared" si="8"/>
        <v>243.88054494776955</v>
      </c>
      <c r="E11" s="21">
        <f t="shared" si="9"/>
        <v>2.3160361390852491</v>
      </c>
      <c r="F11" s="17">
        <v>284.5247515032122</v>
      </c>
      <c r="G11" s="11">
        <v>284.25975594565887</v>
      </c>
      <c r="H11" s="22">
        <f t="shared" si="10"/>
        <v>284.39225372443553</v>
      </c>
      <c r="I11" s="22">
        <f t="shared" si="11"/>
        <v>0.18738015573027253</v>
      </c>
      <c r="J11" s="17">
        <v>0.23603294429206167</v>
      </c>
      <c r="K11" s="17">
        <v>0.19071466307309506</v>
      </c>
      <c r="L11" s="21">
        <f t="shared" si="12"/>
        <v>0.21337380368257836</v>
      </c>
      <c r="M11" s="21">
        <f t="shared" si="13"/>
        <v>3.2044863961650523E-2</v>
      </c>
      <c r="N11" s="17">
        <v>10.123794155089183</v>
      </c>
      <c r="O11" s="17">
        <v>10.514836466071207</v>
      </c>
      <c r="P11" s="22">
        <f t="shared" si="14"/>
        <v>10.319315310580194</v>
      </c>
      <c r="Q11" s="22">
        <f t="shared" si="15"/>
        <v>0.27650866982624839</v>
      </c>
    </row>
    <row r="12" spans="1:17" x14ac:dyDescent="0.35">
      <c r="A12" s="10" t="s">
        <v>17</v>
      </c>
      <c r="B12" s="17">
        <v>197.000303136876</v>
      </c>
      <c r="C12" s="17">
        <v>188.12718916942799</v>
      </c>
      <c r="D12" s="21">
        <f t="shared" ref="D12" si="16">AVERAGE(B12:C12)</f>
        <v>192.56374615315201</v>
      </c>
      <c r="E12" s="21">
        <f t="shared" ref="E12" si="17">STDEV(B12:C12)</f>
        <v>6.2742390566235553</v>
      </c>
      <c r="F12" s="17">
        <v>284.5247515032122</v>
      </c>
      <c r="G12" s="17">
        <v>284.25975594565887</v>
      </c>
      <c r="H12" s="22">
        <f t="shared" ref="H12" si="18">AVERAGE(F12:G12)</f>
        <v>284.39225372443553</v>
      </c>
      <c r="I12" s="22">
        <f t="shared" ref="I12" si="19">STDEV(F12:G12)</f>
        <v>0.18738015573027253</v>
      </c>
      <c r="J12" s="17">
        <v>0.90312429758173363</v>
      </c>
      <c r="K12" s="17">
        <v>0.8409056025266809</v>
      </c>
      <c r="L12" s="21">
        <f t="shared" ref="L12" si="20">AVERAGE(J12:K12)</f>
        <v>0.87201495005420726</v>
      </c>
      <c r="M12" s="21">
        <f t="shared" ref="M12" si="21">STDEV(J12:K12)</f>
        <v>4.3995261190005699E-2</v>
      </c>
      <c r="N12" s="17">
        <v>10.123794155089183</v>
      </c>
      <c r="O12" s="17">
        <v>10.514836466071207</v>
      </c>
      <c r="P12" s="22">
        <f t="shared" ref="P12" si="22">AVERAGE(N12:O12)</f>
        <v>10.319315310580194</v>
      </c>
      <c r="Q12" s="22">
        <f t="shared" ref="Q12" si="23">STDEV(N12:O12)</f>
        <v>0.27650866982624839</v>
      </c>
    </row>
  </sheetData>
  <mergeCells count="10">
    <mergeCell ref="A1:Q1"/>
    <mergeCell ref="A7:Q7"/>
    <mergeCell ref="B8:E8"/>
    <mergeCell ref="F8:I8"/>
    <mergeCell ref="J8:M8"/>
    <mergeCell ref="N8:Q8"/>
    <mergeCell ref="B2:E2"/>
    <mergeCell ref="F2:I2"/>
    <mergeCell ref="J2:M2"/>
    <mergeCell ref="N2:Q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amo 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Wang, Jinsong</dc:creator>
  <cp:lastModifiedBy>Wang, Jinsong</cp:lastModifiedBy>
  <dcterms:created xsi:type="dcterms:W3CDTF">2020-07-09T13:06:45Z</dcterms:created>
  <dcterms:modified xsi:type="dcterms:W3CDTF">2023-01-31T20:05:08Z</dcterms:modified>
</cp:coreProperties>
</file>