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Carlos\Documents\TU Delft\4. MSc4\6. Workflow\2. Excel\Materials\"/>
    </mc:Choice>
  </mc:AlternateContent>
  <xr:revisionPtr revIDLastSave="0" documentId="13_ncr:1_{1A19EC98-2F21-4E3B-9C6E-55E022C7B3FD}" xr6:coauthVersionLast="47" xr6:coauthVersionMax="47" xr10:uidLastSave="{00000000-0000-0000-0000-000000000000}"/>
  <bookViews>
    <workbookView xWindow="-19310" yWindow="-1930" windowWidth="19420" windowHeight="10420" activeTab="1" xr2:uid="{5A7ECB31-7971-4767-8F82-66A10219B0DD}"/>
  </bookViews>
  <sheets>
    <sheet name="Database" sheetId="1" r:id="rId1"/>
    <sheet name="Wall" sheetId="2" r:id="rId2"/>
    <sheet name="Roof" sheetId="3" r:id="rId3"/>
    <sheet name="Floor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4" l="1"/>
  <c r="G15" i="4" s="1"/>
  <c r="G4" i="3"/>
  <c r="G15" i="3" s="1"/>
  <c r="G4" i="2"/>
  <c r="G15" i="2" s="1"/>
  <c r="E13" i="4"/>
  <c r="I12" i="4"/>
  <c r="H12" i="4"/>
  <c r="E12" i="4"/>
  <c r="D12" i="4"/>
  <c r="I11" i="4"/>
  <c r="H11" i="4"/>
  <c r="D11" i="4"/>
  <c r="E11" i="4" s="1"/>
  <c r="I10" i="4"/>
  <c r="H10" i="4"/>
  <c r="E10" i="4"/>
  <c r="D10" i="4"/>
  <c r="I9" i="4"/>
  <c r="H9" i="4"/>
  <c r="E9" i="4"/>
  <c r="D9" i="4"/>
  <c r="I8" i="4"/>
  <c r="H8" i="4"/>
  <c r="E8" i="4"/>
  <c r="D8" i="4"/>
  <c r="I7" i="4"/>
  <c r="H7" i="4"/>
  <c r="D7" i="4"/>
  <c r="I6" i="4"/>
  <c r="I15" i="4" s="1"/>
  <c r="H6" i="4"/>
  <c r="H15" i="4" s="1"/>
  <c r="D6" i="4"/>
  <c r="E6" i="4" s="1"/>
  <c r="E5" i="4"/>
  <c r="E13" i="3"/>
  <c r="I12" i="3"/>
  <c r="H12" i="3"/>
  <c r="D12" i="3"/>
  <c r="E12" i="3" s="1"/>
  <c r="I11" i="3"/>
  <c r="H11" i="3"/>
  <c r="D11" i="3"/>
  <c r="E11" i="3" s="1"/>
  <c r="I10" i="3"/>
  <c r="H10" i="3"/>
  <c r="D10" i="3"/>
  <c r="E10" i="3" s="1"/>
  <c r="I9" i="3"/>
  <c r="H9" i="3"/>
  <c r="D9" i="3"/>
  <c r="E9" i="3" s="1"/>
  <c r="I8" i="3"/>
  <c r="H8" i="3"/>
  <c r="D8" i="3"/>
  <c r="E8" i="3" s="1"/>
  <c r="I7" i="3"/>
  <c r="H7" i="3"/>
  <c r="D7" i="3"/>
  <c r="I6" i="3"/>
  <c r="I15" i="3" s="1"/>
  <c r="H6" i="3"/>
  <c r="H15" i="3" s="1"/>
  <c r="D6" i="3"/>
  <c r="E6" i="3" s="1"/>
  <c r="E5" i="3"/>
  <c r="T5" i="1"/>
  <c r="T4" i="1"/>
  <c r="H7" i="2"/>
  <c r="I7" i="2"/>
  <c r="H8" i="2"/>
  <c r="I8" i="2"/>
  <c r="H9" i="2"/>
  <c r="I9" i="2"/>
  <c r="H10" i="2"/>
  <c r="I10" i="2"/>
  <c r="H11" i="2"/>
  <c r="I11" i="2"/>
  <c r="H12" i="2"/>
  <c r="I12" i="2"/>
  <c r="I6" i="2"/>
  <c r="H6" i="2"/>
  <c r="E13" i="2"/>
  <c r="E5" i="2"/>
  <c r="D7" i="2"/>
  <c r="D8" i="2"/>
  <c r="E8" i="2" s="1"/>
  <c r="D9" i="2"/>
  <c r="E9" i="2" s="1"/>
  <c r="D10" i="2"/>
  <c r="E10" i="2" s="1"/>
  <c r="D11" i="2"/>
  <c r="E11" i="2" s="1"/>
  <c r="D12" i="2"/>
  <c r="E12" i="2" s="1"/>
  <c r="D6" i="2"/>
  <c r="E6" i="2" s="1"/>
  <c r="E15" i="4" l="1"/>
  <c r="F5" i="4" s="1"/>
  <c r="G5" i="4" s="1"/>
  <c r="F5" i="3"/>
  <c r="G5" i="3" s="1"/>
  <c r="F11" i="3"/>
  <c r="F8" i="3"/>
  <c r="E15" i="3"/>
  <c r="I15" i="2"/>
  <c r="H15" i="2"/>
  <c r="E15" i="2"/>
  <c r="E16" i="2" s="1"/>
  <c r="F11" i="4" l="1"/>
  <c r="F10" i="4"/>
  <c r="E16" i="4"/>
  <c r="F7" i="4"/>
  <c r="F13" i="4"/>
  <c r="F6" i="4"/>
  <c r="G6" i="4" s="1"/>
  <c r="F8" i="4"/>
  <c r="F12" i="4"/>
  <c r="F9" i="4"/>
  <c r="E16" i="3"/>
  <c r="F7" i="3"/>
  <c r="F13" i="3"/>
  <c r="F9" i="3"/>
  <c r="F6" i="3"/>
  <c r="G6" i="3" s="1"/>
  <c r="G7" i="3" s="1"/>
  <c r="G8" i="3" s="1"/>
  <c r="G9" i="3" s="1"/>
  <c r="G10" i="3" s="1"/>
  <c r="G11" i="3" s="1"/>
  <c r="F10" i="3"/>
  <c r="F12" i="3"/>
  <c r="F7" i="2"/>
  <c r="F10" i="2"/>
  <c r="F5" i="2"/>
  <c r="G5" i="2" s="1"/>
  <c r="F8" i="2"/>
  <c r="F6" i="2"/>
  <c r="F9" i="2"/>
  <c r="F13" i="2"/>
  <c r="F11" i="2"/>
  <c r="F12" i="2"/>
  <c r="G7" i="4" l="1"/>
  <c r="G12" i="3"/>
  <c r="G13" i="3" s="1"/>
  <c r="G8" i="4"/>
  <c r="G9" i="4" s="1"/>
  <c r="G10" i="4" s="1"/>
  <c r="G11" i="4" s="1"/>
  <c r="G12" i="4" s="1"/>
  <c r="G13" i="4" s="1"/>
  <c r="G6" i="2"/>
  <c r="G7" i="2" s="1"/>
  <c r="G8" i="2" s="1"/>
  <c r="G9" i="2" s="1"/>
  <c r="G10" i="2" s="1"/>
  <c r="G11" i="2" s="1"/>
  <c r="G12" i="2" s="1"/>
  <c r="G13" i="2" s="1"/>
</calcChain>
</file>

<file path=xl/sharedStrings.xml><?xml version="1.0" encoding="utf-8"?>
<sst xmlns="http://schemas.openxmlformats.org/spreadsheetml/2006/main" count="160" uniqueCount="101">
  <si>
    <t>Material</t>
  </si>
  <si>
    <t>Thermal Conductivity</t>
  </si>
  <si>
    <t>Specific Heat Capacity</t>
  </si>
  <si>
    <t>Density</t>
  </si>
  <si>
    <t>Commercial Thicknesses</t>
  </si>
  <si>
    <t>λ (W/m•K)</t>
  </si>
  <si>
    <t>c (J/Kg•K)</t>
  </si>
  <si>
    <t>p (Kg/m³)</t>
  </si>
  <si>
    <t>(mm)</t>
  </si>
  <si>
    <t>ABS Polymers</t>
  </si>
  <si>
    <t>Aluminium</t>
  </si>
  <si>
    <t>Air (Cavity)</t>
  </si>
  <si>
    <t>Basalt</t>
  </si>
  <si>
    <t>Brick 1</t>
  </si>
  <si>
    <t>Brick 2</t>
  </si>
  <si>
    <t>Brick 3</t>
  </si>
  <si>
    <t>Brick 4</t>
  </si>
  <si>
    <t>Brick 5</t>
  </si>
  <si>
    <t>Brick 6</t>
  </si>
  <si>
    <t>Brick 7</t>
  </si>
  <si>
    <t>Brick 8</t>
  </si>
  <si>
    <t>Brick Lightweight</t>
  </si>
  <si>
    <t>Calcium Silicate Panel</t>
  </si>
  <si>
    <t>Cane Fiber Board</t>
  </si>
  <si>
    <t>Cellular Glass</t>
  </si>
  <si>
    <t>Cement Mortar</t>
  </si>
  <si>
    <t>Cement Plaster</t>
  </si>
  <si>
    <t>Chipboard</t>
  </si>
  <si>
    <t>Coconut Fiber</t>
  </si>
  <si>
    <t>Concrete</t>
  </si>
  <si>
    <t>Concrete Lightweight</t>
  </si>
  <si>
    <t>Concrete Pumice</t>
  </si>
  <si>
    <t>Copper</t>
  </si>
  <si>
    <t>Cork Panel Expanded</t>
  </si>
  <si>
    <t>Cross Laminated Timber</t>
  </si>
  <si>
    <t>Exfoliated Vermiculite</t>
  </si>
  <si>
    <t>Expanded Polystyrene Foam</t>
  </si>
  <si>
    <t>Fiberglass</t>
  </si>
  <si>
    <t>Flax Fiber</t>
  </si>
  <si>
    <t>Flaxboard</t>
  </si>
  <si>
    <t>Floor Tiles</t>
  </si>
  <si>
    <t>Foam Glass</t>
  </si>
  <si>
    <t>Glass</t>
  </si>
  <si>
    <t>Glass Ceramics</t>
  </si>
  <si>
    <t>Granite</t>
  </si>
  <si>
    <t>Granulated Cellular Glass</t>
  </si>
  <si>
    <t>Granules of Expanded Perlite</t>
  </si>
  <si>
    <t>Gypsum Based Dry</t>
  </si>
  <si>
    <t>Hard-baked Tiles</t>
  </si>
  <si>
    <t>Hardboard</t>
  </si>
  <si>
    <t>Hardwood</t>
  </si>
  <si>
    <t>Hemp Fibers</t>
  </si>
  <si>
    <t>Hydraulic Lime Coat</t>
  </si>
  <si>
    <t>Iron</t>
  </si>
  <si>
    <t>Kenaf Fiber</t>
  </si>
  <si>
    <t>Linoleum</t>
  </si>
  <si>
    <t>Lime and Gympsum Coat</t>
  </si>
  <si>
    <t>Limestone</t>
  </si>
  <si>
    <t>Marble</t>
  </si>
  <si>
    <t>Mineral Insulation</t>
  </si>
  <si>
    <t>Mineral Wool</t>
  </si>
  <si>
    <t>OSB (Oriented Strand Board)</t>
  </si>
  <si>
    <t>Pine</t>
  </si>
  <si>
    <t>Plywood</t>
  </si>
  <si>
    <t>Polyester Board</t>
  </si>
  <si>
    <t>Polyester Fiber</t>
  </si>
  <si>
    <t>Polyethylene Foam</t>
  </si>
  <si>
    <t>Polypropylene</t>
  </si>
  <si>
    <t>Polyurethane Foam</t>
  </si>
  <si>
    <t>Pure Gypsum Coat</t>
  </si>
  <si>
    <t>PVC (polyvinylchloride)</t>
  </si>
  <si>
    <t>Ready Mixed Coat</t>
  </si>
  <si>
    <t>Rock Wool</t>
  </si>
  <si>
    <t>Rubber</t>
  </si>
  <si>
    <t>Sandstone</t>
  </si>
  <si>
    <t>Sheep Wool</t>
  </si>
  <si>
    <t>Soft Cellulose Fiber Panels</t>
  </si>
  <si>
    <t>Softboard</t>
  </si>
  <si>
    <t>Steel</t>
  </si>
  <si>
    <t>Straw Fiber Board</t>
  </si>
  <si>
    <t>Tuff</t>
  </si>
  <si>
    <t>Water</t>
  </si>
  <si>
    <t>Wood Fiber Hardboard</t>
  </si>
  <si>
    <t>Wood Fiber Flexible Panels</t>
  </si>
  <si>
    <t>Wood Wool</t>
  </si>
  <si>
    <t>Construction Layer</t>
  </si>
  <si>
    <t>Outside</t>
  </si>
  <si>
    <t>Re</t>
  </si>
  <si>
    <t>Ri</t>
  </si>
  <si>
    <t>Thickness</t>
  </si>
  <si>
    <r>
      <t xml:space="preserve">λ </t>
    </r>
    <r>
      <rPr>
        <sz val="8"/>
        <color theme="1"/>
        <rFont val="Calibri"/>
        <family val="2"/>
        <scheme val="minor"/>
      </rPr>
      <t>Thermal Conductivity</t>
    </r>
  </si>
  <si>
    <t>Thermal Resistance</t>
  </si>
  <si>
    <t>mm</t>
  </si>
  <si>
    <t>W/m•K</t>
  </si>
  <si>
    <t>m²•K/W</t>
  </si>
  <si>
    <t>U-Value</t>
  </si>
  <si>
    <t>Inside</t>
  </si>
  <si>
    <t>Total</t>
  </si>
  <si>
    <t>∆ Temp.</t>
  </si>
  <si>
    <t>°C</t>
  </si>
  <si>
    <t>Temp.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</si>
</sst>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CDECC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medium">
        <color rgb="FFCCCCCC"/>
      </bottom>
      <diagonal/>
    </border>
    <border>
      <left/>
      <right/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7" xfId="0" applyBorder="1"/>
    <xf numFmtId="0" fontId="4" fillId="2" borderId="7" xfId="0" applyFont="1" applyFill="1" applyBorder="1"/>
    <xf numFmtId="0" fontId="0" fillId="0" borderId="0" xfId="0" applyAlignment="1">
      <alignment horizontal="center"/>
    </xf>
    <xf numFmtId="0" fontId="5" fillId="0" borderId="7" xfId="0" applyFont="1" applyBorder="1"/>
    <xf numFmtId="0" fontId="0" fillId="0" borderId="7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1" fillId="0" borderId="7" xfId="0" applyFont="1" applyBorder="1"/>
    <xf numFmtId="165" fontId="1" fillId="0" borderId="7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164" fontId="4" fillId="2" borderId="7" xfId="0" applyNumberFormat="1" applyFont="1" applyFill="1" applyBorder="1" applyAlignment="1">
      <alignment horizont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/>
        <right/>
        <top style="medium">
          <color rgb="FFCCCCCC"/>
        </top>
        <bottom style="medium">
          <color rgb="FFCCCCCC"/>
        </bottom>
        <vertical/>
        <horizontal/>
      </border>
    </dxf>
    <dxf>
      <border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CCA677"/>
      <color rgb="FFECDE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48F2512-CD8D-4088-B716-DFF4DDAA1785}" name="Table2" displayName="Table2" ref="A2:A79" totalsRowShown="0" headerRowDxfId="3" dataDxfId="2" tableBorderDxfId="1">
  <autoFilter ref="A2:A79" xr:uid="{548F2512-CD8D-4088-B716-DFF4DDAA1785}"/>
  <tableColumns count="1">
    <tableColumn id="1" xr3:uid="{2B8DEDC7-22C3-43F8-B225-BA57FF653AA4}" name="Materia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B9111-202A-40E4-8D79-5B602B4B2738}">
  <dimension ref="A1:T95"/>
  <sheetViews>
    <sheetView workbookViewId="0"/>
  </sheetViews>
  <sheetFormatPr defaultRowHeight="15" x14ac:dyDescent="0.25"/>
  <cols>
    <col min="1" max="1" width="27.28515625" customWidth="1"/>
    <col min="2" max="2" width="16.140625" customWidth="1"/>
    <col min="3" max="3" width="15.85546875" customWidth="1"/>
    <col min="4" max="4" width="10.28515625" customWidth="1"/>
  </cols>
  <sheetData>
    <row r="1" spans="1:20" ht="15.75" thickBot="1" x14ac:dyDescent="0.3">
      <c r="A1">
        <v>34.5</v>
      </c>
    </row>
    <row r="2" spans="1:20" ht="30.75" customHeight="1" thickBot="1" x14ac:dyDescent="0.3">
      <c r="A2" s="9" t="s">
        <v>0</v>
      </c>
      <c r="B2" s="5" t="s">
        <v>1</v>
      </c>
      <c r="C2" s="3" t="s">
        <v>2</v>
      </c>
      <c r="D2" s="3" t="s">
        <v>3</v>
      </c>
      <c r="E2" s="27" t="s">
        <v>4</v>
      </c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9"/>
    </row>
    <row r="3" spans="1:20" ht="24" customHeight="1" thickBot="1" x14ac:dyDescent="0.3">
      <c r="A3" s="8"/>
      <c r="B3" s="5" t="s">
        <v>5</v>
      </c>
      <c r="C3" s="3" t="s">
        <v>6</v>
      </c>
      <c r="D3" s="3" t="s">
        <v>7</v>
      </c>
      <c r="E3" s="27" t="s">
        <v>8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/>
    </row>
    <row r="4" spans="1:20" s="4" customFormat="1" ht="18" customHeight="1" thickBot="1" x14ac:dyDescent="0.3">
      <c r="A4" s="6" t="s">
        <v>9</v>
      </c>
      <c r="B4" s="3">
        <v>0.2</v>
      </c>
      <c r="C4" s="3">
        <v>1470</v>
      </c>
      <c r="D4" s="3">
        <v>1100</v>
      </c>
      <c r="E4" s="3">
        <v>1</v>
      </c>
      <c r="F4" s="3">
        <v>3</v>
      </c>
      <c r="G4" s="3">
        <v>6</v>
      </c>
      <c r="H4" s="3"/>
      <c r="I4" s="3"/>
      <c r="J4" s="3"/>
      <c r="K4" s="3"/>
      <c r="L4" s="3"/>
      <c r="M4" s="3"/>
      <c r="N4" s="3"/>
      <c r="O4" s="2"/>
      <c r="P4" s="2"/>
      <c r="Q4" s="2"/>
      <c r="R4" s="2"/>
      <c r="T4" s="4">
        <f>MAX(D4:D79)</f>
        <v>9000</v>
      </c>
    </row>
    <row r="5" spans="1:20" s="4" customFormat="1" ht="18" customHeight="1" thickBot="1" x14ac:dyDescent="0.3">
      <c r="A5" s="6" t="s">
        <v>10</v>
      </c>
      <c r="B5" s="3">
        <v>200</v>
      </c>
      <c r="C5" s="3">
        <v>880</v>
      </c>
      <c r="D5" s="3">
        <v>2800</v>
      </c>
      <c r="E5" s="3">
        <v>0.15</v>
      </c>
      <c r="F5" s="3">
        <v>0.8</v>
      </c>
      <c r="G5" s="3">
        <v>1</v>
      </c>
      <c r="H5" s="3">
        <v>1.2</v>
      </c>
      <c r="I5" s="3">
        <v>1.5</v>
      </c>
      <c r="J5" s="3">
        <v>3</v>
      </c>
      <c r="K5" s="3">
        <v>4</v>
      </c>
      <c r="L5" s="3">
        <v>5</v>
      </c>
      <c r="M5" s="3">
        <v>6</v>
      </c>
      <c r="N5" s="3">
        <v>7</v>
      </c>
      <c r="O5" s="3">
        <v>8</v>
      </c>
      <c r="P5" s="2"/>
      <c r="Q5" s="2"/>
      <c r="R5" s="2"/>
      <c r="T5" s="4">
        <f>MIN(D4:D79)</f>
        <v>19.899999999999999</v>
      </c>
    </row>
    <row r="6" spans="1:20" s="4" customFormat="1" ht="18" customHeight="1" thickBot="1" x14ac:dyDescent="0.3">
      <c r="A6" s="6" t="s">
        <v>11</v>
      </c>
      <c r="B6" s="3">
        <v>2.5999999999999999E-2</v>
      </c>
      <c r="C6" s="3">
        <v>1005</v>
      </c>
      <c r="D6" s="3">
        <v>1225</v>
      </c>
      <c r="E6" s="3">
        <v>5</v>
      </c>
      <c r="F6" s="3">
        <v>10</v>
      </c>
      <c r="G6" s="3">
        <v>15</v>
      </c>
      <c r="H6" s="3">
        <v>20</v>
      </c>
      <c r="I6" s="3">
        <v>25</v>
      </c>
      <c r="J6" s="3">
        <v>30</v>
      </c>
      <c r="K6" s="3">
        <v>35</v>
      </c>
      <c r="L6" s="3">
        <v>40</v>
      </c>
      <c r="M6" s="3">
        <v>45</v>
      </c>
      <c r="N6" s="3">
        <v>50</v>
      </c>
      <c r="O6" s="3">
        <v>100</v>
      </c>
      <c r="P6" s="3">
        <v>200</v>
      </c>
      <c r="Q6" s="3">
        <v>300</v>
      </c>
      <c r="R6" s="2"/>
    </row>
    <row r="7" spans="1:20" s="4" customFormat="1" ht="18" customHeight="1" thickBot="1" x14ac:dyDescent="0.3">
      <c r="A7" s="6" t="s">
        <v>12</v>
      </c>
      <c r="B7" s="3">
        <v>35</v>
      </c>
      <c r="C7" s="3">
        <v>840</v>
      </c>
      <c r="D7" s="3">
        <v>3000</v>
      </c>
      <c r="E7" s="3">
        <v>0.55000000000000004</v>
      </c>
      <c r="F7" s="3">
        <v>2.5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20" s="4" customFormat="1" ht="18" customHeight="1" thickBot="1" x14ac:dyDescent="0.3">
      <c r="A8" s="6" t="s">
        <v>13</v>
      </c>
      <c r="B8" s="3">
        <v>0.32700000000000001</v>
      </c>
      <c r="C8" s="3">
        <v>1000</v>
      </c>
      <c r="D8" s="3">
        <v>850</v>
      </c>
      <c r="E8" s="3">
        <v>140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0" s="4" customFormat="1" ht="18" customHeight="1" thickBot="1" x14ac:dyDescent="0.3">
      <c r="A9" s="6" t="s">
        <v>14</v>
      </c>
      <c r="B9" s="3">
        <v>0.29199999999999998</v>
      </c>
      <c r="C9" s="3">
        <v>1000</v>
      </c>
      <c r="D9" s="3">
        <v>930</v>
      </c>
      <c r="E9" s="3">
        <v>120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20" s="4" customFormat="1" ht="18" customHeight="1" thickBot="1" x14ac:dyDescent="0.3">
      <c r="A10" s="6" t="s">
        <v>15</v>
      </c>
      <c r="B10" s="3">
        <v>0.23200000000000001</v>
      </c>
      <c r="C10" s="3">
        <v>1000</v>
      </c>
      <c r="D10" s="3">
        <v>800</v>
      </c>
      <c r="E10" s="3">
        <v>180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20" s="4" customFormat="1" ht="18" customHeight="1" thickBot="1" x14ac:dyDescent="0.3">
      <c r="A11" s="6" t="s">
        <v>16</v>
      </c>
      <c r="B11" s="3">
        <v>0.29899999999999999</v>
      </c>
      <c r="C11" s="3">
        <v>1000</v>
      </c>
      <c r="D11" s="3">
        <v>910</v>
      </c>
      <c r="E11" s="3">
        <v>120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20" s="4" customFormat="1" ht="18" customHeight="1" thickBot="1" x14ac:dyDescent="0.3">
      <c r="A12" s="6" t="s">
        <v>17</v>
      </c>
      <c r="B12" s="3">
        <v>0.26500000000000001</v>
      </c>
      <c r="C12" s="3">
        <v>1000</v>
      </c>
      <c r="D12" s="3">
        <v>920</v>
      </c>
      <c r="E12" s="3">
        <v>120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20" s="4" customFormat="1" ht="18" customHeight="1" thickBot="1" x14ac:dyDescent="0.3">
      <c r="A13" s="6" t="s">
        <v>18</v>
      </c>
      <c r="B13" s="3">
        <v>0.4</v>
      </c>
      <c r="C13" s="3">
        <v>837</v>
      </c>
      <c r="D13" s="3">
        <v>775</v>
      </c>
      <c r="E13" s="3">
        <v>80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20" s="4" customFormat="1" ht="18" customHeight="1" thickBot="1" x14ac:dyDescent="0.3">
      <c r="A14" s="6" t="s">
        <v>19</v>
      </c>
      <c r="B14" s="3">
        <v>0.19</v>
      </c>
      <c r="C14" s="3">
        <v>837</v>
      </c>
      <c r="D14" s="3">
        <v>1255</v>
      </c>
      <c r="E14" s="3">
        <v>80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20" s="4" customFormat="1" ht="18" customHeight="1" thickBot="1" x14ac:dyDescent="0.3">
      <c r="A15" s="6" t="s">
        <v>20</v>
      </c>
      <c r="B15" s="3">
        <v>0.187</v>
      </c>
      <c r="C15" s="3">
        <v>1112</v>
      </c>
      <c r="D15" s="3">
        <v>1171</v>
      </c>
      <c r="E15" s="3">
        <v>100</v>
      </c>
      <c r="F15" s="3">
        <v>140</v>
      </c>
      <c r="G15" s="3">
        <v>290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20" s="4" customFormat="1" ht="18" customHeight="1" thickBot="1" x14ac:dyDescent="0.3">
      <c r="A16" s="6" t="s">
        <v>21</v>
      </c>
      <c r="B16" s="3">
        <v>0.3</v>
      </c>
      <c r="C16" s="3">
        <v>840</v>
      </c>
      <c r="D16" s="3">
        <v>1000</v>
      </c>
      <c r="E16" s="3">
        <v>100</v>
      </c>
      <c r="F16" s="3"/>
      <c r="G16" s="3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s="4" customFormat="1" ht="18" customHeight="1" thickBot="1" x14ac:dyDescent="0.3">
      <c r="A17" s="6" t="s">
        <v>22</v>
      </c>
      <c r="B17" s="3">
        <v>4.4999999999999998E-2</v>
      </c>
      <c r="C17" s="3">
        <v>1000</v>
      </c>
      <c r="D17" s="3">
        <v>107.5</v>
      </c>
      <c r="E17" s="3">
        <v>80</v>
      </c>
      <c r="F17" s="3">
        <v>100</v>
      </c>
      <c r="G17" s="3">
        <v>120</v>
      </c>
      <c r="H17" s="3">
        <v>160</v>
      </c>
      <c r="I17" s="3">
        <v>180</v>
      </c>
      <c r="J17" s="3">
        <v>200</v>
      </c>
      <c r="K17" s="3">
        <v>240</v>
      </c>
      <c r="L17" s="3">
        <v>260</v>
      </c>
      <c r="M17" s="3">
        <v>300</v>
      </c>
      <c r="N17" s="2"/>
      <c r="O17" s="2"/>
      <c r="P17" s="2"/>
      <c r="Q17" s="2"/>
      <c r="R17" s="2"/>
    </row>
    <row r="18" spans="1:18" s="4" customFormat="1" ht="18" customHeight="1" thickBot="1" x14ac:dyDescent="0.3">
      <c r="A18" s="6" t="s">
        <v>23</v>
      </c>
      <c r="B18" s="3">
        <v>8.5000000000000006E-2</v>
      </c>
      <c r="C18" s="3">
        <v>2100</v>
      </c>
      <c r="D18" s="3">
        <v>300</v>
      </c>
      <c r="E18" s="3">
        <v>8</v>
      </c>
      <c r="F18" s="3">
        <v>10</v>
      </c>
      <c r="G18" s="3">
        <v>12</v>
      </c>
      <c r="H18" s="3">
        <v>16</v>
      </c>
      <c r="I18" s="3">
        <v>18</v>
      </c>
      <c r="J18" s="3">
        <v>21</v>
      </c>
      <c r="K18" s="3"/>
      <c r="L18" s="3"/>
      <c r="M18" s="3"/>
      <c r="N18" s="2"/>
      <c r="O18" s="2"/>
      <c r="P18" s="2"/>
      <c r="Q18" s="2"/>
      <c r="R18" s="2"/>
    </row>
    <row r="19" spans="1:18" s="4" customFormat="1" ht="18" customHeight="1" thickBot="1" x14ac:dyDescent="0.3">
      <c r="A19" s="6" t="s">
        <v>24</v>
      </c>
      <c r="B19" s="3">
        <v>0.06</v>
      </c>
      <c r="C19" s="3">
        <v>850</v>
      </c>
      <c r="D19" s="3">
        <v>140</v>
      </c>
      <c r="E19" s="3">
        <v>40</v>
      </c>
      <c r="F19" s="3">
        <v>60</v>
      </c>
      <c r="G19" s="3">
        <v>80</v>
      </c>
      <c r="H19" s="3">
        <v>100</v>
      </c>
      <c r="I19" s="3">
        <v>120</v>
      </c>
      <c r="J19" s="2"/>
      <c r="K19" s="2"/>
      <c r="L19" s="2"/>
      <c r="M19" s="2"/>
      <c r="N19" s="2"/>
      <c r="O19" s="2"/>
      <c r="P19" s="2"/>
      <c r="Q19" s="2"/>
      <c r="R19" s="2"/>
    </row>
    <row r="20" spans="1:18" s="4" customFormat="1" ht="18" customHeight="1" thickBot="1" x14ac:dyDescent="0.3">
      <c r="A20" s="6" t="s">
        <v>25</v>
      </c>
      <c r="B20" s="3">
        <v>1.4</v>
      </c>
      <c r="C20" s="3">
        <v>836</v>
      </c>
      <c r="D20" s="3">
        <v>2000</v>
      </c>
      <c r="E20" s="3">
        <v>30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s="4" customFormat="1" ht="18" customHeight="1" thickBot="1" x14ac:dyDescent="0.3">
      <c r="A21" s="6" t="s">
        <v>26</v>
      </c>
      <c r="B21" s="3">
        <v>1.1000000000000001</v>
      </c>
      <c r="C21" s="3">
        <v>840</v>
      </c>
      <c r="D21" s="3">
        <v>1900</v>
      </c>
      <c r="E21" s="3">
        <v>12</v>
      </c>
      <c r="F21" s="3">
        <v>15</v>
      </c>
      <c r="G21" s="3">
        <v>20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s="4" customFormat="1" ht="18" customHeight="1" thickBot="1" x14ac:dyDescent="0.3">
      <c r="A22" s="6" t="s">
        <v>27</v>
      </c>
      <c r="B22" s="3">
        <v>0.15</v>
      </c>
      <c r="C22" s="3">
        <v>1880</v>
      </c>
      <c r="D22" s="3">
        <v>600</v>
      </c>
      <c r="E22" s="3">
        <v>1</v>
      </c>
      <c r="F22" s="3">
        <v>1.5</v>
      </c>
      <c r="G22" s="3">
        <v>2</v>
      </c>
      <c r="H22" s="3">
        <v>2.5</v>
      </c>
      <c r="I22" s="3">
        <v>3</v>
      </c>
      <c r="J22" s="3">
        <v>4</v>
      </c>
      <c r="K22" s="2"/>
      <c r="L22" s="2"/>
      <c r="M22" s="2"/>
      <c r="N22" s="2"/>
      <c r="O22" s="2"/>
      <c r="P22" s="2"/>
      <c r="Q22" s="2"/>
      <c r="R22" s="2"/>
    </row>
    <row r="23" spans="1:18" s="4" customFormat="1" ht="18" customHeight="1" thickBot="1" x14ac:dyDescent="0.3">
      <c r="A23" s="6" t="s">
        <v>28</v>
      </c>
      <c r="B23" s="3">
        <v>4.2999999999999997E-2</v>
      </c>
      <c r="C23" s="3">
        <v>1300</v>
      </c>
      <c r="D23" s="3">
        <v>125</v>
      </c>
      <c r="E23" s="3">
        <v>40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s="4" customFormat="1" ht="18" customHeight="1" thickBot="1" x14ac:dyDescent="0.3">
      <c r="A24" s="6" t="s">
        <v>29</v>
      </c>
      <c r="B24" s="3">
        <v>1.67</v>
      </c>
      <c r="C24" s="3">
        <v>880</v>
      </c>
      <c r="D24" s="3">
        <v>2200</v>
      </c>
      <c r="E24" s="3">
        <v>10</v>
      </c>
      <c r="F24" s="3">
        <v>20</v>
      </c>
      <c r="G24" s="3">
        <v>30</v>
      </c>
      <c r="H24" s="3">
        <v>40</v>
      </c>
      <c r="I24" s="3">
        <v>50</v>
      </c>
      <c r="J24" s="3">
        <v>60</v>
      </c>
      <c r="K24" s="3">
        <v>70</v>
      </c>
      <c r="L24" s="3">
        <v>80</v>
      </c>
      <c r="M24" s="3">
        <v>90</v>
      </c>
      <c r="N24" s="3">
        <v>100</v>
      </c>
      <c r="O24" s="2"/>
      <c r="P24" s="2"/>
      <c r="Q24" s="2"/>
      <c r="R24" s="2"/>
    </row>
    <row r="25" spans="1:18" s="4" customFormat="1" ht="18" customHeight="1" thickBot="1" x14ac:dyDescent="0.3">
      <c r="A25" s="6" t="s">
        <v>30</v>
      </c>
      <c r="B25" s="3">
        <v>0.44400000000000001</v>
      </c>
      <c r="C25" s="3">
        <v>920</v>
      </c>
      <c r="D25" s="3">
        <v>1300</v>
      </c>
      <c r="E25" s="3">
        <v>400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s="4" customFormat="1" ht="18" customHeight="1" thickBot="1" x14ac:dyDescent="0.3">
      <c r="A26" s="6" t="s">
        <v>31</v>
      </c>
      <c r="B26" s="3">
        <v>0.28999999999999998</v>
      </c>
      <c r="C26" s="3">
        <v>840</v>
      </c>
      <c r="D26" s="3">
        <v>850</v>
      </c>
      <c r="E26" s="3">
        <v>10</v>
      </c>
      <c r="F26" s="3">
        <v>20</v>
      </c>
      <c r="G26" s="3">
        <v>30</v>
      </c>
      <c r="H26" s="3">
        <v>40</v>
      </c>
      <c r="I26" s="3">
        <v>50</v>
      </c>
      <c r="J26" s="3">
        <v>60</v>
      </c>
      <c r="K26" s="3">
        <v>70</v>
      </c>
      <c r="L26" s="3">
        <v>80</v>
      </c>
      <c r="M26" s="3">
        <v>90</v>
      </c>
      <c r="N26" s="3">
        <v>100</v>
      </c>
      <c r="O26" s="2"/>
      <c r="P26" s="2"/>
      <c r="Q26" s="2"/>
      <c r="R26" s="2"/>
    </row>
    <row r="27" spans="1:18" s="4" customFormat="1" ht="18" customHeight="1" thickBot="1" x14ac:dyDescent="0.3">
      <c r="A27" s="6" t="s">
        <v>32</v>
      </c>
      <c r="B27" s="3">
        <v>370</v>
      </c>
      <c r="C27" s="3">
        <v>390</v>
      </c>
      <c r="D27" s="3">
        <v>9000</v>
      </c>
      <c r="E27" s="3">
        <v>0.7</v>
      </c>
      <c r="F27" s="3">
        <v>0.9</v>
      </c>
      <c r="G27" s="3">
        <v>1.2</v>
      </c>
      <c r="H27" s="3">
        <v>1.5</v>
      </c>
      <c r="I27" s="3">
        <v>2</v>
      </c>
      <c r="J27" s="3">
        <v>2.5</v>
      </c>
      <c r="K27" s="3">
        <v>3</v>
      </c>
      <c r="L27" s="3">
        <v>4.7</v>
      </c>
      <c r="M27" s="3">
        <v>6.3</v>
      </c>
      <c r="N27" s="3">
        <v>8</v>
      </c>
      <c r="O27" s="3">
        <v>12.7</v>
      </c>
      <c r="P27" s="2"/>
      <c r="Q27" s="2"/>
      <c r="R27" s="2"/>
    </row>
    <row r="28" spans="1:18" s="4" customFormat="1" ht="18" customHeight="1" thickBot="1" x14ac:dyDescent="0.3">
      <c r="A28" s="6" t="s">
        <v>33</v>
      </c>
      <c r="B28" s="3">
        <v>3.7999999999999999E-2</v>
      </c>
      <c r="C28" s="3">
        <v>1900</v>
      </c>
      <c r="D28" s="3">
        <v>120</v>
      </c>
      <c r="E28" s="3">
        <v>10</v>
      </c>
      <c r="F28" s="3">
        <v>20</v>
      </c>
      <c r="G28" s="3">
        <v>30</v>
      </c>
      <c r="H28" s="3">
        <v>40</v>
      </c>
      <c r="I28" s="3">
        <v>50</v>
      </c>
      <c r="J28" s="3">
        <v>60</v>
      </c>
      <c r="K28" s="3">
        <v>80</v>
      </c>
      <c r="L28" s="3">
        <v>100</v>
      </c>
      <c r="M28" s="3">
        <v>120</v>
      </c>
      <c r="N28" s="3">
        <v>140</v>
      </c>
      <c r="O28" s="3">
        <v>160</v>
      </c>
      <c r="P28" s="2"/>
      <c r="Q28" s="2"/>
      <c r="R28" s="2"/>
    </row>
    <row r="29" spans="1:18" s="4" customFormat="1" ht="18" customHeight="1" thickBot="1" x14ac:dyDescent="0.3">
      <c r="A29" s="6" t="s">
        <v>34</v>
      </c>
      <c r="B29" s="3">
        <v>0.13</v>
      </c>
      <c r="C29" s="3">
        <v>2100</v>
      </c>
      <c r="D29" s="3">
        <v>470</v>
      </c>
      <c r="E29" s="3">
        <v>60</v>
      </c>
      <c r="F29" s="3">
        <v>78</v>
      </c>
      <c r="G29" s="3">
        <v>95</v>
      </c>
      <c r="H29" s="3">
        <v>128</v>
      </c>
      <c r="I29" s="3">
        <v>146</v>
      </c>
      <c r="J29" s="3">
        <v>162</v>
      </c>
      <c r="K29" s="3">
        <v>202</v>
      </c>
      <c r="L29" s="2"/>
      <c r="M29" s="2"/>
      <c r="N29" s="2"/>
      <c r="O29" s="2"/>
      <c r="P29" s="2"/>
      <c r="Q29" s="2"/>
      <c r="R29" s="2"/>
    </row>
    <row r="30" spans="1:18" s="4" customFormat="1" ht="18" customHeight="1" thickBot="1" x14ac:dyDescent="0.3">
      <c r="A30" s="6" t="s">
        <v>35</v>
      </c>
      <c r="B30" s="3">
        <v>5.7000000000000002E-2</v>
      </c>
      <c r="C30" s="3">
        <v>787</v>
      </c>
      <c r="D30" s="3">
        <v>85</v>
      </c>
      <c r="E30" s="3">
        <v>2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s="4" customFormat="1" ht="18" customHeight="1" thickBot="1" x14ac:dyDescent="0.3">
      <c r="A31" s="6" t="s">
        <v>36</v>
      </c>
      <c r="B31" s="3">
        <v>3.4000000000000002E-2</v>
      </c>
      <c r="C31" s="3">
        <v>1700</v>
      </c>
      <c r="D31" s="3">
        <v>35</v>
      </c>
      <c r="E31" s="3">
        <v>20</v>
      </c>
      <c r="F31" s="3">
        <v>30</v>
      </c>
      <c r="G31" s="3">
        <v>40</v>
      </c>
      <c r="H31" s="3">
        <v>50</v>
      </c>
      <c r="I31" s="3">
        <v>60</v>
      </c>
      <c r="J31" s="3">
        <v>80</v>
      </c>
      <c r="K31" s="3">
        <v>100</v>
      </c>
      <c r="L31" s="3">
        <v>120</v>
      </c>
      <c r="M31" s="3">
        <v>140</v>
      </c>
      <c r="N31" s="3">
        <v>160</v>
      </c>
      <c r="O31" s="3">
        <v>180</v>
      </c>
      <c r="P31" s="3">
        <v>200</v>
      </c>
      <c r="Q31" s="2"/>
      <c r="R31" s="2"/>
    </row>
    <row r="32" spans="1:18" s="4" customFormat="1" ht="18" customHeight="1" thickBot="1" x14ac:dyDescent="0.3">
      <c r="A32" s="6" t="s">
        <v>37</v>
      </c>
      <c r="B32" s="3">
        <v>3.2000000000000001E-2</v>
      </c>
      <c r="C32" s="3">
        <v>1030</v>
      </c>
      <c r="D32" s="3">
        <v>32</v>
      </c>
      <c r="E32" s="3">
        <v>20</v>
      </c>
      <c r="F32" s="3">
        <v>30</v>
      </c>
      <c r="G32" s="3">
        <v>40</v>
      </c>
      <c r="H32" s="3">
        <v>50</v>
      </c>
      <c r="I32" s="3">
        <v>60</v>
      </c>
      <c r="J32" s="3">
        <v>80</v>
      </c>
      <c r="K32" s="2"/>
      <c r="L32" s="2"/>
      <c r="M32" s="2"/>
      <c r="N32" s="2"/>
      <c r="O32" s="2"/>
      <c r="P32" s="2"/>
      <c r="Q32" s="2"/>
      <c r="R32" s="2"/>
    </row>
    <row r="33" spans="1:18" s="4" customFormat="1" ht="18" customHeight="1" thickBot="1" x14ac:dyDescent="0.3">
      <c r="A33" s="6" t="s">
        <v>38</v>
      </c>
      <c r="B33" s="3">
        <v>0.04</v>
      </c>
      <c r="C33" s="3">
        <v>1550</v>
      </c>
      <c r="D33" s="3">
        <v>30</v>
      </c>
      <c r="E33" s="3">
        <v>40</v>
      </c>
      <c r="F33" s="3">
        <v>60</v>
      </c>
      <c r="G33" s="3">
        <v>80</v>
      </c>
      <c r="H33" s="3">
        <v>100</v>
      </c>
      <c r="I33" s="3">
        <v>120</v>
      </c>
      <c r="J33" s="3">
        <v>140</v>
      </c>
      <c r="K33" s="3">
        <v>160</v>
      </c>
      <c r="L33" s="2"/>
      <c r="M33" s="2"/>
      <c r="N33" s="2"/>
      <c r="O33" s="2"/>
      <c r="P33" s="2"/>
      <c r="Q33" s="2"/>
      <c r="R33" s="2"/>
    </row>
    <row r="34" spans="1:18" s="4" customFormat="1" ht="18" customHeight="1" thickBot="1" x14ac:dyDescent="0.3">
      <c r="A34" s="6" t="s">
        <v>39</v>
      </c>
      <c r="B34" s="3">
        <v>0.1</v>
      </c>
      <c r="C34" s="3">
        <v>1600</v>
      </c>
      <c r="D34" s="3">
        <v>500</v>
      </c>
      <c r="E34" s="3">
        <v>18</v>
      </c>
      <c r="F34" s="3">
        <v>22</v>
      </c>
      <c r="G34" s="3">
        <v>50</v>
      </c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</row>
    <row r="35" spans="1:18" s="4" customFormat="1" ht="18" customHeight="1" thickBot="1" x14ac:dyDescent="0.3">
      <c r="A35" s="6" t="s">
        <v>40</v>
      </c>
      <c r="B35" s="3">
        <v>0.95</v>
      </c>
      <c r="C35" s="3">
        <v>840</v>
      </c>
      <c r="D35" s="3">
        <v>1700</v>
      </c>
      <c r="E35" s="3">
        <v>6</v>
      </c>
      <c r="F35" s="3">
        <v>7</v>
      </c>
      <c r="G35" s="3">
        <v>8</v>
      </c>
      <c r="H35" s="3">
        <v>9</v>
      </c>
      <c r="I35" s="3">
        <v>10</v>
      </c>
      <c r="J35" s="3"/>
      <c r="K35" s="3"/>
      <c r="L35" s="2"/>
      <c r="M35" s="2"/>
      <c r="N35" s="2"/>
      <c r="O35" s="2"/>
      <c r="P35" s="2"/>
      <c r="Q35" s="2"/>
      <c r="R35" s="2"/>
    </row>
    <row r="36" spans="1:18" s="4" customFormat="1" ht="18" customHeight="1" thickBot="1" x14ac:dyDescent="0.3">
      <c r="A36" s="6" t="s">
        <v>41</v>
      </c>
      <c r="B36" s="3">
        <v>0.05</v>
      </c>
      <c r="C36" s="3">
        <v>840</v>
      </c>
      <c r="D36" s="3">
        <v>135</v>
      </c>
      <c r="E36" s="3">
        <v>25</v>
      </c>
      <c r="F36" s="3">
        <v>30</v>
      </c>
      <c r="G36" s="3">
        <v>40</v>
      </c>
      <c r="H36" s="3">
        <v>50</v>
      </c>
      <c r="I36" s="3">
        <v>60</v>
      </c>
      <c r="J36" s="3">
        <v>70</v>
      </c>
      <c r="K36" s="3">
        <v>80</v>
      </c>
      <c r="L36" s="3">
        <v>90</v>
      </c>
      <c r="M36" s="3">
        <v>100</v>
      </c>
      <c r="N36" s="3">
        <v>120</v>
      </c>
      <c r="O36" s="2"/>
      <c r="P36" s="2"/>
      <c r="Q36" s="2"/>
      <c r="R36" s="2"/>
    </row>
    <row r="37" spans="1:18" s="4" customFormat="1" ht="18" customHeight="1" thickBot="1" x14ac:dyDescent="0.3">
      <c r="A37" s="6" t="s">
        <v>42</v>
      </c>
      <c r="B37" s="3">
        <v>0.8</v>
      </c>
      <c r="C37" s="3">
        <v>840</v>
      </c>
      <c r="D37" s="3">
        <v>2500</v>
      </c>
      <c r="E37" s="3">
        <v>3</v>
      </c>
      <c r="F37" s="3">
        <v>4</v>
      </c>
      <c r="G37" s="3">
        <v>6</v>
      </c>
      <c r="H37" s="3">
        <v>8</v>
      </c>
      <c r="I37" s="3">
        <v>10</v>
      </c>
      <c r="J37" s="3">
        <v>12</v>
      </c>
      <c r="K37" s="3">
        <v>15</v>
      </c>
      <c r="L37" s="3">
        <v>19</v>
      </c>
      <c r="M37" s="2"/>
      <c r="N37" s="2"/>
      <c r="O37" s="2"/>
      <c r="P37" s="2"/>
      <c r="Q37" s="2"/>
      <c r="R37" s="2"/>
    </row>
    <row r="38" spans="1:18" s="4" customFormat="1" ht="18" customHeight="1" thickBot="1" x14ac:dyDescent="0.3">
      <c r="A38" s="6" t="s">
        <v>43</v>
      </c>
      <c r="B38" s="3">
        <v>1.4</v>
      </c>
      <c r="C38" s="3">
        <v>840</v>
      </c>
      <c r="D38" s="3">
        <v>2500</v>
      </c>
      <c r="E38" s="3">
        <v>0.5</v>
      </c>
      <c r="F38" s="3">
        <v>1</v>
      </c>
      <c r="G38" s="3">
        <v>2</v>
      </c>
      <c r="H38" s="3">
        <v>4</v>
      </c>
      <c r="I38" s="3"/>
      <c r="J38" s="3"/>
      <c r="K38" s="3"/>
      <c r="L38" s="2"/>
      <c r="M38" s="2"/>
      <c r="N38" s="2"/>
      <c r="O38" s="2"/>
      <c r="P38" s="2"/>
      <c r="Q38" s="2"/>
      <c r="R38" s="2"/>
    </row>
    <row r="39" spans="1:18" s="4" customFormat="1" ht="18" customHeight="1" thickBot="1" x14ac:dyDescent="0.3">
      <c r="A39" s="6" t="s">
        <v>44</v>
      </c>
      <c r="B39" s="3">
        <v>35</v>
      </c>
      <c r="C39" s="3">
        <v>840</v>
      </c>
      <c r="D39" s="3">
        <v>3000</v>
      </c>
      <c r="E39" s="3">
        <v>20</v>
      </c>
      <c r="F39" s="3">
        <v>30</v>
      </c>
      <c r="G39" s="3"/>
      <c r="H39" s="3"/>
      <c r="I39" s="3"/>
      <c r="J39" s="2"/>
      <c r="K39" s="2"/>
      <c r="L39" s="2"/>
      <c r="M39" s="2"/>
      <c r="N39" s="2"/>
      <c r="O39" s="2"/>
      <c r="P39" s="2"/>
      <c r="Q39" s="2"/>
      <c r="R39" s="2"/>
    </row>
    <row r="40" spans="1:18" s="4" customFormat="1" ht="18" customHeight="1" thickBot="1" x14ac:dyDescent="0.3">
      <c r="A40" s="6" t="s">
        <v>45</v>
      </c>
      <c r="B40" s="3">
        <v>0.08</v>
      </c>
      <c r="C40" s="3">
        <v>850</v>
      </c>
      <c r="D40" s="3">
        <v>190</v>
      </c>
      <c r="E40" s="3">
        <v>150</v>
      </c>
      <c r="F40" s="3">
        <v>190</v>
      </c>
      <c r="G40" s="3">
        <v>260</v>
      </c>
      <c r="H40" s="3">
        <v>390</v>
      </c>
      <c r="I40" s="3">
        <v>520</v>
      </c>
      <c r="J40" s="2"/>
      <c r="K40" s="2"/>
      <c r="L40" s="2"/>
      <c r="M40" s="2"/>
      <c r="N40" s="2"/>
      <c r="O40" s="2"/>
      <c r="P40" s="2"/>
      <c r="Q40" s="2"/>
      <c r="R40" s="2"/>
    </row>
    <row r="41" spans="1:18" s="4" customFormat="1" ht="18" customHeight="1" thickBot="1" x14ac:dyDescent="0.3">
      <c r="A41" s="6" t="s">
        <v>46</v>
      </c>
      <c r="B41" s="3">
        <v>4.4999999999999998E-2</v>
      </c>
      <c r="C41" s="3">
        <v>837</v>
      </c>
      <c r="D41" s="3">
        <v>92.5</v>
      </c>
      <c r="E41" s="3">
        <v>5</v>
      </c>
      <c r="F41" s="3">
        <v>7</v>
      </c>
      <c r="G41" s="3">
        <v>10</v>
      </c>
      <c r="H41" s="3">
        <v>15</v>
      </c>
      <c r="I41" s="3">
        <v>20</v>
      </c>
      <c r="J41" s="2"/>
      <c r="K41" s="2"/>
      <c r="L41" s="2"/>
      <c r="M41" s="2"/>
      <c r="N41" s="2"/>
      <c r="O41" s="2"/>
      <c r="P41" s="2"/>
      <c r="Q41" s="2"/>
      <c r="R41" s="2"/>
    </row>
    <row r="42" spans="1:18" s="4" customFormat="1" ht="18" customHeight="1" thickBot="1" x14ac:dyDescent="0.3">
      <c r="A42" s="6" t="s">
        <v>47</v>
      </c>
      <c r="B42" s="3">
        <v>0.32</v>
      </c>
      <c r="C42" s="3">
        <v>1100</v>
      </c>
      <c r="D42" s="3">
        <v>1150</v>
      </c>
      <c r="E42" s="3">
        <v>10</v>
      </c>
      <c r="F42" s="3">
        <v>12.5</v>
      </c>
      <c r="G42" s="3">
        <v>15</v>
      </c>
      <c r="H42" s="3">
        <v>18</v>
      </c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s="4" customFormat="1" ht="18" customHeight="1" thickBot="1" x14ac:dyDescent="0.3">
      <c r="A43" s="6" t="s">
        <v>48</v>
      </c>
      <c r="B43" s="3">
        <v>1.25</v>
      </c>
      <c r="C43" s="3">
        <v>840</v>
      </c>
      <c r="D43" s="3">
        <v>2000</v>
      </c>
      <c r="E43" s="3">
        <v>20</v>
      </c>
      <c r="F43" s="3">
        <v>25</v>
      </c>
      <c r="G43" s="3">
        <v>30</v>
      </c>
      <c r="H43" s="3">
        <v>35</v>
      </c>
      <c r="I43" s="3"/>
      <c r="J43" s="3"/>
      <c r="K43" s="3"/>
      <c r="L43" s="3"/>
      <c r="M43" s="3"/>
      <c r="N43" s="3"/>
      <c r="O43" s="3"/>
      <c r="P43" s="3"/>
      <c r="Q43" s="3"/>
      <c r="R43" s="2"/>
    </row>
    <row r="44" spans="1:18" s="4" customFormat="1" ht="18" customHeight="1" thickBot="1" x14ac:dyDescent="0.3">
      <c r="A44" s="6" t="s">
        <v>49</v>
      </c>
      <c r="B44" s="3">
        <v>0.28999999999999998</v>
      </c>
      <c r="C44" s="3">
        <v>1680</v>
      </c>
      <c r="D44" s="3">
        <v>1000</v>
      </c>
      <c r="E44" s="3">
        <v>3.2</v>
      </c>
      <c r="F44" s="3">
        <v>4.8</v>
      </c>
      <c r="G44" s="3">
        <v>6.4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2"/>
    </row>
    <row r="45" spans="1:18" s="4" customFormat="1" ht="18" customHeight="1" thickBot="1" x14ac:dyDescent="0.3">
      <c r="A45" s="6" t="s">
        <v>50</v>
      </c>
      <c r="B45" s="3">
        <v>0.2</v>
      </c>
      <c r="C45" s="3">
        <v>1880</v>
      </c>
      <c r="D45" s="3">
        <v>800</v>
      </c>
      <c r="E45" s="3">
        <v>20</v>
      </c>
      <c r="F45" s="3">
        <v>25</v>
      </c>
      <c r="G45" s="3">
        <v>40</v>
      </c>
      <c r="H45" s="3">
        <v>50</v>
      </c>
      <c r="I45" s="3">
        <v>60</v>
      </c>
      <c r="J45" s="3">
        <v>70</v>
      </c>
      <c r="K45" s="3">
        <v>80</v>
      </c>
      <c r="L45" s="3">
        <v>90</v>
      </c>
      <c r="M45" s="3">
        <v>100</v>
      </c>
      <c r="N45" s="3">
        <v>110</v>
      </c>
      <c r="O45" s="3">
        <v>120</v>
      </c>
      <c r="P45" s="3">
        <v>150</v>
      </c>
      <c r="Q45" s="3">
        <v>200</v>
      </c>
      <c r="R45" s="2"/>
    </row>
    <row r="46" spans="1:18" s="4" customFormat="1" ht="18" customHeight="1" thickBot="1" x14ac:dyDescent="0.3">
      <c r="A46" s="6" t="s">
        <v>51</v>
      </c>
      <c r="B46" s="3">
        <v>0.03</v>
      </c>
      <c r="C46" s="3">
        <v>2200</v>
      </c>
      <c r="D46" s="3">
        <v>38</v>
      </c>
      <c r="E46" s="3">
        <v>30</v>
      </c>
      <c r="F46" s="3">
        <v>40</v>
      </c>
      <c r="G46" s="3">
        <v>50</v>
      </c>
      <c r="H46" s="3">
        <v>60</v>
      </c>
      <c r="I46" s="3">
        <v>80</v>
      </c>
      <c r="J46" s="3">
        <v>100</v>
      </c>
      <c r="K46" s="3">
        <v>120</v>
      </c>
      <c r="L46" s="3">
        <v>140</v>
      </c>
      <c r="M46" s="3">
        <v>160</v>
      </c>
      <c r="N46" s="3">
        <v>180</v>
      </c>
      <c r="O46" s="3">
        <v>200</v>
      </c>
      <c r="P46" s="3">
        <v>220</v>
      </c>
      <c r="Q46" s="3">
        <v>240</v>
      </c>
      <c r="R46" s="2"/>
    </row>
    <row r="47" spans="1:18" s="4" customFormat="1" ht="18" customHeight="1" thickBot="1" x14ac:dyDescent="0.3">
      <c r="A47" s="6" t="s">
        <v>52</v>
      </c>
      <c r="B47" s="3">
        <v>0.54</v>
      </c>
      <c r="C47" s="3">
        <v>836</v>
      </c>
      <c r="D47" s="3">
        <v>1150</v>
      </c>
      <c r="E47" s="3">
        <v>15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s="4" customFormat="1" ht="18" customHeight="1" thickBot="1" x14ac:dyDescent="0.3">
      <c r="A48" s="6" t="s">
        <v>53</v>
      </c>
      <c r="B48" s="3">
        <v>72</v>
      </c>
      <c r="C48" s="3">
        <v>530</v>
      </c>
      <c r="D48" s="3">
        <v>7900</v>
      </c>
      <c r="E48" s="3">
        <v>1.2</v>
      </c>
      <c r="F48" s="3">
        <v>2</v>
      </c>
      <c r="G48" s="3">
        <v>3</v>
      </c>
      <c r="H48" s="3">
        <v>4</v>
      </c>
      <c r="I48" s="3">
        <v>5</v>
      </c>
      <c r="J48" s="3"/>
      <c r="K48" s="2"/>
      <c r="L48" s="2"/>
      <c r="M48" s="2"/>
      <c r="N48" s="2"/>
      <c r="O48" s="2"/>
      <c r="P48" s="2"/>
      <c r="Q48" s="2"/>
      <c r="R48" s="2"/>
    </row>
    <row r="49" spans="1:18" s="4" customFormat="1" ht="18" customHeight="1" thickBot="1" x14ac:dyDescent="0.3">
      <c r="A49" s="6" t="s">
        <v>54</v>
      </c>
      <c r="B49" s="3">
        <v>3.9E-2</v>
      </c>
      <c r="C49" s="3">
        <v>1700</v>
      </c>
      <c r="D49" s="3">
        <v>50</v>
      </c>
      <c r="E49" s="3">
        <v>20</v>
      </c>
      <c r="F49" s="3">
        <v>30</v>
      </c>
      <c r="G49" s="3">
        <v>40</v>
      </c>
      <c r="H49" s="3">
        <v>50</v>
      </c>
      <c r="I49" s="3">
        <v>60</v>
      </c>
      <c r="J49" s="3">
        <v>80</v>
      </c>
      <c r="K49" s="2"/>
      <c r="L49" s="2"/>
      <c r="M49" s="2"/>
      <c r="N49" s="2"/>
      <c r="O49" s="2"/>
      <c r="P49" s="2"/>
      <c r="Q49" s="2"/>
      <c r="R49" s="2"/>
    </row>
    <row r="50" spans="1:18" s="4" customFormat="1" ht="18" customHeight="1" thickBot="1" x14ac:dyDescent="0.3">
      <c r="A50" s="6" t="s">
        <v>55</v>
      </c>
      <c r="B50" s="3">
        <v>0.17</v>
      </c>
      <c r="C50" s="3">
        <v>1470</v>
      </c>
      <c r="D50" s="3">
        <v>1200</v>
      </c>
      <c r="E50" s="3">
        <v>2</v>
      </c>
      <c r="F50" s="3">
        <v>2.5</v>
      </c>
      <c r="G50" s="3">
        <v>3</v>
      </c>
      <c r="H50" s="3">
        <v>4</v>
      </c>
      <c r="I50" s="3">
        <v>6</v>
      </c>
      <c r="J50" s="3">
        <v>8</v>
      </c>
      <c r="K50" s="3">
        <v>10</v>
      </c>
      <c r="L50" s="2"/>
      <c r="M50" s="2"/>
      <c r="N50" s="2"/>
      <c r="O50" s="2"/>
      <c r="P50" s="2"/>
      <c r="Q50" s="2"/>
      <c r="R50" s="2"/>
    </row>
    <row r="51" spans="1:18" s="4" customFormat="1" ht="18" customHeight="1" thickBot="1" x14ac:dyDescent="0.3">
      <c r="A51" s="6" t="s">
        <v>56</v>
      </c>
      <c r="B51" s="3">
        <v>0.35</v>
      </c>
      <c r="C51" s="3">
        <v>836</v>
      </c>
      <c r="D51" s="3">
        <v>1200</v>
      </c>
      <c r="E51" s="3">
        <v>12.5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s="4" customFormat="1" ht="18" customHeight="1" thickBot="1" x14ac:dyDescent="0.3">
      <c r="A52" s="6" t="s">
        <v>57</v>
      </c>
      <c r="B52" s="3">
        <v>26</v>
      </c>
      <c r="C52" s="3">
        <v>840</v>
      </c>
      <c r="D52" s="3">
        <v>2750</v>
      </c>
      <c r="E52" s="3">
        <v>20</v>
      </c>
      <c r="F52" s="3">
        <v>30</v>
      </c>
      <c r="G52" s="3">
        <v>40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4" customFormat="1" ht="18" customHeight="1" thickBot="1" x14ac:dyDescent="0.3">
      <c r="A53" s="6" t="s">
        <v>58</v>
      </c>
      <c r="B53" s="3">
        <v>26</v>
      </c>
      <c r="C53" s="3">
        <v>840</v>
      </c>
      <c r="D53" s="3">
        <v>2750</v>
      </c>
      <c r="E53" s="3">
        <v>2</v>
      </c>
      <c r="F53" s="3">
        <v>3</v>
      </c>
      <c r="G53" s="3">
        <v>4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 s="4" customFormat="1" ht="18" customHeight="1" thickBot="1" x14ac:dyDescent="0.3">
      <c r="A54" s="6" t="s">
        <v>59</v>
      </c>
      <c r="B54" s="3">
        <v>4.4999999999999998E-2</v>
      </c>
      <c r="C54" s="3">
        <v>1300</v>
      </c>
      <c r="D54" s="3">
        <v>115</v>
      </c>
      <c r="E54" s="3">
        <v>50</v>
      </c>
      <c r="F54" s="3">
        <v>60</v>
      </c>
      <c r="G54" s="3">
        <v>80</v>
      </c>
      <c r="H54" s="3">
        <v>100</v>
      </c>
      <c r="I54" s="3">
        <v>120</v>
      </c>
      <c r="J54" s="3">
        <v>140</v>
      </c>
      <c r="K54" s="3">
        <v>160</v>
      </c>
      <c r="L54" s="3">
        <v>180</v>
      </c>
      <c r="M54" s="3">
        <v>200</v>
      </c>
      <c r="N54" s="3">
        <v>220</v>
      </c>
      <c r="O54" s="3">
        <v>240</v>
      </c>
      <c r="P54" s="3">
        <v>260</v>
      </c>
      <c r="Q54" s="3">
        <v>280</v>
      </c>
      <c r="R54" s="3">
        <v>300</v>
      </c>
    </row>
    <row r="55" spans="1:18" s="4" customFormat="1" ht="18" customHeight="1" thickBot="1" x14ac:dyDescent="0.3">
      <c r="A55" s="6" t="s">
        <v>60</v>
      </c>
      <c r="B55" s="3">
        <v>4.1000000000000002E-2</v>
      </c>
      <c r="C55" s="3">
        <v>840</v>
      </c>
      <c r="D55" s="3">
        <v>115</v>
      </c>
      <c r="E55" s="3">
        <v>25</v>
      </c>
      <c r="F55" s="3">
        <v>40</v>
      </c>
      <c r="G55" s="3">
        <v>50</v>
      </c>
      <c r="H55" s="3">
        <v>60</v>
      </c>
      <c r="I55" s="3">
        <v>70</v>
      </c>
      <c r="J55" s="3">
        <v>80</v>
      </c>
      <c r="K55" s="3">
        <v>90</v>
      </c>
      <c r="L55" s="3">
        <v>100</v>
      </c>
      <c r="M55" s="3">
        <v>110</v>
      </c>
      <c r="N55" s="3">
        <v>120</v>
      </c>
      <c r="O55" s="3">
        <v>150</v>
      </c>
      <c r="P55" s="3">
        <v>180</v>
      </c>
      <c r="Q55" s="3">
        <v>200</v>
      </c>
      <c r="R55" s="3">
        <v>220</v>
      </c>
    </row>
    <row r="56" spans="1:18" s="4" customFormat="1" ht="18" customHeight="1" thickBot="1" x14ac:dyDescent="0.3">
      <c r="A56" s="6" t="s">
        <v>61</v>
      </c>
      <c r="B56" s="3">
        <v>0.13</v>
      </c>
      <c r="C56" s="3">
        <v>1700</v>
      </c>
      <c r="D56" s="3">
        <v>650</v>
      </c>
      <c r="E56" s="3">
        <v>15</v>
      </c>
      <c r="F56" s="3">
        <v>18</v>
      </c>
      <c r="G56" s="3">
        <v>22</v>
      </c>
      <c r="H56" s="3">
        <v>25</v>
      </c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4" customFormat="1" ht="18" customHeight="1" thickBot="1" x14ac:dyDescent="0.3">
      <c r="A57" s="6" t="s">
        <v>62</v>
      </c>
      <c r="B57" s="3">
        <v>0.16</v>
      </c>
      <c r="C57" s="3">
        <v>1880</v>
      </c>
      <c r="D57" s="3">
        <v>550</v>
      </c>
      <c r="E57" s="3">
        <v>20</v>
      </c>
      <c r="F57" s="3">
        <v>25</v>
      </c>
      <c r="G57" s="3">
        <v>40</v>
      </c>
      <c r="H57" s="3">
        <v>50</v>
      </c>
      <c r="I57" s="3">
        <v>60</v>
      </c>
      <c r="J57" s="3">
        <v>70</v>
      </c>
      <c r="K57" s="3">
        <v>80</v>
      </c>
      <c r="L57" s="3">
        <v>90</v>
      </c>
      <c r="M57" s="3">
        <v>100</v>
      </c>
      <c r="N57" s="3">
        <v>110</v>
      </c>
      <c r="O57" s="3">
        <v>120</v>
      </c>
      <c r="P57" s="3">
        <v>150</v>
      </c>
      <c r="Q57" s="3">
        <v>200</v>
      </c>
      <c r="R57" s="2"/>
    </row>
    <row r="58" spans="1:18" s="4" customFormat="1" ht="18" customHeight="1" thickBot="1" x14ac:dyDescent="0.3">
      <c r="A58" s="6" t="s">
        <v>63</v>
      </c>
      <c r="B58" s="3">
        <v>0.2</v>
      </c>
      <c r="C58" s="3">
        <v>1880</v>
      </c>
      <c r="D58" s="3">
        <v>700</v>
      </c>
      <c r="E58" s="3">
        <v>3</v>
      </c>
      <c r="F58" s="3">
        <v>6</v>
      </c>
      <c r="G58" s="3">
        <v>9</v>
      </c>
      <c r="H58" s="3">
        <v>12</v>
      </c>
      <c r="I58" s="3">
        <v>15</v>
      </c>
      <c r="J58" s="3">
        <v>18</v>
      </c>
      <c r="K58" s="3">
        <v>21</v>
      </c>
      <c r="L58" s="3">
        <v>25</v>
      </c>
      <c r="M58" s="2"/>
      <c r="N58" s="2"/>
      <c r="O58" s="2"/>
      <c r="P58" s="2"/>
      <c r="Q58" s="2"/>
      <c r="R58" s="2"/>
    </row>
    <row r="59" spans="1:18" s="4" customFormat="1" ht="18" customHeight="1" thickBot="1" x14ac:dyDescent="0.3">
      <c r="A59" s="6" t="s">
        <v>64</v>
      </c>
      <c r="B59" s="3">
        <v>0.2</v>
      </c>
      <c r="C59" s="3">
        <v>1470</v>
      </c>
      <c r="D59" s="3">
        <v>1200</v>
      </c>
      <c r="E59" s="3">
        <v>3</v>
      </c>
      <c r="F59" s="3">
        <v>5</v>
      </c>
      <c r="G59" s="3">
        <v>9</v>
      </c>
      <c r="H59" s="3">
        <v>12</v>
      </c>
      <c r="I59" s="3">
        <v>15</v>
      </c>
      <c r="J59" s="3">
        <v>20</v>
      </c>
      <c r="K59" s="3">
        <v>24</v>
      </c>
      <c r="L59" s="3">
        <v>50</v>
      </c>
      <c r="M59" s="2"/>
      <c r="N59" s="2"/>
      <c r="O59" s="2"/>
      <c r="P59" s="2"/>
      <c r="Q59" s="2"/>
      <c r="R59" s="2"/>
    </row>
    <row r="60" spans="1:18" s="4" customFormat="1" ht="18" customHeight="1" thickBot="1" x14ac:dyDescent="0.3">
      <c r="A60" s="6" t="s">
        <v>65</v>
      </c>
      <c r="B60" s="3">
        <v>3.5999999999999997E-2</v>
      </c>
      <c r="C60" s="3">
        <v>2100</v>
      </c>
      <c r="D60" s="3">
        <v>30</v>
      </c>
      <c r="E60" s="3">
        <v>30</v>
      </c>
      <c r="F60" s="3">
        <v>40</v>
      </c>
      <c r="G60" s="3">
        <v>50</v>
      </c>
      <c r="H60" s="3">
        <v>60</v>
      </c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s="4" customFormat="1" ht="18" customHeight="1" thickBot="1" x14ac:dyDescent="0.3">
      <c r="A61" s="6" t="s">
        <v>66</v>
      </c>
      <c r="B61" s="3">
        <v>4.8000000000000001E-2</v>
      </c>
      <c r="C61" s="3">
        <v>2092</v>
      </c>
      <c r="D61" s="3">
        <v>33</v>
      </c>
      <c r="E61" s="3">
        <v>2</v>
      </c>
      <c r="F61" s="3">
        <v>3</v>
      </c>
      <c r="G61" s="3">
        <v>4</v>
      </c>
      <c r="H61" s="3">
        <v>5</v>
      </c>
      <c r="I61" s="3">
        <v>6</v>
      </c>
      <c r="J61" s="3">
        <v>8</v>
      </c>
      <c r="K61" s="3">
        <v>10</v>
      </c>
      <c r="L61" s="3">
        <v>12</v>
      </c>
      <c r="M61" s="3">
        <v>15</v>
      </c>
      <c r="N61" s="3">
        <v>20</v>
      </c>
      <c r="O61" s="3">
        <v>25</v>
      </c>
      <c r="P61" s="3">
        <v>30</v>
      </c>
      <c r="Q61" s="2"/>
      <c r="R61" s="2"/>
    </row>
    <row r="62" spans="1:18" s="4" customFormat="1" ht="18" customHeight="1" thickBot="1" x14ac:dyDescent="0.3">
      <c r="A62" s="6" t="s">
        <v>67</v>
      </c>
      <c r="B62" s="3">
        <v>0.2</v>
      </c>
      <c r="C62" s="3">
        <v>1470</v>
      </c>
      <c r="D62" s="3">
        <v>900</v>
      </c>
      <c r="E62" s="3">
        <v>2</v>
      </c>
      <c r="F62" s="3">
        <v>3</v>
      </c>
      <c r="G62" s="3">
        <v>4.5</v>
      </c>
      <c r="H62" s="3">
        <v>6</v>
      </c>
      <c r="I62" s="3">
        <v>10</v>
      </c>
      <c r="J62" s="3">
        <v>15</v>
      </c>
      <c r="K62" s="3">
        <v>20</v>
      </c>
      <c r="L62" s="3">
        <v>25</v>
      </c>
      <c r="M62" s="3">
        <v>30</v>
      </c>
      <c r="N62" s="3">
        <v>40</v>
      </c>
      <c r="O62" s="3">
        <v>50</v>
      </c>
      <c r="P62" s="3"/>
      <c r="Q62" s="2"/>
      <c r="R62" s="2"/>
    </row>
    <row r="63" spans="1:18" s="4" customFormat="1" ht="18" customHeight="1" thickBot="1" x14ac:dyDescent="0.3">
      <c r="A63" s="6" t="s">
        <v>68</v>
      </c>
      <c r="B63" s="3">
        <v>2.3E-2</v>
      </c>
      <c r="C63" s="3">
        <v>1255</v>
      </c>
      <c r="D63" s="3">
        <v>36</v>
      </c>
      <c r="E63" s="3">
        <v>20</v>
      </c>
      <c r="F63" s="3">
        <v>30</v>
      </c>
      <c r="G63" s="3">
        <v>40</v>
      </c>
      <c r="H63" s="3">
        <v>50</v>
      </c>
      <c r="I63" s="3">
        <v>60</v>
      </c>
      <c r="J63" s="3">
        <v>70</v>
      </c>
      <c r="K63" s="3">
        <v>80</v>
      </c>
      <c r="L63" s="3">
        <v>90</v>
      </c>
      <c r="M63" s="3">
        <v>100</v>
      </c>
      <c r="N63" s="3">
        <v>120</v>
      </c>
      <c r="O63" s="2"/>
      <c r="P63" s="2"/>
      <c r="Q63" s="2"/>
      <c r="R63" s="2"/>
    </row>
    <row r="64" spans="1:18" s="4" customFormat="1" ht="18" customHeight="1" thickBot="1" x14ac:dyDescent="0.3">
      <c r="A64" s="6" t="s">
        <v>69</v>
      </c>
      <c r="B64" s="3">
        <v>0.35</v>
      </c>
      <c r="C64" s="3">
        <v>1090</v>
      </c>
      <c r="D64" s="3">
        <v>1200</v>
      </c>
      <c r="E64" s="3">
        <v>12.5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s="4" customFormat="1" ht="18" customHeight="1" thickBot="1" x14ac:dyDescent="0.3">
      <c r="A65" s="6" t="s">
        <v>70</v>
      </c>
      <c r="B65" s="3">
        <v>0.2</v>
      </c>
      <c r="C65" s="3">
        <v>1470</v>
      </c>
      <c r="D65" s="3">
        <v>1400</v>
      </c>
      <c r="E65" s="3">
        <v>2</v>
      </c>
      <c r="F65" s="3">
        <v>3</v>
      </c>
      <c r="G65" s="3">
        <v>5</v>
      </c>
      <c r="H65" s="3">
        <v>7</v>
      </c>
      <c r="I65" s="3">
        <v>8</v>
      </c>
      <c r="J65" s="3">
        <v>10</v>
      </c>
      <c r="K65" s="3">
        <v>12</v>
      </c>
      <c r="L65" s="3">
        <v>14</v>
      </c>
      <c r="M65" s="3">
        <v>15</v>
      </c>
      <c r="N65" s="3">
        <v>18</v>
      </c>
      <c r="O65" s="3">
        <v>20</v>
      </c>
      <c r="P65" s="3">
        <v>24</v>
      </c>
      <c r="Q65" s="3">
        <v>28</v>
      </c>
      <c r="R65" s="3">
        <v>30</v>
      </c>
    </row>
    <row r="66" spans="1:18" s="4" customFormat="1" ht="18" customHeight="1" thickBot="1" x14ac:dyDescent="0.3">
      <c r="A66" s="6" t="s">
        <v>71</v>
      </c>
      <c r="B66" s="3">
        <v>0.14000000000000001</v>
      </c>
      <c r="C66" s="3">
        <v>836</v>
      </c>
      <c r="D66" s="3">
        <v>1000</v>
      </c>
      <c r="E66" s="3">
        <v>30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s="4" customFormat="1" ht="18" customHeight="1" thickBot="1" x14ac:dyDescent="0.3">
      <c r="A67" s="6" t="s">
        <v>72</v>
      </c>
      <c r="B67" s="3">
        <v>3.6999999999999998E-2</v>
      </c>
      <c r="C67" s="3">
        <v>1030</v>
      </c>
      <c r="D67" s="3">
        <v>40</v>
      </c>
      <c r="E67" s="3">
        <v>40</v>
      </c>
      <c r="F67" s="3">
        <v>50</v>
      </c>
      <c r="G67" s="3">
        <v>60</v>
      </c>
      <c r="H67" s="3">
        <v>70</v>
      </c>
      <c r="I67" s="3">
        <v>100</v>
      </c>
      <c r="J67" s="2"/>
      <c r="K67" s="2"/>
      <c r="L67" s="2"/>
      <c r="M67" s="2"/>
      <c r="N67" s="2"/>
      <c r="O67" s="2"/>
      <c r="P67" s="2"/>
      <c r="Q67" s="2"/>
      <c r="R67" s="2"/>
    </row>
    <row r="68" spans="1:18" s="4" customFormat="1" ht="18" customHeight="1" thickBot="1" x14ac:dyDescent="0.3">
      <c r="A68" s="6" t="s">
        <v>73</v>
      </c>
      <c r="B68" s="3">
        <v>0.23</v>
      </c>
      <c r="C68" s="3">
        <v>1470</v>
      </c>
      <c r="D68" s="3">
        <v>1350</v>
      </c>
      <c r="E68" s="3">
        <v>3</v>
      </c>
      <c r="F68" s="3">
        <v>6</v>
      </c>
      <c r="G68" s="3">
        <v>8</v>
      </c>
      <c r="H68" s="3">
        <v>10</v>
      </c>
      <c r="I68" s="3">
        <v>12</v>
      </c>
      <c r="J68" s="3">
        <v>15</v>
      </c>
      <c r="K68" s="3">
        <v>18</v>
      </c>
      <c r="L68" s="3">
        <v>21</v>
      </c>
      <c r="M68" s="3">
        <v>25</v>
      </c>
      <c r="N68" s="2"/>
      <c r="O68" s="2"/>
      <c r="P68" s="2"/>
      <c r="Q68" s="2"/>
      <c r="R68" s="2"/>
    </row>
    <row r="69" spans="1:18" s="4" customFormat="1" ht="18" customHeight="1" thickBot="1" x14ac:dyDescent="0.3">
      <c r="A69" s="6" t="s">
        <v>74</v>
      </c>
      <c r="B69" s="3">
        <v>4</v>
      </c>
      <c r="C69" s="3">
        <v>840</v>
      </c>
      <c r="D69" s="3">
        <v>2100</v>
      </c>
      <c r="E69" s="3">
        <v>20</v>
      </c>
      <c r="F69" s="3">
        <v>25</v>
      </c>
      <c r="G69" s="3">
        <v>30</v>
      </c>
      <c r="H69" s="3">
        <v>35</v>
      </c>
      <c r="I69" s="3">
        <v>40</v>
      </c>
      <c r="J69" s="3">
        <v>45</v>
      </c>
      <c r="K69" s="3">
        <v>50</v>
      </c>
      <c r="L69" s="2"/>
      <c r="M69" s="2"/>
      <c r="N69" s="2"/>
      <c r="O69" s="2"/>
      <c r="P69" s="2"/>
      <c r="Q69" s="2"/>
      <c r="R69" s="2"/>
    </row>
    <row r="70" spans="1:18" s="4" customFormat="1" ht="18" customHeight="1" thickBot="1" x14ac:dyDescent="0.3">
      <c r="A70" s="6" t="s">
        <v>75</v>
      </c>
      <c r="B70" s="3">
        <v>3.6999999999999998E-2</v>
      </c>
      <c r="C70" s="3">
        <v>1720</v>
      </c>
      <c r="D70" s="3">
        <v>19.899999999999999</v>
      </c>
      <c r="E70" s="3">
        <v>100</v>
      </c>
      <c r="F70" s="3">
        <v>150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s="4" customFormat="1" ht="18" customHeight="1" thickBot="1" x14ac:dyDescent="0.3">
      <c r="A71" s="6" t="s">
        <v>76</v>
      </c>
      <c r="B71" s="3">
        <v>3.9E-2</v>
      </c>
      <c r="C71" s="3">
        <v>2150</v>
      </c>
      <c r="D71" s="3">
        <v>40</v>
      </c>
      <c r="E71" s="3">
        <v>30</v>
      </c>
      <c r="F71" s="3">
        <v>40</v>
      </c>
      <c r="G71" s="3">
        <v>50</v>
      </c>
      <c r="H71" s="3">
        <v>60</v>
      </c>
      <c r="I71" s="3">
        <v>80</v>
      </c>
      <c r="J71" s="3">
        <v>100</v>
      </c>
      <c r="K71" s="3">
        <v>120</v>
      </c>
      <c r="L71" s="3">
        <v>140</v>
      </c>
      <c r="M71" s="3">
        <v>160</v>
      </c>
      <c r="N71" s="3">
        <v>180</v>
      </c>
      <c r="O71" s="2"/>
      <c r="P71" s="2"/>
      <c r="Q71" s="2"/>
      <c r="R71" s="2"/>
    </row>
    <row r="72" spans="1:18" s="4" customFormat="1" ht="18" customHeight="1" thickBot="1" x14ac:dyDescent="0.3">
      <c r="A72" s="6" t="s">
        <v>77</v>
      </c>
      <c r="B72" s="3">
        <v>0.08</v>
      </c>
      <c r="C72" s="3">
        <v>2100</v>
      </c>
      <c r="D72" s="3">
        <v>275</v>
      </c>
      <c r="E72" s="3">
        <v>9</v>
      </c>
      <c r="F72" s="3">
        <v>12</v>
      </c>
      <c r="G72" s="3">
        <v>15</v>
      </c>
      <c r="H72" s="3">
        <v>18</v>
      </c>
      <c r="I72" s="3">
        <v>20</v>
      </c>
      <c r="J72" s="3">
        <v>25</v>
      </c>
      <c r="K72" s="3">
        <v>50</v>
      </c>
      <c r="L72" s="3">
        <v>100</v>
      </c>
      <c r="M72" s="3"/>
      <c r="N72" s="3"/>
      <c r="O72" s="2"/>
      <c r="P72" s="2"/>
      <c r="Q72" s="2"/>
      <c r="R72" s="2"/>
    </row>
    <row r="73" spans="1:18" s="4" customFormat="1" ht="18" customHeight="1" thickBot="1" x14ac:dyDescent="0.3">
      <c r="A73" s="6" t="s">
        <v>78</v>
      </c>
      <c r="B73" s="3">
        <v>45</v>
      </c>
      <c r="C73" s="3">
        <v>500</v>
      </c>
      <c r="D73" s="3">
        <v>7800</v>
      </c>
      <c r="E73" s="3">
        <v>2</v>
      </c>
      <c r="F73" s="3">
        <v>3</v>
      </c>
      <c r="G73" s="3">
        <v>4</v>
      </c>
      <c r="H73" s="3">
        <v>5</v>
      </c>
      <c r="I73" s="3">
        <v>6</v>
      </c>
      <c r="J73" s="3">
        <v>8</v>
      </c>
      <c r="K73" s="3">
        <v>10</v>
      </c>
      <c r="L73" s="3">
        <v>12.5</v>
      </c>
      <c r="M73" s="3">
        <v>14.2</v>
      </c>
      <c r="N73" s="3">
        <v>16</v>
      </c>
      <c r="O73" s="3">
        <v>20</v>
      </c>
      <c r="P73" s="2"/>
      <c r="Q73" s="2"/>
      <c r="R73" s="2"/>
    </row>
    <row r="74" spans="1:18" s="4" customFormat="1" ht="18" customHeight="1" thickBot="1" x14ac:dyDescent="0.3">
      <c r="A74" s="6" t="s">
        <v>79</v>
      </c>
      <c r="B74" s="3">
        <v>0.1</v>
      </c>
      <c r="C74" s="3">
        <v>2100</v>
      </c>
      <c r="D74" s="3">
        <v>300</v>
      </c>
      <c r="E74" s="3">
        <v>9</v>
      </c>
      <c r="F74" s="3">
        <v>12</v>
      </c>
      <c r="G74" s="3">
        <v>15</v>
      </c>
      <c r="H74" s="3">
        <v>18</v>
      </c>
      <c r="I74" s="3"/>
      <c r="J74" s="3"/>
      <c r="K74" s="3"/>
      <c r="L74" s="3"/>
      <c r="M74" s="3"/>
      <c r="N74" s="3"/>
      <c r="O74" s="2"/>
      <c r="P74" s="2"/>
      <c r="Q74" s="2"/>
      <c r="R74" s="2"/>
    </row>
    <row r="75" spans="1:18" s="4" customFormat="1" ht="18" customHeight="1" thickBot="1" x14ac:dyDescent="0.3">
      <c r="A75" s="6" t="s">
        <v>80</v>
      </c>
      <c r="B75" s="3">
        <v>0.33600000000000002</v>
      </c>
      <c r="C75" s="3">
        <v>1300</v>
      </c>
      <c r="D75" s="3">
        <v>1215</v>
      </c>
      <c r="E75" s="3">
        <v>110</v>
      </c>
      <c r="F75" s="3">
        <v>150</v>
      </c>
      <c r="G75" s="3">
        <v>180</v>
      </c>
      <c r="H75" s="3">
        <v>200</v>
      </c>
      <c r="I75" s="3">
        <v>250</v>
      </c>
      <c r="J75" s="2"/>
      <c r="K75" s="2"/>
      <c r="L75" s="2"/>
      <c r="M75" s="2"/>
      <c r="N75" s="2"/>
      <c r="O75" s="2"/>
      <c r="P75" s="2"/>
      <c r="Q75" s="2"/>
      <c r="R75" s="2"/>
    </row>
    <row r="76" spans="1:18" s="4" customFormat="1" ht="18" customHeight="1" thickBot="1" x14ac:dyDescent="0.3">
      <c r="A76" s="6" t="s">
        <v>81</v>
      </c>
      <c r="B76" s="3">
        <v>0.6</v>
      </c>
      <c r="C76" s="3">
        <v>4182</v>
      </c>
      <c r="D76" s="3">
        <v>1000</v>
      </c>
      <c r="E76" s="3">
        <v>10</v>
      </c>
      <c r="F76" s="3">
        <v>15</v>
      </c>
      <c r="G76" s="3">
        <v>20</v>
      </c>
      <c r="H76" s="3">
        <v>25</v>
      </c>
      <c r="I76" s="3">
        <v>30</v>
      </c>
      <c r="J76" s="3">
        <v>40</v>
      </c>
      <c r="K76" s="3">
        <v>50</v>
      </c>
      <c r="L76" s="3">
        <v>60</v>
      </c>
      <c r="M76" s="3">
        <v>70</v>
      </c>
      <c r="N76" s="3">
        <v>80</v>
      </c>
      <c r="O76" s="3">
        <v>90</v>
      </c>
      <c r="P76" s="3">
        <v>100</v>
      </c>
      <c r="Q76" s="3">
        <v>120</v>
      </c>
      <c r="R76" s="3">
        <v>150</v>
      </c>
    </row>
    <row r="77" spans="1:18" s="4" customFormat="1" ht="18" customHeight="1" thickBot="1" x14ac:dyDescent="0.3">
      <c r="A77" s="6" t="s">
        <v>82</v>
      </c>
      <c r="B77" s="3">
        <v>3.9E-2</v>
      </c>
      <c r="C77" s="3">
        <v>2100</v>
      </c>
      <c r="D77" s="3">
        <v>160</v>
      </c>
      <c r="E77" s="3">
        <v>20</v>
      </c>
      <c r="F77" s="3">
        <v>40</v>
      </c>
      <c r="G77" s="3">
        <v>60</v>
      </c>
      <c r="H77" s="3">
        <v>80</v>
      </c>
      <c r="I77" s="3">
        <v>100</v>
      </c>
      <c r="J77" s="3">
        <v>120</v>
      </c>
      <c r="K77" s="3">
        <v>140</v>
      </c>
      <c r="L77" s="3">
        <v>160</v>
      </c>
      <c r="M77" s="2"/>
      <c r="N77" s="2"/>
      <c r="O77" s="2"/>
      <c r="P77" s="2"/>
      <c r="Q77" s="2"/>
      <c r="R77" s="2"/>
    </row>
    <row r="78" spans="1:18" s="4" customFormat="1" ht="18" customHeight="1" thickBot="1" x14ac:dyDescent="0.3">
      <c r="A78" s="6" t="s">
        <v>83</v>
      </c>
      <c r="B78" s="3">
        <v>3.7999999999999999E-2</v>
      </c>
      <c r="C78" s="3">
        <v>2100</v>
      </c>
      <c r="D78" s="3">
        <v>49.5</v>
      </c>
      <c r="E78" s="3">
        <v>40</v>
      </c>
      <c r="F78" s="3">
        <v>60</v>
      </c>
      <c r="G78" s="3">
        <v>80</v>
      </c>
      <c r="H78" s="3">
        <v>100</v>
      </c>
      <c r="I78" s="3">
        <v>120</v>
      </c>
      <c r="J78" s="3">
        <v>140</v>
      </c>
      <c r="K78" s="3">
        <v>160</v>
      </c>
      <c r="L78" s="3">
        <v>180</v>
      </c>
      <c r="M78" s="3">
        <v>200</v>
      </c>
      <c r="N78" s="3">
        <v>220</v>
      </c>
      <c r="O78" s="3">
        <v>240</v>
      </c>
      <c r="P78" s="2"/>
      <c r="Q78" s="2"/>
      <c r="R78" s="2"/>
    </row>
    <row r="79" spans="1:18" s="4" customFormat="1" ht="18" customHeight="1" thickBot="1" x14ac:dyDescent="0.3">
      <c r="A79" s="7" t="s">
        <v>84</v>
      </c>
      <c r="B79" s="3">
        <v>0.08</v>
      </c>
      <c r="C79" s="3">
        <v>1800</v>
      </c>
      <c r="D79" s="3">
        <v>385</v>
      </c>
      <c r="E79" s="3">
        <v>25</v>
      </c>
      <c r="F79" s="3">
        <v>35</v>
      </c>
      <c r="G79" s="3">
        <v>50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15.75" thickBo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15.75" thickBo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15.75" thickBo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15.75" thickBo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5.75" thickBo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15.75" thickBo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15.75" thickBo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thickBo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15.75" thickBo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5.75" thickBo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ht="15.75" thickBo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15.75" thickBo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15.75" thickBo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15.75" thickBo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15.75" thickBo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15.75" thickBo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</sheetData>
  <dataConsolidate function="product" topLabels="1">
    <dataRefs count="1">
      <dataRef ref="E4:G4" sheet="Database"/>
    </dataRefs>
  </dataConsolidate>
  <mergeCells count="2">
    <mergeCell ref="E2:R2"/>
    <mergeCell ref="E3:R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B23FB-3663-4CA8-8A23-D600E7684660}">
  <dimension ref="B2:I22"/>
  <sheetViews>
    <sheetView tabSelected="1" workbookViewId="0">
      <selection activeCell="G5" sqref="G5"/>
    </sheetView>
  </sheetViews>
  <sheetFormatPr defaultRowHeight="15" x14ac:dyDescent="0.25"/>
  <cols>
    <col min="2" max="2" width="17.7109375" bestFit="1" customWidth="1"/>
    <col min="3" max="3" width="16.7109375" customWidth="1"/>
    <col min="4" max="4" width="20.85546875" customWidth="1"/>
    <col min="5" max="5" width="18.42578125" bestFit="1" customWidth="1"/>
    <col min="6" max="7" width="18.42578125" style="12" customWidth="1"/>
    <col min="8" max="8" width="23.140625" customWidth="1"/>
    <col min="9" max="9" width="12.140625" customWidth="1"/>
  </cols>
  <sheetData>
    <row r="2" spans="2:9" x14ac:dyDescent="0.25">
      <c r="B2" s="16" t="s">
        <v>85</v>
      </c>
      <c r="C2" s="16" t="s">
        <v>89</v>
      </c>
      <c r="D2" s="16" t="s">
        <v>90</v>
      </c>
      <c r="E2" s="16" t="s">
        <v>91</v>
      </c>
      <c r="F2" s="23" t="s">
        <v>98</v>
      </c>
      <c r="G2" s="16" t="s">
        <v>100</v>
      </c>
      <c r="H2" s="16" t="s">
        <v>2</v>
      </c>
      <c r="I2" s="16" t="s">
        <v>3</v>
      </c>
    </row>
    <row r="3" spans="2:9" x14ac:dyDescent="0.25">
      <c r="B3" s="16"/>
      <c r="C3" s="16" t="s">
        <v>92</v>
      </c>
      <c r="D3" s="16" t="s">
        <v>93</v>
      </c>
      <c r="E3" s="16" t="s">
        <v>94</v>
      </c>
      <c r="F3" s="16" t="s">
        <v>99</v>
      </c>
      <c r="G3" s="16" t="s">
        <v>99</v>
      </c>
      <c r="H3" s="16" t="s">
        <v>6</v>
      </c>
      <c r="I3" s="16" t="s">
        <v>7</v>
      </c>
    </row>
    <row r="4" spans="2:9" x14ac:dyDescent="0.25">
      <c r="B4" s="13" t="s">
        <v>86</v>
      </c>
      <c r="C4" s="10"/>
      <c r="D4" s="10"/>
      <c r="E4" s="10"/>
      <c r="F4" s="14"/>
      <c r="G4" s="14">
        <f>Database!A1</f>
        <v>34.5</v>
      </c>
      <c r="H4" s="14"/>
      <c r="I4" s="14"/>
    </row>
    <row r="5" spans="2:9" x14ac:dyDescent="0.25">
      <c r="B5" s="13" t="s">
        <v>87</v>
      </c>
      <c r="C5" s="10"/>
      <c r="D5" s="24">
        <v>25</v>
      </c>
      <c r="E5" s="25">
        <f>1/D5</f>
        <v>0.04</v>
      </c>
      <c r="F5" s="25">
        <f>($E5/$E$15)*$G$15</f>
        <v>-0.41242721872610705</v>
      </c>
      <c r="G5" s="25">
        <f>G4+F5</f>
        <v>34.087572781273892</v>
      </c>
      <c r="H5" s="14"/>
      <c r="I5" s="14"/>
    </row>
    <row r="6" spans="2:9" x14ac:dyDescent="0.25">
      <c r="B6" s="11" t="s">
        <v>20</v>
      </c>
      <c r="C6" s="15">
        <v>100</v>
      </c>
      <c r="D6" s="24">
        <f>IFERROR(VLOOKUP($B6,Database!$A$4:$D$79,2,FALSE),0)</f>
        <v>0.187</v>
      </c>
      <c r="E6" s="25">
        <f>IFERROR((1/$D6)*($C6/1000),0)</f>
        <v>0.53475935828877008</v>
      </c>
      <c r="F6" s="25">
        <f t="shared" ref="F6:F13" si="0">($E6/$E$15)*$G$15</f>
        <v>-5.5137328706698812</v>
      </c>
      <c r="G6" s="25">
        <f t="shared" ref="G6:G13" si="1">G5+F6</f>
        <v>28.573839910604011</v>
      </c>
      <c r="H6" s="24">
        <f>IFERROR(VLOOKUP($B6,Database!$A$4:$D$79,3,FALSE),0)</f>
        <v>1112</v>
      </c>
      <c r="I6" s="24">
        <f>IFERROR(VLOOKUP($B6,Database!$A$4:$D$79,4,FALSE),0)</f>
        <v>1171</v>
      </c>
    </row>
    <row r="7" spans="2:9" x14ac:dyDescent="0.25">
      <c r="B7" s="11" t="s">
        <v>60</v>
      </c>
      <c r="C7" s="15">
        <v>50</v>
      </c>
      <c r="D7" s="24">
        <f>IFERROR(VLOOKUP($B7,Database!$A$4:$D$79,2,FALSE),0)</f>
        <v>4.1000000000000002E-2</v>
      </c>
      <c r="E7" s="25">
        <v>0.16</v>
      </c>
      <c r="F7" s="25">
        <f t="shared" si="0"/>
        <v>-1.6497088749044282</v>
      </c>
      <c r="G7" s="25">
        <f t="shared" si="1"/>
        <v>26.924131035699585</v>
      </c>
      <c r="H7" s="24">
        <f>IFERROR(VLOOKUP($B7,Database!$A$4:$D$79,3,FALSE),0)</f>
        <v>840</v>
      </c>
      <c r="I7" s="24">
        <f>IFERROR(VLOOKUP($B7,Database!$A$4:$D$79,4,FALSE),0)</f>
        <v>115</v>
      </c>
    </row>
    <row r="8" spans="2:9" x14ac:dyDescent="0.25">
      <c r="B8" s="11" t="s">
        <v>21</v>
      </c>
      <c r="C8" s="15">
        <v>100</v>
      </c>
      <c r="D8" s="24">
        <f>IFERROR(VLOOKUP($B8,Database!$A$4:$D$79,2,FALSE),0)</f>
        <v>0.3</v>
      </c>
      <c r="E8" s="25">
        <f t="shared" ref="E8:E12" si="2">IFERROR((1/$D8)*($C8/1000),0)</f>
        <v>0.33333333333333337</v>
      </c>
      <c r="F8" s="25">
        <f t="shared" si="0"/>
        <v>-3.436893489384226</v>
      </c>
      <c r="G8" s="25">
        <f t="shared" si="1"/>
        <v>23.48723754631536</v>
      </c>
      <c r="H8" s="24">
        <f>IFERROR(VLOOKUP($B8,Database!$A$4:$D$79,3,FALSE),0)</f>
        <v>840</v>
      </c>
      <c r="I8" s="24">
        <f>IFERROR(VLOOKUP($B8,Database!$A$4:$D$79,4,FALSE),0)</f>
        <v>1000</v>
      </c>
    </row>
    <row r="9" spans="2:9" x14ac:dyDescent="0.25">
      <c r="B9" s="11" t="s">
        <v>26</v>
      </c>
      <c r="C9" s="15">
        <v>12</v>
      </c>
      <c r="D9" s="24">
        <f>IFERROR(VLOOKUP($B9,Database!$A$4:$D$79,2,FALSE),0)</f>
        <v>1.1000000000000001</v>
      </c>
      <c r="E9" s="25">
        <f t="shared" si="2"/>
        <v>1.0909090909090908E-2</v>
      </c>
      <c r="F9" s="25">
        <f t="shared" si="0"/>
        <v>-0.11248015056166555</v>
      </c>
      <c r="G9" s="25">
        <f t="shared" si="1"/>
        <v>23.374757395753694</v>
      </c>
      <c r="H9" s="24">
        <f>IFERROR(VLOOKUP($B9,Database!$A$4:$D$79,3,FALSE),0)</f>
        <v>840</v>
      </c>
      <c r="I9" s="24">
        <f>IFERROR(VLOOKUP($B9,Database!$A$4:$D$79,4,FALSE),0)</f>
        <v>1900</v>
      </c>
    </row>
    <row r="10" spans="2:9" x14ac:dyDescent="0.25">
      <c r="B10" s="11"/>
      <c r="C10" s="15"/>
      <c r="D10" s="24">
        <f>IFERROR(VLOOKUP($B10,Database!$A$4:$D$79,2,FALSE),0)</f>
        <v>0</v>
      </c>
      <c r="E10" s="25">
        <f t="shared" si="2"/>
        <v>0</v>
      </c>
      <c r="F10" s="25">
        <f t="shared" si="0"/>
        <v>0</v>
      </c>
      <c r="G10" s="25">
        <f t="shared" si="1"/>
        <v>23.374757395753694</v>
      </c>
      <c r="H10" s="24">
        <f>IFERROR(VLOOKUP($B10,Database!$A$4:$D$79,3,FALSE),0)</f>
        <v>0</v>
      </c>
      <c r="I10" s="24">
        <f>IFERROR(VLOOKUP($B10,Database!$A$4:$D$79,4,FALSE),0)</f>
        <v>0</v>
      </c>
    </row>
    <row r="11" spans="2:9" x14ac:dyDescent="0.25">
      <c r="B11" s="11"/>
      <c r="C11" s="15"/>
      <c r="D11" s="24">
        <f>IFERROR(VLOOKUP($B11,Database!$A$4:$D$79,2,FALSE),0)</f>
        <v>0</v>
      </c>
      <c r="E11" s="25">
        <f t="shared" si="2"/>
        <v>0</v>
      </c>
      <c r="F11" s="25">
        <f t="shared" si="0"/>
        <v>0</v>
      </c>
      <c r="G11" s="25">
        <f t="shared" si="1"/>
        <v>23.374757395753694</v>
      </c>
      <c r="H11" s="24">
        <f>IFERROR(VLOOKUP($B11,Database!$A$4:$D$79,3,FALSE),0)</f>
        <v>0</v>
      </c>
      <c r="I11" s="24">
        <f>IFERROR(VLOOKUP($B11,Database!$A$4:$D$79,4,FALSE),0)</f>
        <v>0</v>
      </c>
    </row>
    <row r="12" spans="2:9" x14ac:dyDescent="0.25">
      <c r="B12" s="11"/>
      <c r="C12" s="15"/>
      <c r="D12" s="24">
        <f>IFERROR(VLOOKUP($B12,Database!$A$4:$D$79,2,FALSE),0)</f>
        <v>0</v>
      </c>
      <c r="E12" s="25">
        <f t="shared" si="2"/>
        <v>0</v>
      </c>
      <c r="F12" s="25">
        <f t="shared" si="0"/>
        <v>0</v>
      </c>
      <c r="G12" s="25">
        <f t="shared" si="1"/>
        <v>23.374757395753694</v>
      </c>
      <c r="H12" s="24">
        <f>IFERROR(VLOOKUP($B12,Database!$A$4:$D$79,3,FALSE),0)</f>
        <v>0</v>
      </c>
      <c r="I12" s="24">
        <f>IFERROR(VLOOKUP($B12,Database!$A$4:$D$79,4,FALSE),0)</f>
        <v>0</v>
      </c>
    </row>
    <row r="13" spans="2:9" x14ac:dyDescent="0.25">
      <c r="B13" s="13" t="s">
        <v>88</v>
      </c>
      <c r="C13" s="10"/>
      <c r="D13" s="24">
        <v>7.5</v>
      </c>
      <c r="E13" s="25">
        <f>1/D13</f>
        <v>0.13333333333333333</v>
      </c>
      <c r="F13" s="25">
        <f t="shared" si="0"/>
        <v>-1.37475739575369</v>
      </c>
      <c r="G13" s="24">
        <f t="shared" si="1"/>
        <v>22.000000000000004</v>
      </c>
      <c r="H13" s="14"/>
      <c r="I13" s="14"/>
    </row>
    <row r="14" spans="2:9" x14ac:dyDescent="0.25">
      <c r="B14" s="10" t="s">
        <v>96</v>
      </c>
      <c r="C14" s="10"/>
      <c r="D14" s="10"/>
      <c r="E14" s="10"/>
      <c r="F14" s="14"/>
      <c r="G14" s="14">
        <v>22</v>
      </c>
      <c r="H14" s="14"/>
      <c r="I14" s="14"/>
    </row>
    <row r="15" spans="2:9" x14ac:dyDescent="0.25">
      <c r="D15" s="17" t="s">
        <v>97</v>
      </c>
      <c r="E15" s="18">
        <f>SUM(E$5:E$13)</f>
        <v>1.2123351158645279</v>
      </c>
      <c r="F15" s="18"/>
      <c r="G15" s="20">
        <f>G14-G4</f>
        <v>-12.5</v>
      </c>
      <c r="H15" s="21">
        <f t="shared" ref="H15:I15" si="3">SUM(H$5:H$13)</f>
        <v>3632</v>
      </c>
      <c r="I15" s="21">
        <f t="shared" si="3"/>
        <v>4186</v>
      </c>
    </row>
    <row r="16" spans="2:9" x14ac:dyDescent="0.25">
      <c r="D16" s="17" t="s">
        <v>95</v>
      </c>
      <c r="E16" s="19">
        <f>1/E15</f>
        <v>0.8248544374522141</v>
      </c>
      <c r="F16" s="22"/>
      <c r="G16" s="22"/>
      <c r="H16" s="12"/>
      <c r="I16" s="12"/>
    </row>
    <row r="22" spans="5:5" x14ac:dyDescent="0.25">
      <c r="E22" s="26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Invalid Entry!" error="Please select a material from the list" promptTitle="Material Choice" prompt="Select a Material" xr:uid="{49EE98E6-B3B9-447B-A7C2-6408BEAE7D46}">
          <x14:formula1>
            <xm:f>Database!$A$4:$A$79</xm:f>
          </x14:formula1>
          <xm:sqref>B6:B12</xm:sqref>
        </x14:dataValidation>
        <x14:dataValidation type="list" allowBlank="1" showInputMessage="1" showErrorMessage="1" errorTitle="Verify Thickness" error="Thickness does not exist for this material, select a thickness from the list" promptTitle="Thickness" prompt="Select Thickness" xr:uid="{DC4C641B-1AD5-4259-AE6F-26C838750E26}">
          <x14:formula1>
            <xm:f>_xlfn.XLOOKUP($B6,Database!$A$4:$A$100,Database!$E$4:$R$100)</xm:f>
          </x14:formula1>
          <xm:sqref>C6:C12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329C8-EAD1-4499-B74A-0D2E9B1F9B1B}">
  <dimension ref="B2:I16"/>
  <sheetViews>
    <sheetView workbookViewId="0">
      <selection activeCell="G5" sqref="G5"/>
    </sheetView>
  </sheetViews>
  <sheetFormatPr defaultRowHeight="15" x14ac:dyDescent="0.25"/>
  <cols>
    <col min="2" max="2" width="17.7109375" bestFit="1" customWidth="1"/>
    <col min="3" max="3" width="16.7109375" customWidth="1"/>
    <col min="4" max="4" width="20.85546875" customWidth="1"/>
    <col min="5" max="5" width="18.42578125" bestFit="1" customWidth="1"/>
    <col min="6" max="7" width="18.42578125" style="12" customWidth="1"/>
    <col min="8" max="8" width="23.140625" customWidth="1"/>
    <col min="9" max="9" width="12.140625" customWidth="1"/>
  </cols>
  <sheetData>
    <row r="2" spans="2:9" x14ac:dyDescent="0.25">
      <c r="B2" s="16" t="s">
        <v>85</v>
      </c>
      <c r="C2" s="16" t="s">
        <v>89</v>
      </c>
      <c r="D2" s="16" t="s">
        <v>90</v>
      </c>
      <c r="E2" s="16" t="s">
        <v>91</v>
      </c>
      <c r="F2" s="23" t="s">
        <v>98</v>
      </c>
      <c r="G2" s="16" t="s">
        <v>100</v>
      </c>
      <c r="H2" s="16" t="s">
        <v>2</v>
      </c>
      <c r="I2" s="16" t="s">
        <v>3</v>
      </c>
    </row>
    <row r="3" spans="2:9" x14ac:dyDescent="0.25">
      <c r="B3" s="16"/>
      <c r="C3" s="16" t="s">
        <v>92</v>
      </c>
      <c r="D3" s="16" t="s">
        <v>93</v>
      </c>
      <c r="E3" s="16" t="s">
        <v>94</v>
      </c>
      <c r="F3" s="16" t="s">
        <v>99</v>
      </c>
      <c r="G3" s="16" t="s">
        <v>99</v>
      </c>
      <c r="H3" s="16" t="s">
        <v>6</v>
      </c>
      <c r="I3" s="16" t="s">
        <v>7</v>
      </c>
    </row>
    <row r="4" spans="2:9" x14ac:dyDescent="0.25">
      <c r="B4" s="13" t="s">
        <v>86</v>
      </c>
      <c r="C4" s="10"/>
      <c r="D4" s="10"/>
      <c r="E4" s="10"/>
      <c r="F4" s="14"/>
      <c r="G4" s="14">
        <f>Database!A1</f>
        <v>34.5</v>
      </c>
      <c r="H4" s="14"/>
      <c r="I4" s="14"/>
    </row>
    <row r="5" spans="2:9" x14ac:dyDescent="0.25">
      <c r="B5" s="13" t="s">
        <v>87</v>
      </c>
      <c r="C5" s="10"/>
      <c r="D5" s="24">
        <v>25</v>
      </c>
      <c r="E5" s="25">
        <f>1/D5</f>
        <v>0.04</v>
      </c>
      <c r="F5" s="25">
        <f>($E5/$E$15)*$G$15</f>
        <v>-0.52364305811593437</v>
      </c>
      <c r="G5" s="25">
        <f>G4+F5</f>
        <v>33.976356941884063</v>
      </c>
      <c r="H5" s="14"/>
      <c r="I5" s="14"/>
    </row>
    <row r="6" spans="2:9" x14ac:dyDescent="0.25">
      <c r="B6" s="11" t="s">
        <v>78</v>
      </c>
      <c r="C6" s="15">
        <v>8</v>
      </c>
      <c r="D6" s="24">
        <f>IFERROR(VLOOKUP($B6,Database!$A$4:$D$79,2,FALSE),0)</f>
        <v>45</v>
      </c>
      <c r="E6" s="25">
        <f>IFERROR((1/$D6)*($C6/1000),0)</f>
        <v>1.7777777777777779E-4</v>
      </c>
      <c r="F6" s="25">
        <f t="shared" ref="F6:F13" si="0">($E6/$E$15)*$G$15</f>
        <v>-2.3273024805152633E-3</v>
      </c>
      <c r="G6" s="25">
        <f t="shared" ref="G6:G13" si="1">G5+F6</f>
        <v>33.974029639403547</v>
      </c>
      <c r="H6" s="24">
        <f>IFERROR(VLOOKUP($B6,Database!$A$4:$D$79,3,FALSE),0)</f>
        <v>500</v>
      </c>
      <c r="I6" s="24">
        <f>IFERROR(VLOOKUP($B6,Database!$A$4:$D$79,4,FALSE),0)</f>
        <v>7800</v>
      </c>
    </row>
    <row r="7" spans="2:9" x14ac:dyDescent="0.25">
      <c r="B7" s="11" t="s">
        <v>11</v>
      </c>
      <c r="C7" s="15">
        <v>10</v>
      </c>
      <c r="D7" s="24">
        <f>IFERROR(VLOOKUP($B7,Database!$A$4:$D$79,2,FALSE),0)</f>
        <v>2.5999999999999999E-2</v>
      </c>
      <c r="E7" s="25">
        <v>0.16</v>
      </c>
      <c r="F7" s="25">
        <f t="shared" si="0"/>
        <v>-2.0945722324637375</v>
      </c>
      <c r="G7" s="25">
        <f t="shared" si="1"/>
        <v>31.87945740693981</v>
      </c>
      <c r="H7" s="24">
        <f>IFERROR(VLOOKUP($B7,Database!$A$4:$D$79,3,FALSE),0)</f>
        <v>1005</v>
      </c>
      <c r="I7" s="24">
        <f>IFERROR(VLOOKUP($B7,Database!$A$4:$D$79,4,FALSE),0)</f>
        <v>1225</v>
      </c>
    </row>
    <row r="8" spans="2:9" x14ac:dyDescent="0.25">
      <c r="B8" s="11" t="s">
        <v>16</v>
      </c>
      <c r="C8" s="15">
        <v>120</v>
      </c>
      <c r="D8" s="24">
        <f>IFERROR(VLOOKUP($B8,Database!$A$4:$D$79,2,FALSE),0)</f>
        <v>0.29899999999999999</v>
      </c>
      <c r="E8" s="25">
        <f t="shared" ref="E8:E12" si="2">IFERROR((1/$D8)*($C8/1000),0)</f>
        <v>0.40133779264214048</v>
      </c>
      <c r="F8" s="25">
        <f t="shared" si="0"/>
        <v>-5.253943726915729</v>
      </c>
      <c r="G8" s="25">
        <f t="shared" si="1"/>
        <v>26.625513680024081</v>
      </c>
      <c r="H8" s="24">
        <f>IFERROR(VLOOKUP($B8,Database!$A$4:$D$79,3,FALSE),0)</f>
        <v>1000</v>
      </c>
      <c r="I8" s="24">
        <f>IFERROR(VLOOKUP($B8,Database!$A$4:$D$79,4,FALSE),0)</f>
        <v>910</v>
      </c>
    </row>
    <row r="9" spans="2:9" x14ac:dyDescent="0.25">
      <c r="B9" s="11" t="s">
        <v>39</v>
      </c>
      <c r="C9" s="15">
        <v>22</v>
      </c>
      <c r="D9" s="24">
        <f>IFERROR(VLOOKUP($B9,Database!$A$4:$D$79,2,FALSE),0)</f>
        <v>0.1</v>
      </c>
      <c r="E9" s="25">
        <f t="shared" si="2"/>
        <v>0.21999999999999997</v>
      </c>
      <c r="F9" s="25">
        <f t="shared" si="0"/>
        <v>-2.8800368196376382</v>
      </c>
      <c r="G9" s="25">
        <f t="shared" si="1"/>
        <v>23.745476860386443</v>
      </c>
      <c r="H9" s="24">
        <f>IFERROR(VLOOKUP($B9,Database!$A$4:$D$79,3,FALSE),0)</f>
        <v>1600</v>
      </c>
      <c r="I9" s="24">
        <f>IFERROR(VLOOKUP($B9,Database!$A$4:$D$79,4,FALSE),0)</f>
        <v>500</v>
      </c>
    </row>
    <row r="10" spans="2:9" x14ac:dyDescent="0.25">
      <c r="B10" s="11"/>
      <c r="C10" s="15"/>
      <c r="D10" s="24">
        <f>IFERROR(VLOOKUP($B10,Database!$A$4:$D$79,2,FALSE),0)</f>
        <v>0</v>
      </c>
      <c r="E10" s="25">
        <f t="shared" si="2"/>
        <v>0</v>
      </c>
      <c r="F10" s="25">
        <f t="shared" si="0"/>
        <v>0</v>
      </c>
      <c r="G10" s="25">
        <f t="shared" si="1"/>
        <v>23.745476860386443</v>
      </c>
      <c r="H10" s="24">
        <f>IFERROR(VLOOKUP($B10,Database!$A$4:$D$79,3,FALSE),0)</f>
        <v>0</v>
      </c>
      <c r="I10" s="24">
        <f>IFERROR(VLOOKUP($B10,Database!$A$4:$D$79,4,FALSE),0)</f>
        <v>0</v>
      </c>
    </row>
    <row r="11" spans="2:9" x14ac:dyDescent="0.25">
      <c r="B11" s="11"/>
      <c r="C11" s="15"/>
      <c r="D11" s="24">
        <f>IFERROR(VLOOKUP($B11,Database!$A$4:$D$79,2,FALSE),0)</f>
        <v>0</v>
      </c>
      <c r="E11" s="25">
        <f t="shared" si="2"/>
        <v>0</v>
      </c>
      <c r="F11" s="25">
        <f t="shared" si="0"/>
        <v>0</v>
      </c>
      <c r="G11" s="25">
        <f t="shared" si="1"/>
        <v>23.745476860386443</v>
      </c>
      <c r="H11" s="24">
        <f>IFERROR(VLOOKUP($B11,Database!$A$4:$D$79,3,FALSE),0)</f>
        <v>0</v>
      </c>
      <c r="I11" s="24">
        <f>IFERROR(VLOOKUP($B11,Database!$A$4:$D$79,4,FALSE),0)</f>
        <v>0</v>
      </c>
    </row>
    <row r="12" spans="2:9" x14ac:dyDescent="0.25">
      <c r="B12" s="11"/>
      <c r="C12" s="15"/>
      <c r="D12" s="24">
        <f>IFERROR(VLOOKUP($B12,Database!$A$4:$D$79,2,FALSE),0)</f>
        <v>0</v>
      </c>
      <c r="E12" s="25">
        <f t="shared" si="2"/>
        <v>0</v>
      </c>
      <c r="F12" s="25">
        <f t="shared" si="0"/>
        <v>0</v>
      </c>
      <c r="G12" s="25">
        <f t="shared" si="1"/>
        <v>23.745476860386443</v>
      </c>
      <c r="H12" s="24">
        <f>IFERROR(VLOOKUP($B12,Database!$A$4:$D$79,3,FALSE),0)</f>
        <v>0</v>
      </c>
      <c r="I12" s="24">
        <f>IFERROR(VLOOKUP($B12,Database!$A$4:$D$79,4,FALSE),0)</f>
        <v>0</v>
      </c>
    </row>
    <row r="13" spans="2:9" x14ac:dyDescent="0.25">
      <c r="B13" s="13" t="s">
        <v>88</v>
      </c>
      <c r="C13" s="10"/>
      <c r="D13" s="24">
        <v>7.5</v>
      </c>
      <c r="E13" s="25">
        <f>1/D13</f>
        <v>0.13333333333333333</v>
      </c>
      <c r="F13" s="25">
        <f t="shared" si="0"/>
        <v>-1.7454768603864474</v>
      </c>
      <c r="G13" s="24">
        <f t="shared" si="1"/>
        <v>21.999999999999996</v>
      </c>
      <c r="H13" s="14"/>
      <c r="I13" s="14"/>
    </row>
    <row r="14" spans="2:9" x14ac:dyDescent="0.25">
      <c r="B14" s="10" t="s">
        <v>96</v>
      </c>
      <c r="C14" s="10"/>
      <c r="D14" s="10"/>
      <c r="E14" s="10"/>
      <c r="F14" s="14"/>
      <c r="G14" s="14">
        <v>22</v>
      </c>
      <c r="H14" s="14"/>
      <c r="I14" s="14"/>
    </row>
    <row r="15" spans="2:9" x14ac:dyDescent="0.25">
      <c r="D15" s="17" t="s">
        <v>97</v>
      </c>
      <c r="E15" s="18">
        <f>SUM(E$5:E$13)</f>
        <v>0.95484890375325149</v>
      </c>
      <c r="F15" s="18"/>
      <c r="G15" s="20">
        <f>G14-G4</f>
        <v>-12.5</v>
      </c>
      <c r="H15" s="21">
        <f t="shared" ref="H15:I15" si="3">SUM(H$5:H$13)</f>
        <v>4105</v>
      </c>
      <c r="I15" s="21">
        <f t="shared" si="3"/>
        <v>10435</v>
      </c>
    </row>
    <row r="16" spans="2:9" x14ac:dyDescent="0.25">
      <c r="D16" s="17" t="s">
        <v>95</v>
      </c>
      <c r="E16" s="19">
        <f>1/E15</f>
        <v>1.0472861162318685</v>
      </c>
      <c r="F16" s="22"/>
      <c r="G16" s="22"/>
      <c r="H16" s="12"/>
      <c r="I16" s="12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erify Thickness" error="Thickness does not exist for this material, select a thickness from the list" promptTitle="Thickness" prompt="Select Thickness" xr:uid="{16AC7DA8-EB34-4944-AAA8-F322D99E7F17}">
          <x14:formula1>
            <xm:f>_xlfn.XLOOKUP($B6,Database!$A$4:$A$100,Database!$E$4:$R$100)</xm:f>
          </x14:formula1>
          <xm:sqref>C6:C12</xm:sqref>
        </x14:dataValidation>
        <x14:dataValidation type="list" allowBlank="1" showInputMessage="1" showErrorMessage="1" errorTitle="Invalid Entry!" error="Please select a material from the list" promptTitle="Material Choice" prompt="Select a Material" xr:uid="{5044AD08-5F9E-48CA-81FD-41D8434DDA8D}">
          <x14:formula1>
            <xm:f>Database!$A$4:$A$79</xm:f>
          </x14:formula1>
          <xm:sqref>B6:B12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DF09D-013B-4622-98CF-E02A55DE5C42}">
  <dimension ref="B2:I16"/>
  <sheetViews>
    <sheetView workbookViewId="0">
      <selection activeCell="G5" sqref="G5"/>
    </sheetView>
  </sheetViews>
  <sheetFormatPr defaultRowHeight="15" x14ac:dyDescent="0.25"/>
  <cols>
    <col min="2" max="2" width="17.7109375" bestFit="1" customWidth="1"/>
    <col min="3" max="3" width="16.7109375" customWidth="1"/>
    <col min="4" max="4" width="20.85546875" customWidth="1"/>
    <col min="5" max="5" width="18.42578125" bestFit="1" customWidth="1"/>
    <col min="6" max="7" width="18.42578125" style="12" customWidth="1"/>
    <col min="8" max="8" width="23.140625" customWidth="1"/>
    <col min="9" max="9" width="12.140625" customWidth="1"/>
  </cols>
  <sheetData>
    <row r="2" spans="2:9" x14ac:dyDescent="0.25">
      <c r="B2" s="16" t="s">
        <v>85</v>
      </c>
      <c r="C2" s="16" t="s">
        <v>89</v>
      </c>
      <c r="D2" s="16" t="s">
        <v>90</v>
      </c>
      <c r="E2" s="16" t="s">
        <v>91</v>
      </c>
      <c r="F2" s="23" t="s">
        <v>98</v>
      </c>
      <c r="G2" s="16" t="s">
        <v>100</v>
      </c>
      <c r="H2" s="16" t="s">
        <v>2</v>
      </c>
      <c r="I2" s="16" t="s">
        <v>3</v>
      </c>
    </row>
    <row r="3" spans="2:9" x14ac:dyDescent="0.25">
      <c r="B3" s="16"/>
      <c r="C3" s="16" t="s">
        <v>92</v>
      </c>
      <c r="D3" s="16" t="s">
        <v>93</v>
      </c>
      <c r="E3" s="16" t="s">
        <v>94</v>
      </c>
      <c r="F3" s="16" t="s">
        <v>99</v>
      </c>
      <c r="G3" s="16" t="s">
        <v>99</v>
      </c>
      <c r="H3" s="16" t="s">
        <v>6</v>
      </c>
      <c r="I3" s="16" t="s">
        <v>7</v>
      </c>
    </row>
    <row r="4" spans="2:9" x14ac:dyDescent="0.25">
      <c r="B4" s="13" t="s">
        <v>86</v>
      </c>
      <c r="C4" s="10"/>
      <c r="D4" s="10"/>
      <c r="E4" s="10"/>
      <c r="F4" s="14"/>
      <c r="G4" s="14">
        <f>Database!A1</f>
        <v>34.5</v>
      </c>
      <c r="H4" s="14"/>
      <c r="I4" s="14"/>
    </row>
    <row r="5" spans="2:9" x14ac:dyDescent="0.25">
      <c r="B5" s="13" t="s">
        <v>87</v>
      </c>
      <c r="C5" s="10"/>
      <c r="D5" s="24">
        <v>25</v>
      </c>
      <c r="E5" s="25">
        <f>1/D5</f>
        <v>0.04</v>
      </c>
      <c r="F5" s="25">
        <f>($E5/$E$15)*$G$15</f>
        <v>-0.52364305811593437</v>
      </c>
      <c r="G5" s="25">
        <f>G4+F5</f>
        <v>33.976356941884063</v>
      </c>
      <c r="H5" s="14"/>
      <c r="I5" s="14"/>
    </row>
    <row r="6" spans="2:9" x14ac:dyDescent="0.25">
      <c r="B6" s="11" t="s">
        <v>78</v>
      </c>
      <c r="C6" s="15">
        <v>8</v>
      </c>
      <c r="D6" s="24">
        <f>IFERROR(VLOOKUP($B6,Database!$A$4:$D$79,2,FALSE),0)</f>
        <v>45</v>
      </c>
      <c r="E6" s="25">
        <f>IFERROR((1/$D6)*($C6/1000),0)</f>
        <v>1.7777777777777779E-4</v>
      </c>
      <c r="F6" s="25">
        <f t="shared" ref="F6:F13" si="0">($E6/$E$15)*$G$15</f>
        <v>-2.3273024805152633E-3</v>
      </c>
      <c r="G6" s="25">
        <f t="shared" ref="G6:G13" si="1">G5+F6</f>
        <v>33.974029639403547</v>
      </c>
      <c r="H6" s="24">
        <f>IFERROR(VLOOKUP($B6,Database!$A$4:$D$79,3,FALSE),0)</f>
        <v>500</v>
      </c>
      <c r="I6" s="24">
        <f>IFERROR(VLOOKUP($B6,Database!$A$4:$D$79,4,FALSE),0)</f>
        <v>7800</v>
      </c>
    </row>
    <row r="7" spans="2:9" x14ac:dyDescent="0.25">
      <c r="B7" s="11" t="s">
        <v>11</v>
      </c>
      <c r="C7" s="15">
        <v>10</v>
      </c>
      <c r="D7" s="24">
        <f>IFERROR(VLOOKUP($B7,Database!$A$4:$D$79,2,FALSE),0)</f>
        <v>2.5999999999999999E-2</v>
      </c>
      <c r="E7" s="25">
        <v>0.16</v>
      </c>
      <c r="F7" s="25">
        <f t="shared" si="0"/>
        <v>-2.0945722324637375</v>
      </c>
      <c r="G7" s="25">
        <f t="shared" si="1"/>
        <v>31.87945740693981</v>
      </c>
      <c r="H7" s="24">
        <f>IFERROR(VLOOKUP($B7,Database!$A$4:$D$79,3,FALSE),0)</f>
        <v>1005</v>
      </c>
      <c r="I7" s="24">
        <f>IFERROR(VLOOKUP($B7,Database!$A$4:$D$79,4,FALSE),0)</f>
        <v>1225</v>
      </c>
    </row>
    <row r="8" spans="2:9" x14ac:dyDescent="0.25">
      <c r="B8" s="11" t="s">
        <v>16</v>
      </c>
      <c r="C8" s="15">
        <v>120</v>
      </c>
      <c r="D8" s="24">
        <f>IFERROR(VLOOKUP($B8,Database!$A$4:$D$79,2,FALSE),0)</f>
        <v>0.29899999999999999</v>
      </c>
      <c r="E8" s="25">
        <f t="shared" ref="E8:E12" si="2">IFERROR((1/$D8)*($C8/1000),0)</f>
        <v>0.40133779264214048</v>
      </c>
      <c r="F8" s="25">
        <f t="shared" si="0"/>
        <v>-5.253943726915729</v>
      </c>
      <c r="G8" s="25">
        <f t="shared" si="1"/>
        <v>26.625513680024081</v>
      </c>
      <c r="H8" s="24">
        <f>IFERROR(VLOOKUP($B8,Database!$A$4:$D$79,3,FALSE),0)</f>
        <v>1000</v>
      </c>
      <c r="I8" s="24">
        <f>IFERROR(VLOOKUP($B8,Database!$A$4:$D$79,4,FALSE),0)</f>
        <v>910</v>
      </c>
    </row>
    <row r="9" spans="2:9" x14ac:dyDescent="0.25">
      <c r="B9" s="11" t="s">
        <v>39</v>
      </c>
      <c r="C9" s="15">
        <v>22</v>
      </c>
      <c r="D9" s="24">
        <f>IFERROR(VLOOKUP($B9,Database!$A$4:$D$79,2,FALSE),0)</f>
        <v>0.1</v>
      </c>
      <c r="E9" s="25">
        <f t="shared" si="2"/>
        <v>0.21999999999999997</v>
      </c>
      <c r="F9" s="25">
        <f t="shared" si="0"/>
        <v>-2.8800368196376382</v>
      </c>
      <c r="G9" s="25">
        <f t="shared" si="1"/>
        <v>23.745476860386443</v>
      </c>
      <c r="H9" s="24">
        <f>IFERROR(VLOOKUP($B9,Database!$A$4:$D$79,3,FALSE),0)</f>
        <v>1600</v>
      </c>
      <c r="I9" s="24">
        <f>IFERROR(VLOOKUP($B9,Database!$A$4:$D$79,4,FALSE),0)</f>
        <v>500</v>
      </c>
    </row>
    <row r="10" spans="2:9" x14ac:dyDescent="0.25">
      <c r="B10" s="11"/>
      <c r="C10" s="15"/>
      <c r="D10" s="24">
        <f>IFERROR(VLOOKUP($B10,Database!$A$4:$D$79,2,FALSE),0)</f>
        <v>0</v>
      </c>
      <c r="E10" s="25">
        <f t="shared" si="2"/>
        <v>0</v>
      </c>
      <c r="F10" s="25">
        <f t="shared" si="0"/>
        <v>0</v>
      </c>
      <c r="G10" s="25">
        <f t="shared" si="1"/>
        <v>23.745476860386443</v>
      </c>
      <c r="H10" s="24">
        <f>IFERROR(VLOOKUP($B10,Database!$A$4:$D$79,3,FALSE),0)</f>
        <v>0</v>
      </c>
      <c r="I10" s="24">
        <f>IFERROR(VLOOKUP($B10,Database!$A$4:$D$79,4,FALSE),0)</f>
        <v>0</v>
      </c>
    </row>
    <row r="11" spans="2:9" x14ac:dyDescent="0.25">
      <c r="B11" s="11"/>
      <c r="C11" s="15"/>
      <c r="D11" s="24">
        <f>IFERROR(VLOOKUP($B11,Database!$A$4:$D$79,2,FALSE),0)</f>
        <v>0</v>
      </c>
      <c r="E11" s="25">
        <f t="shared" si="2"/>
        <v>0</v>
      </c>
      <c r="F11" s="25">
        <f t="shared" si="0"/>
        <v>0</v>
      </c>
      <c r="G11" s="25">
        <f t="shared" si="1"/>
        <v>23.745476860386443</v>
      </c>
      <c r="H11" s="24">
        <f>IFERROR(VLOOKUP($B11,Database!$A$4:$D$79,3,FALSE),0)</f>
        <v>0</v>
      </c>
      <c r="I11" s="24">
        <f>IFERROR(VLOOKUP($B11,Database!$A$4:$D$79,4,FALSE),0)</f>
        <v>0</v>
      </c>
    </row>
    <row r="12" spans="2:9" x14ac:dyDescent="0.25">
      <c r="B12" s="11"/>
      <c r="C12" s="15"/>
      <c r="D12" s="24">
        <f>IFERROR(VLOOKUP($B12,Database!$A$4:$D$79,2,FALSE),0)</f>
        <v>0</v>
      </c>
      <c r="E12" s="25">
        <f t="shared" si="2"/>
        <v>0</v>
      </c>
      <c r="F12" s="25">
        <f t="shared" si="0"/>
        <v>0</v>
      </c>
      <c r="G12" s="25">
        <f t="shared" si="1"/>
        <v>23.745476860386443</v>
      </c>
      <c r="H12" s="24">
        <f>IFERROR(VLOOKUP($B12,Database!$A$4:$D$79,3,FALSE),0)</f>
        <v>0</v>
      </c>
      <c r="I12" s="24">
        <f>IFERROR(VLOOKUP($B12,Database!$A$4:$D$79,4,FALSE),0)</f>
        <v>0</v>
      </c>
    </row>
    <row r="13" spans="2:9" x14ac:dyDescent="0.25">
      <c r="B13" s="13" t="s">
        <v>88</v>
      </c>
      <c r="C13" s="10"/>
      <c r="D13" s="24">
        <v>7.5</v>
      </c>
      <c r="E13" s="25">
        <f>1/D13</f>
        <v>0.13333333333333333</v>
      </c>
      <c r="F13" s="25">
        <f t="shared" si="0"/>
        <v>-1.7454768603864474</v>
      </c>
      <c r="G13" s="24">
        <f t="shared" si="1"/>
        <v>21.999999999999996</v>
      </c>
      <c r="H13" s="14"/>
      <c r="I13" s="14"/>
    </row>
    <row r="14" spans="2:9" x14ac:dyDescent="0.25">
      <c r="B14" s="10" t="s">
        <v>96</v>
      </c>
      <c r="C14" s="10"/>
      <c r="D14" s="10"/>
      <c r="E14" s="10"/>
      <c r="F14" s="14"/>
      <c r="G14" s="14">
        <v>22</v>
      </c>
      <c r="H14" s="14"/>
      <c r="I14" s="14"/>
    </row>
    <row r="15" spans="2:9" x14ac:dyDescent="0.25">
      <c r="D15" s="17" t="s">
        <v>97</v>
      </c>
      <c r="E15" s="18">
        <f>SUM(E$5:E$13)</f>
        <v>0.95484890375325149</v>
      </c>
      <c r="F15" s="18"/>
      <c r="G15" s="20">
        <f>G14-G4</f>
        <v>-12.5</v>
      </c>
      <c r="H15" s="21">
        <f t="shared" ref="H15:I15" si="3">SUM(H$5:H$13)</f>
        <v>4105</v>
      </c>
      <c r="I15" s="21">
        <f t="shared" si="3"/>
        <v>10435</v>
      </c>
    </row>
    <row r="16" spans="2:9" x14ac:dyDescent="0.25">
      <c r="D16" s="17" t="s">
        <v>95</v>
      </c>
      <c r="E16" s="19">
        <f>1/E15</f>
        <v>1.0472861162318685</v>
      </c>
      <c r="F16" s="22"/>
      <c r="G16" s="22"/>
      <c r="H16" s="12"/>
      <c r="I16" s="12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Invalid Entry!" error="Please select a material from the list" promptTitle="Material Choice" prompt="Select a Material" xr:uid="{A283E7F4-E533-4A1F-9D34-62E1FE90C105}">
          <x14:formula1>
            <xm:f>Database!$A$4:$A$79</xm:f>
          </x14:formula1>
          <xm:sqref>B6:B12</xm:sqref>
        </x14:dataValidation>
        <x14:dataValidation type="list" allowBlank="1" showInputMessage="1" showErrorMessage="1" errorTitle="Verify Thickness" error="Thickness does not exist for this material, select a thickness from the list" promptTitle="Thickness" prompt="Select Thickness" xr:uid="{852C2333-D473-476A-A3A0-341EB2A5D76F}">
          <x14:formula1>
            <xm:f>_xlfn.XLOOKUP($B6,Database!$A$4:$A$100,Database!$E$4:$R$100)</xm:f>
          </x14:formula1>
          <xm:sqref>C6:C12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Database</vt:lpstr>
      <vt:lpstr>Wall</vt:lpstr>
      <vt:lpstr>Roof</vt:lpstr>
      <vt:lpstr>Floor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</dc:creator>
  <cp:lastModifiedBy>Juan C</cp:lastModifiedBy>
  <dcterms:created xsi:type="dcterms:W3CDTF">2023-08-15T17:08:42Z</dcterms:created>
  <dcterms:modified xsi:type="dcterms:W3CDTF">2023-08-22T14:49:35Z</dcterms:modified>
</cp:coreProperties>
</file>