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daran\Documents\Pacmen\PaNic_raw_data_Fig3-4_Table3-4\"/>
    </mc:Choice>
  </mc:AlternateContent>
  <bookViews>
    <workbookView xWindow="0" yWindow="0" windowWidth="28800" windowHeight="13050" activeTab="4"/>
  </bookViews>
  <sheets>
    <sheet name="IMX2301 - R21" sheetId="1" r:id="rId1"/>
    <sheet name="IMX2301 - R22" sheetId="2" r:id="rId2"/>
    <sheet name="IMX2300 - R23" sheetId="4" r:id="rId3"/>
    <sheet name="IMX2300 - R24" sheetId="3" r:id="rId4"/>
    <sheet name="Averages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5" l="1"/>
  <c r="D6" i="5"/>
  <c r="E5" i="5"/>
  <c r="D5" i="5"/>
  <c r="E4" i="5"/>
  <c r="D4" i="5"/>
  <c r="E3" i="5"/>
  <c r="D3" i="5"/>
  <c r="I6" i="5"/>
  <c r="H6" i="5"/>
  <c r="I5" i="5"/>
  <c r="H5" i="5"/>
  <c r="I4" i="5"/>
  <c r="H4" i="5"/>
  <c r="I3" i="5"/>
  <c r="H3" i="5"/>
  <c r="I8" i="1" l="1"/>
  <c r="M19" i="4" l="1"/>
  <c r="I19" i="4"/>
  <c r="H19" i="4"/>
  <c r="M18" i="4"/>
  <c r="O19" i="4" s="1"/>
  <c r="I18" i="4"/>
  <c r="H18" i="4"/>
  <c r="M17" i="4"/>
  <c r="I17" i="4"/>
  <c r="H17" i="4"/>
  <c r="M16" i="4"/>
  <c r="I16" i="4"/>
  <c r="H16" i="4"/>
  <c r="M15" i="4"/>
  <c r="I15" i="4"/>
  <c r="H15" i="4"/>
  <c r="M14" i="4"/>
  <c r="O15" i="4" s="1"/>
  <c r="I14" i="4"/>
  <c r="H14" i="4"/>
  <c r="M13" i="4"/>
  <c r="I13" i="4"/>
  <c r="H13" i="4"/>
  <c r="M12" i="4"/>
  <c r="I12" i="4"/>
  <c r="H12" i="4"/>
  <c r="M11" i="4"/>
  <c r="I11" i="4"/>
  <c r="H11" i="4"/>
  <c r="M10" i="4"/>
  <c r="O11" i="4" s="1"/>
  <c r="I10" i="4"/>
  <c r="H10" i="4"/>
  <c r="M9" i="4"/>
  <c r="I9" i="4"/>
  <c r="H9" i="4"/>
  <c r="M8" i="4"/>
  <c r="I8" i="4"/>
  <c r="H8" i="4"/>
  <c r="M19" i="3"/>
  <c r="I19" i="3"/>
  <c r="H19" i="3"/>
  <c r="M18" i="3"/>
  <c r="O19" i="3" s="1"/>
  <c r="I18" i="3"/>
  <c r="H18" i="3"/>
  <c r="M17" i="3"/>
  <c r="I17" i="3"/>
  <c r="H17" i="3"/>
  <c r="M16" i="3"/>
  <c r="I16" i="3"/>
  <c r="H16" i="3"/>
  <c r="M15" i="3"/>
  <c r="O16" i="3" s="1"/>
  <c r="I15" i="3"/>
  <c r="H15" i="3"/>
  <c r="M14" i="3"/>
  <c r="O15" i="3" s="1"/>
  <c r="I14" i="3"/>
  <c r="H14" i="3"/>
  <c r="M13" i="3"/>
  <c r="I13" i="3"/>
  <c r="H13" i="3"/>
  <c r="M12" i="3"/>
  <c r="I12" i="3"/>
  <c r="H12" i="3"/>
  <c r="M11" i="3"/>
  <c r="O12" i="3" s="1"/>
  <c r="I11" i="3"/>
  <c r="H11" i="3"/>
  <c r="M10" i="3"/>
  <c r="O11" i="3" s="1"/>
  <c r="I10" i="3"/>
  <c r="H10" i="3"/>
  <c r="M9" i="3"/>
  <c r="I9" i="3"/>
  <c r="H9" i="3"/>
  <c r="M8" i="3"/>
  <c r="I8" i="3"/>
  <c r="H8" i="3"/>
  <c r="M18" i="2"/>
  <c r="I18" i="2"/>
  <c r="H18" i="2"/>
  <c r="M17" i="2"/>
  <c r="I17" i="2"/>
  <c r="H17" i="2"/>
  <c r="M16" i="2"/>
  <c r="I16" i="2"/>
  <c r="H16" i="2"/>
  <c r="M15" i="2"/>
  <c r="I15" i="2"/>
  <c r="H15" i="2"/>
  <c r="M14" i="2"/>
  <c r="I14" i="2"/>
  <c r="H14" i="2"/>
  <c r="M13" i="2"/>
  <c r="I13" i="2"/>
  <c r="H13" i="2"/>
  <c r="M12" i="2"/>
  <c r="I12" i="2"/>
  <c r="H12" i="2"/>
  <c r="M11" i="2"/>
  <c r="I11" i="2"/>
  <c r="H11" i="2"/>
  <c r="M10" i="2"/>
  <c r="I10" i="2"/>
  <c r="H10" i="2"/>
  <c r="M9" i="2"/>
  <c r="I9" i="2"/>
  <c r="H9" i="2"/>
  <c r="M8" i="2"/>
  <c r="J8" i="2" s="1"/>
  <c r="I8" i="2"/>
  <c r="H8" i="2"/>
  <c r="O10" i="3" l="1"/>
  <c r="O18" i="3"/>
  <c r="O9" i="3"/>
  <c r="O13" i="3"/>
  <c r="O17" i="3"/>
  <c r="O14" i="3"/>
  <c r="O16" i="4"/>
  <c r="J8" i="3"/>
  <c r="O14" i="4"/>
  <c r="O18" i="4"/>
  <c r="O17" i="4"/>
  <c r="O10" i="4"/>
  <c r="O13" i="4"/>
  <c r="O12" i="4"/>
  <c r="O9" i="4"/>
  <c r="P9" i="4" s="1"/>
  <c r="J9" i="3"/>
  <c r="O15" i="2"/>
  <c r="O11" i="2"/>
  <c r="O9" i="2"/>
  <c r="J9" i="2" s="1"/>
  <c r="J8" i="4"/>
  <c r="O17" i="2"/>
  <c r="O13" i="2"/>
  <c r="O10" i="2"/>
  <c r="O16" i="2"/>
  <c r="O18" i="2"/>
  <c r="O12" i="2"/>
  <c r="O14" i="2"/>
  <c r="P10" i="4" l="1"/>
  <c r="P11" i="4" s="1"/>
  <c r="P12" i="4" s="1"/>
  <c r="P13" i="4" s="1"/>
  <c r="P14" i="4" s="1"/>
  <c r="P15" i="4" s="1"/>
  <c r="P16" i="4" s="1"/>
  <c r="P17" i="4" s="1"/>
  <c r="P18" i="4" s="1"/>
  <c r="P19" i="4" s="1"/>
  <c r="J16" i="3"/>
  <c r="J16" i="4"/>
  <c r="J10" i="4"/>
  <c r="J17" i="4"/>
  <c r="J18" i="4"/>
  <c r="J11" i="4"/>
  <c r="J19" i="4"/>
  <c r="J9" i="4"/>
  <c r="J14" i="4"/>
  <c r="J12" i="4"/>
  <c r="J15" i="4"/>
  <c r="J13" i="4"/>
  <c r="J14" i="2"/>
  <c r="J16" i="2"/>
  <c r="J17" i="3"/>
  <c r="J13" i="3"/>
  <c r="J11" i="3"/>
  <c r="J19" i="3"/>
  <c r="J15" i="3"/>
  <c r="J14" i="3"/>
  <c r="J12" i="3"/>
  <c r="J18" i="3"/>
  <c r="J10" i="3"/>
  <c r="J17" i="2"/>
  <c r="J11" i="2"/>
  <c r="J15" i="2"/>
  <c r="J13" i="2"/>
  <c r="J12" i="2"/>
  <c r="J18" i="2"/>
  <c r="J10" i="2"/>
  <c r="M18" i="1" l="1"/>
  <c r="I18" i="1"/>
  <c r="H18" i="1"/>
  <c r="M17" i="1"/>
  <c r="O18" i="1" s="1"/>
  <c r="I17" i="1"/>
  <c r="H17" i="1"/>
  <c r="M16" i="1"/>
  <c r="I16" i="1"/>
  <c r="H16" i="1"/>
  <c r="M15" i="1"/>
  <c r="I15" i="1"/>
  <c r="H15" i="1"/>
  <c r="M14" i="1"/>
  <c r="I14" i="1"/>
  <c r="H14" i="1"/>
  <c r="M13" i="1"/>
  <c r="I13" i="1"/>
  <c r="H13" i="1"/>
  <c r="M12" i="1"/>
  <c r="I12" i="1"/>
  <c r="H12" i="1"/>
  <c r="M11" i="1"/>
  <c r="I11" i="1"/>
  <c r="H11" i="1"/>
  <c r="M10" i="1"/>
  <c r="I10" i="1"/>
  <c r="H10" i="1"/>
  <c r="M9" i="1"/>
  <c r="I9" i="1"/>
  <c r="H9" i="1"/>
  <c r="M8" i="1"/>
  <c r="H8" i="1"/>
  <c r="O13" i="1" l="1"/>
  <c r="O10" i="1"/>
  <c r="O14" i="1"/>
  <c r="O9" i="1"/>
  <c r="P9" i="1" s="1"/>
  <c r="P10" i="1" s="1"/>
  <c r="O17" i="1"/>
  <c r="J8" i="1"/>
  <c r="O11" i="1"/>
  <c r="O15" i="1"/>
  <c r="O12" i="1"/>
  <c r="O16" i="1"/>
  <c r="J10" i="1" l="1"/>
  <c r="J9" i="1"/>
  <c r="J13" i="1"/>
  <c r="J12" i="1"/>
  <c r="J15" i="1"/>
  <c r="J16" i="1"/>
  <c r="J17" i="1"/>
  <c r="P11" i="1"/>
  <c r="P12" i="1" s="1"/>
  <c r="P13" i="1" s="1"/>
  <c r="P14" i="1" s="1"/>
  <c r="P15" i="1" s="1"/>
  <c r="P16" i="1" s="1"/>
  <c r="P17" i="1" s="1"/>
  <c r="P18" i="1" s="1"/>
  <c r="J14" i="1"/>
  <c r="J11" i="1"/>
  <c r="J18" i="1"/>
</calcChain>
</file>

<file path=xl/sharedStrings.xml><?xml version="1.0" encoding="utf-8"?>
<sst xmlns="http://schemas.openxmlformats.org/spreadsheetml/2006/main" count="112" uniqueCount="31">
  <si>
    <t>Yields/Ratios were defined as the absolute value of the slope of the linear fits after plotting the concentrations of various compounds  in mid-exponential phase of growth (shown in the Biomass over time graph)</t>
  </si>
  <si>
    <t>HPLC data</t>
  </si>
  <si>
    <t>Ethanol evaporation correction</t>
  </si>
  <si>
    <t>Biomass sampling (dry weight)</t>
  </si>
  <si>
    <t xml:space="preserve">Sample </t>
  </si>
  <si>
    <t>Time (h)</t>
  </si>
  <si>
    <t>Glucose (mM)</t>
  </si>
  <si>
    <t>Glycerol (mM)</t>
  </si>
  <si>
    <t>Ethanol (mM)</t>
  </si>
  <si>
    <r>
      <t>Glucose (g 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</si>
  <si>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Glycerol (g 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</si>
  <si>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Corr. Ethanol (g 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</si>
  <si>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Ethanol (g 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</si>
  <si>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Broth Weight (g)</t>
  </si>
  <si>
    <r>
      <t>Ethanol evap. (g 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</si>
  <si>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Biomass (g 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</si>
  <si>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Molecular Weights (g mol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</si>
  <si>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Glucose</t>
  </si>
  <si>
    <t>Glycerol</t>
  </si>
  <si>
    <t>Ethanol</t>
  </si>
  <si>
    <r>
      <t>μ (h</t>
    </r>
    <r>
      <rPr>
        <b/>
        <vertAlign val="superscript"/>
        <sz val="10"/>
        <color rgb="FF000000"/>
        <rFont val="Calibri"/>
        <family val="2"/>
        <scheme val="minor"/>
      </rPr>
      <t>-1</t>
    </r>
    <r>
      <rPr>
        <b/>
        <sz val="10"/>
        <color rgb="FF000000"/>
        <rFont val="Calibri"/>
        <family val="2"/>
        <scheme val="minor"/>
      </rPr>
      <t>)</t>
    </r>
  </si>
  <si>
    <r>
      <t>Y glycerol/glucose (g g</t>
    </r>
    <r>
      <rPr>
        <b/>
        <vertAlign val="superscript"/>
        <sz val="10"/>
        <color rgb="FF000000"/>
        <rFont val="Calibri"/>
        <family val="2"/>
        <scheme val="minor"/>
      </rPr>
      <t>-1</t>
    </r>
    <r>
      <rPr>
        <b/>
        <sz val="10"/>
        <color rgb="FF000000"/>
        <rFont val="Calibri"/>
        <family val="2"/>
        <scheme val="minor"/>
      </rPr>
      <t>)</t>
    </r>
  </si>
  <si>
    <r>
      <t>Y biomass/glucose (g</t>
    </r>
    <r>
      <rPr>
        <b/>
        <vertAlign val="subscript"/>
        <sz val="10"/>
        <color rgb="FF000000"/>
        <rFont val="Calibri"/>
        <family val="2"/>
        <scheme val="minor"/>
      </rPr>
      <t>x</t>
    </r>
    <r>
      <rPr>
        <b/>
        <sz val="10"/>
        <color rgb="FF000000"/>
        <rFont val="Calibri"/>
        <family val="2"/>
        <scheme val="minor"/>
      </rPr>
      <t xml:space="preserve"> g</t>
    </r>
    <r>
      <rPr>
        <b/>
        <vertAlign val="superscript"/>
        <sz val="10"/>
        <color rgb="FF000000"/>
        <rFont val="Calibri"/>
        <family val="2"/>
        <scheme val="minor"/>
      </rPr>
      <t>-1</t>
    </r>
    <r>
      <rPr>
        <b/>
        <sz val="10"/>
        <color rgb="FF000000"/>
        <rFont val="Calibri"/>
        <family val="2"/>
        <scheme val="minor"/>
      </rPr>
      <t>)</t>
    </r>
  </si>
  <si>
    <r>
      <t>Y EtOH/glucose (g g</t>
    </r>
    <r>
      <rPr>
        <b/>
        <vertAlign val="superscript"/>
        <sz val="10"/>
        <color rgb="FF000000"/>
        <rFont val="Calibri"/>
        <family val="2"/>
        <scheme val="minor"/>
      </rPr>
      <t>-1</t>
    </r>
    <r>
      <rPr>
        <b/>
        <sz val="10"/>
        <color rgb="FF000000"/>
        <rFont val="Calibri"/>
        <family val="2"/>
        <scheme val="minor"/>
      </rPr>
      <t>)</t>
    </r>
  </si>
  <si>
    <t>Supplementary Table S2. Example of calculations of yields.</t>
  </si>
  <si>
    <t>Average</t>
  </si>
  <si>
    <t>Avdev</t>
  </si>
  <si>
    <t>IMX2301 - 1</t>
  </si>
  <si>
    <t>IMX2301 - 2</t>
  </si>
  <si>
    <t>IMSX2300 - 1</t>
  </si>
  <si>
    <t>IMX2300 - 2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</si>
</sst>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  <font>
      <b/>
      <vertAlign val="subscript"/>
      <sz val="10"/>
      <color rgb="FF000000"/>
      <name val="Calibri"/>
      <family val="2"/>
      <scheme val="minor"/>
    </font>
    <font>
      <b/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DEDED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2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/>
    <xf numFmtId="0" fontId="0" fillId="2" borderId="0" xfId="0" applyFill="1" applyAlignment="1"/>
    <xf numFmtId="0" fontId="0" fillId="0" borderId="0" xfId="0" applyAlignment="1"/>
    <xf numFmtId="0" fontId="0" fillId="3" borderId="0" xfId="0" applyFill="1" applyAlignment="1"/>
    <xf numFmtId="0" fontId="1" fillId="3" borderId="0" xfId="0" applyFont="1" applyFill="1"/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0" fillId="4" borderId="0" xfId="0" applyFill="1"/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" xfId="0" applyFont="1" applyBorder="1"/>
    <xf numFmtId="0" fontId="0" fillId="0" borderId="0" xfId="0" applyFont="1" applyBorder="1"/>
    <xf numFmtId="2" fontId="5" fillId="0" borderId="0" xfId="1" applyNumberFormat="1" applyFont="1" applyBorder="1"/>
    <xf numFmtId="2" fontId="0" fillId="0" borderId="0" xfId="0" applyNumberFormat="1" applyFont="1" applyBorder="1"/>
    <xf numFmtId="0" fontId="6" fillId="6" borderId="0" xfId="0" applyFont="1" applyFill="1" applyBorder="1" applyAlignment="1">
      <alignment vertical="center"/>
    </xf>
    <xf numFmtId="0" fontId="1" fillId="6" borderId="0" xfId="0" applyFont="1" applyFill="1"/>
    <xf numFmtId="0" fontId="0" fillId="0" borderId="0" xfId="0" applyFill="1" applyBorder="1"/>
    <xf numFmtId="2" fontId="0" fillId="0" borderId="0" xfId="0" applyNumberFormat="1"/>
    <xf numFmtId="2" fontId="9" fillId="0" borderId="0" xfId="0" applyNumberFormat="1" applyFont="1"/>
    <xf numFmtId="0" fontId="0" fillId="7" borderId="0" xfId="0" applyFill="1" applyAlignment="1">
      <alignment horizontal="center"/>
    </xf>
    <xf numFmtId="2" fontId="0" fillId="7" borderId="0" xfId="0" applyNumberFormat="1" applyFill="1" applyAlignment="1">
      <alignment horizontal="center"/>
    </xf>
    <xf numFmtId="0" fontId="1" fillId="0" borderId="0" xfId="0" applyFont="1"/>
    <xf numFmtId="0" fontId="0" fillId="0" borderId="0" xfId="0" applyFont="1"/>
    <xf numFmtId="0" fontId="0" fillId="3" borderId="2" xfId="0" applyFont="1" applyFill="1" applyBorder="1"/>
    <xf numFmtId="0" fontId="0" fillId="3" borderId="3" xfId="0" applyFont="1" applyFill="1" applyBorder="1"/>
    <xf numFmtId="0" fontId="1" fillId="3" borderId="4" xfId="0" applyFont="1" applyFill="1" applyBorder="1"/>
    <xf numFmtId="0" fontId="0" fillId="0" borderId="5" xfId="0" applyFont="1" applyBorder="1"/>
    <xf numFmtId="0" fontId="1" fillId="0" borderId="6" xfId="0" applyFont="1" applyBorder="1"/>
    <xf numFmtId="0" fontId="0" fillId="7" borderId="5" xfId="0" applyFont="1" applyFill="1" applyBorder="1"/>
    <xf numFmtId="0" fontId="0" fillId="7" borderId="0" xfId="0" applyFont="1" applyFill="1" applyBorder="1"/>
    <xf numFmtId="2" fontId="1" fillId="7" borderId="6" xfId="0" applyNumberFormat="1" applyFont="1" applyFill="1" applyBorder="1"/>
    <xf numFmtId="164" fontId="1" fillId="7" borderId="6" xfId="0" applyNumberFormat="1" applyFont="1" applyFill="1" applyBorder="1"/>
    <xf numFmtId="0" fontId="0" fillId="7" borderId="7" xfId="0" applyFont="1" applyFill="1" applyBorder="1"/>
    <xf numFmtId="0" fontId="0" fillId="7" borderId="8" xfId="0" applyFont="1" applyFill="1" applyBorder="1"/>
    <xf numFmtId="164" fontId="1" fillId="7" borderId="9" xfId="0" applyNumberFormat="1" applyFont="1" applyFill="1" applyBorder="1"/>
    <xf numFmtId="0" fontId="1" fillId="3" borderId="3" xfId="0" applyFont="1" applyFill="1" applyBorder="1"/>
    <xf numFmtId="0" fontId="1" fillId="0" borderId="0" xfId="0" applyFont="1" applyBorder="1"/>
    <xf numFmtId="2" fontId="1" fillId="7" borderId="0" xfId="0" applyNumberFormat="1" applyFont="1" applyFill="1" applyBorder="1"/>
    <xf numFmtId="164" fontId="1" fillId="7" borderId="0" xfId="0" applyNumberFormat="1" applyFont="1" applyFill="1" applyBorder="1"/>
    <xf numFmtId="164" fontId="1" fillId="7" borderId="8" xfId="0" applyNumberFormat="1" applyFont="1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5" xfId="0" applyBorder="1"/>
    <xf numFmtId="0" fontId="0" fillId="0" borderId="0" xfId="0" applyBorder="1"/>
    <xf numFmtId="0" fontId="1" fillId="3" borderId="0" xfId="0" applyFont="1" applyFill="1" applyAlignment="1">
      <alignment horizontal="center"/>
    </xf>
    <xf numFmtId="0" fontId="0" fillId="3" borderId="0" xfId="0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DED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Corr. ethanol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0147309711286089"/>
                  <c:y val="2.6906897054534851E-2"/>
                </c:manualLayout>
              </c:layout>
              <c:numFmt formatCode="General" sourceLinked="0"/>
            </c:trendlineLbl>
          </c:trendline>
          <c:xVal>
            <c:numRef>
              <c:f>'IMX2301 - R21'!$H$11:$H$16</c:f>
              <c:numCache>
                <c:formatCode>0.000</c:formatCode>
                <c:ptCount val="6"/>
                <c:pt idx="0">
                  <c:v>19.274877601199996</c:v>
                </c:pt>
                <c:pt idx="1">
                  <c:v>17.419452193080001</c:v>
                </c:pt>
                <c:pt idx="2">
                  <c:v>15.91334903628</c:v>
                </c:pt>
                <c:pt idx="3">
                  <c:v>13.635277933680001</c:v>
                </c:pt>
                <c:pt idx="4">
                  <c:v>10.70594332488</c:v>
                </c:pt>
                <c:pt idx="5">
                  <c:v>6.5901020903999994</c:v>
                </c:pt>
              </c:numCache>
            </c:numRef>
          </c:xVal>
          <c:yVal>
            <c:numRef>
              <c:f>'IMX2301 - R21'!$J$11:$J$16</c:f>
              <c:numCache>
                <c:formatCode>0.000</c:formatCode>
                <c:ptCount val="6"/>
                <c:pt idx="0">
                  <c:v>0.88750211727252126</c:v>
                </c:pt>
                <c:pt idx="1">
                  <c:v>1.5705617987125517</c:v>
                </c:pt>
                <c:pt idx="2">
                  <c:v>2.102532555316547</c:v>
                </c:pt>
                <c:pt idx="3">
                  <c:v>2.9785463081883949</c:v>
                </c:pt>
                <c:pt idx="4">
                  <c:v>4.0964548511194083</c:v>
                </c:pt>
                <c:pt idx="5">
                  <c:v>5.6214258207759045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96-4D3C-A77E-618B2B28C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61568"/>
        <c:axId val="154863488"/>
      </c:scatterChart>
      <c:valAx>
        <c:axId val="15486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54863488"/>
        <c:crosses val="autoZero"/>
        <c:crossBetween val="midCat"/>
      </c:valAx>
      <c:valAx>
        <c:axId val="154863488"/>
        <c:scaling>
          <c:orientation val="minMax"/>
          <c:max val="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Corr.</a:t>
                </a:r>
                <a:r>
                  <a:rPr lang="nl-NL" baseline="0"/>
                  <a:t> ethanol 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54861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Glycerol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03018372703413"/>
          <c:y val="0.15524314668999709"/>
          <c:w val="0.83855314960629923"/>
          <c:h val="0.6306054972295129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890857392825897E-2"/>
                  <c:y val="-0.31532334499854187"/>
                </c:manualLayout>
              </c:layout>
              <c:numFmt formatCode="General" sourceLinked="0"/>
            </c:trendlineLbl>
          </c:trendline>
          <c:xVal>
            <c:numRef>
              <c:f>'IMX2300 - R23'!$H$12:$H$18</c:f>
              <c:numCache>
                <c:formatCode>0.000</c:formatCode>
                <c:ptCount val="7"/>
                <c:pt idx="0">
                  <c:v>19.990817068320002</c:v>
                </c:pt>
                <c:pt idx="1">
                  <c:v>19.110575438640002</c:v>
                </c:pt>
                <c:pt idx="2">
                  <c:v>18.116835604559999</c:v>
                </c:pt>
                <c:pt idx="3">
                  <c:v>16.90889042916</c:v>
                </c:pt>
                <c:pt idx="4">
                  <c:v>14.79313977444</c:v>
                </c:pt>
                <c:pt idx="5">
                  <c:v>12.205921181759999</c:v>
                </c:pt>
                <c:pt idx="6">
                  <c:v>5.3799950444400002</c:v>
                </c:pt>
              </c:numCache>
            </c:numRef>
          </c:xVal>
          <c:yVal>
            <c:numRef>
              <c:f>'IMX2300 - R23'!$I$12:$I$18</c:f>
              <c:numCache>
                <c:formatCode>0.000</c:formatCode>
                <c:ptCount val="7"/>
                <c:pt idx="0">
                  <c:v>0.21448650678</c:v>
                </c:pt>
                <c:pt idx="1">
                  <c:v>0.30059422847999995</c:v>
                </c:pt>
                <c:pt idx="2">
                  <c:v>0.40733096586</c:v>
                </c:pt>
                <c:pt idx="3">
                  <c:v>0.57061330871999993</c:v>
                </c:pt>
                <c:pt idx="4">
                  <c:v>0.78233700089999991</c:v>
                </c:pt>
                <c:pt idx="5">
                  <c:v>1.0567765844999999</c:v>
                </c:pt>
                <c:pt idx="6">
                  <c:v>1.7240884042199998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6A-4D89-9184-E5B055C7E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88832"/>
        <c:axId val="154911488"/>
      </c:scatterChart>
      <c:valAx>
        <c:axId val="15488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4911488"/>
        <c:crosses val="autoZero"/>
        <c:crossBetween val="midCat"/>
      </c:valAx>
      <c:valAx>
        <c:axId val="154911488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Glycerol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4888832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Biomass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890857392825897E-2"/>
                  <c:y val="-0.31532334499854187"/>
                </c:manualLayout>
              </c:layout>
              <c:numFmt formatCode="General" sourceLinked="0"/>
            </c:trendlineLbl>
          </c:trendline>
          <c:xVal>
            <c:numRef>
              <c:f>'IMX2300 - R23'!$H$8:$H$19</c:f>
              <c:numCache>
                <c:formatCode>0.000</c:formatCode>
                <c:ptCount val="12"/>
                <c:pt idx="0">
                  <c:v>21.842098891199999</c:v>
                </c:pt>
                <c:pt idx="1">
                  <c:v>21.648251164320001</c:v>
                </c:pt>
                <c:pt idx="2">
                  <c:v>21.21641751996</c:v>
                </c:pt>
                <c:pt idx="3">
                  <c:v>20.509485846840001</c:v>
                </c:pt>
                <c:pt idx="4">
                  <c:v>19.990817068320002</c:v>
                </c:pt>
                <c:pt idx="5">
                  <c:v>19.110575438640002</c:v>
                </c:pt>
                <c:pt idx="6">
                  <c:v>18.116835604559999</c:v>
                </c:pt>
                <c:pt idx="7">
                  <c:v>16.90889042916</c:v>
                </c:pt>
                <c:pt idx="8">
                  <c:v>14.79313977444</c:v>
                </c:pt>
                <c:pt idx="9">
                  <c:v>12.205921181759999</c:v>
                </c:pt>
                <c:pt idx="10">
                  <c:v>5.3799950444400002</c:v>
                </c:pt>
                <c:pt idx="11">
                  <c:v>0</c:v>
                </c:pt>
              </c:numCache>
            </c:numRef>
          </c:xVal>
          <c:yVal>
            <c:numRef>
              <c:f>'IMX2300 - R23'!$R$8:$R$19</c:f>
              <c:numCache>
                <c:formatCode>0.000</c:formatCode>
                <c:ptCount val="12"/>
                <c:pt idx="4">
                  <c:v>0.23999999999999985</c:v>
                </c:pt>
                <c:pt idx="5">
                  <c:v>0.29000000000000059</c:v>
                </c:pt>
                <c:pt idx="6">
                  <c:v>0.36999999999999955</c:v>
                </c:pt>
                <c:pt idx="7">
                  <c:v>0.43999999999999917</c:v>
                </c:pt>
                <c:pt idx="8">
                  <c:v>0.65</c:v>
                </c:pt>
                <c:pt idx="9">
                  <c:v>0.86499999999999988</c:v>
                </c:pt>
                <c:pt idx="10">
                  <c:v>1.425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4-45BB-B8EE-197449836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1984"/>
        <c:axId val="156523904"/>
      </c:scatterChart>
      <c:valAx>
        <c:axId val="1565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6523904"/>
        <c:crosses val="autoZero"/>
        <c:crossBetween val="midCat"/>
      </c:valAx>
      <c:valAx>
        <c:axId val="156523904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Biomass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6521984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Biomass against time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-0.19460298610214707"/>
                  <c:y val="-0.13117755298381298"/>
                </c:manualLayout>
              </c:layout>
              <c:numFmt formatCode="General" sourceLinked="0"/>
            </c:trendlineLbl>
          </c:trendline>
          <c:xVal>
            <c:numRef>
              <c:f>'IMX2300 - R23'!$B$12:$B$18</c:f>
              <c:numCache>
                <c:formatCode>0.00</c:formatCode>
                <c:ptCount val="7"/>
                <c:pt idx="0">
                  <c:v>6.9166666679084301</c:v>
                </c:pt>
                <c:pt idx="1">
                  <c:v>8.0000000016298145</c:v>
                </c:pt>
                <c:pt idx="2">
                  <c:v>8.9166666670935228</c:v>
                </c:pt>
                <c:pt idx="3">
                  <c:v>9.9166666679084301</c:v>
                </c:pt>
                <c:pt idx="4">
                  <c:v>11.000000001629815</c:v>
                </c:pt>
                <c:pt idx="5">
                  <c:v>12.000000002444722</c:v>
                </c:pt>
                <c:pt idx="6">
                  <c:v>14.000000001629815</c:v>
                </c:pt>
              </c:numCache>
            </c:numRef>
          </c:xVal>
          <c:yVal>
            <c:numRef>
              <c:f>'IMX2300 - R23'!$R$12:$R$17</c:f>
              <c:numCache>
                <c:formatCode>0.000</c:formatCode>
                <c:ptCount val="6"/>
                <c:pt idx="0">
                  <c:v>0.23999999999999985</c:v>
                </c:pt>
                <c:pt idx="1">
                  <c:v>0.29000000000000059</c:v>
                </c:pt>
                <c:pt idx="2">
                  <c:v>0.36999999999999955</c:v>
                </c:pt>
                <c:pt idx="3">
                  <c:v>0.43999999999999917</c:v>
                </c:pt>
                <c:pt idx="4">
                  <c:v>0.65</c:v>
                </c:pt>
                <c:pt idx="5">
                  <c:v>0.86499999999999988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96-492C-B803-4DCE510F8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94080"/>
        <c:axId val="156303744"/>
      </c:scatterChart>
      <c:valAx>
        <c:axId val="15649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Time (h))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6303744"/>
        <c:crosses val="autoZero"/>
        <c:crossBetween val="midCat"/>
      </c:valAx>
      <c:valAx>
        <c:axId val="156303744"/>
        <c:scaling>
          <c:orientation val="minMax"/>
          <c:max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Biomass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6494080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Corr. ethanol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0147309711286089"/>
                  <c:y val="2.6906897054534851E-2"/>
                </c:manualLayout>
              </c:layout>
              <c:numFmt formatCode="General" sourceLinked="0"/>
            </c:trendlineLbl>
          </c:trendline>
          <c:xVal>
            <c:numRef>
              <c:f>'IMX2300 - R24'!$H$12:$H$18</c:f>
              <c:numCache>
                <c:formatCode>0.000</c:formatCode>
                <c:ptCount val="7"/>
                <c:pt idx="0">
                  <c:v>20.027028400200003</c:v>
                </c:pt>
                <c:pt idx="1">
                  <c:v>19.185520284719999</c:v>
                </c:pt>
                <c:pt idx="2">
                  <c:v>18.185294838959997</c:v>
                </c:pt>
                <c:pt idx="3">
                  <c:v>16.947443787479997</c:v>
                </c:pt>
                <c:pt idx="4">
                  <c:v>14.96753066628</c:v>
                </c:pt>
                <c:pt idx="5">
                  <c:v>12.60082287072</c:v>
                </c:pt>
                <c:pt idx="6">
                  <c:v>6.0696317530800004</c:v>
                </c:pt>
              </c:numCache>
            </c:numRef>
          </c:xVal>
          <c:yVal>
            <c:numRef>
              <c:f>'IMX2300 - R24'!$J$12:$J$18</c:f>
              <c:numCache>
                <c:formatCode>0.000</c:formatCode>
                <c:ptCount val="7"/>
                <c:pt idx="0">
                  <c:v>1.2333813038934822</c:v>
                </c:pt>
                <c:pt idx="1">
                  <c:v>1.5322535599846674</c:v>
                </c:pt>
                <c:pt idx="2">
                  <c:v>1.870823911852858</c:v>
                </c:pt>
                <c:pt idx="3">
                  <c:v>2.3757376082832153</c:v>
                </c:pt>
                <c:pt idx="4">
                  <c:v>3.0313627280064281</c:v>
                </c:pt>
                <c:pt idx="5">
                  <c:v>3.9277130472884729</c:v>
                </c:pt>
                <c:pt idx="6">
                  <c:v>6.2636023603925421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DB-4E73-8DC0-8F974A23B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61568"/>
        <c:axId val="154863488"/>
      </c:scatterChart>
      <c:valAx>
        <c:axId val="15486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4863488"/>
        <c:crosses val="autoZero"/>
        <c:crossBetween val="midCat"/>
      </c:valAx>
      <c:valAx>
        <c:axId val="154863488"/>
        <c:scaling>
          <c:orientation val="minMax"/>
          <c:max val="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Corr.</a:t>
                </a:r>
                <a:r>
                  <a:rPr lang="nl-NL" baseline="0"/>
                  <a:t> ethanol 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4861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Glycerol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03018372703413"/>
          <c:y val="0.15524314668999709"/>
          <c:w val="0.83855314960629923"/>
          <c:h val="0.6306054972295129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890857392825897E-2"/>
                  <c:y val="-0.31532334499854187"/>
                </c:manualLayout>
              </c:layout>
              <c:numFmt formatCode="General" sourceLinked="0"/>
            </c:trendlineLbl>
          </c:trendline>
          <c:xVal>
            <c:numRef>
              <c:f>'IMX2300 - R24'!$H$12:$H$18</c:f>
              <c:numCache>
                <c:formatCode>0.000</c:formatCode>
                <c:ptCount val="7"/>
                <c:pt idx="0">
                  <c:v>20.027028400200003</c:v>
                </c:pt>
                <c:pt idx="1">
                  <c:v>19.185520284719999</c:v>
                </c:pt>
                <c:pt idx="2">
                  <c:v>18.185294838959997</c:v>
                </c:pt>
                <c:pt idx="3">
                  <c:v>16.947443787479997</c:v>
                </c:pt>
                <c:pt idx="4">
                  <c:v>14.96753066628</c:v>
                </c:pt>
                <c:pt idx="5">
                  <c:v>12.60082287072</c:v>
                </c:pt>
                <c:pt idx="6">
                  <c:v>6.0696317530800004</c:v>
                </c:pt>
              </c:numCache>
            </c:numRef>
          </c:xVal>
          <c:yVal>
            <c:numRef>
              <c:f>'IMX2300 - R24'!$I$12:$I$18</c:f>
              <c:numCache>
                <c:formatCode>0.000</c:formatCode>
                <c:ptCount val="7"/>
                <c:pt idx="0">
                  <c:v>0.21163159836000001</c:v>
                </c:pt>
                <c:pt idx="1">
                  <c:v>0.31054036103999999</c:v>
                </c:pt>
                <c:pt idx="2">
                  <c:v>0.41598778493999999</c:v>
                </c:pt>
                <c:pt idx="3">
                  <c:v>0.55965414413999992</c:v>
                </c:pt>
                <c:pt idx="4">
                  <c:v>0.75719538803999986</c:v>
                </c:pt>
                <c:pt idx="5">
                  <c:v>1.0230702463799999</c:v>
                </c:pt>
                <c:pt idx="6">
                  <c:v>1.65741247854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80-422D-B978-EA8BC9CA1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88832"/>
        <c:axId val="154911488"/>
      </c:scatterChart>
      <c:valAx>
        <c:axId val="15488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4911488"/>
        <c:crosses val="autoZero"/>
        <c:crossBetween val="midCat"/>
      </c:valAx>
      <c:valAx>
        <c:axId val="154911488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Glycerol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4888832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Biomass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890857392825897E-2"/>
                  <c:y val="-0.31532334499854187"/>
                </c:manualLayout>
              </c:layout>
              <c:numFmt formatCode="General" sourceLinked="0"/>
            </c:trendlineLbl>
          </c:trendline>
          <c:xVal>
            <c:numRef>
              <c:f>'IMX2300 - R24'!$H$8:$H$19</c:f>
              <c:numCache>
                <c:formatCode>0.000</c:formatCode>
                <c:ptCount val="12"/>
                <c:pt idx="0">
                  <c:v>21.898847993400004</c:v>
                </c:pt>
                <c:pt idx="1">
                  <c:v>21.666446908200001</c:v>
                </c:pt>
                <c:pt idx="2">
                  <c:v>21.24830511072</c:v>
                </c:pt>
                <c:pt idx="3">
                  <c:v>20.526600655439999</c:v>
                </c:pt>
                <c:pt idx="4">
                  <c:v>20.027028400200003</c:v>
                </c:pt>
                <c:pt idx="5">
                  <c:v>19.185520284719999</c:v>
                </c:pt>
                <c:pt idx="6">
                  <c:v>18.185294838959997</c:v>
                </c:pt>
                <c:pt idx="7">
                  <c:v>16.947443787479997</c:v>
                </c:pt>
                <c:pt idx="8">
                  <c:v>14.96753066628</c:v>
                </c:pt>
                <c:pt idx="9">
                  <c:v>12.60082287072</c:v>
                </c:pt>
                <c:pt idx="10">
                  <c:v>6.0696317530800004</c:v>
                </c:pt>
                <c:pt idx="11">
                  <c:v>0</c:v>
                </c:pt>
              </c:numCache>
            </c:numRef>
          </c:xVal>
          <c:yVal>
            <c:numRef>
              <c:f>'IMX2300 - R24'!$Q$8:$Q$19</c:f>
              <c:numCache>
                <c:formatCode>0.000</c:formatCode>
                <c:ptCount val="12"/>
                <c:pt idx="4">
                  <c:v>0.23000000000000043</c:v>
                </c:pt>
                <c:pt idx="5">
                  <c:v>0.28999999999999987</c:v>
                </c:pt>
                <c:pt idx="6">
                  <c:v>0.3500000000000007</c:v>
                </c:pt>
                <c:pt idx="7">
                  <c:v>0.50499999999999967</c:v>
                </c:pt>
                <c:pt idx="8">
                  <c:v>0.62000000000000033</c:v>
                </c:pt>
                <c:pt idx="9">
                  <c:v>0.81999999999999962</c:v>
                </c:pt>
                <c:pt idx="10">
                  <c:v>1.3450000000000002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09-4B85-9CCC-FD52FF1B3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1984"/>
        <c:axId val="156523904"/>
      </c:scatterChart>
      <c:valAx>
        <c:axId val="1565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6523904"/>
        <c:crosses val="autoZero"/>
        <c:crossBetween val="midCat"/>
      </c:valAx>
      <c:valAx>
        <c:axId val="156523904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Biomass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6521984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Biomass against time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-0.19460298610214707"/>
                  <c:y val="-0.13117755298381298"/>
                </c:manualLayout>
              </c:layout>
              <c:numFmt formatCode="General" sourceLinked="0"/>
            </c:trendlineLbl>
          </c:trendline>
          <c:xVal>
            <c:numRef>
              <c:f>'IMX2300 - R24'!$B$11:$B$18</c:f>
              <c:numCache>
                <c:formatCode>General</c:formatCode>
                <c:ptCount val="8"/>
                <c:pt idx="0">
                  <c:v>6.0500000015599653</c:v>
                </c:pt>
                <c:pt idx="1">
                  <c:v>6.9166666679084301</c:v>
                </c:pt>
                <c:pt idx="2">
                  <c:v>8.0000000016298145</c:v>
                </c:pt>
                <c:pt idx="3">
                  <c:v>8.9166666670935228</c:v>
                </c:pt>
                <c:pt idx="4">
                  <c:v>9.9166666679084301</c:v>
                </c:pt>
                <c:pt idx="5">
                  <c:v>11.000000001629815</c:v>
                </c:pt>
                <c:pt idx="6">
                  <c:v>12.000000002444722</c:v>
                </c:pt>
                <c:pt idx="7">
                  <c:v>14.000000001629815</c:v>
                </c:pt>
              </c:numCache>
            </c:numRef>
          </c:xVal>
          <c:yVal>
            <c:numRef>
              <c:f>'IMX2300 - R24'!$Q$11:$Q$17</c:f>
              <c:numCache>
                <c:formatCode>0.000</c:formatCode>
                <c:ptCount val="7"/>
                <c:pt idx="1">
                  <c:v>0.23000000000000043</c:v>
                </c:pt>
                <c:pt idx="2">
                  <c:v>0.28999999999999987</c:v>
                </c:pt>
                <c:pt idx="3">
                  <c:v>0.3500000000000007</c:v>
                </c:pt>
                <c:pt idx="4">
                  <c:v>0.50499999999999967</c:v>
                </c:pt>
                <c:pt idx="5">
                  <c:v>0.62000000000000033</c:v>
                </c:pt>
                <c:pt idx="6">
                  <c:v>0.81999999999999962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41-4256-A19F-FD1F687CF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94080"/>
        <c:axId val="156303744"/>
      </c:scatterChart>
      <c:valAx>
        <c:axId val="15649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Time (h))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6303744"/>
        <c:crosses val="autoZero"/>
        <c:crossBetween val="midCat"/>
      </c:valAx>
      <c:valAx>
        <c:axId val="156303744"/>
        <c:scaling>
          <c:orientation val="minMax"/>
          <c:max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Biomass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6494080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Glycerol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03018372703413"/>
          <c:y val="0.15524314668999709"/>
          <c:w val="0.83855314960629923"/>
          <c:h val="0.6306054972295129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890857392825897E-2"/>
                  <c:y val="-0.31532334499854187"/>
                </c:manualLayout>
              </c:layout>
              <c:numFmt formatCode="General" sourceLinked="0"/>
            </c:trendlineLbl>
          </c:trendline>
          <c:xVal>
            <c:numRef>
              <c:f>'IMX2301 - R21'!$H$11:$H$16</c:f>
              <c:numCache>
                <c:formatCode>0.000</c:formatCode>
                <c:ptCount val="6"/>
                <c:pt idx="0">
                  <c:v>19.274877601199996</c:v>
                </c:pt>
                <c:pt idx="1">
                  <c:v>17.419452193080001</c:v>
                </c:pt>
                <c:pt idx="2">
                  <c:v>15.91334903628</c:v>
                </c:pt>
                <c:pt idx="3">
                  <c:v>13.635277933680001</c:v>
                </c:pt>
                <c:pt idx="4">
                  <c:v>10.70594332488</c:v>
                </c:pt>
                <c:pt idx="5">
                  <c:v>6.5901020903999994</c:v>
                </c:pt>
              </c:numCache>
            </c:numRef>
          </c:xVal>
          <c:yVal>
            <c:numRef>
              <c:f>'IMX2301 - R21'!$I$11:$I$16</c:f>
              <c:numCache>
                <c:formatCode>0.000</c:formatCode>
                <c:ptCount val="6"/>
                <c:pt idx="0">
                  <c:v>0.18142482539999996</c:v>
                </c:pt>
                <c:pt idx="1">
                  <c:v>0.37380881537999999</c:v>
                </c:pt>
                <c:pt idx="2">
                  <c:v>0.52852643298000002</c:v>
                </c:pt>
                <c:pt idx="3">
                  <c:v>0.76189217285999999</c:v>
                </c:pt>
                <c:pt idx="4">
                  <c:v>1.0603682434799999</c:v>
                </c:pt>
                <c:pt idx="5">
                  <c:v>1.4467939122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CD-4C3B-8F32-912E335B9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88832"/>
        <c:axId val="154911488"/>
      </c:scatterChart>
      <c:valAx>
        <c:axId val="15488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54911488"/>
        <c:crosses val="autoZero"/>
        <c:crossBetween val="midCat"/>
      </c:valAx>
      <c:valAx>
        <c:axId val="154911488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Glycerol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54888832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Biomass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890857392825897E-2"/>
                  <c:y val="-0.31532334499854187"/>
                </c:manualLayout>
              </c:layout>
              <c:numFmt formatCode="General" sourceLinked="0"/>
            </c:trendlineLbl>
          </c:trendline>
          <c:xVal>
            <c:numRef>
              <c:f>'IMX2301 - R21'!$H$11:$H$16</c:f>
              <c:numCache>
                <c:formatCode>0.000</c:formatCode>
                <c:ptCount val="6"/>
                <c:pt idx="0">
                  <c:v>19.274877601199996</c:v>
                </c:pt>
                <c:pt idx="1">
                  <c:v>17.419452193080001</c:v>
                </c:pt>
                <c:pt idx="2">
                  <c:v>15.91334903628</c:v>
                </c:pt>
                <c:pt idx="3">
                  <c:v>13.635277933680001</c:v>
                </c:pt>
                <c:pt idx="4">
                  <c:v>10.70594332488</c:v>
                </c:pt>
                <c:pt idx="5">
                  <c:v>6.5901020903999994</c:v>
                </c:pt>
              </c:numCache>
            </c:numRef>
          </c:xVal>
          <c:yVal>
            <c:numRef>
              <c:f>'IMX2301 - R21'!$R$11:$R$16</c:f>
              <c:numCache>
                <c:formatCode>0.000</c:formatCode>
                <c:ptCount val="6"/>
                <c:pt idx="0">
                  <c:v>0.23500000000000015</c:v>
                </c:pt>
                <c:pt idx="1">
                  <c:v>0.33999999999999986</c:v>
                </c:pt>
                <c:pt idx="2">
                  <c:v>0.52999999999999969</c:v>
                </c:pt>
                <c:pt idx="3">
                  <c:v>0.72999999999999976</c:v>
                </c:pt>
                <c:pt idx="4">
                  <c:v>1</c:v>
                </c:pt>
                <c:pt idx="5">
                  <c:v>1.3199999999999996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01-4FCA-9A14-0A57FFAB1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1984"/>
        <c:axId val="156523904"/>
      </c:scatterChart>
      <c:valAx>
        <c:axId val="1565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56523904"/>
        <c:crosses val="autoZero"/>
        <c:crossBetween val="midCat"/>
      </c:valAx>
      <c:valAx>
        <c:axId val="156523904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Biomass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56521984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Biomass against time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-0.25569586852490894"/>
                  <c:y val="7.2702610176078167E-2"/>
                </c:manualLayout>
              </c:layout>
              <c:numFmt formatCode="General" sourceLinked="0"/>
            </c:trendlineLbl>
          </c:trendline>
          <c:xVal>
            <c:numRef>
              <c:f>'IMX2301 - R21'!$B$8:$B$18</c:f>
              <c:numCache>
                <c:formatCode>General</c:formatCode>
                <c:ptCount val="11"/>
                <c:pt idx="0">
                  <c:v>0</c:v>
                </c:pt>
                <c:pt idx="1">
                  <c:v>5.5833333331975155</c:v>
                </c:pt>
                <c:pt idx="2">
                  <c:v>7.6166666665230878</c:v>
                </c:pt>
                <c:pt idx="3">
                  <c:v>9.6166666665812954</c:v>
                </c:pt>
                <c:pt idx="4">
                  <c:v>11.616666666639503</c:v>
                </c:pt>
                <c:pt idx="5">
                  <c:v>12.616666666581295</c:v>
                </c:pt>
                <c:pt idx="6">
                  <c:v>13.616666666523088</c:v>
                </c:pt>
                <c:pt idx="7">
                  <c:v>14.649999999906868</c:v>
                </c:pt>
                <c:pt idx="8">
                  <c:v>15.666666666569654</c:v>
                </c:pt>
                <c:pt idx="9">
                  <c:v>17.633333333185874</c:v>
                </c:pt>
                <c:pt idx="10">
                  <c:v>22.883333333185874</c:v>
                </c:pt>
              </c:numCache>
            </c:numRef>
          </c:xVal>
          <c:yVal>
            <c:numRef>
              <c:f>'IMX2301 - R21'!$R$8:$R$18</c:f>
              <c:numCache>
                <c:formatCode>0.000</c:formatCode>
                <c:ptCount val="11"/>
                <c:pt idx="3">
                  <c:v>0.23500000000000015</c:v>
                </c:pt>
                <c:pt idx="4">
                  <c:v>0.33999999999999986</c:v>
                </c:pt>
                <c:pt idx="5">
                  <c:v>0.52999999999999969</c:v>
                </c:pt>
                <c:pt idx="6">
                  <c:v>0.72999999999999976</c:v>
                </c:pt>
                <c:pt idx="7">
                  <c:v>1</c:v>
                </c:pt>
                <c:pt idx="8">
                  <c:v>1.3199999999999996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23-49E0-96D4-1DCBE9392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94080"/>
        <c:axId val="156303744"/>
      </c:scatterChart>
      <c:valAx>
        <c:axId val="15649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Time (h))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56303744"/>
        <c:crosses val="autoZero"/>
        <c:crossBetween val="midCat"/>
      </c:valAx>
      <c:valAx>
        <c:axId val="156303744"/>
        <c:scaling>
          <c:orientation val="minMax"/>
          <c:max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Biomass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56494080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Corr. ethanol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7970054133858269"/>
                  <c:y val="-0.14358675688236175"/>
                </c:manualLayout>
              </c:layout>
              <c:numFmt formatCode="General" sourceLinked="0"/>
            </c:trendlineLbl>
          </c:trendline>
          <c:xVal>
            <c:numRef>
              <c:f>'IMX2301 - R22'!$H$11:$H$16</c:f>
              <c:numCache>
                <c:formatCode>0.000</c:formatCode>
                <c:ptCount val="6"/>
                <c:pt idx="0">
                  <c:v>19.093640785919998</c:v>
                </c:pt>
                <c:pt idx="1">
                  <c:v>17.257852368719998</c:v>
                </c:pt>
                <c:pt idx="2">
                  <c:v>15.709953047760001</c:v>
                </c:pt>
                <c:pt idx="3">
                  <c:v>13.414947292439997</c:v>
                </c:pt>
                <c:pt idx="4">
                  <c:v>10.2319532046</c:v>
                </c:pt>
                <c:pt idx="5">
                  <c:v>6.2119548982800001</c:v>
                </c:pt>
              </c:numCache>
            </c:numRef>
          </c:xVal>
          <c:yVal>
            <c:numRef>
              <c:f>'IMX2301 - R22'!$J$11:$J$16</c:f>
              <c:numCache>
                <c:formatCode>0.000</c:formatCode>
                <c:ptCount val="6"/>
                <c:pt idx="0">
                  <c:v>0.92655814431042771</c:v>
                </c:pt>
                <c:pt idx="1">
                  <c:v>1.6141393363702548</c:v>
                </c:pt>
                <c:pt idx="2">
                  <c:v>2.1712222536915613</c:v>
                </c:pt>
                <c:pt idx="3">
                  <c:v>3.0519385371102499</c:v>
                </c:pt>
                <c:pt idx="4">
                  <c:v>4.1808653760256309</c:v>
                </c:pt>
                <c:pt idx="5">
                  <c:v>5.7056746824677527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91-4066-BF35-0C9741164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61568"/>
        <c:axId val="154863488"/>
      </c:scatterChart>
      <c:valAx>
        <c:axId val="15486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4863488"/>
        <c:crosses val="autoZero"/>
        <c:crossBetween val="midCat"/>
      </c:valAx>
      <c:valAx>
        <c:axId val="154863488"/>
        <c:scaling>
          <c:orientation val="minMax"/>
          <c:max val="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Corr.</a:t>
                </a:r>
                <a:r>
                  <a:rPr lang="nl-NL" baseline="0"/>
                  <a:t> ethanol 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4861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Glycerol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03018372703413"/>
          <c:y val="0.15524314668999709"/>
          <c:w val="0.83855314960629923"/>
          <c:h val="0.63060549722951298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890857392825897E-2"/>
                  <c:y val="-0.31532334499854187"/>
                </c:manualLayout>
              </c:layout>
              <c:numFmt formatCode="General" sourceLinked="0"/>
            </c:trendlineLbl>
          </c:trendline>
          <c:xVal>
            <c:numRef>
              <c:f>'IMX2301 - R22'!$H$11:$H$16</c:f>
              <c:numCache>
                <c:formatCode>0.000</c:formatCode>
                <c:ptCount val="6"/>
                <c:pt idx="0">
                  <c:v>19.093640785919998</c:v>
                </c:pt>
                <c:pt idx="1">
                  <c:v>17.257852368719998</c:v>
                </c:pt>
                <c:pt idx="2">
                  <c:v>15.709953047760001</c:v>
                </c:pt>
                <c:pt idx="3">
                  <c:v>13.414947292439997</c:v>
                </c:pt>
                <c:pt idx="4">
                  <c:v>10.2319532046</c:v>
                </c:pt>
                <c:pt idx="5">
                  <c:v>6.2119548982800001</c:v>
                </c:pt>
              </c:numCache>
            </c:numRef>
          </c:xVal>
          <c:yVal>
            <c:numRef>
              <c:f>'IMX2301 - R22'!$I$11:$I$16</c:f>
              <c:numCache>
                <c:formatCode>0.000</c:formatCode>
                <c:ptCount val="6"/>
                <c:pt idx="0">
                  <c:v>0.19597564896</c:v>
                </c:pt>
                <c:pt idx="1">
                  <c:v>0.40862027934</c:v>
                </c:pt>
                <c:pt idx="2">
                  <c:v>0.57328402950000001</c:v>
                </c:pt>
                <c:pt idx="3">
                  <c:v>0.83611979178000007</c:v>
                </c:pt>
                <c:pt idx="4">
                  <c:v>1.15411975224</c:v>
                </c:pt>
                <c:pt idx="5">
                  <c:v>1.5564776518199999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7D-42A4-8B05-301A30FDF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88832"/>
        <c:axId val="154911488"/>
      </c:scatterChart>
      <c:valAx>
        <c:axId val="15488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4911488"/>
        <c:crosses val="autoZero"/>
        <c:crossBetween val="midCat"/>
      </c:valAx>
      <c:valAx>
        <c:axId val="154911488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Glycerol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4888832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Biomass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3.7890857392825897E-2"/>
                  <c:y val="-0.31532334499854187"/>
                </c:manualLayout>
              </c:layout>
              <c:numFmt formatCode="General" sourceLinked="0"/>
            </c:trendlineLbl>
          </c:trendline>
          <c:xVal>
            <c:numRef>
              <c:f>'IMX2301 - R22'!$H$8:$H$18</c:f>
              <c:numCache>
                <c:formatCode>0.000</c:formatCode>
                <c:ptCount val="11"/>
                <c:pt idx="0">
                  <c:v>20.822416610400001</c:v>
                </c:pt>
                <c:pt idx="1">
                  <c:v>20.546958269880001</c:v>
                </c:pt>
                <c:pt idx="2">
                  <c:v>20.010454059239997</c:v>
                </c:pt>
                <c:pt idx="3">
                  <c:v>19.093640785919998</c:v>
                </c:pt>
                <c:pt idx="4">
                  <c:v>17.257852368719998</c:v>
                </c:pt>
                <c:pt idx="5">
                  <c:v>15.709953047760001</c:v>
                </c:pt>
                <c:pt idx="6">
                  <c:v>13.414947292439997</c:v>
                </c:pt>
                <c:pt idx="7">
                  <c:v>10.2319532046</c:v>
                </c:pt>
                <c:pt idx="8">
                  <c:v>6.2119548982800001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'IMX2301 - R22'!$Q$8:$Q$18</c:f>
              <c:numCache>
                <c:formatCode>0.000</c:formatCode>
                <c:ptCount val="11"/>
                <c:pt idx="3">
                  <c:v>0.2</c:v>
                </c:pt>
                <c:pt idx="4">
                  <c:v>0.38000000000000045</c:v>
                </c:pt>
                <c:pt idx="5">
                  <c:v>0.46999999999999886</c:v>
                </c:pt>
                <c:pt idx="6">
                  <c:v>0.7350000000000001</c:v>
                </c:pt>
                <c:pt idx="7">
                  <c:v>1.0049999999999997</c:v>
                </c:pt>
                <c:pt idx="8">
                  <c:v>1.3700000000000003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78-459B-BFCB-078657404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1984"/>
        <c:axId val="156523904"/>
      </c:scatterChart>
      <c:valAx>
        <c:axId val="1565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6523904"/>
        <c:crosses val="autoZero"/>
        <c:crossBetween val="midCat"/>
      </c:valAx>
      <c:valAx>
        <c:axId val="156523904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Biomass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6521984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Biomass against time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-0.22847031191916461"/>
                  <c:y val="7.1410938497552673E-2"/>
                </c:manualLayout>
              </c:layout>
              <c:numFmt formatCode="General" sourceLinked="0"/>
            </c:trendlineLbl>
          </c:trendline>
          <c:xVal>
            <c:numRef>
              <c:f>'IMX2301 - R22'!$B$11:$B$18</c:f>
              <c:numCache>
                <c:formatCode>General</c:formatCode>
                <c:ptCount val="8"/>
                <c:pt idx="0">
                  <c:v>9.6499999998486601</c:v>
                </c:pt>
                <c:pt idx="1">
                  <c:v>11.649999999906868</c:v>
                </c:pt>
                <c:pt idx="2">
                  <c:v>12.633333333302289</c:v>
                </c:pt>
                <c:pt idx="3">
                  <c:v>13.666666666511446</c:v>
                </c:pt>
                <c:pt idx="4">
                  <c:v>14.683333333348855</c:v>
                </c:pt>
                <c:pt idx="5">
                  <c:v>15.700000000011642</c:v>
                </c:pt>
                <c:pt idx="6">
                  <c:v>17.666666666627862</c:v>
                </c:pt>
                <c:pt idx="7">
                  <c:v>22.883333333185874</c:v>
                </c:pt>
              </c:numCache>
            </c:numRef>
          </c:xVal>
          <c:yVal>
            <c:numRef>
              <c:f>'IMX2301 - R22'!$Q$11:$Q$16</c:f>
              <c:numCache>
                <c:formatCode>0.000</c:formatCode>
                <c:ptCount val="6"/>
                <c:pt idx="0">
                  <c:v>0.2</c:v>
                </c:pt>
                <c:pt idx="1">
                  <c:v>0.38000000000000045</c:v>
                </c:pt>
                <c:pt idx="2">
                  <c:v>0.46999999999999886</c:v>
                </c:pt>
                <c:pt idx="3">
                  <c:v>0.7350000000000001</c:v>
                </c:pt>
                <c:pt idx="4">
                  <c:v>1.0049999999999997</c:v>
                </c:pt>
                <c:pt idx="5">
                  <c:v>1.3700000000000003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69-4410-8EAA-E0001A2BB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94080"/>
        <c:axId val="156303744"/>
      </c:scatterChart>
      <c:valAx>
        <c:axId val="15649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Time (h))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6303744"/>
        <c:crosses val="autoZero"/>
        <c:crossBetween val="midCat"/>
      </c:valAx>
      <c:valAx>
        <c:axId val="156303744"/>
        <c:scaling>
          <c:orientation val="minMax"/>
          <c:max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Biomass </a:t>
                </a:r>
                <a:r>
                  <a:rPr lang="nl-NL" baseline="0"/>
                  <a:t>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6494080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nl-NL" sz="1100"/>
              <a:t>Corr. ethanol</a:t>
            </a:r>
            <a:r>
              <a:rPr lang="nl-NL" sz="1100" baseline="0"/>
              <a:t> against </a:t>
            </a:r>
            <a:r>
              <a:rPr lang="nl-NL" sz="1100"/>
              <a:t>glucose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0147309711286089"/>
                  <c:y val="2.6906897054534851E-2"/>
                </c:manualLayout>
              </c:layout>
              <c:numFmt formatCode="General" sourceLinked="0"/>
            </c:trendlineLbl>
          </c:trendline>
          <c:xVal>
            <c:numRef>
              <c:f>'IMX2300 - R23'!$H$12:$H$18</c:f>
              <c:numCache>
                <c:formatCode>0.000</c:formatCode>
                <c:ptCount val="7"/>
                <c:pt idx="0">
                  <c:v>19.990817068320002</c:v>
                </c:pt>
                <c:pt idx="1">
                  <c:v>19.110575438640002</c:v>
                </c:pt>
                <c:pt idx="2">
                  <c:v>18.116835604559999</c:v>
                </c:pt>
                <c:pt idx="3">
                  <c:v>16.90889042916</c:v>
                </c:pt>
                <c:pt idx="4">
                  <c:v>14.79313977444</c:v>
                </c:pt>
                <c:pt idx="5">
                  <c:v>12.205921181759999</c:v>
                </c:pt>
                <c:pt idx="6">
                  <c:v>5.3799950444400002</c:v>
                </c:pt>
              </c:numCache>
            </c:numRef>
          </c:xVal>
          <c:yVal>
            <c:numRef>
              <c:f>'IMX2300 - R23'!$J$12:$J$18</c:f>
              <c:numCache>
                <c:formatCode>0.000</c:formatCode>
                <c:ptCount val="7"/>
                <c:pt idx="0">
                  <c:v>1.2464241572995807</c:v>
                </c:pt>
                <c:pt idx="1">
                  <c:v>1.5471200721098244</c:v>
                </c:pt>
                <c:pt idx="2">
                  <c:v>1.8700492254816607</c:v>
                </c:pt>
                <c:pt idx="3">
                  <c:v>2.3806999480921807</c:v>
                </c:pt>
                <c:pt idx="4">
                  <c:v>3.101416547921207</c:v>
                </c:pt>
                <c:pt idx="5">
                  <c:v>4.0475912514506049</c:v>
                </c:pt>
                <c:pt idx="6">
                  <c:v>6.5989198801753197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D9-4496-8B3B-15AB6E9C0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61568"/>
        <c:axId val="154863488"/>
      </c:scatterChart>
      <c:valAx>
        <c:axId val="15486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Glucose (g L</a:t>
                </a:r>
                <a:r>
                  <a:rPr lang="nl-NL" baseline="30000"/>
                  <a:t>-1</a:t>
                </a:r>
                <a:r>
                  <a:rPr lang="nl-NL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4863488"/>
        <c:crosses val="autoZero"/>
        <c:crossBetween val="midCat"/>
      </c:valAx>
      <c:valAx>
        <c:axId val="154863488"/>
        <c:scaling>
          <c:orientation val="minMax"/>
          <c:max val="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Corr.</a:t>
                </a:r>
                <a:r>
                  <a:rPr lang="nl-NL" baseline="0"/>
                  <a:t> ethanol (g L</a:t>
                </a:r>
                <a:r>
                  <a:rPr lang="nl-NL" baseline="30000"/>
                  <a:t>-1</a:t>
                </a:r>
                <a:r>
                  <a:rPr lang="nl-NL" baseline="0"/>
                  <a:t>)</a:t>
                </a:r>
                <a:endParaRPr lang="nl-NL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54861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21</xdr:row>
      <xdr:rowOff>61912</xdr:rowOff>
    </xdr:from>
    <xdr:to>
      <xdr:col>8</xdr:col>
      <xdr:colOff>695325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666750</xdr:colOff>
      <xdr:row>35</xdr:row>
      <xdr:rowOff>114300</xdr:rowOff>
    </xdr:from>
    <xdr:to>
      <xdr:col>14</xdr:col>
      <xdr:colOff>885825</xdr:colOff>
      <xdr:row>50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35</xdr:row>
      <xdr:rowOff>0</xdr:rowOff>
    </xdr:from>
    <xdr:to>
      <xdr:col>8</xdr:col>
      <xdr:colOff>685800</xdr:colOff>
      <xdr:row>49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419100</xdr:colOff>
      <xdr:row>20</xdr:row>
      <xdr:rowOff>9525</xdr:rowOff>
    </xdr:from>
    <xdr:to>
      <xdr:col>15</xdr:col>
      <xdr:colOff>638175</xdr:colOff>
      <xdr:row>33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21</xdr:row>
      <xdr:rowOff>61912</xdr:rowOff>
    </xdr:from>
    <xdr:to>
      <xdr:col>8</xdr:col>
      <xdr:colOff>695325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666750</xdr:colOff>
      <xdr:row>35</xdr:row>
      <xdr:rowOff>114300</xdr:rowOff>
    </xdr:from>
    <xdr:to>
      <xdr:col>14</xdr:col>
      <xdr:colOff>885825</xdr:colOff>
      <xdr:row>50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35</xdr:row>
      <xdr:rowOff>0</xdr:rowOff>
    </xdr:from>
    <xdr:to>
      <xdr:col>8</xdr:col>
      <xdr:colOff>685800</xdr:colOff>
      <xdr:row>49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419100</xdr:colOff>
      <xdr:row>20</xdr:row>
      <xdr:rowOff>9525</xdr:rowOff>
    </xdr:from>
    <xdr:to>
      <xdr:col>15</xdr:col>
      <xdr:colOff>0</xdr:colOff>
      <xdr:row>33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22</xdr:row>
      <xdr:rowOff>61912</xdr:rowOff>
    </xdr:from>
    <xdr:to>
      <xdr:col>8</xdr:col>
      <xdr:colOff>695325</xdr:colOff>
      <xdr:row>36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666750</xdr:colOff>
      <xdr:row>36</xdr:row>
      <xdr:rowOff>114300</xdr:rowOff>
    </xdr:from>
    <xdr:to>
      <xdr:col>14</xdr:col>
      <xdr:colOff>885825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36</xdr:row>
      <xdr:rowOff>0</xdr:rowOff>
    </xdr:from>
    <xdr:to>
      <xdr:col>8</xdr:col>
      <xdr:colOff>685800</xdr:colOff>
      <xdr:row>50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419100</xdr:colOff>
      <xdr:row>21</xdr:row>
      <xdr:rowOff>9525</xdr:rowOff>
    </xdr:from>
    <xdr:to>
      <xdr:col>15</xdr:col>
      <xdr:colOff>638175</xdr:colOff>
      <xdr:row>34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22</xdr:row>
      <xdr:rowOff>61912</xdr:rowOff>
    </xdr:from>
    <xdr:to>
      <xdr:col>8</xdr:col>
      <xdr:colOff>695325</xdr:colOff>
      <xdr:row>36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666750</xdr:colOff>
      <xdr:row>36</xdr:row>
      <xdr:rowOff>114300</xdr:rowOff>
    </xdr:from>
    <xdr:to>
      <xdr:col>14</xdr:col>
      <xdr:colOff>885825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36</xdr:row>
      <xdr:rowOff>0</xdr:rowOff>
    </xdr:from>
    <xdr:to>
      <xdr:col>8</xdr:col>
      <xdr:colOff>685800</xdr:colOff>
      <xdr:row>50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419100</xdr:colOff>
      <xdr:row>21</xdr:row>
      <xdr:rowOff>9525</xdr:rowOff>
    </xdr:from>
    <xdr:to>
      <xdr:col>15</xdr:col>
      <xdr:colOff>0</xdr:colOff>
      <xdr:row>34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="86" workbookViewId="0">
      <selection activeCell="B32" sqref="B32"/>
    </sheetView>
  </sheetViews>
  <sheetFormatPr defaultColWidth="8.85546875" defaultRowHeight="15" x14ac:dyDescent="0.25"/>
  <cols>
    <col min="1" max="1" width="27.140625" customWidth="1"/>
    <col min="2" max="2" width="11.7109375" bestFit="1" customWidth="1"/>
    <col min="3" max="3" width="13.42578125" bestFit="1" customWidth="1"/>
    <col min="4" max="4" width="13.7109375" bestFit="1" customWidth="1"/>
    <col min="5" max="5" width="13.140625" bestFit="1" customWidth="1"/>
    <col min="8" max="8" width="13.42578125" bestFit="1" customWidth="1"/>
    <col min="9" max="9" width="13.85546875" bestFit="1" customWidth="1"/>
    <col min="10" max="10" width="18" bestFit="1" customWidth="1"/>
    <col min="13" max="13" width="13.140625" bestFit="1" customWidth="1"/>
    <col min="14" max="14" width="15.85546875" bestFit="1" customWidth="1"/>
    <col min="15" max="15" width="18.42578125" bestFit="1" customWidth="1"/>
    <col min="16" max="16" width="18.42578125" customWidth="1"/>
    <col min="18" max="18" width="34.140625" bestFit="1" customWidth="1"/>
  </cols>
  <sheetData>
    <row r="1" spans="1:19" x14ac:dyDescent="0.25">
      <c r="A1" s="1" t="s">
        <v>24</v>
      </c>
      <c r="B1" s="1"/>
      <c r="C1" s="1"/>
      <c r="D1" s="1"/>
      <c r="E1" s="1"/>
      <c r="F1" s="1"/>
      <c r="G1" s="1"/>
      <c r="H1" s="1"/>
      <c r="I1" s="2"/>
      <c r="J1" s="2"/>
      <c r="K1" s="3"/>
      <c r="L1" s="4"/>
      <c r="M1" s="5"/>
      <c r="N1" s="6"/>
      <c r="O1" s="6"/>
      <c r="P1" s="6"/>
    </row>
    <row r="2" spans="1:19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3"/>
      <c r="L2" s="4"/>
      <c r="M2" s="5"/>
      <c r="N2" s="6"/>
      <c r="O2" s="6"/>
      <c r="P2" s="6"/>
    </row>
    <row r="3" spans="1:19" x14ac:dyDescent="0.25">
      <c r="L3" s="6"/>
      <c r="M3" s="6"/>
      <c r="N3" s="6"/>
      <c r="O3" s="6"/>
      <c r="P3" s="6"/>
    </row>
    <row r="4" spans="1:19" x14ac:dyDescent="0.25">
      <c r="L4" s="6"/>
      <c r="M4" s="6"/>
      <c r="N4" s="6"/>
      <c r="O4" s="6"/>
      <c r="P4" s="6"/>
    </row>
    <row r="5" spans="1:19" x14ac:dyDescent="0.25">
      <c r="L5" s="6"/>
      <c r="M5" s="6"/>
      <c r="N5" s="6"/>
      <c r="O5" s="6"/>
      <c r="P5" s="6"/>
    </row>
    <row r="6" spans="1:19" x14ac:dyDescent="0.25">
      <c r="C6" s="50" t="s">
        <v>1</v>
      </c>
      <c r="D6" s="50"/>
      <c r="E6" s="50"/>
      <c r="M6" s="50" t="s">
        <v>2</v>
      </c>
      <c r="N6" s="51"/>
      <c r="O6" s="51"/>
      <c r="P6" s="7"/>
      <c r="R6" s="8" t="s">
        <v>3</v>
      </c>
      <c r="S6" s="8"/>
    </row>
    <row r="7" spans="1:19" ht="17.25" x14ac:dyDescent="0.25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H7" s="10" t="s">
        <v>9</v>
      </c>
      <c r="I7" s="10" t="s">
        <v>10</v>
      </c>
      <c r="J7" s="10" t="s">
        <v>11</v>
      </c>
      <c r="M7" s="10" t="s">
        <v>12</v>
      </c>
      <c r="N7" s="10" t="s">
        <v>13</v>
      </c>
      <c r="O7" s="10" t="s">
        <v>14</v>
      </c>
      <c r="P7" s="10"/>
      <c r="Q7" s="22"/>
      <c r="R7" s="10" t="s">
        <v>15</v>
      </c>
      <c r="S7" s="11"/>
    </row>
    <row r="8" spans="1:19" x14ac:dyDescent="0.25">
      <c r="A8" s="12">
        <v>0</v>
      </c>
      <c r="B8" s="12">
        <v>0</v>
      </c>
      <c r="C8" s="12">
        <v>116.04</v>
      </c>
      <c r="D8" s="12">
        <v>3.5999999999999997E-2</v>
      </c>
      <c r="E8" s="12">
        <v>6.9980000000000002</v>
      </c>
      <c r="F8" s="13"/>
      <c r="G8" s="13"/>
      <c r="H8" s="14">
        <f t="shared" ref="H8:H18" si="0">C8*$B$24/1000</f>
        <v>20.9052883152</v>
      </c>
      <c r="I8" s="14">
        <f t="shared" ref="I8:I18" si="1">D8*$B$25/1000</f>
        <v>3.3153775199999997E-3</v>
      </c>
      <c r="J8" s="14">
        <f>M8+SUM($O$8:O8)</f>
        <v>0.32238946239999999</v>
      </c>
      <c r="K8" s="15"/>
      <c r="L8" s="13"/>
      <c r="M8" s="14">
        <f t="shared" ref="M8:M18" si="2">E8*$B$26/1000</f>
        <v>0.32238946239999999</v>
      </c>
      <c r="N8" s="14">
        <v>1187.8</v>
      </c>
      <c r="O8" s="14">
        <v>0</v>
      </c>
      <c r="P8" s="14"/>
      <c r="Q8" s="15"/>
      <c r="R8" s="14"/>
    </row>
    <row r="9" spans="1:19" x14ac:dyDescent="0.25">
      <c r="A9" s="12">
        <v>1</v>
      </c>
      <c r="B9" s="12">
        <v>5.5833333331975155</v>
      </c>
      <c r="C9" s="12">
        <v>113.756</v>
      </c>
      <c r="D9" s="12">
        <v>0.33400000000000002</v>
      </c>
      <c r="E9" s="12">
        <v>8.9120000000000008</v>
      </c>
      <c r="F9" s="13"/>
      <c r="G9" s="13"/>
      <c r="H9" s="14">
        <f t="shared" si="0"/>
        <v>20.493812285280001</v>
      </c>
      <c r="I9" s="14">
        <f t="shared" si="1"/>
        <v>3.0759335879999999E-2</v>
      </c>
      <c r="J9" s="14">
        <f>M9+SUM($O$8:O9)</f>
        <v>0.42434635420268441</v>
      </c>
      <c r="K9" s="15"/>
      <c r="L9" s="13"/>
      <c r="M9" s="14">
        <f t="shared" si="2"/>
        <v>0.41056514560000007</v>
      </c>
      <c r="N9" s="14">
        <v>1179.4099999999999</v>
      </c>
      <c r="O9" s="14">
        <f t="shared" ref="O9:O18" si="3">(0.008/(N8/1000))*AVERAGE(M8:M9)*(B9-B8)</f>
        <v>1.3781208602684353E-2</v>
      </c>
      <c r="P9" s="14">
        <f>O9+P8</f>
        <v>1.3781208602684353E-2</v>
      </c>
      <c r="Q9" s="15"/>
      <c r="R9" s="14"/>
    </row>
    <row r="10" spans="1:19" x14ac:dyDescent="0.25">
      <c r="A10" s="12">
        <v>2</v>
      </c>
      <c r="B10" s="12">
        <v>7.6166666665230878</v>
      </c>
      <c r="C10" s="12">
        <v>111.49</v>
      </c>
      <c r="D10" s="12">
        <v>0.91700000000000004</v>
      </c>
      <c r="E10" s="12">
        <v>12.099</v>
      </c>
      <c r="F10" s="13"/>
      <c r="G10" s="13"/>
      <c r="H10" s="14">
        <f t="shared" si="0"/>
        <v>20.085579061199997</v>
      </c>
      <c r="I10" s="14">
        <f t="shared" si="1"/>
        <v>8.4450032940000003E-2</v>
      </c>
      <c r="J10" s="14">
        <f>M10+SUM($O$8:O10)</f>
        <v>0.57784271384287667</v>
      </c>
      <c r="K10" s="15"/>
      <c r="L10" s="13"/>
      <c r="M10" s="14">
        <f t="shared" si="2"/>
        <v>0.55738641119999999</v>
      </c>
      <c r="N10" s="14">
        <v>1171.7299999999998</v>
      </c>
      <c r="O10" s="14">
        <f t="shared" si="3"/>
        <v>6.6750940401923723E-3</v>
      </c>
      <c r="P10" s="14">
        <f t="shared" ref="P10:P18" si="4">O10+P9</f>
        <v>2.0456302642876727E-2</v>
      </c>
      <c r="Q10" s="15"/>
      <c r="R10" s="14"/>
    </row>
    <row r="11" spans="1:19" x14ac:dyDescent="0.25">
      <c r="A11" s="12">
        <v>3</v>
      </c>
      <c r="B11" s="12">
        <v>9.6166666665812954</v>
      </c>
      <c r="C11" s="12">
        <v>106.99</v>
      </c>
      <c r="D11" s="12">
        <v>1.97</v>
      </c>
      <c r="E11" s="12">
        <v>18.611000000000001</v>
      </c>
      <c r="F11" s="13"/>
      <c r="G11" s="13"/>
      <c r="H11" s="14">
        <f t="shared" si="0"/>
        <v>19.274877601199996</v>
      </c>
      <c r="I11" s="14">
        <f t="shared" si="1"/>
        <v>0.18142482539999996</v>
      </c>
      <c r="J11" s="14">
        <f>M11+SUM($O$8:O11)</f>
        <v>0.88750211727252126</v>
      </c>
      <c r="K11" s="15"/>
      <c r="L11" s="13"/>
      <c r="M11" s="14">
        <f t="shared" si="2"/>
        <v>0.85738643680000004</v>
      </c>
      <c r="N11" s="14">
        <v>1139.2499999999998</v>
      </c>
      <c r="O11" s="14">
        <f t="shared" si="3"/>
        <v>9.6593778296445477E-3</v>
      </c>
      <c r="P11" s="14">
        <f t="shared" si="4"/>
        <v>3.0115680472521274E-2</v>
      </c>
      <c r="Q11" s="15"/>
      <c r="R11" s="14">
        <v>0.23500000000000015</v>
      </c>
    </row>
    <row r="12" spans="1:19" x14ac:dyDescent="0.25">
      <c r="A12" s="12">
        <v>4</v>
      </c>
      <c r="B12" s="12">
        <v>11.616666666639503</v>
      </c>
      <c r="C12" s="12">
        <v>96.691000000000003</v>
      </c>
      <c r="D12" s="12">
        <v>4.0590000000000002</v>
      </c>
      <c r="E12" s="12">
        <v>33.075000000000003</v>
      </c>
      <c r="F12" s="13"/>
      <c r="G12" s="13"/>
      <c r="H12" s="14">
        <f t="shared" si="0"/>
        <v>17.419452193080001</v>
      </c>
      <c r="I12" s="14">
        <f t="shared" si="1"/>
        <v>0.37380881537999999</v>
      </c>
      <c r="J12" s="14">
        <f>M12+SUM($O$8:O12)</f>
        <v>1.5705617987125517</v>
      </c>
      <c r="K12" s="15"/>
      <c r="L12" s="13"/>
      <c r="M12" s="14">
        <f t="shared" si="2"/>
        <v>1.5237255600000004</v>
      </c>
      <c r="N12" s="14">
        <v>1108.6999999999998</v>
      </c>
      <c r="O12" s="14">
        <f t="shared" si="3"/>
        <v>1.6720558240030197E-2</v>
      </c>
      <c r="P12" s="14">
        <f t="shared" si="4"/>
        <v>4.6836238712551471E-2</v>
      </c>
      <c r="Q12" s="15"/>
      <c r="R12" s="14">
        <v>0.33999999999999986</v>
      </c>
    </row>
    <row r="13" spans="1:19" x14ac:dyDescent="0.25">
      <c r="A13" s="12">
        <v>5</v>
      </c>
      <c r="B13" s="12">
        <v>12.616666666581295</v>
      </c>
      <c r="C13" s="12">
        <v>88.331000000000003</v>
      </c>
      <c r="D13" s="12">
        <v>5.7389999999999999</v>
      </c>
      <c r="E13" s="12">
        <v>44.343000000000004</v>
      </c>
      <c r="F13" s="13"/>
      <c r="G13" s="13"/>
      <c r="H13" s="14">
        <f t="shared" si="0"/>
        <v>15.91334903628</v>
      </c>
      <c r="I13" s="14">
        <f t="shared" si="1"/>
        <v>0.52852643298000002</v>
      </c>
      <c r="J13" s="14">
        <f>M13+SUM($O$8:O13)</f>
        <v>2.102532555316547</v>
      </c>
      <c r="K13" s="15"/>
      <c r="L13" s="13"/>
      <c r="M13" s="14">
        <f t="shared" si="2"/>
        <v>2.0428287984000004</v>
      </c>
      <c r="N13" s="14">
        <v>1077.5099999999998</v>
      </c>
      <c r="O13" s="14">
        <f t="shared" si="3"/>
        <v>1.2867518203995313E-2</v>
      </c>
      <c r="P13" s="14">
        <f t="shared" si="4"/>
        <v>5.9703756916546787E-2</v>
      </c>
      <c r="Q13" s="15"/>
      <c r="R13" s="14">
        <v>0.52999999999999969</v>
      </c>
    </row>
    <row r="14" spans="1:19" x14ac:dyDescent="0.25">
      <c r="A14" s="12">
        <v>6</v>
      </c>
      <c r="B14" s="12">
        <v>13.616666666523088</v>
      </c>
      <c r="C14" s="12">
        <v>75.686000000000007</v>
      </c>
      <c r="D14" s="12">
        <v>8.2729999999999997</v>
      </c>
      <c r="E14" s="12">
        <v>62.96</v>
      </c>
      <c r="F14" s="13"/>
      <c r="G14" s="13"/>
      <c r="H14" s="14">
        <f t="shared" si="0"/>
        <v>13.635277933680001</v>
      </c>
      <c r="I14" s="14">
        <f t="shared" si="1"/>
        <v>0.76189217285999999</v>
      </c>
      <c r="J14" s="14">
        <f>M14+SUM($O$8:O14)</f>
        <v>2.9785463081883949</v>
      </c>
      <c r="K14" s="15"/>
      <c r="L14" s="13"/>
      <c r="M14" s="14">
        <f t="shared" si="2"/>
        <v>2.900491648</v>
      </c>
      <c r="N14" s="14">
        <v>1046.1199999999997</v>
      </c>
      <c r="O14" s="14">
        <f t="shared" si="3"/>
        <v>1.8350903271848105E-2</v>
      </c>
      <c r="P14" s="14">
        <f t="shared" si="4"/>
        <v>7.8054660188394895E-2</v>
      </c>
      <c r="Q14" s="15"/>
      <c r="R14" s="14">
        <v>0.72999999999999976</v>
      </c>
    </row>
    <row r="15" spans="1:19" x14ac:dyDescent="0.25">
      <c r="A15" s="12">
        <v>7</v>
      </c>
      <c r="B15" s="12">
        <v>14.649999999906868</v>
      </c>
      <c r="C15" s="12">
        <v>59.426000000000002</v>
      </c>
      <c r="D15" s="12">
        <v>11.513999999999999</v>
      </c>
      <c r="E15" s="12">
        <v>86.635000000000005</v>
      </c>
      <c r="F15" s="13"/>
      <c r="G15" s="13"/>
      <c r="H15" s="14">
        <f t="shared" si="0"/>
        <v>10.70594332488</v>
      </c>
      <c r="I15" s="14">
        <f t="shared" si="1"/>
        <v>1.0603682434799999</v>
      </c>
      <c r="J15" s="14">
        <f>M15+SUM($O$8:O15)</f>
        <v>4.0964548511194083</v>
      </c>
      <c r="K15" s="15"/>
      <c r="L15" s="13"/>
      <c r="M15" s="14">
        <f t="shared" si="2"/>
        <v>3.9911704880000007</v>
      </c>
      <c r="N15" s="14">
        <v>1013.1599999999996</v>
      </c>
      <c r="O15" s="14">
        <f t="shared" si="3"/>
        <v>2.7229702931012362E-2</v>
      </c>
      <c r="P15" s="14">
        <f t="shared" si="4"/>
        <v>0.10528436311940725</v>
      </c>
      <c r="Q15" s="15"/>
      <c r="R15" s="14">
        <v>1</v>
      </c>
    </row>
    <row r="16" spans="1:19" x14ac:dyDescent="0.25">
      <c r="A16" s="12">
        <v>8</v>
      </c>
      <c r="B16" s="12">
        <v>15.666666666569654</v>
      </c>
      <c r="C16" s="12">
        <v>36.58</v>
      </c>
      <c r="D16" s="12">
        <v>15.71</v>
      </c>
      <c r="E16" s="12">
        <v>118.91200000000001</v>
      </c>
      <c r="F16" s="13"/>
      <c r="G16" s="13"/>
      <c r="H16" s="14">
        <f t="shared" si="0"/>
        <v>6.5901020903999994</v>
      </c>
      <c r="I16" s="14">
        <f t="shared" si="1"/>
        <v>1.4467939122</v>
      </c>
      <c r="J16" s="14">
        <f>M16+SUM($O$8:O16)</f>
        <v>5.6214258207759045</v>
      </c>
      <c r="K16" s="15"/>
      <c r="L16" s="13"/>
      <c r="M16" s="14">
        <f t="shared" si="2"/>
        <v>5.4781331456000011</v>
      </c>
      <c r="N16" s="14">
        <v>979.19999999999959</v>
      </c>
      <c r="O16" s="14">
        <f t="shared" si="3"/>
        <v>3.800831205649622E-2</v>
      </c>
      <c r="P16" s="14">
        <f t="shared" si="4"/>
        <v>0.14329267517590347</v>
      </c>
      <c r="Q16" s="15"/>
      <c r="R16" s="14">
        <v>1.3199999999999996</v>
      </c>
    </row>
    <row r="17" spans="1:18" x14ac:dyDescent="0.25">
      <c r="A17" s="12">
        <v>9</v>
      </c>
      <c r="B17" s="12">
        <v>17.633333333185874</v>
      </c>
      <c r="C17" s="12">
        <v>0.57299999999999995</v>
      </c>
      <c r="D17" s="12">
        <v>20.361999999999998</v>
      </c>
      <c r="E17" s="12">
        <v>167.52099999999999</v>
      </c>
      <c r="F17" s="13"/>
      <c r="G17" s="13"/>
      <c r="H17" s="14">
        <f t="shared" si="0"/>
        <v>0.10322931923999999</v>
      </c>
      <c r="I17" s="14">
        <f t="shared" si="1"/>
        <v>1.8752143628399998</v>
      </c>
      <c r="J17" s="14">
        <f>M17+SUM($O$8:O17)</f>
        <v>7.9667947205768881</v>
      </c>
      <c r="K17" s="15"/>
      <c r="L17" s="13"/>
      <c r="M17" s="14">
        <f t="shared" si="2"/>
        <v>7.7174914448000003</v>
      </c>
      <c r="N17" s="14">
        <v>967.64999999999964</v>
      </c>
      <c r="O17" s="14">
        <f t="shared" si="3"/>
        <v>0.10601060060098451</v>
      </c>
      <c r="P17" s="14">
        <f t="shared" si="4"/>
        <v>0.24930327577688799</v>
      </c>
      <c r="Q17" s="15"/>
      <c r="R17" s="14"/>
    </row>
    <row r="18" spans="1:18" x14ac:dyDescent="0.25">
      <c r="A18" s="12">
        <v>10</v>
      </c>
      <c r="B18" s="12">
        <v>22.883333333185874</v>
      </c>
      <c r="C18" s="12">
        <v>0</v>
      </c>
      <c r="D18" s="12">
        <v>20.626999999999999</v>
      </c>
      <c r="E18" s="12">
        <v>162.482</v>
      </c>
      <c r="F18" s="13"/>
      <c r="G18" s="13"/>
      <c r="H18" s="14">
        <f t="shared" si="0"/>
        <v>0</v>
      </c>
      <c r="I18" s="14">
        <f t="shared" si="1"/>
        <v>1.8996192251399997</v>
      </c>
      <c r="J18" s="14">
        <f>M18+SUM($O$8:O18)</f>
        <v>8.0645870568926217</v>
      </c>
      <c r="K18" s="15"/>
      <c r="L18" s="13"/>
      <c r="M18" s="14">
        <f t="shared" si="2"/>
        <v>7.4853507616000003</v>
      </c>
      <c r="N18" s="14">
        <v>934.37999999999965</v>
      </c>
      <c r="O18" s="14">
        <f t="shared" si="3"/>
        <v>0.32993301951573406</v>
      </c>
      <c r="P18" s="14">
        <f t="shared" si="4"/>
        <v>0.57923629529262199</v>
      </c>
      <c r="Q18" s="15"/>
      <c r="R18" s="14"/>
    </row>
    <row r="23" spans="1:18" ht="18" thickBot="1" x14ac:dyDescent="0.3">
      <c r="A23" s="16" t="s">
        <v>16</v>
      </c>
      <c r="B23" s="16"/>
    </row>
    <row r="24" spans="1:18" x14ac:dyDescent="0.25">
      <c r="A24" s="17" t="s">
        <v>17</v>
      </c>
      <c r="B24" s="18">
        <v>180.15588</v>
      </c>
    </row>
    <row r="25" spans="1:18" x14ac:dyDescent="0.25">
      <c r="A25" s="17" t="s">
        <v>18</v>
      </c>
      <c r="B25" s="19">
        <v>92.093819999999994</v>
      </c>
    </row>
    <row r="26" spans="1:18" x14ac:dyDescent="0.25">
      <c r="A26" s="17" t="s">
        <v>19</v>
      </c>
      <c r="B26" s="19">
        <v>46.068800000000003</v>
      </c>
    </row>
    <row r="27" spans="1:18" x14ac:dyDescent="0.25">
      <c r="A27" s="17"/>
      <c r="B27" s="19"/>
    </row>
    <row r="32" spans="1:18" x14ac:dyDescent="0.25">
      <c r="A32" s="20" t="s">
        <v>20</v>
      </c>
      <c r="B32" s="21">
        <v>0.29799999999999999</v>
      </c>
    </row>
    <row r="33" spans="1:2" x14ac:dyDescent="0.25">
      <c r="A33" s="20" t="s">
        <v>21</v>
      </c>
      <c r="B33" s="21">
        <v>0.10009999999999999</v>
      </c>
    </row>
    <row r="34" spans="1:2" x14ac:dyDescent="0.25">
      <c r="A34" s="20" t="s">
        <v>22</v>
      </c>
      <c r="B34" s="21">
        <v>8.8099999999999998E-2</v>
      </c>
    </row>
    <row r="35" spans="1:2" x14ac:dyDescent="0.25">
      <c r="A35" s="20" t="s">
        <v>23</v>
      </c>
      <c r="B35" s="21">
        <v>0.3745</v>
      </c>
    </row>
  </sheetData>
  <mergeCells count="2">
    <mergeCell ref="C6:E6"/>
    <mergeCell ref="M6:O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opLeftCell="A13" workbookViewId="0">
      <selection activeCell="B35" sqref="B32:B35"/>
    </sheetView>
  </sheetViews>
  <sheetFormatPr defaultColWidth="8.85546875" defaultRowHeight="15" x14ac:dyDescent="0.25"/>
  <cols>
    <col min="1" max="1" width="27.140625" customWidth="1"/>
    <col min="2" max="2" width="11.7109375" bestFit="1" customWidth="1"/>
    <col min="3" max="3" width="13.42578125" bestFit="1" customWidth="1"/>
    <col min="4" max="4" width="13.7109375" bestFit="1" customWidth="1"/>
    <col min="5" max="5" width="13.140625" bestFit="1" customWidth="1"/>
    <col min="8" max="8" width="13.42578125" bestFit="1" customWidth="1"/>
    <col min="9" max="9" width="13.85546875" bestFit="1" customWidth="1"/>
    <col min="10" max="10" width="18" bestFit="1" customWidth="1"/>
    <col min="13" max="13" width="13.140625" bestFit="1" customWidth="1"/>
    <col min="14" max="14" width="15.85546875" bestFit="1" customWidth="1"/>
    <col min="15" max="15" width="18.42578125" bestFit="1" customWidth="1"/>
    <col min="17" max="17" width="34.140625" bestFit="1" customWidth="1"/>
  </cols>
  <sheetData>
    <row r="1" spans="1:18" x14ac:dyDescent="0.25">
      <c r="A1" s="1" t="s">
        <v>24</v>
      </c>
      <c r="B1" s="1"/>
      <c r="C1" s="1"/>
      <c r="D1" s="1"/>
      <c r="E1" s="1"/>
      <c r="F1" s="1"/>
      <c r="G1" s="1"/>
      <c r="H1" s="1"/>
      <c r="I1" s="2"/>
      <c r="J1" s="2"/>
      <c r="K1" s="3"/>
      <c r="L1" s="4"/>
      <c r="M1" s="5"/>
      <c r="N1" s="6"/>
      <c r="O1" s="6"/>
    </row>
    <row r="2" spans="1:18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3"/>
      <c r="L2" s="4"/>
      <c r="M2" s="5"/>
      <c r="N2" s="6"/>
      <c r="O2" s="6"/>
    </row>
    <row r="3" spans="1:18" x14ac:dyDescent="0.25">
      <c r="L3" s="6"/>
      <c r="M3" s="6"/>
      <c r="N3" s="6"/>
      <c r="O3" s="6"/>
    </row>
    <row r="4" spans="1:18" x14ac:dyDescent="0.25">
      <c r="L4" s="6"/>
      <c r="M4" s="6"/>
      <c r="N4" s="6"/>
      <c r="O4" s="6"/>
    </row>
    <row r="5" spans="1:18" x14ac:dyDescent="0.25">
      <c r="L5" s="6"/>
      <c r="M5" s="6"/>
      <c r="N5" s="6"/>
      <c r="O5" s="6"/>
    </row>
    <row r="6" spans="1:18" x14ac:dyDescent="0.25">
      <c r="C6" s="50" t="s">
        <v>1</v>
      </c>
      <c r="D6" s="50"/>
      <c r="E6" s="50"/>
      <c r="M6" s="50" t="s">
        <v>2</v>
      </c>
      <c r="N6" s="51"/>
      <c r="O6" s="51"/>
      <c r="Q6" s="8" t="s">
        <v>3</v>
      </c>
      <c r="R6" s="8"/>
    </row>
    <row r="7" spans="1:18" ht="17.25" x14ac:dyDescent="0.25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H7" s="10" t="s">
        <v>9</v>
      </c>
      <c r="I7" s="10" t="s">
        <v>10</v>
      </c>
      <c r="J7" s="10" t="s">
        <v>11</v>
      </c>
      <c r="M7" s="10" t="s">
        <v>12</v>
      </c>
      <c r="N7" s="10" t="s">
        <v>13</v>
      </c>
      <c r="O7" s="10" t="s">
        <v>14</v>
      </c>
      <c r="P7" s="22"/>
      <c r="Q7" s="10" t="s">
        <v>15</v>
      </c>
      <c r="R7" s="11"/>
    </row>
    <row r="8" spans="1:18" x14ac:dyDescent="0.25">
      <c r="A8" s="12">
        <v>0</v>
      </c>
      <c r="B8" s="12">
        <v>0</v>
      </c>
      <c r="C8" s="12">
        <v>115.58</v>
      </c>
      <c r="D8" s="12">
        <v>8.0000000000000002E-3</v>
      </c>
      <c r="E8" s="12">
        <v>6.92</v>
      </c>
      <c r="F8" s="13"/>
      <c r="G8" s="13"/>
      <c r="H8" s="14">
        <f t="shared" ref="H8:H18" si="0">C8*$B$24/1000</f>
        <v>20.822416610400001</v>
      </c>
      <c r="I8" s="14">
        <f t="shared" ref="I8:I18" si="1">D8*$B$25/1000</f>
        <v>7.3675055999999992E-4</v>
      </c>
      <c r="J8" s="14">
        <f>M8+SUM($O$8:O8)</f>
        <v>0.31879609600000003</v>
      </c>
      <c r="K8" s="15"/>
      <c r="L8" s="13"/>
      <c r="M8" s="14">
        <f t="shared" ref="M8:M18" si="2">E8*$B$26/1000</f>
        <v>0.31879609600000003</v>
      </c>
      <c r="N8" s="14">
        <v>1167.6500000000001</v>
      </c>
      <c r="O8" s="14">
        <v>0</v>
      </c>
      <c r="P8" s="15"/>
      <c r="Q8" s="14"/>
    </row>
    <row r="9" spans="1:18" x14ac:dyDescent="0.25">
      <c r="A9" s="12">
        <v>1</v>
      </c>
      <c r="B9" s="12">
        <v>5.5999999999185093</v>
      </c>
      <c r="C9" s="12">
        <v>114.051</v>
      </c>
      <c r="D9" s="12">
        <v>0.33</v>
      </c>
      <c r="E9" s="12">
        <v>8.8840000000000003</v>
      </c>
      <c r="F9" s="13"/>
      <c r="G9" s="13"/>
      <c r="H9" s="14">
        <f t="shared" si="0"/>
        <v>20.546958269880001</v>
      </c>
      <c r="I9" s="14">
        <f t="shared" si="1"/>
        <v>3.0390960599999999E-2</v>
      </c>
      <c r="J9" s="14">
        <f>M9+SUM($O$8:O9)</f>
        <v>0.42324241609996377</v>
      </c>
      <c r="K9" s="15"/>
      <c r="L9" s="13"/>
      <c r="M9" s="14">
        <f t="shared" si="2"/>
        <v>0.40927521920000004</v>
      </c>
      <c r="N9" s="14">
        <v>1151.0700000000002</v>
      </c>
      <c r="O9" s="14">
        <f t="shared" ref="O9:O18" si="3">(0.008/(N8/1000))*AVERAGE(M8:M9)*(B9-B8)</f>
        <v>1.3967196899963751E-2</v>
      </c>
      <c r="P9" s="15"/>
      <c r="Q9" s="14"/>
    </row>
    <row r="10" spans="1:18" x14ac:dyDescent="0.25">
      <c r="A10" s="12">
        <v>2</v>
      </c>
      <c r="B10" s="12">
        <v>7.6333333332440816</v>
      </c>
      <c r="C10" s="12">
        <v>111.07299999999999</v>
      </c>
      <c r="D10" s="12">
        <v>0.95499999999999996</v>
      </c>
      <c r="E10" s="12">
        <v>12.378</v>
      </c>
      <c r="F10" s="13"/>
      <c r="G10" s="13"/>
      <c r="H10" s="14">
        <f t="shared" si="0"/>
        <v>20.010454059239997</v>
      </c>
      <c r="I10" s="14">
        <f t="shared" si="1"/>
        <v>8.7949598099999984E-2</v>
      </c>
      <c r="J10" s="14">
        <f>M10+SUM($O$8:O10)</f>
        <v>0.59112794674173208</v>
      </c>
      <c r="K10" s="15"/>
      <c r="L10" s="13"/>
      <c r="M10" s="14">
        <f t="shared" si="2"/>
        <v>0.57023960640000004</v>
      </c>
      <c r="N10" s="14">
        <v>1140.1600000000001</v>
      </c>
      <c r="O10" s="14">
        <f t="shared" si="3"/>
        <v>6.9211434417683175E-3</v>
      </c>
      <c r="P10" s="15"/>
      <c r="Q10" s="14"/>
    </row>
    <row r="11" spans="1:18" x14ac:dyDescent="0.25">
      <c r="A11" s="12">
        <v>3</v>
      </c>
      <c r="B11" s="12">
        <v>9.6499999998486601</v>
      </c>
      <c r="C11" s="12">
        <v>105.98399999999999</v>
      </c>
      <c r="D11" s="12">
        <v>2.1280000000000001</v>
      </c>
      <c r="E11" s="12">
        <v>19.434000000000001</v>
      </c>
      <c r="F11" s="13"/>
      <c r="G11" s="13"/>
      <c r="H11" s="14">
        <f t="shared" si="0"/>
        <v>19.093640785919998</v>
      </c>
      <c r="I11" s="14">
        <f t="shared" si="1"/>
        <v>0.19597564896</v>
      </c>
      <c r="J11" s="14">
        <f>M11+SUM($O$8:O11)</f>
        <v>0.92655814431042771</v>
      </c>
      <c r="K11" s="15"/>
      <c r="L11" s="13"/>
      <c r="M11" s="14">
        <f t="shared" si="2"/>
        <v>0.89530105920000003</v>
      </c>
      <c r="N11" s="14">
        <v>1106.6100000000001</v>
      </c>
      <c r="O11" s="14">
        <f t="shared" si="3"/>
        <v>1.0368744768695646E-2</v>
      </c>
      <c r="P11" s="15"/>
      <c r="Q11" s="14">
        <v>0.2</v>
      </c>
    </row>
    <row r="12" spans="1:18" x14ac:dyDescent="0.25">
      <c r="A12" s="12">
        <v>4</v>
      </c>
      <c r="B12" s="12">
        <v>11.649999999906868</v>
      </c>
      <c r="C12" s="12">
        <v>95.793999999999997</v>
      </c>
      <c r="D12" s="12">
        <v>4.4370000000000003</v>
      </c>
      <c r="E12" s="12">
        <v>33.972999999999999</v>
      </c>
      <c r="F12" s="13"/>
      <c r="G12" s="13"/>
      <c r="H12" s="14">
        <f t="shared" si="0"/>
        <v>17.257852368719998</v>
      </c>
      <c r="I12" s="14">
        <f t="shared" si="1"/>
        <v>0.40862027934</v>
      </c>
      <c r="J12" s="14">
        <f>M12+SUM($O$8:O12)</f>
        <v>1.6141393363702548</v>
      </c>
      <c r="K12" s="15"/>
      <c r="L12" s="13"/>
      <c r="M12" s="14">
        <f t="shared" si="2"/>
        <v>1.5650953424000003</v>
      </c>
      <c r="N12" s="14">
        <v>1072.69</v>
      </c>
      <c r="O12" s="14">
        <f t="shared" si="3"/>
        <v>1.7786908859826728E-2</v>
      </c>
      <c r="P12" s="15"/>
      <c r="Q12" s="14">
        <v>0.38000000000000045</v>
      </c>
    </row>
    <row r="13" spans="1:18" x14ac:dyDescent="0.25">
      <c r="A13" s="12">
        <v>5</v>
      </c>
      <c r="B13" s="12">
        <v>12.633333333302289</v>
      </c>
      <c r="C13" s="12">
        <v>87.201999999999998</v>
      </c>
      <c r="D13" s="12">
        <v>6.2249999999999996</v>
      </c>
      <c r="E13" s="12">
        <v>45.773000000000003</v>
      </c>
      <c r="F13" s="13"/>
      <c r="G13" s="13"/>
      <c r="H13" s="14">
        <f t="shared" si="0"/>
        <v>15.709953047760001</v>
      </c>
      <c r="I13" s="14">
        <f t="shared" si="1"/>
        <v>0.57328402950000001</v>
      </c>
      <c r="J13" s="14">
        <f>M13+SUM($O$8:O13)</f>
        <v>2.1712222536915613</v>
      </c>
      <c r="K13" s="15"/>
      <c r="L13" s="13"/>
      <c r="M13" s="14">
        <f t="shared" si="2"/>
        <v>2.1087071824000003</v>
      </c>
      <c r="N13" s="14">
        <v>1041.5800000000002</v>
      </c>
      <c r="O13" s="14">
        <f t="shared" si="3"/>
        <v>1.3471077321306622E-2</v>
      </c>
      <c r="P13" s="15"/>
      <c r="Q13" s="14">
        <v>0.46999999999999886</v>
      </c>
    </row>
    <row r="14" spans="1:18" x14ac:dyDescent="0.25">
      <c r="A14" s="12">
        <v>6</v>
      </c>
      <c r="B14" s="12">
        <v>13.666666666511446</v>
      </c>
      <c r="C14" s="12">
        <v>74.462999999999994</v>
      </c>
      <c r="D14" s="12">
        <v>9.0790000000000006</v>
      </c>
      <c r="E14" s="12">
        <v>64.453000000000003</v>
      </c>
      <c r="F14" s="13"/>
      <c r="G14" s="13"/>
      <c r="H14" s="14">
        <f t="shared" si="0"/>
        <v>13.414947292439997</v>
      </c>
      <c r="I14" s="14">
        <f t="shared" si="1"/>
        <v>0.83611979178000007</v>
      </c>
      <c r="J14" s="14">
        <f>M14+SUM($O$8:O14)</f>
        <v>3.0519385371102499</v>
      </c>
      <c r="K14" s="15"/>
      <c r="L14" s="13"/>
      <c r="M14" s="14">
        <f t="shared" si="2"/>
        <v>2.9692723664000003</v>
      </c>
      <c r="N14" s="14">
        <v>1009.9700000000001</v>
      </c>
      <c r="O14" s="14">
        <f t="shared" si="3"/>
        <v>2.0151099418688662E-2</v>
      </c>
      <c r="P14" s="15"/>
      <c r="Q14" s="14">
        <v>0.7350000000000001</v>
      </c>
    </row>
    <row r="15" spans="1:18" x14ac:dyDescent="0.25">
      <c r="A15" s="12">
        <v>7</v>
      </c>
      <c r="B15" s="12">
        <v>14.683333333348855</v>
      </c>
      <c r="C15" s="12">
        <v>56.795000000000002</v>
      </c>
      <c r="D15" s="12">
        <v>12.532</v>
      </c>
      <c r="E15" s="12">
        <v>88.343000000000004</v>
      </c>
      <c r="F15" s="13"/>
      <c r="G15" s="13"/>
      <c r="H15" s="14">
        <f t="shared" si="0"/>
        <v>10.2319532046</v>
      </c>
      <c r="I15" s="14">
        <f t="shared" si="1"/>
        <v>1.15411975224</v>
      </c>
      <c r="J15" s="14">
        <f>M15+SUM($O$8:O15)</f>
        <v>4.1808653760256309</v>
      </c>
      <c r="K15" s="15"/>
      <c r="L15" s="13"/>
      <c r="M15" s="14">
        <f t="shared" si="2"/>
        <v>4.0698559984000005</v>
      </c>
      <c r="N15" s="14">
        <v>974.82000000000016</v>
      </c>
      <c r="O15" s="14">
        <f t="shared" si="3"/>
        <v>2.8343206915381166E-2</v>
      </c>
      <c r="P15" s="15"/>
      <c r="Q15" s="14">
        <v>1.0049999999999997</v>
      </c>
    </row>
    <row r="16" spans="1:18" x14ac:dyDescent="0.25">
      <c r="A16" s="12">
        <v>8</v>
      </c>
      <c r="B16" s="12">
        <v>15.700000000011642</v>
      </c>
      <c r="C16" s="12">
        <v>34.481000000000002</v>
      </c>
      <c r="D16" s="12">
        <v>16.901</v>
      </c>
      <c r="E16" s="12">
        <v>120.57</v>
      </c>
      <c r="F16" s="13"/>
      <c r="G16" s="13"/>
      <c r="H16" s="14">
        <f t="shared" si="0"/>
        <v>6.2119548982800001</v>
      </c>
      <c r="I16" s="14">
        <f t="shared" si="1"/>
        <v>1.5564776518199999</v>
      </c>
      <c r="J16" s="14">
        <f>M16+SUM($O$8:O16)</f>
        <v>5.7056746824677527</v>
      </c>
      <c r="K16" s="15"/>
      <c r="L16" s="13"/>
      <c r="M16" s="14">
        <f t="shared" si="2"/>
        <v>5.5545152159999995</v>
      </c>
      <c r="N16" s="14">
        <v>938.67000000000019</v>
      </c>
      <c r="O16" s="14">
        <f t="shared" si="3"/>
        <v>4.01500888421219E-2</v>
      </c>
      <c r="P16" s="15"/>
      <c r="Q16" s="14">
        <v>1.3700000000000003</v>
      </c>
    </row>
    <row r="17" spans="1:17" x14ac:dyDescent="0.25">
      <c r="A17" s="12">
        <v>9</v>
      </c>
      <c r="B17" s="12">
        <v>17.666666666627862</v>
      </c>
      <c r="C17" s="12">
        <v>0</v>
      </c>
      <c r="D17" s="12">
        <v>21.94</v>
      </c>
      <c r="E17" s="12">
        <v>165.75</v>
      </c>
      <c r="F17" s="13"/>
      <c r="G17" s="13"/>
      <c r="H17" s="14">
        <f t="shared" si="0"/>
        <v>0</v>
      </c>
      <c r="I17" s="14">
        <f t="shared" si="1"/>
        <v>2.0205384108</v>
      </c>
      <c r="J17" s="14">
        <f>M17+SUM($O$8:O17)</f>
        <v>7.8976073770524513</v>
      </c>
      <c r="K17" s="15"/>
      <c r="L17" s="13"/>
      <c r="M17" s="14">
        <f t="shared" si="2"/>
        <v>7.6359036000000007</v>
      </c>
      <c r="N17" s="14">
        <v>930.54000000000019</v>
      </c>
      <c r="O17" s="14">
        <f t="shared" si="3"/>
        <v>0.11054431058469785</v>
      </c>
      <c r="P17" s="15"/>
      <c r="Q17" s="14"/>
    </row>
    <row r="18" spans="1:17" x14ac:dyDescent="0.25">
      <c r="A18" s="12">
        <v>10</v>
      </c>
      <c r="B18" s="12">
        <v>22.883333333185874</v>
      </c>
      <c r="C18" s="12">
        <v>0</v>
      </c>
      <c r="D18" s="12">
        <v>22.076000000000001</v>
      </c>
      <c r="E18" s="12">
        <v>159.53299999999999</v>
      </c>
      <c r="F18" s="13"/>
      <c r="G18" s="13"/>
      <c r="H18" s="14">
        <f t="shared" si="0"/>
        <v>0</v>
      </c>
      <c r="I18" s="14">
        <f t="shared" si="1"/>
        <v>2.0330631703199997</v>
      </c>
      <c r="J18" s="14">
        <f>M18+SUM($O$8:O18)</f>
        <v>7.9472340283450871</v>
      </c>
      <c r="K18" s="15"/>
      <c r="L18" s="13"/>
      <c r="M18" s="14">
        <f t="shared" si="2"/>
        <v>7.3494938703999999</v>
      </c>
      <c r="N18" s="14">
        <v>891.61000000000024</v>
      </c>
      <c r="O18" s="14">
        <f t="shared" si="3"/>
        <v>0.33603638089263621</v>
      </c>
      <c r="P18" s="15"/>
      <c r="Q18" s="14"/>
    </row>
    <row r="23" spans="1:17" ht="18" thickBot="1" x14ac:dyDescent="0.3">
      <c r="A23" s="16" t="s">
        <v>16</v>
      </c>
      <c r="B23" s="16"/>
    </row>
    <row r="24" spans="1:17" x14ac:dyDescent="0.25">
      <c r="A24" s="17" t="s">
        <v>17</v>
      </c>
      <c r="B24" s="18">
        <v>180.15588</v>
      </c>
    </row>
    <row r="25" spans="1:17" x14ac:dyDescent="0.25">
      <c r="A25" s="17" t="s">
        <v>18</v>
      </c>
      <c r="B25" s="19">
        <v>92.093819999999994</v>
      </c>
    </row>
    <row r="26" spans="1:17" x14ac:dyDescent="0.25">
      <c r="A26" s="17" t="s">
        <v>19</v>
      </c>
      <c r="B26" s="19">
        <v>46.068800000000003</v>
      </c>
    </row>
    <row r="27" spans="1:17" x14ac:dyDescent="0.25">
      <c r="A27" s="17"/>
      <c r="B27" s="19"/>
    </row>
    <row r="32" spans="1:17" x14ac:dyDescent="0.25">
      <c r="A32" s="20" t="s">
        <v>20</v>
      </c>
      <c r="B32" s="21">
        <v>0.32079999999999997</v>
      </c>
    </row>
    <row r="33" spans="1:2" x14ac:dyDescent="0.25">
      <c r="A33" s="20" t="s">
        <v>21</v>
      </c>
      <c r="B33" s="21">
        <v>0.10539999999999999</v>
      </c>
    </row>
    <row r="34" spans="1:2" x14ac:dyDescent="0.25">
      <c r="A34" s="20" t="s">
        <v>22</v>
      </c>
      <c r="B34" s="21">
        <v>9.11E-2</v>
      </c>
    </row>
    <row r="35" spans="1:2" x14ac:dyDescent="0.25">
      <c r="A35" s="20" t="s">
        <v>23</v>
      </c>
      <c r="B35" s="21">
        <v>0.37</v>
      </c>
    </row>
  </sheetData>
  <mergeCells count="2">
    <mergeCell ref="C6:E6"/>
    <mergeCell ref="M6:O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opLeftCell="A22" workbookViewId="0">
      <selection activeCell="D38" sqref="D38"/>
    </sheetView>
  </sheetViews>
  <sheetFormatPr defaultColWidth="8.85546875" defaultRowHeight="15" x14ac:dyDescent="0.25"/>
  <cols>
    <col min="1" max="1" width="27.140625" customWidth="1"/>
    <col min="2" max="2" width="11.7109375" bestFit="1" customWidth="1"/>
    <col min="3" max="3" width="13.42578125" bestFit="1" customWidth="1"/>
    <col min="4" max="4" width="13.7109375" bestFit="1" customWidth="1"/>
    <col min="5" max="5" width="13.140625" bestFit="1" customWidth="1"/>
    <col min="8" max="8" width="13.42578125" bestFit="1" customWidth="1"/>
    <col min="9" max="9" width="13.85546875" bestFit="1" customWidth="1"/>
    <col min="10" max="10" width="18" bestFit="1" customWidth="1"/>
    <col min="13" max="13" width="13.140625" bestFit="1" customWidth="1"/>
    <col min="14" max="14" width="15.85546875" bestFit="1" customWidth="1"/>
    <col min="15" max="15" width="18.42578125" bestFit="1" customWidth="1"/>
    <col min="16" max="16" width="18.42578125" customWidth="1"/>
    <col min="18" max="18" width="34.140625" bestFit="1" customWidth="1"/>
  </cols>
  <sheetData>
    <row r="1" spans="1:19" x14ac:dyDescent="0.25">
      <c r="A1" s="1" t="s">
        <v>24</v>
      </c>
      <c r="B1" s="1"/>
      <c r="C1" s="1"/>
      <c r="D1" s="1"/>
      <c r="E1" s="1"/>
      <c r="F1" s="1"/>
      <c r="G1" s="1"/>
      <c r="H1" s="1"/>
      <c r="I1" s="2"/>
      <c r="J1" s="2"/>
      <c r="K1" s="3"/>
      <c r="L1" s="4"/>
      <c r="M1" s="5"/>
      <c r="N1" s="6"/>
      <c r="O1" s="6"/>
      <c r="P1" s="6"/>
    </row>
    <row r="2" spans="1:19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3"/>
      <c r="L2" s="4"/>
      <c r="M2" s="5"/>
      <c r="N2" s="6"/>
      <c r="O2" s="6"/>
      <c r="P2" s="6"/>
    </row>
    <row r="3" spans="1:19" x14ac:dyDescent="0.25">
      <c r="L3" s="6"/>
      <c r="M3" s="6"/>
      <c r="N3" s="6"/>
      <c r="O3" s="6"/>
      <c r="P3" s="6"/>
    </row>
    <row r="4" spans="1:19" x14ac:dyDescent="0.25">
      <c r="L4" s="6"/>
      <c r="M4" s="6"/>
      <c r="N4" s="6"/>
      <c r="O4" s="6"/>
      <c r="P4" s="6"/>
    </row>
    <row r="5" spans="1:19" x14ac:dyDescent="0.25">
      <c r="L5" s="6"/>
      <c r="M5" s="6"/>
      <c r="N5" s="6"/>
      <c r="O5" s="6"/>
      <c r="P5" s="6"/>
    </row>
    <row r="6" spans="1:19" x14ac:dyDescent="0.25">
      <c r="C6" s="50" t="s">
        <v>1</v>
      </c>
      <c r="D6" s="50"/>
      <c r="E6" s="50"/>
      <c r="M6" s="50" t="s">
        <v>2</v>
      </c>
      <c r="N6" s="51"/>
      <c r="O6" s="51"/>
      <c r="P6" s="7"/>
      <c r="R6" s="8" t="s">
        <v>3</v>
      </c>
      <c r="S6" s="8"/>
    </row>
    <row r="7" spans="1:19" ht="17.25" x14ac:dyDescent="0.25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H7" s="10" t="s">
        <v>9</v>
      </c>
      <c r="I7" s="10" t="s">
        <v>10</v>
      </c>
      <c r="J7" s="10" t="s">
        <v>11</v>
      </c>
      <c r="M7" s="10" t="s">
        <v>12</v>
      </c>
      <c r="N7" s="10" t="s">
        <v>13</v>
      </c>
      <c r="O7" s="10" t="s">
        <v>14</v>
      </c>
      <c r="P7" s="10"/>
      <c r="Q7" s="22"/>
      <c r="R7" s="10" t="s">
        <v>15</v>
      </c>
      <c r="S7" s="11"/>
    </row>
    <row r="8" spans="1:19" x14ac:dyDescent="0.25">
      <c r="A8" s="12">
        <v>0</v>
      </c>
      <c r="B8" s="23">
        <v>0</v>
      </c>
      <c r="C8">
        <v>121.24</v>
      </c>
      <c r="D8">
        <v>3.9E-2</v>
      </c>
      <c r="E8">
        <v>11.814</v>
      </c>
      <c r="F8" s="13"/>
      <c r="G8" s="13"/>
      <c r="H8" s="14">
        <f t="shared" ref="H8:H19" si="0">C8*$B$25/1000</f>
        <v>21.842098891199999</v>
      </c>
      <c r="I8" s="14">
        <f t="shared" ref="I8:I19" si="1">D8*$B$26/1000</f>
        <v>3.5916589799999997E-3</v>
      </c>
      <c r="J8" s="14">
        <f>M8+SUM($O$8:O8)</f>
        <v>0.54425680320000003</v>
      </c>
      <c r="K8" s="15"/>
      <c r="L8" s="13"/>
      <c r="M8" s="14">
        <f t="shared" ref="M8:M19" si="2">E8*$B$27/1000</f>
        <v>0.54425680320000003</v>
      </c>
      <c r="N8" s="26">
        <v>1163.6399999999999</v>
      </c>
      <c r="O8" s="14">
        <v>0</v>
      </c>
      <c r="P8" s="14"/>
      <c r="Q8" s="15"/>
      <c r="R8" s="14"/>
    </row>
    <row r="9" spans="1:19" x14ac:dyDescent="0.25">
      <c r="A9" s="12">
        <v>1</v>
      </c>
      <c r="B9" s="23">
        <v>2.0333333352464251</v>
      </c>
      <c r="C9">
        <v>120.164</v>
      </c>
      <c r="D9">
        <v>0.27900000000000003</v>
      </c>
      <c r="E9">
        <v>13.76</v>
      </c>
      <c r="F9" s="13"/>
      <c r="G9" s="13"/>
      <c r="H9" s="14">
        <f t="shared" si="0"/>
        <v>21.648251164320001</v>
      </c>
      <c r="I9" s="14">
        <f t="shared" si="1"/>
        <v>2.5694175780000002E-2</v>
      </c>
      <c r="J9" s="14">
        <f>M9+SUM($O$8:O9)</f>
        <v>0.64214153417588704</v>
      </c>
      <c r="K9" s="15"/>
      <c r="L9" s="13"/>
      <c r="M9" s="14">
        <f t="shared" si="2"/>
        <v>0.63390668800000005</v>
      </c>
      <c r="N9" s="26">
        <v>1148.5899999999999</v>
      </c>
      <c r="O9" s="14">
        <f t="shared" ref="O9:O19" si="3">(0.008/(N8/1000))*AVERAGE(M8:M9)*(B9-B8)</f>
        <v>8.2348461758869375E-3</v>
      </c>
      <c r="P9" s="14">
        <f>O9+P8</f>
        <v>8.2348461758869375E-3</v>
      </c>
      <c r="Q9" s="15"/>
      <c r="R9" s="14"/>
    </row>
    <row r="10" spans="1:19" x14ac:dyDescent="0.25">
      <c r="A10" s="12">
        <v>2</v>
      </c>
      <c r="B10" s="23">
        <v>3.9166666679084301</v>
      </c>
      <c r="C10">
        <v>117.767</v>
      </c>
      <c r="D10">
        <v>0.72499999999999998</v>
      </c>
      <c r="E10">
        <v>16.190999999999999</v>
      </c>
      <c r="F10" s="13"/>
      <c r="G10" s="13"/>
      <c r="H10" s="14">
        <f t="shared" si="0"/>
        <v>21.21641751996</v>
      </c>
      <c r="I10" s="14">
        <f t="shared" si="1"/>
        <v>6.6768019499999998E-2</v>
      </c>
      <c r="J10" s="14">
        <f>M10+SUM($O$8:O10)</f>
        <v>0.76318461612866395</v>
      </c>
      <c r="K10" s="15"/>
      <c r="L10" s="13"/>
      <c r="M10" s="14">
        <f t="shared" si="2"/>
        <v>0.74589994079999999</v>
      </c>
      <c r="N10" s="26">
        <v>1132.4499999999998</v>
      </c>
      <c r="O10" s="14">
        <f t="shared" si="3"/>
        <v>9.0498291527769878E-3</v>
      </c>
      <c r="P10" s="14">
        <f t="shared" ref="P10:P19" si="4">O10+P9</f>
        <v>1.7284675328663925E-2</v>
      </c>
      <c r="Q10" s="15"/>
      <c r="R10" s="14"/>
    </row>
    <row r="11" spans="1:19" x14ac:dyDescent="0.25">
      <c r="A11" s="12">
        <v>3</v>
      </c>
      <c r="B11" s="23">
        <v>6.0500000015599653</v>
      </c>
      <c r="C11">
        <v>113.843</v>
      </c>
      <c r="D11">
        <v>1.714</v>
      </c>
      <c r="E11">
        <v>22.248000000000001</v>
      </c>
      <c r="F11" s="13"/>
      <c r="G11" s="13"/>
      <c r="H11" s="14">
        <f t="shared" si="0"/>
        <v>20.509485846840001</v>
      </c>
      <c r="I11" s="14">
        <f t="shared" si="1"/>
        <v>0.15784880747999996</v>
      </c>
      <c r="J11" s="14">
        <f>M11+SUM($O$8:O11)</f>
        <v>1.0555671110368843</v>
      </c>
      <c r="K11" s="15"/>
      <c r="L11" s="13"/>
      <c r="M11" s="14">
        <f t="shared" si="2"/>
        <v>1.0249386624000001</v>
      </c>
      <c r="N11" s="26">
        <v>1114.1499999999999</v>
      </c>
      <c r="O11" s="14">
        <f t="shared" si="3"/>
        <v>1.3343773308220178E-2</v>
      </c>
      <c r="P11" s="14">
        <f t="shared" si="4"/>
        <v>3.0628448636884104E-2</v>
      </c>
      <c r="Q11" s="15"/>
      <c r="R11" s="14"/>
    </row>
    <row r="12" spans="1:19" x14ac:dyDescent="0.25">
      <c r="A12" s="12">
        <v>4</v>
      </c>
      <c r="B12" s="24">
        <v>6.9166666679084301</v>
      </c>
      <c r="C12">
        <v>110.964</v>
      </c>
      <c r="D12">
        <v>2.3290000000000002</v>
      </c>
      <c r="E12">
        <v>26.24</v>
      </c>
      <c r="F12" s="13"/>
      <c r="G12" s="13"/>
      <c r="H12" s="14">
        <f t="shared" si="0"/>
        <v>19.990817068320002</v>
      </c>
      <c r="I12" s="14">
        <f t="shared" si="1"/>
        <v>0.21448650678</v>
      </c>
      <c r="J12" s="14">
        <f>M12+SUM($O$8:O12)</f>
        <v>1.2464241572995807</v>
      </c>
      <c r="K12" s="15"/>
      <c r="L12" s="13"/>
      <c r="M12" s="14">
        <f t="shared" si="2"/>
        <v>1.208845312</v>
      </c>
      <c r="N12" s="26">
        <v>1069.55</v>
      </c>
      <c r="O12" s="14">
        <f t="shared" si="3"/>
        <v>6.9503966626966668E-3</v>
      </c>
      <c r="P12" s="14">
        <f t="shared" si="4"/>
        <v>3.757884529958077E-2</v>
      </c>
      <c r="Q12" s="15"/>
      <c r="R12" s="14">
        <v>0.23999999999999985</v>
      </c>
    </row>
    <row r="13" spans="1:19" x14ac:dyDescent="0.25">
      <c r="A13" s="12">
        <v>5</v>
      </c>
      <c r="B13" s="24">
        <v>8.0000000016298145</v>
      </c>
      <c r="C13">
        <v>106.078</v>
      </c>
      <c r="D13">
        <v>3.2639999999999998</v>
      </c>
      <c r="E13">
        <v>32.529000000000003</v>
      </c>
      <c r="F13" s="13"/>
      <c r="G13" s="13"/>
      <c r="H13" s="14">
        <f t="shared" si="0"/>
        <v>19.110575438640002</v>
      </c>
      <c r="I13" s="14">
        <f t="shared" si="1"/>
        <v>0.30059422847999995</v>
      </c>
      <c r="J13" s="14">
        <f>M13+SUM($O$8:O13)</f>
        <v>1.5471200721098244</v>
      </c>
      <c r="K13" s="15"/>
      <c r="L13" s="13"/>
      <c r="M13" s="14">
        <f t="shared" si="2"/>
        <v>1.4985719952000003</v>
      </c>
      <c r="N13" s="26">
        <v>1037.8499999999999</v>
      </c>
      <c r="O13" s="14">
        <f t="shared" si="3"/>
        <v>1.0969231610243373E-2</v>
      </c>
      <c r="P13" s="14">
        <f t="shared" si="4"/>
        <v>4.8548076909824142E-2</v>
      </c>
      <c r="Q13" s="15"/>
      <c r="R13" s="14">
        <v>0.29000000000000059</v>
      </c>
    </row>
    <row r="14" spans="1:19" x14ac:dyDescent="0.25">
      <c r="A14" s="12">
        <v>6</v>
      </c>
      <c r="B14" s="24">
        <v>8.9166666670935228</v>
      </c>
      <c r="C14">
        <v>100.562</v>
      </c>
      <c r="D14">
        <v>4.423</v>
      </c>
      <c r="E14">
        <v>39.284999999999997</v>
      </c>
      <c r="F14" s="13"/>
      <c r="G14" s="13"/>
      <c r="H14" s="14">
        <f t="shared" si="0"/>
        <v>18.116835604559999</v>
      </c>
      <c r="I14" s="14">
        <f t="shared" si="1"/>
        <v>0.40733096586</v>
      </c>
      <c r="J14" s="14">
        <f>M14+SUM($O$8:O14)</f>
        <v>1.8700492254816607</v>
      </c>
      <c r="K14" s="15"/>
      <c r="L14" s="13"/>
      <c r="M14" s="14">
        <f t="shared" si="2"/>
        <v>1.809812808</v>
      </c>
      <c r="N14" s="26">
        <v>999.05999999999983</v>
      </c>
      <c r="O14" s="14">
        <f t="shared" si="3"/>
        <v>1.168834057183659E-2</v>
      </c>
      <c r="P14" s="14">
        <f t="shared" si="4"/>
        <v>6.0236417481660733E-2</v>
      </c>
      <c r="Q14" s="15"/>
      <c r="R14" s="14">
        <v>0.36999999999999955</v>
      </c>
    </row>
    <row r="15" spans="1:19" x14ac:dyDescent="0.25">
      <c r="A15" s="12">
        <v>7</v>
      </c>
      <c r="B15" s="24">
        <v>9.9166666679084301</v>
      </c>
      <c r="C15">
        <v>93.856999999999999</v>
      </c>
      <c r="D15">
        <v>6.1959999999999997</v>
      </c>
      <c r="E15">
        <v>50.012</v>
      </c>
      <c r="F15" s="13"/>
      <c r="G15" s="13"/>
      <c r="H15" s="14">
        <f t="shared" si="0"/>
        <v>16.90889042916</v>
      </c>
      <c r="I15" s="14">
        <f t="shared" si="1"/>
        <v>0.57061330871999993</v>
      </c>
      <c r="J15" s="14">
        <f>M15+SUM($O$8:O15)</f>
        <v>2.3806999480921807</v>
      </c>
      <c r="K15" s="15"/>
      <c r="L15" s="13"/>
      <c r="M15" s="14">
        <f t="shared" si="2"/>
        <v>2.3039928256000004</v>
      </c>
      <c r="N15" s="26">
        <v>968.25999999999988</v>
      </c>
      <c r="O15" s="14">
        <f t="shared" si="3"/>
        <v>1.6470705010519372E-2</v>
      </c>
      <c r="P15" s="14">
        <f t="shared" si="4"/>
        <v>7.6707122492180105E-2</v>
      </c>
      <c r="Q15" s="15"/>
      <c r="R15" s="14">
        <v>0.43999999999999917</v>
      </c>
    </row>
    <row r="16" spans="1:19" x14ac:dyDescent="0.25">
      <c r="A16" s="12">
        <v>8</v>
      </c>
      <c r="B16" s="24">
        <v>11.000000001629815</v>
      </c>
      <c r="C16">
        <v>82.113</v>
      </c>
      <c r="D16">
        <v>8.4949999999999992</v>
      </c>
      <c r="E16">
        <v>65.141000000000005</v>
      </c>
      <c r="F16" s="13"/>
      <c r="G16" s="13"/>
      <c r="H16" s="14">
        <f t="shared" si="0"/>
        <v>14.79313977444</v>
      </c>
      <c r="I16" s="14">
        <f t="shared" si="1"/>
        <v>0.78233700089999991</v>
      </c>
      <c r="J16" s="14">
        <f>M16+SUM($O$8:O16)</f>
        <v>3.101416547921207</v>
      </c>
      <c r="K16" s="15"/>
      <c r="L16" s="13"/>
      <c r="M16" s="14">
        <f t="shared" si="2"/>
        <v>3.0009677008000004</v>
      </c>
      <c r="N16" s="26">
        <v>932.33999999999992</v>
      </c>
      <c r="O16" s="14">
        <f t="shared" si="3"/>
        <v>2.3741724629026351E-2</v>
      </c>
      <c r="P16" s="14">
        <f t="shared" si="4"/>
        <v>0.10044884712120646</v>
      </c>
      <c r="Q16" s="15"/>
      <c r="R16" s="14">
        <v>0.65</v>
      </c>
    </row>
    <row r="17" spans="1:18" x14ac:dyDescent="0.25">
      <c r="A17" s="12">
        <v>9</v>
      </c>
      <c r="B17" s="24">
        <v>12.000000002444722</v>
      </c>
      <c r="C17">
        <v>67.751999999999995</v>
      </c>
      <c r="D17">
        <v>11.475</v>
      </c>
      <c r="E17">
        <v>85.034999999999997</v>
      </c>
      <c r="F17" s="13"/>
      <c r="G17" s="13"/>
      <c r="H17" s="14">
        <f t="shared" si="0"/>
        <v>12.205921181759999</v>
      </c>
      <c r="I17" s="14">
        <f t="shared" si="1"/>
        <v>1.0567765844999999</v>
      </c>
      <c r="J17" s="14">
        <f>M17+SUM($O$8:O17)</f>
        <v>4.0475912514506049</v>
      </c>
      <c r="K17" s="15"/>
      <c r="L17" s="13"/>
      <c r="M17" s="14">
        <f t="shared" si="2"/>
        <v>3.9174604079999997</v>
      </c>
      <c r="N17" s="26">
        <v>898.41</v>
      </c>
      <c r="O17" s="14">
        <f t="shared" si="3"/>
        <v>2.9681996329398625E-2</v>
      </c>
      <c r="P17" s="14">
        <f t="shared" si="4"/>
        <v>0.13013084345060508</v>
      </c>
      <c r="Q17" s="15"/>
      <c r="R17" s="14">
        <v>0.86499999999999988</v>
      </c>
    </row>
    <row r="18" spans="1:18" x14ac:dyDescent="0.25">
      <c r="A18" s="12">
        <v>10</v>
      </c>
      <c r="B18" s="24">
        <v>14.000000001629815</v>
      </c>
      <c r="C18">
        <v>29.863</v>
      </c>
      <c r="D18">
        <v>18.721</v>
      </c>
      <c r="E18">
        <v>138.42599999999999</v>
      </c>
      <c r="F18" s="13"/>
      <c r="G18" s="13"/>
      <c r="H18" s="14">
        <f t="shared" si="0"/>
        <v>5.3799950444400002</v>
      </c>
      <c r="I18" s="14">
        <f t="shared" si="1"/>
        <v>1.7240884042199998</v>
      </c>
      <c r="J18" s="14">
        <f>M18+SUM($O$8:O18)</f>
        <v>6.5989198801753197</v>
      </c>
      <c r="K18" s="15"/>
      <c r="L18" s="13"/>
      <c r="M18" s="14">
        <f t="shared" si="2"/>
        <v>6.3771197087999996</v>
      </c>
      <c r="N18" s="26">
        <v>858.95999999999992</v>
      </c>
      <c r="O18" s="14">
        <f t="shared" si="3"/>
        <v>9.1669327924715313E-2</v>
      </c>
      <c r="P18" s="14">
        <f t="shared" si="4"/>
        <v>0.22180017137532038</v>
      </c>
      <c r="Q18" s="15"/>
      <c r="R18" s="14">
        <v>1.425</v>
      </c>
    </row>
    <row r="19" spans="1:18" x14ac:dyDescent="0.25">
      <c r="A19" s="12">
        <v>11</v>
      </c>
      <c r="B19" s="23">
        <v>22.833333333546761</v>
      </c>
      <c r="C19">
        <v>0</v>
      </c>
      <c r="D19">
        <v>22.981999999999999</v>
      </c>
      <c r="E19">
        <v>166.571</v>
      </c>
      <c r="H19" s="14">
        <f t="shared" si="0"/>
        <v>0</v>
      </c>
      <c r="I19" s="14">
        <f t="shared" si="1"/>
        <v>2.1165001712399998</v>
      </c>
      <c r="J19" s="14">
        <f>M19+SUM($O$8:O19)</f>
        <v>8.473508022451897</v>
      </c>
      <c r="M19" s="14">
        <f t="shared" si="2"/>
        <v>7.6737260848000002</v>
      </c>
      <c r="N19" s="26">
        <v>819.16</v>
      </c>
      <c r="O19" s="14">
        <f t="shared" si="3"/>
        <v>0.57798176627657605</v>
      </c>
      <c r="P19" s="14">
        <f t="shared" si="4"/>
        <v>0.79978193765189642</v>
      </c>
      <c r="R19" s="14"/>
    </row>
    <row r="24" spans="1:18" ht="18" thickBot="1" x14ac:dyDescent="0.3">
      <c r="A24" s="16" t="s">
        <v>16</v>
      </c>
      <c r="B24" s="16"/>
    </row>
    <row r="25" spans="1:18" x14ac:dyDescent="0.25">
      <c r="A25" s="17" t="s">
        <v>17</v>
      </c>
      <c r="B25" s="18">
        <v>180.15588</v>
      </c>
    </row>
    <row r="26" spans="1:18" x14ac:dyDescent="0.25">
      <c r="A26" s="17" t="s">
        <v>18</v>
      </c>
      <c r="B26" s="19">
        <v>92.093819999999994</v>
      </c>
    </row>
    <row r="27" spans="1:18" x14ac:dyDescent="0.25">
      <c r="A27" s="17" t="s">
        <v>19</v>
      </c>
      <c r="B27" s="19">
        <v>46.068800000000003</v>
      </c>
    </row>
    <row r="28" spans="1:18" x14ac:dyDescent="0.25">
      <c r="A28" s="17"/>
      <c r="B28" s="19"/>
    </row>
    <row r="33" spans="1:2" x14ac:dyDescent="0.25">
      <c r="A33" s="20" t="s">
        <v>20</v>
      </c>
      <c r="B33" s="21">
        <v>0.2545</v>
      </c>
    </row>
    <row r="34" spans="1:2" x14ac:dyDescent="0.25">
      <c r="A34" s="20" t="s">
        <v>21</v>
      </c>
      <c r="B34" s="21">
        <v>0.10390000000000001</v>
      </c>
    </row>
    <row r="35" spans="1:2" x14ac:dyDescent="0.25">
      <c r="A35" s="20" t="s">
        <v>22</v>
      </c>
      <c r="B35" s="21">
        <v>8.2400000000000001E-2</v>
      </c>
    </row>
    <row r="36" spans="1:2" x14ac:dyDescent="0.25">
      <c r="A36" s="20" t="s">
        <v>23</v>
      </c>
      <c r="B36" s="21">
        <v>0.3669</v>
      </c>
    </row>
  </sheetData>
  <mergeCells count="2">
    <mergeCell ref="C6:E6"/>
    <mergeCell ref="M6:O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opLeftCell="A25" zoomScale="108" workbookViewId="0">
      <selection activeCell="B33" sqref="B33:B36"/>
    </sheetView>
  </sheetViews>
  <sheetFormatPr defaultColWidth="8.85546875" defaultRowHeight="15" x14ac:dyDescent="0.25"/>
  <cols>
    <col min="1" max="1" width="27.140625" customWidth="1"/>
    <col min="2" max="2" width="11.7109375" bestFit="1" customWidth="1"/>
    <col min="3" max="3" width="13.42578125" bestFit="1" customWidth="1"/>
    <col min="4" max="4" width="13.7109375" bestFit="1" customWidth="1"/>
    <col min="5" max="5" width="13.140625" bestFit="1" customWidth="1"/>
    <col min="8" max="8" width="13.42578125" bestFit="1" customWidth="1"/>
    <col min="9" max="9" width="13.85546875" bestFit="1" customWidth="1"/>
    <col min="10" max="10" width="18" bestFit="1" customWidth="1"/>
    <col min="13" max="13" width="13.140625" bestFit="1" customWidth="1"/>
    <col min="14" max="14" width="15.85546875" bestFit="1" customWidth="1"/>
    <col min="15" max="15" width="18.42578125" bestFit="1" customWidth="1"/>
    <col min="17" max="17" width="34.140625" bestFit="1" customWidth="1"/>
  </cols>
  <sheetData>
    <row r="1" spans="1:18" x14ac:dyDescent="0.25">
      <c r="A1" s="1" t="s">
        <v>24</v>
      </c>
      <c r="B1" s="1"/>
      <c r="C1" s="1"/>
      <c r="D1" s="1"/>
      <c r="E1" s="1"/>
      <c r="F1" s="1"/>
      <c r="G1" s="1"/>
      <c r="H1" s="1"/>
      <c r="I1" s="2"/>
      <c r="J1" s="2"/>
      <c r="K1" s="3"/>
      <c r="L1" s="4"/>
      <c r="M1" s="5"/>
      <c r="N1" s="6"/>
      <c r="O1" s="6"/>
    </row>
    <row r="2" spans="1:18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3"/>
      <c r="L2" s="4"/>
      <c r="M2" s="5"/>
      <c r="N2" s="6"/>
      <c r="O2" s="6"/>
    </row>
    <row r="3" spans="1:18" x14ac:dyDescent="0.25">
      <c r="L3" s="6"/>
      <c r="M3" s="6"/>
      <c r="N3" s="6"/>
      <c r="O3" s="6"/>
    </row>
    <row r="4" spans="1:18" x14ac:dyDescent="0.25">
      <c r="L4" s="6"/>
      <c r="M4" s="6"/>
      <c r="N4" s="6"/>
      <c r="O4" s="6"/>
    </row>
    <row r="5" spans="1:18" x14ac:dyDescent="0.25">
      <c r="L5" s="6"/>
      <c r="M5" s="6"/>
      <c r="N5" s="6"/>
      <c r="O5" s="6"/>
    </row>
    <row r="6" spans="1:18" x14ac:dyDescent="0.25">
      <c r="C6" s="50" t="s">
        <v>1</v>
      </c>
      <c r="D6" s="50"/>
      <c r="E6" s="50"/>
      <c r="M6" s="50" t="s">
        <v>2</v>
      </c>
      <c r="N6" s="51"/>
      <c r="O6" s="51"/>
      <c r="Q6" s="8" t="s">
        <v>3</v>
      </c>
      <c r="R6" s="8"/>
    </row>
    <row r="7" spans="1:18" ht="17.25" x14ac:dyDescent="0.25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H7" s="10" t="s">
        <v>9</v>
      </c>
      <c r="I7" s="10" t="s">
        <v>10</v>
      </c>
      <c r="J7" s="10" t="s">
        <v>11</v>
      </c>
      <c r="M7" s="10" t="s">
        <v>12</v>
      </c>
      <c r="N7" s="10" t="s">
        <v>13</v>
      </c>
      <c r="O7" s="10" t="s">
        <v>14</v>
      </c>
      <c r="P7" s="22"/>
      <c r="Q7" s="10" t="s">
        <v>15</v>
      </c>
      <c r="R7" s="11"/>
    </row>
    <row r="8" spans="1:18" x14ac:dyDescent="0.25">
      <c r="A8" s="12">
        <v>0</v>
      </c>
      <c r="B8" s="12">
        <v>0</v>
      </c>
      <c r="C8" s="12">
        <v>121.55500000000001</v>
      </c>
      <c r="D8" s="12">
        <v>1.0999999999999999E-2</v>
      </c>
      <c r="E8" s="12">
        <v>11.792999999999999</v>
      </c>
      <c r="F8" s="13"/>
      <c r="G8" s="13"/>
      <c r="H8" s="14">
        <f t="shared" ref="H8:H19" si="0">C8*$B$25/1000</f>
        <v>21.898847993400004</v>
      </c>
      <c r="I8" s="14">
        <f t="shared" ref="I8:I19" si="1">D8*$B$26/1000</f>
        <v>1.0130320199999998E-3</v>
      </c>
      <c r="J8" s="14">
        <f>M8+SUM($O$8:O8)</f>
        <v>0.54328935839999992</v>
      </c>
      <c r="K8" s="15"/>
      <c r="L8" s="13"/>
      <c r="M8" s="14">
        <f t="shared" ref="M8:M19" si="2">E8*$B$27/1000</f>
        <v>0.54328935839999992</v>
      </c>
      <c r="N8" s="14">
        <v>1163.5800000000002</v>
      </c>
      <c r="O8" s="14">
        <v>0</v>
      </c>
      <c r="P8" s="15"/>
      <c r="Q8" s="14"/>
    </row>
    <row r="9" spans="1:18" x14ac:dyDescent="0.25">
      <c r="A9" s="12">
        <v>1</v>
      </c>
      <c r="B9" s="12">
        <v>2.0333333352464251</v>
      </c>
      <c r="C9" s="12">
        <v>120.265</v>
      </c>
      <c r="D9" s="12">
        <v>0.26400000000000001</v>
      </c>
      <c r="E9" s="12">
        <v>13.205</v>
      </c>
      <c r="F9" s="13"/>
      <c r="G9" s="13"/>
      <c r="H9" s="14">
        <f t="shared" si="0"/>
        <v>21.666446908200001</v>
      </c>
      <c r="I9" s="14">
        <f t="shared" si="1"/>
        <v>2.431276848E-2</v>
      </c>
      <c r="J9" s="14">
        <f>M9+SUM($O$8:O9)</f>
        <v>0.61638829283245333</v>
      </c>
      <c r="K9" s="15"/>
      <c r="L9" s="13"/>
      <c r="M9" s="14">
        <f t="shared" si="2"/>
        <v>0.608338504</v>
      </c>
      <c r="N9" s="14">
        <v>1136.6300000000001</v>
      </c>
      <c r="O9" s="14">
        <f t="shared" ref="O9:O19" si="3">(0.008/(N8/1000))*AVERAGE(M8:M9)*(B9-B8)</f>
        <v>8.0497888324533012E-3</v>
      </c>
      <c r="P9" s="15"/>
      <c r="Q9" s="14"/>
    </row>
    <row r="10" spans="1:18" x14ac:dyDescent="0.25">
      <c r="A10" s="12">
        <v>2</v>
      </c>
      <c r="B10" s="12">
        <v>3.9166666679084301</v>
      </c>
      <c r="C10" s="12">
        <v>117.944</v>
      </c>
      <c r="D10" s="12">
        <v>0.74099999999999999</v>
      </c>
      <c r="E10" s="12">
        <v>15.933</v>
      </c>
      <c r="F10" s="13"/>
      <c r="G10" s="13"/>
      <c r="H10" s="14">
        <f t="shared" si="0"/>
        <v>21.24830511072</v>
      </c>
      <c r="I10" s="14">
        <f t="shared" si="1"/>
        <v>6.8241520619999982E-2</v>
      </c>
      <c r="J10" s="14">
        <f>M10+SUM($O$8:O10)</f>
        <v>0.75096079727720733</v>
      </c>
      <c r="K10" s="15"/>
      <c r="L10" s="13"/>
      <c r="M10" s="14">
        <f t="shared" si="2"/>
        <v>0.73401419040000004</v>
      </c>
      <c r="N10" s="14">
        <v>1117.2</v>
      </c>
      <c r="O10" s="14">
        <f t="shared" si="3"/>
        <v>8.8968180447539635E-3</v>
      </c>
      <c r="P10" s="15"/>
      <c r="Q10" s="14"/>
    </row>
    <row r="11" spans="1:18" x14ac:dyDescent="0.25">
      <c r="A11" s="12">
        <v>3</v>
      </c>
      <c r="B11" s="12">
        <v>6.0500000015599653</v>
      </c>
      <c r="C11" s="12">
        <v>113.938</v>
      </c>
      <c r="D11" s="12">
        <v>1.6990000000000001</v>
      </c>
      <c r="E11" s="12">
        <v>22.081</v>
      </c>
      <c r="F11" s="13"/>
      <c r="G11" s="13"/>
      <c r="H11" s="14">
        <f t="shared" si="0"/>
        <v>20.526600655439999</v>
      </c>
      <c r="I11" s="14">
        <f t="shared" si="1"/>
        <v>0.15646740017999999</v>
      </c>
      <c r="J11" s="14">
        <f>M11+SUM($O$8:O11)</f>
        <v>1.0475681490842388</v>
      </c>
      <c r="K11" s="15"/>
      <c r="L11" s="13"/>
      <c r="M11" s="14">
        <f t="shared" si="2"/>
        <v>1.0172451728</v>
      </c>
      <c r="N11" s="14">
        <v>1100.2</v>
      </c>
      <c r="O11" s="14">
        <f t="shared" si="3"/>
        <v>1.3376369407031581E-2</v>
      </c>
      <c r="P11" s="15"/>
      <c r="Q11" s="14"/>
    </row>
    <row r="12" spans="1:18" x14ac:dyDescent="0.25">
      <c r="A12" s="12">
        <v>4</v>
      </c>
      <c r="B12" s="12">
        <v>6.9166666679084301</v>
      </c>
      <c r="C12" s="12">
        <v>111.16500000000001</v>
      </c>
      <c r="D12" s="12">
        <v>2.298</v>
      </c>
      <c r="E12" s="12">
        <v>25.963000000000001</v>
      </c>
      <c r="F12" s="13"/>
      <c r="G12" s="13"/>
      <c r="H12" s="14">
        <f t="shared" si="0"/>
        <v>20.027028400200003</v>
      </c>
      <c r="I12" s="14">
        <f t="shared" si="1"/>
        <v>0.21163159836000001</v>
      </c>
      <c r="J12" s="14">
        <f>M12+SUM($O$8:O12)</f>
        <v>1.2333813038934822</v>
      </c>
      <c r="K12" s="15"/>
      <c r="L12" s="13"/>
      <c r="M12" s="14">
        <f t="shared" si="2"/>
        <v>1.1960842544000001</v>
      </c>
      <c r="N12" s="14">
        <v>1056.9000000000001</v>
      </c>
      <c r="O12" s="14">
        <f t="shared" si="3"/>
        <v>6.9740732092433413E-3</v>
      </c>
      <c r="P12" s="15"/>
      <c r="Q12" s="14">
        <v>0.23000000000000043</v>
      </c>
    </row>
    <row r="13" spans="1:18" x14ac:dyDescent="0.25">
      <c r="A13" s="12">
        <v>5</v>
      </c>
      <c r="B13" s="12">
        <v>8.0000000016298145</v>
      </c>
      <c r="C13" s="12">
        <v>106.494</v>
      </c>
      <c r="D13" s="12">
        <v>3.3719999999999999</v>
      </c>
      <c r="E13" s="12">
        <v>32.212000000000003</v>
      </c>
      <c r="F13" s="13"/>
      <c r="G13" s="13"/>
      <c r="H13" s="14">
        <f t="shared" si="0"/>
        <v>19.185520284719999</v>
      </c>
      <c r="I13" s="14">
        <f t="shared" si="1"/>
        <v>0.31054036103999999</v>
      </c>
      <c r="J13" s="14">
        <f>M13+SUM($O$8:O13)</f>
        <v>1.5322535599846674</v>
      </c>
      <c r="K13" s="15"/>
      <c r="L13" s="13"/>
      <c r="M13" s="14">
        <f t="shared" si="2"/>
        <v>1.4839681856000002</v>
      </c>
      <c r="N13" s="14">
        <v>1023.4000000000001</v>
      </c>
      <c r="O13" s="14">
        <f t="shared" si="3"/>
        <v>1.0988324891184901E-2</v>
      </c>
      <c r="P13" s="15"/>
      <c r="Q13" s="14">
        <v>0.28999999999999987</v>
      </c>
    </row>
    <row r="14" spans="1:18" x14ac:dyDescent="0.25">
      <c r="A14" s="12">
        <v>6</v>
      </c>
      <c r="B14" s="12">
        <v>8.9166666670935228</v>
      </c>
      <c r="C14" s="12">
        <v>100.94199999999999</v>
      </c>
      <c r="D14" s="12">
        <v>4.5170000000000003</v>
      </c>
      <c r="E14" s="12">
        <v>39.305</v>
      </c>
      <c r="F14" s="13"/>
      <c r="G14" s="13"/>
      <c r="H14" s="14">
        <f t="shared" si="0"/>
        <v>18.185294838959997</v>
      </c>
      <c r="I14" s="14">
        <f t="shared" si="1"/>
        <v>0.41598778493999999</v>
      </c>
      <c r="J14" s="14">
        <f>M14+SUM($O$8:O14)</f>
        <v>1.870823911852858</v>
      </c>
      <c r="K14" s="15"/>
      <c r="L14" s="13"/>
      <c r="M14" s="14">
        <f t="shared" si="2"/>
        <v>1.8107341840000002</v>
      </c>
      <c r="N14" s="14">
        <v>972.2600000000001</v>
      </c>
      <c r="O14" s="14">
        <f t="shared" si="3"/>
        <v>1.1804353468190776E-2</v>
      </c>
      <c r="P14" s="15"/>
      <c r="Q14" s="14">
        <v>0.3500000000000007</v>
      </c>
    </row>
    <row r="15" spans="1:18" x14ac:dyDescent="0.25">
      <c r="A15" s="12">
        <v>7</v>
      </c>
      <c r="B15" s="12">
        <v>9.9166666679084301</v>
      </c>
      <c r="C15" s="12">
        <v>94.070999999999998</v>
      </c>
      <c r="D15" s="12">
        <v>6.077</v>
      </c>
      <c r="E15" s="12">
        <v>49.898000000000003</v>
      </c>
      <c r="F15" s="13"/>
      <c r="G15" s="13"/>
      <c r="H15" s="14">
        <f t="shared" si="0"/>
        <v>16.947443787479997</v>
      </c>
      <c r="I15" s="14">
        <f t="shared" si="1"/>
        <v>0.55965414413999992</v>
      </c>
      <c r="J15" s="14">
        <f>M15+SUM($O$8:O15)</f>
        <v>2.3757376082832153</v>
      </c>
      <c r="K15" s="15"/>
      <c r="L15" s="13"/>
      <c r="M15" s="14">
        <f t="shared" si="2"/>
        <v>2.2987409824</v>
      </c>
      <c r="N15" s="14">
        <v>939.66000000000008</v>
      </c>
      <c r="O15" s="14">
        <f t="shared" si="3"/>
        <v>1.690689803035748E-2</v>
      </c>
      <c r="P15" s="15"/>
      <c r="Q15" s="14">
        <v>0.50499999999999967</v>
      </c>
    </row>
    <row r="16" spans="1:18" x14ac:dyDescent="0.25">
      <c r="A16" s="12">
        <v>8</v>
      </c>
      <c r="B16" s="12">
        <v>11.000000001629815</v>
      </c>
      <c r="C16" s="12">
        <v>83.081000000000003</v>
      </c>
      <c r="D16" s="12">
        <v>8.2219999999999995</v>
      </c>
      <c r="E16" s="12">
        <v>63.606000000000002</v>
      </c>
      <c r="F16" s="13"/>
      <c r="G16" s="13"/>
      <c r="H16" s="14">
        <f t="shared" si="0"/>
        <v>14.96753066628</v>
      </c>
      <c r="I16" s="14">
        <f t="shared" si="1"/>
        <v>0.75719538803999986</v>
      </c>
      <c r="J16" s="14">
        <f>M16+SUM($O$8:O16)</f>
        <v>3.0313627280064281</v>
      </c>
      <c r="K16" s="15"/>
      <c r="L16" s="13"/>
      <c r="M16" s="14">
        <f t="shared" si="2"/>
        <v>2.9302520928000004</v>
      </c>
      <c r="N16" s="14">
        <v>900.28000000000009</v>
      </c>
      <c r="O16" s="14">
        <f t="shared" si="3"/>
        <v>2.4114009323212435E-2</v>
      </c>
      <c r="P16" s="15"/>
      <c r="Q16" s="14">
        <v>0.62000000000000033</v>
      </c>
    </row>
    <row r="17" spans="1:17" x14ac:dyDescent="0.25">
      <c r="A17" s="12">
        <v>9</v>
      </c>
      <c r="B17" s="12">
        <v>12.000000002444722</v>
      </c>
      <c r="C17" s="12">
        <v>69.944000000000003</v>
      </c>
      <c r="D17" s="12">
        <v>11.109</v>
      </c>
      <c r="E17" s="12">
        <v>82.414000000000001</v>
      </c>
      <c r="F17" s="13"/>
      <c r="G17" s="13"/>
      <c r="H17" s="14">
        <f t="shared" si="0"/>
        <v>12.60082287072</v>
      </c>
      <c r="I17" s="14">
        <f t="shared" si="1"/>
        <v>1.0230702463799999</v>
      </c>
      <c r="J17" s="14">
        <f>M17+SUM($O$8:O17)</f>
        <v>3.9277130472884729</v>
      </c>
      <c r="K17" s="15"/>
      <c r="L17" s="13"/>
      <c r="M17" s="14">
        <f t="shared" si="2"/>
        <v>3.7967140832000004</v>
      </c>
      <c r="N17" s="14">
        <v>859.61000000000013</v>
      </c>
      <c r="O17" s="14">
        <f t="shared" si="3"/>
        <v>2.9888328882044936E-2</v>
      </c>
      <c r="P17" s="15"/>
      <c r="Q17" s="14">
        <v>0.81999999999999962</v>
      </c>
    </row>
    <row r="18" spans="1:17" x14ac:dyDescent="0.25">
      <c r="A18" s="12">
        <v>10</v>
      </c>
      <c r="B18" s="12">
        <v>14.000000001629815</v>
      </c>
      <c r="C18" s="12">
        <v>33.691000000000003</v>
      </c>
      <c r="D18" s="12">
        <v>17.997</v>
      </c>
      <c r="E18" s="12">
        <v>131.131</v>
      </c>
      <c r="F18" s="13"/>
      <c r="G18" s="13"/>
      <c r="H18" s="14">
        <f t="shared" si="0"/>
        <v>6.0696317530800004</v>
      </c>
      <c r="I18" s="14">
        <f t="shared" si="1"/>
        <v>1.65741247854</v>
      </c>
      <c r="J18" s="14">
        <f>M18+SUM($O$8:O18)</f>
        <v>6.2636023603925421</v>
      </c>
      <c r="K18" s="15"/>
      <c r="L18" s="13"/>
      <c r="M18" s="14">
        <f t="shared" si="2"/>
        <v>6.0410478128000005</v>
      </c>
      <c r="N18" s="14">
        <v>820.79000000000008</v>
      </c>
      <c r="O18" s="14">
        <f t="shared" si="3"/>
        <v>9.1555583504068755E-2</v>
      </c>
      <c r="P18" s="15"/>
      <c r="Q18" s="14">
        <v>1.3450000000000002</v>
      </c>
    </row>
    <row r="19" spans="1:17" x14ac:dyDescent="0.25">
      <c r="A19" s="25">
        <v>11</v>
      </c>
      <c r="B19" s="25">
        <v>22.833333333546761</v>
      </c>
      <c r="C19" s="25">
        <v>0</v>
      </c>
      <c r="D19" s="25">
        <v>22.975999999999999</v>
      </c>
      <c r="E19" s="25">
        <v>167.29599999999999</v>
      </c>
      <c r="H19" s="14">
        <f t="shared" si="0"/>
        <v>0</v>
      </c>
      <c r="I19" s="14">
        <f t="shared" si="1"/>
        <v>2.11594760832</v>
      </c>
      <c r="J19" s="14">
        <f>M19+SUM($O$8:O19)</f>
        <v>8.5215113177515764</v>
      </c>
      <c r="M19" s="14">
        <f t="shared" si="2"/>
        <v>7.7071259648000003</v>
      </c>
      <c r="N19" s="14">
        <v>780.29000000000008</v>
      </c>
      <c r="O19" s="14">
        <f t="shared" si="3"/>
        <v>0.59183080535903509</v>
      </c>
      <c r="Q19" s="14"/>
    </row>
    <row r="24" spans="1:17" ht="18" thickBot="1" x14ac:dyDescent="0.3">
      <c r="A24" s="16" t="s">
        <v>16</v>
      </c>
      <c r="B24" s="16"/>
    </row>
    <row r="25" spans="1:17" x14ac:dyDescent="0.25">
      <c r="A25" s="17" t="s">
        <v>17</v>
      </c>
      <c r="B25" s="18">
        <v>180.15588</v>
      </c>
    </row>
    <row r="26" spans="1:17" x14ac:dyDescent="0.25">
      <c r="A26" s="17" t="s">
        <v>18</v>
      </c>
      <c r="B26" s="19">
        <v>92.093819999999994</v>
      </c>
    </row>
    <row r="27" spans="1:17" x14ac:dyDescent="0.25">
      <c r="A27" s="17" t="s">
        <v>19</v>
      </c>
      <c r="B27" s="19">
        <v>46.068800000000003</v>
      </c>
    </row>
    <row r="28" spans="1:17" x14ac:dyDescent="0.25">
      <c r="A28" s="17"/>
      <c r="B28" s="19"/>
    </row>
    <row r="33" spans="1:2" x14ac:dyDescent="0.25">
      <c r="A33" s="20" t="s">
        <v>20</v>
      </c>
      <c r="B33" s="21">
        <v>0.25409999999999999</v>
      </c>
    </row>
    <row r="34" spans="1:2" x14ac:dyDescent="0.25">
      <c r="A34" s="20" t="s">
        <v>21</v>
      </c>
      <c r="B34" s="21">
        <v>0.1036</v>
      </c>
    </row>
    <row r="35" spans="1:2" x14ac:dyDescent="0.25">
      <c r="A35" s="20" t="s">
        <v>22</v>
      </c>
      <c r="B35" s="21">
        <v>8.0199999999999994E-2</v>
      </c>
    </row>
    <row r="36" spans="1:2" x14ac:dyDescent="0.25">
      <c r="A36" s="20" t="s">
        <v>23</v>
      </c>
      <c r="B36" s="21">
        <v>0.36099999999999999</v>
      </c>
    </row>
  </sheetData>
  <mergeCells count="2">
    <mergeCell ref="C6:E6"/>
    <mergeCell ref="M6:O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B4" sqref="B4"/>
    </sheetView>
  </sheetViews>
  <sheetFormatPr defaultColWidth="11.42578125" defaultRowHeight="15" x14ac:dyDescent="0.25"/>
  <cols>
    <col min="1" max="1" width="33" customWidth="1"/>
    <col min="2" max="3" width="10.85546875" style="28"/>
    <col min="4" max="5" width="10.85546875" style="27"/>
    <col min="8" max="9" width="10.85546875" style="27"/>
  </cols>
  <sheetData>
    <row r="1" spans="1:9" x14ac:dyDescent="0.25">
      <c r="B1" s="29" t="s">
        <v>27</v>
      </c>
      <c r="C1" s="30" t="s">
        <v>28</v>
      </c>
      <c r="D1" s="41" t="s">
        <v>25</v>
      </c>
      <c r="E1" s="31" t="s">
        <v>26</v>
      </c>
      <c r="F1" s="46" t="s">
        <v>29</v>
      </c>
      <c r="G1" s="47" t="s">
        <v>30</v>
      </c>
      <c r="H1" s="41" t="s">
        <v>25</v>
      </c>
      <c r="I1" s="31" t="s">
        <v>26</v>
      </c>
    </row>
    <row r="2" spans="1:9" x14ac:dyDescent="0.25">
      <c r="B2" s="32"/>
      <c r="C2" s="17"/>
      <c r="D2" s="42"/>
      <c r="E2" s="33"/>
      <c r="F2" s="48"/>
      <c r="G2" s="49"/>
      <c r="H2" s="42"/>
      <c r="I2" s="33"/>
    </row>
    <row r="3" spans="1:9" x14ac:dyDescent="0.25">
      <c r="A3" s="20" t="s">
        <v>20</v>
      </c>
      <c r="B3" s="34">
        <v>0.29799999999999999</v>
      </c>
      <c r="C3" s="35">
        <v>0.32079999999999997</v>
      </c>
      <c r="D3" s="43">
        <f>AVERAGE(B3:C3)</f>
        <v>0.30940000000000001</v>
      </c>
      <c r="E3" s="36">
        <f>AVEDEV(B3:C3)</f>
        <v>1.1399999999999993E-2</v>
      </c>
      <c r="F3" s="34">
        <v>0.2545</v>
      </c>
      <c r="G3" s="35">
        <v>0.25409999999999999</v>
      </c>
      <c r="H3" s="43">
        <f>AVERAGE(F3:G3)</f>
        <v>0.25429999999999997</v>
      </c>
      <c r="I3" s="36">
        <f>AVEDEV(F3:G3)</f>
        <v>2.0000000000000573E-4</v>
      </c>
    </row>
    <row r="4" spans="1:9" x14ac:dyDescent="0.25">
      <c r="A4" s="20" t="s">
        <v>21</v>
      </c>
      <c r="B4" s="34">
        <v>0.10009999999999999</v>
      </c>
      <c r="C4" s="35">
        <v>0.10539999999999999</v>
      </c>
      <c r="D4" s="44">
        <f t="shared" ref="D4:D6" si="0">AVERAGE(B4:C4)</f>
        <v>0.10274999999999999</v>
      </c>
      <c r="E4" s="37">
        <f t="shared" ref="E4:E6" si="1">AVEDEV(B4:C4)</f>
        <v>2.6499999999999996E-3</v>
      </c>
      <c r="F4" s="34">
        <v>0.10390000000000001</v>
      </c>
      <c r="G4" s="35">
        <v>0.1036</v>
      </c>
      <c r="H4" s="44">
        <f t="shared" ref="H4:H6" si="2">AVERAGE(F4:G4)</f>
        <v>0.10375000000000001</v>
      </c>
      <c r="I4" s="37">
        <f t="shared" ref="I4:I6" si="3">AVEDEV(F4:G4)</f>
        <v>1.500000000000043E-4</v>
      </c>
    </row>
    <row r="5" spans="1:9" x14ac:dyDescent="0.25">
      <c r="A5" s="20" t="s">
        <v>22</v>
      </c>
      <c r="B5" s="34">
        <v>8.8099999999999998E-2</v>
      </c>
      <c r="C5" s="35">
        <v>9.11E-2</v>
      </c>
      <c r="D5" s="44">
        <f t="shared" si="0"/>
        <v>8.9599999999999999E-2</v>
      </c>
      <c r="E5" s="37">
        <f t="shared" si="1"/>
        <v>1.5000000000000013E-3</v>
      </c>
      <c r="F5" s="34">
        <v>8.2400000000000001E-2</v>
      </c>
      <c r="G5" s="35">
        <v>8.0199999999999994E-2</v>
      </c>
      <c r="H5" s="44">
        <f t="shared" si="2"/>
        <v>8.1299999999999997E-2</v>
      </c>
      <c r="I5" s="37">
        <f t="shared" si="3"/>
        <v>1.1000000000000038E-3</v>
      </c>
    </row>
    <row r="6" spans="1:9" x14ac:dyDescent="0.25">
      <c r="A6" s="20" t="s">
        <v>23</v>
      </c>
      <c r="B6" s="38">
        <v>0.3745</v>
      </c>
      <c r="C6" s="39">
        <v>0.37</v>
      </c>
      <c r="D6" s="45">
        <f t="shared" si="0"/>
        <v>0.37224999999999997</v>
      </c>
      <c r="E6" s="40">
        <f t="shared" si="1"/>
        <v>2.250000000000002E-3</v>
      </c>
      <c r="F6" s="38">
        <v>0.3669</v>
      </c>
      <c r="G6" s="39">
        <v>0.36099999999999999</v>
      </c>
      <c r="H6" s="45">
        <f t="shared" si="2"/>
        <v>0.36395</v>
      </c>
      <c r="I6" s="40">
        <f t="shared" si="3"/>
        <v>2.9500000000000082E-3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IMX2301 - R21</vt:lpstr>
      <vt:lpstr>IMX2301 - R22</vt:lpstr>
      <vt:lpstr>IMX2300 - R23</vt:lpstr>
      <vt:lpstr>IMX2300 - R24</vt:lpstr>
      <vt:lpstr>Averages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Perli - TNW</dc:creator>
  <cp:lastModifiedBy>Jean Marc Daran - TNW</cp:lastModifiedBy>
  <dcterms:created xsi:type="dcterms:W3CDTF">2020-02-14T14:48:34Z</dcterms:created>
  <dcterms:modified xsi:type="dcterms:W3CDTF">2020-07-01T15:12:13Z</dcterms:modified>
</cp:coreProperties>
</file>