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3.xml" ContentType="application/vnd.openxmlformats-officedocument.themeOverride+xml"/>
  <Override PartName="/xl/drawings/drawing2.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4.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5.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versiteittwente-my.sharepoint.com/personal/t_r_watt_utwente_nl/Documents/Documenten/PhD stuff/Data/Lignin article data deposit/Filtration/"/>
    </mc:Choice>
  </mc:AlternateContent>
  <xr:revisionPtr revIDLastSave="1" documentId="8_{30652C30-67A1-4F09-A5FD-EAE739A4EB6C}" xr6:coauthVersionLast="47" xr6:coauthVersionMax="47" xr10:uidLastSave="{E55F7513-4791-4926-9B17-BBDF4DB50141}"/>
  <bookViews>
    <workbookView xWindow="28680" yWindow="420" windowWidth="25440" windowHeight="15270" xr2:uid="{00000000-000D-0000-FFFF-FFFF00000000}"/>
  </bookViews>
  <sheets>
    <sheet name="Permeability and retention" sheetId="1" r:id="rId1"/>
    <sheet name="Permeability" sheetId="2" r:id="rId2"/>
    <sheet name="Retention summary" sheetId="3" r:id="rId3"/>
  </sheets>
  <externalReferences>
    <externalReference r:id="rId4"/>
  </externalReferences>
  <definedNames>
    <definedName name="DF" localSheetId="0">'Permeability and retention'!#REF!,'Permeability and retention'!#REF!</definedName>
    <definedName name="DF">'[1]Droge_Flux Air dried'!$B$18:$B$53,'[1]Droge_Flux Air dried'!$L$18:$L$53</definedName>
    <definedName name="Du">[1]Diameters!$F$8:$F$52,[1]Diameters!$H$8:$H$52</definedName>
    <definedName name="NF">[1]Natte_Flux!$B$18:$B$53,[1]Natte_Flux!$L$18:$L$53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2" l="1"/>
  <c r="F23" i="2"/>
  <c r="F22" i="2"/>
  <c r="E23" i="2"/>
  <c r="E22" i="2"/>
  <c r="D23" i="2"/>
  <c r="D22" i="2"/>
  <c r="C23" i="2"/>
  <c r="C22" i="2"/>
  <c r="E16" i="3"/>
  <c r="E15" i="3"/>
  <c r="D16" i="3"/>
  <c r="D15" i="3"/>
  <c r="C16" i="3"/>
  <c r="C15" i="3"/>
  <c r="B16" i="3"/>
  <c r="B15" i="3"/>
  <c r="E21" i="3"/>
  <c r="E20" i="3"/>
  <c r="D21" i="3"/>
  <c r="D20" i="3"/>
  <c r="C21" i="3"/>
  <c r="C20" i="3"/>
  <c r="B21" i="3"/>
  <c r="B20" i="3"/>
  <c r="E18" i="2"/>
  <c r="F17" i="2"/>
  <c r="F18" i="2"/>
  <c r="E17" i="2"/>
  <c r="D18" i="2"/>
  <c r="D17" i="2"/>
  <c r="C18" i="2"/>
  <c r="C17" i="2"/>
  <c r="K3" i="3"/>
  <c r="L3" i="3"/>
  <c r="L4" i="3"/>
  <c r="L5" i="3"/>
  <c r="O4" i="2"/>
  <c r="N4" i="2"/>
  <c r="N5" i="2"/>
  <c r="O3" i="2"/>
  <c r="O5" i="2"/>
  <c r="K4" i="3"/>
  <c r="T26" i="1"/>
  <c r="T27" i="1"/>
  <c r="T28" i="1"/>
  <c r="T29" i="1"/>
  <c r="T30" i="1"/>
  <c r="T31" i="1"/>
  <c r="T32" i="1"/>
  <c r="T33" i="1"/>
  <c r="T34" i="1"/>
  <c r="T35" i="1"/>
  <c r="T36" i="1"/>
  <c r="T37" i="1"/>
  <c r="T39" i="1"/>
  <c r="T40" i="1"/>
  <c r="T41" i="1"/>
  <c r="T11" i="1"/>
  <c r="T12" i="1"/>
  <c r="T13" i="1"/>
  <c r="T14" i="1"/>
  <c r="T15" i="1"/>
  <c r="T16" i="1"/>
  <c r="T17" i="1"/>
  <c r="T18" i="1"/>
  <c r="T19" i="1"/>
  <c r="T20" i="1"/>
  <c r="T21" i="1"/>
  <c r="T22" i="1"/>
  <c r="T23" i="1"/>
  <c r="T24" i="1"/>
  <c r="T25" i="1"/>
  <c r="T10" i="1"/>
  <c r="K5" i="3" l="1"/>
  <c r="L2" i="3"/>
  <c r="K2" i="3"/>
  <c r="N3" i="2"/>
  <c r="N27" i="1"/>
  <c r="N28" i="1"/>
  <c r="N29" i="1"/>
  <c r="N30" i="1"/>
  <c r="N31" i="1"/>
  <c r="N32" i="1"/>
  <c r="N33" i="1"/>
  <c r="N34" i="1"/>
  <c r="N35" i="1"/>
  <c r="N36" i="1"/>
  <c r="N37" i="1"/>
  <c r="N38" i="1"/>
  <c r="N39" i="1"/>
  <c r="N40" i="1"/>
  <c r="N41" i="1"/>
  <c r="N26" i="1"/>
  <c r="L26" i="1"/>
  <c r="L27" i="1"/>
  <c r="L28" i="1"/>
  <c r="L29" i="1"/>
  <c r="L30" i="1"/>
  <c r="L31" i="1"/>
  <c r="L32" i="1"/>
  <c r="L33" i="1"/>
  <c r="L34" i="1"/>
  <c r="L35" i="1"/>
  <c r="L36" i="1"/>
  <c r="L37" i="1"/>
  <c r="L38" i="1"/>
  <c r="L39" i="1"/>
  <c r="L40" i="1"/>
  <c r="L41" i="1"/>
  <c r="I41" i="1"/>
  <c r="I40" i="1"/>
  <c r="I39" i="1"/>
  <c r="I38" i="1"/>
  <c r="I37" i="1"/>
  <c r="I36" i="1"/>
  <c r="I35" i="1"/>
  <c r="I34" i="1"/>
  <c r="I33" i="1"/>
  <c r="I32" i="1"/>
  <c r="I31" i="1"/>
  <c r="I30" i="1"/>
  <c r="I29" i="1"/>
  <c r="I28" i="1"/>
  <c r="I27" i="1"/>
  <c r="I26" i="1"/>
  <c r="Q27" i="1" l="1"/>
  <c r="Q30" i="1"/>
  <c r="Q31" i="1"/>
  <c r="Q26" i="1"/>
  <c r="Q34" i="1"/>
  <c r="Q32" i="1"/>
  <c r="Q41" i="1"/>
  <c r="Q33" i="1"/>
  <c r="Q39" i="1"/>
  <c r="Q38" i="1"/>
  <c r="Q37" i="1"/>
  <c r="Q28" i="1"/>
  <c r="Q29" i="1"/>
  <c r="N6" i="2"/>
  <c r="O6" i="2"/>
  <c r="Q36" i="1"/>
  <c r="Q35" i="1"/>
  <c r="E5" i="2"/>
  <c r="Q40" i="1"/>
  <c r="I25" i="1"/>
  <c r="E11" i="2" l="1"/>
  <c r="E7" i="2"/>
  <c r="E9" i="2"/>
  <c r="I18" i="1" l="1"/>
  <c r="I19" i="1" l="1"/>
  <c r="I20" i="1"/>
  <c r="I21" i="1"/>
  <c r="I22" i="1"/>
  <c r="I23" i="1"/>
  <c r="I24" i="1"/>
  <c r="I17" i="1"/>
  <c r="I13" i="1"/>
  <c r="L13" i="1"/>
  <c r="N13" i="1"/>
  <c r="N11" i="1"/>
  <c r="N12" i="1"/>
  <c r="N14" i="1"/>
  <c r="N15" i="1"/>
  <c r="N16" i="1"/>
  <c r="N17" i="1"/>
  <c r="N18" i="1"/>
  <c r="N19" i="1"/>
  <c r="N20" i="1"/>
  <c r="N21" i="1"/>
  <c r="N22" i="1"/>
  <c r="N23" i="1"/>
  <c r="N24" i="1"/>
  <c r="N25" i="1"/>
  <c r="N10" i="1"/>
  <c r="Q13" i="1" l="1"/>
  <c r="I12" i="1" l="1"/>
  <c r="I14" i="1"/>
  <c r="I15" i="1"/>
  <c r="I16" i="1"/>
  <c r="L15" i="1" l="1"/>
  <c r="Q15" i="1" s="1"/>
  <c r="L16" i="1"/>
  <c r="Q16" i="1" s="1"/>
  <c r="L17" i="1"/>
  <c r="Q17" i="1" s="1"/>
  <c r="L18" i="1"/>
  <c r="Q18" i="1" s="1"/>
  <c r="L19" i="1"/>
  <c r="Q19" i="1" s="1"/>
  <c r="L20" i="1"/>
  <c r="Q20" i="1" s="1"/>
  <c r="L21" i="1"/>
  <c r="Q21" i="1" s="1"/>
  <c r="L11" i="1" l="1"/>
  <c r="L12" i="1"/>
  <c r="Q12" i="1" s="1"/>
  <c r="L14" i="1"/>
  <c r="Q14" i="1" s="1"/>
  <c r="L22" i="1"/>
  <c r="Q22" i="1" s="1"/>
  <c r="L23" i="1"/>
  <c r="Q23" i="1" s="1"/>
  <c r="L24" i="1"/>
  <c r="Q24" i="1" s="1"/>
  <c r="L25" i="1"/>
  <c r="Q25" i="1" s="1"/>
  <c r="L10" i="1"/>
  <c r="I11" i="1"/>
  <c r="I10" i="1"/>
  <c r="Q10" i="1" s="1"/>
  <c r="Q11" i="1" l="1"/>
  <c r="E10" i="2"/>
  <c r="E8" i="2"/>
  <c r="E6" i="2"/>
</calcChain>
</file>

<file path=xl/sharedStrings.xml><?xml version="1.0" encoding="utf-8"?>
<sst xmlns="http://schemas.openxmlformats.org/spreadsheetml/2006/main" count="166" uniqueCount="59">
  <si>
    <t>Sample</t>
  </si>
  <si>
    <t>lengte [cm]</t>
  </si>
  <si>
    <t>%</t>
  </si>
  <si>
    <t>perm</t>
  </si>
  <si>
    <t>standard error</t>
  </si>
  <si>
    <t>standard deviation</t>
  </si>
  <si>
    <t xml:space="preserve">permeability </t>
  </si>
  <si>
    <t>bilayers</t>
  </si>
  <si>
    <r>
      <t xml:space="preserve"> [L/m</t>
    </r>
    <r>
      <rPr>
        <vertAlign val="superscript"/>
        <sz val="10"/>
        <rFont val="Arial"/>
        <family val="2"/>
      </rPr>
      <t>2</t>
    </r>
    <r>
      <rPr>
        <sz val="10"/>
        <rFont val="Arial"/>
        <family val="2"/>
      </rPr>
      <t>hbar]</t>
    </r>
  </si>
  <si>
    <t>9.5bBuff</t>
  </si>
  <si>
    <t>9.5bLac</t>
  </si>
  <si>
    <t>9.5aBuff</t>
  </si>
  <si>
    <t>9.5aLac</t>
  </si>
  <si>
    <t>10.0bBuff</t>
  </si>
  <si>
    <t>10.0bLac</t>
  </si>
  <si>
    <t>10.0aBuff</t>
  </si>
  <si>
    <t>10.0aLac</t>
  </si>
  <si>
    <t>before</t>
  </si>
  <si>
    <t>after</t>
  </si>
  <si>
    <t>MgSO4 retention</t>
  </si>
  <si>
    <t>std</t>
  </si>
  <si>
    <t>Change in retention % (b-a)</t>
  </si>
  <si>
    <t>9.5Buff</t>
  </si>
  <si>
    <t>9.5Lac</t>
  </si>
  <si>
    <t>10Buff</t>
  </si>
  <si>
    <t>10Lac</t>
  </si>
  <si>
    <t>Average change in retention</t>
  </si>
  <si>
    <t>Std</t>
  </si>
  <si>
    <t>Change in Permeability (b-a)</t>
  </si>
  <si>
    <t>Average change in Permeabiltity</t>
  </si>
  <si>
    <t>Before</t>
  </si>
  <si>
    <t>Buffer</t>
  </si>
  <si>
    <t>Laccase</t>
  </si>
  <si>
    <t>10.0</t>
  </si>
  <si>
    <t>After</t>
  </si>
  <si>
    <t>9.5</t>
  </si>
  <si>
    <t>Comments:</t>
  </si>
  <si>
    <t>mass beaker [g]</t>
  </si>
  <si>
    <t>mass beaker + permeate [g]</t>
  </si>
  <si>
    <t>Mass permeate [g]</t>
  </si>
  <si>
    <t>minutes</t>
  </si>
  <si>
    <t>seconds</t>
  </si>
  <si>
    <t>time [s]</t>
  </si>
  <si>
    <t>Feed pressure [bar]</t>
  </si>
  <si>
    <t>avg.</t>
  </si>
  <si>
    <t>Inner diameter fibre [mm]</t>
  </si>
  <si>
    <t>Permeability</t>
  </si>
  <si>
    <r>
      <t>MgSO</t>
    </r>
    <r>
      <rPr>
        <b/>
        <vertAlign val="subscript"/>
        <sz val="14"/>
        <rFont val="Arial"/>
        <family val="2"/>
      </rPr>
      <t>4</t>
    </r>
    <r>
      <rPr>
        <b/>
        <sz val="14"/>
        <rFont val="Arial"/>
        <family val="2"/>
      </rPr>
      <t>-Retention</t>
    </r>
  </si>
  <si>
    <t>feed conductivity</t>
  </si>
  <si>
    <t>permeate conductivity</t>
  </si>
  <si>
    <t>Bilayers (#)</t>
  </si>
  <si>
    <t>State</t>
  </si>
  <si>
    <t>Type of treatement</t>
  </si>
  <si>
    <t>Enzyme</t>
  </si>
  <si>
    <t>defect</t>
  </si>
  <si>
    <t>Identifier</t>
  </si>
  <si>
    <t>MWCO (g/mol)</t>
  </si>
  <si>
    <t>Defect</t>
  </si>
  <si>
    <t xml:space="preserve">biodegradability tests MgSO4 retention, MWCO and pure water permeability before and after treatment with Laccase enzyme ABTS mediator or acetate buffer pH4.6 as reference. MWCO data was determined from PEG retention data measured by the GPC (see GPC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</si>
</sst>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14" x14ac:knownFonts="1">
    <font>
      <sz val="10"/>
      <name val="Arial"/>
      <family val="2"/>
    </font>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0"/>
      <name val="Arial"/>
      <family val="2"/>
    </font>
    <font>
      <b/>
      <sz val="14"/>
      <name val="Arial"/>
      <family val="2"/>
    </font>
    <font>
      <b/>
      <sz val="10"/>
      <name val="Arial"/>
      <family val="2"/>
    </font>
    <font>
      <b/>
      <sz val="16"/>
      <name val="Arial"/>
      <family val="2"/>
    </font>
    <font>
      <sz val="14"/>
      <color theme="1"/>
      <name val="Calibri"/>
      <family val="2"/>
      <scheme val="minor"/>
    </font>
    <font>
      <b/>
      <sz val="13"/>
      <color rgb="FFFA7D00"/>
      <name val="Calibri"/>
      <family val="2"/>
      <scheme val="minor"/>
    </font>
    <font>
      <vertAlign val="superscript"/>
      <sz val="10"/>
      <name val="Arial"/>
      <family val="2"/>
    </font>
    <font>
      <b/>
      <vertAlign val="subscript"/>
      <sz val="14"/>
      <name val="Arial"/>
      <family val="2"/>
    </font>
    <font>
      <sz val="8"/>
      <name val="Arial"/>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26">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rgb="FFB2B2B2"/>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rgb="FF7F7F7F"/>
      </left>
      <right style="thin">
        <color rgb="FF7F7F7F"/>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s>
  <cellStyleXfs count="5">
    <xf numFmtId="0" fontId="0" fillId="0" borderId="0"/>
    <xf numFmtId="0" fontId="3" fillId="2" borderId="1" applyNumberFormat="0" applyAlignment="0" applyProtection="0"/>
    <xf numFmtId="0" fontId="4" fillId="3" borderId="1" applyNumberFormat="0" applyAlignment="0" applyProtection="0"/>
    <xf numFmtId="0" fontId="2" fillId="4" borderId="2" applyNumberFormat="0" applyFont="0" applyAlignment="0" applyProtection="0"/>
    <xf numFmtId="0" fontId="1" fillId="4" borderId="2" applyNumberFormat="0" applyFont="0" applyAlignment="0" applyProtection="0"/>
  </cellStyleXfs>
  <cellXfs count="70">
    <xf numFmtId="0" fontId="0" fillId="0" borderId="0" xfId="0"/>
    <xf numFmtId="0" fontId="5" fillId="0" borderId="0" xfId="0" applyFont="1"/>
    <xf numFmtId="0" fontId="5" fillId="0" borderId="0" xfId="0" applyFont="1" applyAlignment="1">
      <alignment horizontal="center"/>
    </xf>
    <xf numFmtId="2" fontId="0" fillId="0" borderId="0" xfId="0" applyNumberFormat="1" applyAlignment="1">
      <alignment horizontal="center"/>
    </xf>
    <xf numFmtId="2" fontId="0" fillId="0" borderId="0" xfId="0" applyNumberFormat="1"/>
    <xf numFmtId="0" fontId="3" fillId="2" borderId="1" xfId="1" applyAlignment="1" applyProtection="1">
      <alignment horizontal="center" vertical="center"/>
      <protection locked="0"/>
    </xf>
    <xf numFmtId="164" fontId="3" fillId="2" borderId="1" xfId="1" applyNumberFormat="1" applyAlignment="1" applyProtection="1">
      <alignment horizontal="center" vertical="center"/>
      <protection locked="0"/>
    </xf>
    <xf numFmtId="2" fontId="3" fillId="2" borderId="1" xfId="1" applyNumberFormat="1" applyAlignment="1" applyProtection="1">
      <alignment horizontal="center" vertical="center"/>
      <protection locked="0"/>
    </xf>
    <xf numFmtId="0" fontId="6" fillId="0" borderId="8" xfId="0" applyFont="1" applyBorder="1" applyAlignment="1">
      <alignment horizontal="center" vertical="center" wrapText="1"/>
    </xf>
    <xf numFmtId="0" fontId="5" fillId="0" borderId="3" xfId="0" applyFont="1" applyBorder="1" applyAlignment="1">
      <alignment horizontal="center" wrapText="1"/>
    </xf>
    <xf numFmtId="0" fontId="0" fillId="0" borderId="4" xfId="0" applyBorder="1" applyAlignment="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0" fontId="0" fillId="0" borderId="3" xfId="0" applyBorder="1" applyAlignment="1">
      <alignment horizontal="center"/>
    </xf>
    <xf numFmtId="2" fontId="4" fillId="3" borderId="1" xfId="2" applyNumberFormat="1" applyAlignment="1" applyProtection="1">
      <alignment horizontal="center" vertical="center"/>
    </xf>
    <xf numFmtId="2" fontId="10" fillId="3" borderId="1" xfId="2" applyNumberFormat="1" applyFont="1" applyAlignment="1" applyProtection="1">
      <alignment horizontal="center" vertical="center"/>
    </xf>
    <xf numFmtId="164" fontId="10" fillId="3" borderId="1" xfId="2" applyNumberFormat="1" applyFont="1" applyAlignment="1" applyProtection="1">
      <alignment horizontal="center"/>
    </xf>
    <xf numFmtId="164" fontId="3" fillId="2" borderId="1" xfId="1" applyNumberFormat="1" applyProtection="1">
      <protection locked="0"/>
    </xf>
    <xf numFmtId="1" fontId="3" fillId="2" borderId="1" xfId="1" applyNumberFormat="1" applyAlignment="1" applyProtection="1">
      <alignment horizontal="center" vertical="center"/>
      <protection locked="0"/>
    </xf>
    <xf numFmtId="1" fontId="4" fillId="3" borderId="1" xfId="2" applyNumberFormat="1" applyAlignment="1" applyProtection="1">
      <alignment horizontal="center" vertical="center"/>
    </xf>
    <xf numFmtId="164" fontId="0" fillId="0" borderId="0" xfId="0" applyNumberFormat="1"/>
    <xf numFmtId="0" fontId="3" fillId="2" borderId="1" xfId="1" applyNumberFormat="1"/>
    <xf numFmtId="164" fontId="3" fillId="2" borderId="1" xfId="1" applyNumberFormat="1"/>
    <xf numFmtId="2" fontId="3" fillId="2" borderId="22" xfId="1" applyNumberFormat="1" applyBorder="1" applyAlignment="1" applyProtection="1">
      <alignment horizontal="center" vertical="center"/>
      <protection locked="0"/>
    </xf>
    <xf numFmtId="2" fontId="4" fillId="3" borderId="22" xfId="2" applyNumberFormat="1" applyBorder="1" applyAlignment="1" applyProtection="1">
      <alignment horizontal="center" vertical="center"/>
    </xf>
    <xf numFmtId="0" fontId="0" fillId="0" borderId="14" xfId="0" applyBorder="1"/>
    <xf numFmtId="0" fontId="0" fillId="0" borderId="20" xfId="0" applyBorder="1"/>
    <xf numFmtId="0" fontId="0" fillId="0" borderId="15" xfId="0" applyBorder="1"/>
    <xf numFmtId="0" fontId="0" fillId="0" borderId="23" xfId="0" applyBorder="1"/>
    <xf numFmtId="0" fontId="0" fillId="0" borderId="24" xfId="0" applyBorder="1"/>
    <xf numFmtId="0" fontId="0" fillId="0" borderId="13" xfId="0" applyBorder="1"/>
    <xf numFmtId="0" fontId="0" fillId="0" borderId="21" xfId="0" applyBorder="1"/>
    <xf numFmtId="0" fontId="0" fillId="0" borderId="16" xfId="0" applyBorder="1"/>
    <xf numFmtId="0" fontId="0" fillId="0" borderId="4" xfId="0" applyBorder="1"/>
    <xf numFmtId="0" fontId="0" fillId="0" borderId="18" xfId="0" applyBorder="1"/>
    <xf numFmtId="0" fontId="0" fillId="0" borderId="19" xfId="0" applyBorder="1"/>
    <xf numFmtId="0" fontId="0" fillId="0" borderId="25" xfId="0" applyBorder="1"/>
    <xf numFmtId="0" fontId="0" fillId="0" borderId="3" xfId="0" applyBorder="1"/>
    <xf numFmtId="2" fontId="0" fillId="0" borderId="23" xfId="0" applyNumberFormat="1" applyBorder="1"/>
    <xf numFmtId="2" fontId="0" fillId="0" borderId="21" xfId="0" applyNumberFormat="1" applyBorder="1"/>
    <xf numFmtId="2" fontId="0" fillId="0" borderId="25" xfId="0" applyNumberFormat="1" applyBorder="1"/>
    <xf numFmtId="2" fontId="0" fillId="0" borderId="24" xfId="0" applyNumberFormat="1" applyBorder="1"/>
    <xf numFmtId="2" fontId="0" fillId="0" borderId="16" xfId="0" applyNumberFormat="1" applyBorder="1"/>
    <xf numFmtId="2" fontId="0" fillId="0" borderId="14" xfId="0" applyNumberFormat="1" applyBorder="1"/>
    <xf numFmtId="2" fontId="0" fillId="0" borderId="13" xfId="0" applyNumberFormat="1" applyBorder="1"/>
    <xf numFmtId="0" fontId="0" fillId="0" borderId="6" xfId="0" applyBorder="1"/>
    <xf numFmtId="0" fontId="0" fillId="0" borderId="5" xfId="0" applyBorder="1"/>
    <xf numFmtId="2" fontId="0" fillId="0" borderId="20" xfId="0" applyNumberFormat="1" applyBorder="1"/>
    <xf numFmtId="165" fontId="0" fillId="0" borderId="0" xfId="0" applyNumberFormat="1"/>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8" fillId="0" borderId="0" xfId="0" applyFont="1" applyAlignment="1">
      <alignment horizontal="left"/>
    </xf>
    <xf numFmtId="0" fontId="6" fillId="0" borderId="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9" fillId="4" borderId="17" xfId="3" applyFont="1" applyBorder="1" applyAlignment="1" applyProtection="1">
      <alignment horizontal="left" vertical="top"/>
      <protection locked="0"/>
    </xf>
    <xf numFmtId="0" fontId="9" fillId="4" borderId="0" xfId="3" applyFont="1" applyBorder="1" applyAlignment="1" applyProtection="1">
      <alignment horizontal="left" vertical="top"/>
      <protection locked="0"/>
    </xf>
    <xf numFmtId="4" fontId="7" fillId="0" borderId="7"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8" xfId="0" applyFont="1" applyBorder="1" applyAlignment="1">
      <alignment horizontal="center" wrapText="1"/>
    </xf>
    <xf numFmtId="0" fontId="7" fillId="0" borderId="9" xfId="0" applyFont="1" applyBorder="1" applyAlignment="1">
      <alignment horizontal="center" wrapText="1"/>
    </xf>
    <xf numFmtId="0" fontId="7" fillId="0" borderId="10" xfId="0" applyFont="1" applyBorder="1" applyAlignment="1">
      <alignment horizontal="center" wrapText="1"/>
    </xf>
    <xf numFmtId="4" fontId="7" fillId="0" borderId="6"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cellXfs>
  <cellStyles count="5">
    <cellStyle name="Calculation" xfId="2" builtinId="22"/>
    <cellStyle name="Input" xfId="1" builtinId="20"/>
    <cellStyle name="Normal" xfId="0" builtinId="0"/>
    <cellStyle name="Note" xfId="3" builtinId="10"/>
    <cellStyle name="Note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934494787042562"/>
          <c:y val="7.8312002877812856E-2"/>
          <c:w val="0.83354476254239018"/>
          <c:h val="0.7531543227147368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2-1F99-4F4D-821F-6F0A422DB049}"/>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1-1F99-4F4D-821F-6F0A422DB049}"/>
              </c:ext>
            </c:extLst>
          </c:dPt>
          <c:dPt>
            <c:idx val="2"/>
            <c:invertIfNegative val="0"/>
            <c:bubble3D val="0"/>
            <c:spPr>
              <a:solidFill>
                <a:schemeClr val="accent2"/>
              </a:solidFill>
              <a:ln>
                <a:noFill/>
              </a:ln>
              <a:effectLst/>
            </c:spPr>
            <c:extLst>
              <c:ext xmlns:c16="http://schemas.microsoft.com/office/drawing/2014/chart" uri="{C3380CC4-5D6E-409C-BE32-E72D297353CC}">
                <c16:uniqueId val="{00000003-1F99-4F4D-821F-6F0A422DB049}"/>
              </c:ext>
            </c:extLst>
          </c:dPt>
          <c:dPt>
            <c:idx val="3"/>
            <c:invertIfNegative val="0"/>
            <c:bubble3D val="0"/>
            <c:spPr>
              <a:solidFill>
                <a:schemeClr val="accent2"/>
              </a:solidFill>
              <a:ln>
                <a:noFill/>
              </a:ln>
              <a:effectLst/>
            </c:spPr>
            <c:extLst>
              <c:ext xmlns:c16="http://schemas.microsoft.com/office/drawing/2014/chart" uri="{C3380CC4-5D6E-409C-BE32-E72D297353CC}">
                <c16:uniqueId val="{00000004-1F99-4F4D-821F-6F0A422DB049}"/>
              </c:ext>
            </c:extLst>
          </c:dPt>
          <c:dPt>
            <c:idx val="4"/>
            <c:invertIfNegative val="0"/>
            <c:bubble3D val="0"/>
            <c:spPr>
              <a:solidFill>
                <a:schemeClr val="accent1"/>
              </a:solidFill>
              <a:ln>
                <a:noFill/>
              </a:ln>
              <a:effectLst/>
            </c:spPr>
            <c:extLst>
              <c:ext xmlns:c16="http://schemas.microsoft.com/office/drawing/2014/chart" uri="{C3380CC4-5D6E-409C-BE32-E72D297353CC}">
                <c16:uniqueId val="{00000005-1F99-4F4D-821F-6F0A422DB049}"/>
              </c:ext>
            </c:extLst>
          </c:dPt>
          <c:dPt>
            <c:idx val="5"/>
            <c:invertIfNegative val="0"/>
            <c:bubble3D val="0"/>
            <c:spPr>
              <a:solidFill>
                <a:schemeClr val="accent1"/>
              </a:solidFill>
              <a:ln>
                <a:noFill/>
              </a:ln>
              <a:effectLst/>
            </c:spPr>
            <c:extLst>
              <c:ext xmlns:c16="http://schemas.microsoft.com/office/drawing/2014/chart" uri="{C3380CC4-5D6E-409C-BE32-E72D297353CC}">
                <c16:uniqueId val="{00000006-1F99-4F4D-821F-6F0A422DB049}"/>
              </c:ext>
            </c:extLst>
          </c:dPt>
          <c:dPt>
            <c:idx val="6"/>
            <c:invertIfNegative val="0"/>
            <c:bubble3D val="0"/>
            <c:spPr>
              <a:solidFill>
                <a:schemeClr val="accent2"/>
              </a:solidFill>
              <a:ln>
                <a:noFill/>
              </a:ln>
              <a:effectLst/>
            </c:spPr>
            <c:extLst>
              <c:ext xmlns:c16="http://schemas.microsoft.com/office/drawing/2014/chart" uri="{C3380CC4-5D6E-409C-BE32-E72D297353CC}">
                <c16:uniqueId val="{00000007-1F99-4F4D-821F-6F0A422DB049}"/>
              </c:ext>
            </c:extLst>
          </c:dPt>
          <c:dPt>
            <c:idx val="7"/>
            <c:invertIfNegative val="0"/>
            <c:bubble3D val="0"/>
            <c:spPr>
              <a:solidFill>
                <a:schemeClr val="accent2"/>
              </a:solidFill>
              <a:ln>
                <a:noFill/>
              </a:ln>
              <a:effectLst/>
            </c:spPr>
            <c:extLst>
              <c:ext xmlns:c16="http://schemas.microsoft.com/office/drawing/2014/chart" uri="{C3380CC4-5D6E-409C-BE32-E72D297353CC}">
                <c16:uniqueId val="{00000008-1F99-4F4D-821F-6F0A422DB049}"/>
              </c:ext>
            </c:extLst>
          </c:dPt>
          <c:errBars>
            <c:errBarType val="both"/>
            <c:errValType val="cust"/>
            <c:noEndCap val="0"/>
            <c:plus>
              <c:numLit>
                <c:formatCode>General</c:formatCode>
                <c:ptCount val="8"/>
                <c:pt idx="0">
                  <c:v>1.4083154511923601</c:v>
                </c:pt>
                <c:pt idx="1">
                  <c:v>2.9373132285308619</c:v>
                </c:pt>
                <c:pt idx="2">
                  <c:v>1.7075783956508921</c:v>
                </c:pt>
                <c:pt idx="3">
                  <c:v>3.9576092799352467</c:v>
                </c:pt>
                <c:pt idx="4">
                  <c:v>0.68806189971214438</c:v>
                </c:pt>
                <c:pt idx="5">
                  <c:v>0.94340434433837994</c:v>
                </c:pt>
                <c:pt idx="6">
                  <c:v>1.5108269045684104</c:v>
                </c:pt>
                <c:pt idx="7">
                  <c:v>5.1459435148183692</c:v>
                </c:pt>
              </c:numLit>
            </c:plus>
            <c:minus>
              <c:numLit>
                <c:formatCode>General</c:formatCode>
                <c:ptCount val="8"/>
                <c:pt idx="0">
                  <c:v>1.4083154511923601</c:v>
                </c:pt>
                <c:pt idx="1">
                  <c:v>2.9373132285308619</c:v>
                </c:pt>
                <c:pt idx="2">
                  <c:v>1.7075783956508921</c:v>
                </c:pt>
                <c:pt idx="3">
                  <c:v>3.9576092799352467</c:v>
                </c:pt>
                <c:pt idx="4">
                  <c:v>0.68806189971214438</c:v>
                </c:pt>
                <c:pt idx="5">
                  <c:v>0.94340434433837994</c:v>
                </c:pt>
                <c:pt idx="6">
                  <c:v>1.5108269045684104</c:v>
                </c:pt>
                <c:pt idx="7">
                  <c:v>5.1459435148183692</c:v>
                </c:pt>
              </c:numLit>
            </c:minus>
            <c:spPr>
              <a:noFill/>
              <a:ln w="9525" cap="flat" cmpd="sng" algn="ctr">
                <a:solidFill>
                  <a:schemeClr val="tx1">
                    <a:lumMod val="65000"/>
                    <a:lumOff val="35000"/>
                  </a:schemeClr>
                </a:solidFill>
                <a:round/>
              </a:ln>
              <a:effectLst/>
            </c:spPr>
          </c:errBars>
          <c:cat>
            <c:strLit>
              <c:ptCount val="8"/>
              <c:pt idx="0">
                <c:v>9.5bBuff</c:v>
              </c:pt>
              <c:pt idx="1">
                <c:v>9.5aBuff</c:v>
              </c:pt>
              <c:pt idx="2">
                <c:v>10.0bBuff</c:v>
              </c:pt>
              <c:pt idx="3">
                <c:v>10.0aBuff</c:v>
              </c:pt>
              <c:pt idx="4">
                <c:v>9.5bLac</c:v>
              </c:pt>
              <c:pt idx="5">
                <c:v>9.5aLac</c:v>
              </c:pt>
              <c:pt idx="6">
                <c:v>10.0bLac</c:v>
              </c:pt>
              <c:pt idx="7">
                <c:v>10.0aLac</c:v>
              </c:pt>
            </c:strLit>
          </c:cat>
          <c:val>
            <c:numLit>
              <c:formatCode>0.00</c:formatCode>
              <c:ptCount val="8"/>
              <c:pt idx="0">
                <c:v>17.861767182928755</c:v>
              </c:pt>
              <c:pt idx="1">
                <c:v>21.471231667706686</c:v>
              </c:pt>
              <c:pt idx="2">
                <c:v>19.553072635794351</c:v>
              </c:pt>
              <c:pt idx="3">
                <c:v>21.495489278083863</c:v>
              </c:pt>
              <c:pt idx="4">
                <c:v>19.154060472745179</c:v>
              </c:pt>
              <c:pt idx="5">
                <c:v>40.736524769379088</c:v>
              </c:pt>
              <c:pt idx="6">
                <c:v>20.305701342933276</c:v>
              </c:pt>
              <c:pt idx="7">
                <c:v>36.049622186662226</c:v>
              </c:pt>
            </c:numLit>
          </c:val>
          <c:extLst>
            <c:ext xmlns:c16="http://schemas.microsoft.com/office/drawing/2014/chart" uri="{C3380CC4-5D6E-409C-BE32-E72D297353CC}">
              <c16:uniqueId val="{00000000-3759-4EE4-8AB0-20A0D4165CBA}"/>
            </c:ext>
          </c:extLst>
        </c:ser>
        <c:dLbls>
          <c:showLegendKey val="0"/>
          <c:showVal val="0"/>
          <c:showCatName val="0"/>
          <c:showSerName val="0"/>
          <c:showPercent val="0"/>
          <c:showBubbleSize val="0"/>
        </c:dLbls>
        <c:gapWidth val="150"/>
        <c:axId val="453678256"/>
        <c:axId val="453678584"/>
      </c:barChart>
      <c:catAx>
        <c:axId val="453678256"/>
        <c:scaling>
          <c:orientation val="minMax"/>
        </c:scaling>
        <c:delete val="0"/>
        <c:axPos val="b"/>
        <c:majorGridlines>
          <c:spPr>
            <a:ln w="9525" cap="flat" cmpd="sng" algn="ctr">
              <a:noFill/>
              <a:round/>
            </a:ln>
            <a:effectLst/>
          </c:spPr>
        </c:majorGridlines>
        <c:numFmt formatCode="General" sourceLinked="1"/>
        <c:majorTickMark val="none"/>
        <c:minorTickMark val="none"/>
        <c:tickLblPos val="nextTo"/>
        <c:spPr>
          <a:noFill/>
          <a:ln w="1587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453678584"/>
        <c:crosses val="autoZero"/>
        <c:auto val="1"/>
        <c:lblAlgn val="ctr"/>
        <c:lblOffset val="100"/>
        <c:noMultiLvlLbl val="1"/>
      </c:catAx>
      <c:valAx>
        <c:axId val="453678584"/>
        <c:scaling>
          <c:orientation val="minMax"/>
        </c:scaling>
        <c:delete val="0"/>
        <c:axPos val="l"/>
        <c:majorGridlines>
          <c:spPr>
            <a:ln w="9525" cap="flat" cmpd="sng" algn="ctr">
              <a:solidFill>
                <a:schemeClr val="accent3"/>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solidFill>
                    <a:latin typeface="+mn-lt"/>
                    <a:ea typeface="+mn-ea"/>
                    <a:cs typeface="+mn-cs"/>
                  </a:defRPr>
                </a:pPr>
                <a:r>
                  <a:rPr lang="nl-NL" sz="1400">
                    <a:solidFill>
                      <a:schemeClr val="tx1"/>
                    </a:solidFill>
                  </a:rPr>
                  <a:t>Permeability (Lm</a:t>
                </a:r>
                <a:r>
                  <a:rPr lang="nl-NL" sz="1400" baseline="30000">
                    <a:solidFill>
                      <a:schemeClr val="tx1"/>
                    </a:solidFill>
                  </a:rPr>
                  <a:t>-2</a:t>
                </a:r>
                <a:r>
                  <a:rPr lang="nl-NL" sz="1400">
                    <a:solidFill>
                      <a:schemeClr val="tx1"/>
                    </a:solidFill>
                  </a:rPr>
                  <a:t>h</a:t>
                </a:r>
                <a:r>
                  <a:rPr lang="nl-NL" sz="1400" baseline="30000">
                    <a:solidFill>
                      <a:schemeClr val="tx1"/>
                    </a:solidFill>
                  </a:rPr>
                  <a:t>-1</a:t>
                </a:r>
                <a:r>
                  <a:rPr lang="nl-NL" sz="1400">
                    <a:solidFill>
                      <a:schemeClr val="tx1"/>
                    </a:solidFill>
                  </a:rPr>
                  <a:t>bar</a:t>
                </a:r>
                <a:r>
                  <a:rPr lang="nl-NL" sz="1400" baseline="30000">
                    <a:solidFill>
                      <a:schemeClr val="tx1"/>
                    </a:solidFill>
                  </a:rPr>
                  <a:t>-1</a:t>
                </a:r>
                <a:r>
                  <a:rPr lang="nl-NL" sz="1400">
                    <a:solidFill>
                      <a:schemeClr val="tx1"/>
                    </a:solidFill>
                  </a:rPr>
                  <a:t>)</a:t>
                </a:r>
              </a:p>
            </c:rich>
          </c:tx>
          <c:layout>
            <c:manualLayout>
              <c:xMode val="edge"/>
              <c:yMode val="edge"/>
              <c:x val="2.0331890946064177E-2"/>
              <c:y val="0.24011956838728493"/>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solidFill>
                  <a:latin typeface="+mn-lt"/>
                  <a:ea typeface="+mn-ea"/>
                  <a:cs typeface="+mn-cs"/>
                </a:defRPr>
              </a:pPr>
              <a:endParaRPr lang="en-US"/>
            </a:p>
          </c:txPr>
        </c:title>
        <c:numFmt formatCode="0" sourceLinked="0"/>
        <c:majorTickMark val="in"/>
        <c:minorTickMark val="none"/>
        <c:tickLblPos val="nextTo"/>
        <c:spPr>
          <a:noFill/>
          <a:ln w="1587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453678256"/>
        <c:crosses val="autoZero"/>
        <c:crossBetween val="between"/>
      </c:valAx>
      <c:spPr>
        <a:noFill/>
        <a:ln w="15875">
          <a:solidFill>
            <a:schemeClr val="tx1"/>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934494787042562"/>
          <c:y val="7.8312002877812856E-2"/>
          <c:w val="0.83354476254239018"/>
          <c:h val="0.75315432271473681"/>
        </c:manualLayout>
      </c:layout>
      <c:barChart>
        <c:barDir val="col"/>
        <c:grouping val="clustered"/>
        <c:varyColors val="0"/>
        <c:ser>
          <c:idx val="0"/>
          <c:order val="0"/>
          <c:spPr>
            <a:solidFill>
              <a:srgbClr val="ED7D31"/>
            </a:solidFill>
            <a:ln>
              <a:noFill/>
            </a:ln>
            <a:effectLst/>
          </c:spPr>
          <c:invertIfNegative val="0"/>
          <c:dPt>
            <c:idx val="0"/>
            <c:invertIfNegative val="0"/>
            <c:bubble3D val="0"/>
            <c:spPr>
              <a:solidFill>
                <a:srgbClr val="5B9BD5"/>
              </a:solidFill>
              <a:ln>
                <a:noFill/>
              </a:ln>
              <a:effectLst/>
            </c:spPr>
            <c:extLst>
              <c:ext xmlns:c16="http://schemas.microsoft.com/office/drawing/2014/chart" uri="{C3380CC4-5D6E-409C-BE32-E72D297353CC}">
                <c16:uniqueId val="{00000001-F9F0-4362-B061-E843CF735832}"/>
              </c:ext>
            </c:extLst>
          </c:dPt>
          <c:dPt>
            <c:idx val="1"/>
            <c:invertIfNegative val="0"/>
            <c:bubble3D val="0"/>
            <c:spPr>
              <a:solidFill>
                <a:srgbClr val="5B9BD5"/>
              </a:solidFill>
              <a:ln>
                <a:noFill/>
              </a:ln>
              <a:effectLst/>
            </c:spPr>
            <c:extLst>
              <c:ext xmlns:c16="http://schemas.microsoft.com/office/drawing/2014/chart" uri="{C3380CC4-5D6E-409C-BE32-E72D297353CC}">
                <c16:uniqueId val="{00000003-F9F0-4362-B061-E843CF735832}"/>
              </c:ext>
            </c:extLst>
          </c:dPt>
          <c:dPt>
            <c:idx val="2"/>
            <c:invertIfNegative val="0"/>
            <c:bubble3D val="0"/>
            <c:spPr>
              <a:solidFill>
                <a:srgbClr val="ED7D31"/>
              </a:solidFill>
              <a:ln>
                <a:noFill/>
              </a:ln>
              <a:effectLst/>
            </c:spPr>
            <c:extLst>
              <c:ext xmlns:c16="http://schemas.microsoft.com/office/drawing/2014/chart" uri="{C3380CC4-5D6E-409C-BE32-E72D297353CC}">
                <c16:uniqueId val="{00000009-F9F0-4362-B061-E843CF735832}"/>
              </c:ext>
            </c:extLst>
          </c:dPt>
          <c:dPt>
            <c:idx val="3"/>
            <c:invertIfNegative val="0"/>
            <c:bubble3D val="0"/>
            <c:spPr>
              <a:solidFill>
                <a:srgbClr val="ED7D31"/>
              </a:solidFill>
              <a:ln>
                <a:noFill/>
              </a:ln>
              <a:effectLst/>
            </c:spPr>
            <c:extLst>
              <c:ext xmlns:c16="http://schemas.microsoft.com/office/drawing/2014/chart" uri="{C3380CC4-5D6E-409C-BE32-E72D297353CC}">
                <c16:uniqueId val="{0000000B-F9F0-4362-B061-E843CF735832}"/>
              </c:ext>
            </c:extLst>
          </c:dPt>
          <c:errBars>
            <c:errBarType val="both"/>
            <c:errValType val="cust"/>
            <c:noEndCap val="0"/>
            <c:plus>
              <c:numLit>
                <c:formatCode>General</c:formatCode>
                <c:ptCount val="8"/>
                <c:pt idx="0">
                  <c:v>2.8166309023847202</c:v>
                </c:pt>
                <c:pt idx="1">
                  <c:v>5.8746264570617237</c:v>
                </c:pt>
                <c:pt idx="2">
                  <c:v>3.4151567913017842</c:v>
                </c:pt>
                <c:pt idx="3">
                  <c:v>7.9152185598704934</c:v>
                </c:pt>
                <c:pt idx="4">
                  <c:v>1.3761237994242888</c:v>
                </c:pt>
                <c:pt idx="5">
                  <c:v>1.8868086886767599</c:v>
                </c:pt>
                <c:pt idx="6">
                  <c:v>3.0216538091368208</c:v>
                </c:pt>
                <c:pt idx="7">
                  <c:v>10.291887029636738</c:v>
                </c:pt>
              </c:numLit>
            </c:plus>
            <c:minus>
              <c:numLit>
                <c:formatCode>General</c:formatCode>
                <c:ptCount val="8"/>
                <c:pt idx="0">
                  <c:v>2.8166309023847202</c:v>
                </c:pt>
                <c:pt idx="1">
                  <c:v>5.8746264570617237</c:v>
                </c:pt>
                <c:pt idx="2">
                  <c:v>3.4151567913017842</c:v>
                </c:pt>
                <c:pt idx="3">
                  <c:v>7.9152185598704934</c:v>
                </c:pt>
                <c:pt idx="4">
                  <c:v>1.3761237994242888</c:v>
                </c:pt>
                <c:pt idx="5">
                  <c:v>1.8868086886767599</c:v>
                </c:pt>
                <c:pt idx="6">
                  <c:v>3.0216538091368208</c:v>
                </c:pt>
                <c:pt idx="7">
                  <c:v>10.291887029636738</c:v>
                </c:pt>
              </c:numLit>
            </c:minus>
            <c:spPr>
              <a:noFill/>
              <a:ln w="9525" cap="flat" cmpd="sng" algn="ctr">
                <a:solidFill>
                  <a:schemeClr val="tx1">
                    <a:lumMod val="65000"/>
                    <a:lumOff val="35000"/>
                  </a:schemeClr>
                </a:solidFill>
                <a:round/>
              </a:ln>
              <a:effectLst/>
            </c:spPr>
          </c:errBars>
          <c:cat>
            <c:strRef>
              <c:extLst>
                <c:ext xmlns:c16="http://schemas.microsoft.com/office/drawing/2014/chart" uri="{F5D05F6E-A05E-4728-AFD3-386EB277150F}">
                  <c16:filteredLitCache>
                    <c:strCache>
                      <c:ptCount val="4"/>
                      <c:pt idx="2">
                        <c:v>10.0bBuff</c:v>
                      </c:pt>
                      <c:pt idx="3">
                        <c:v>10.0aBuff</c:v>
                      </c:pt>
                      <c:pt idx="6">
                        <c:v>10.0bLac</c:v>
                      </c:pt>
                      <c:pt idx="7">
                        <c:v>10.0aLac</c:v>
                      </c:pt>
                    </c:strCache>
                  </c16:filteredLitCache>
                </c:ext>
              </c:extLst>
              <c:f/>
              <c:strCache>
                <c:ptCount val="4"/>
                <c:pt idx="0">
                  <c:v>9.5bBuff</c:v>
                </c:pt>
                <c:pt idx="1">
                  <c:v>9.5aBuff</c:v>
                </c:pt>
                <c:pt idx="2">
                  <c:v>9.5bLac</c:v>
                </c:pt>
                <c:pt idx="3">
                  <c:v>9.5aLac</c:v>
                </c:pt>
              </c:strCache>
            </c:strRef>
          </c:cat>
          <c:val>
            <c:numRef>
              <c:extLst>
                <c:ext xmlns:c16="http://schemas.microsoft.com/office/drawing/2014/chart" uri="{F5D05F6E-A05E-4728-AFD3-386EB277150F}">
                  <c16:filteredLitCache>
                    <c:numCache>
                      <c:formatCode>0.00</c:formatCode>
                      <c:ptCount val="4"/>
                      <c:pt idx="2">
                        <c:v>19.553072635794351</c:v>
                      </c:pt>
                      <c:pt idx="3">
                        <c:v>21.495489278083863</c:v>
                      </c:pt>
                      <c:pt idx="6">
                        <c:v>20.305701342933276</c:v>
                      </c:pt>
                      <c:pt idx="7">
                        <c:v>36.049622186662226</c:v>
                      </c:pt>
                    </c:numCache>
                  </c16:filteredLitCache>
                </c:ext>
              </c:extLst>
              <c:f/>
              <c:numCache>
                <c:formatCode>0.00</c:formatCode>
                <c:ptCount val="4"/>
                <c:pt idx="0">
                  <c:v>17.861767182928755</c:v>
                </c:pt>
                <c:pt idx="1">
                  <c:v>21.471231667706686</c:v>
                </c:pt>
                <c:pt idx="2">
                  <c:v>19.154060472745179</c:v>
                </c:pt>
                <c:pt idx="3">
                  <c:v>40.736524769379088</c:v>
                </c:pt>
              </c:numCache>
            </c:numRef>
          </c:val>
          <c:extLst>
            <c:ext xmlns:c16="http://schemas.microsoft.com/office/drawing/2014/chart" uri="{F5D05F6E-A05E-4728-AFD3-386EB277150F}">
              <c16:categoryFilterExceptions>
                <c16:categoryFilterException>
                  <c16:uniqueId val="{00000008-09FF-46A8-A54D-5230FDBF0D17}"/>
                  <c16:spPr xmlns:c16="http://schemas.microsoft.com/office/drawing/2014/chart">
                    <a:solidFill>
                      <a:srgbClr val="ED7D31"/>
                    </a:solidFill>
                    <a:ln>
                      <a:noFill/>
                    </a:ln>
                    <a:effectLst/>
                  </c16:spPr>
                  <c16:invertIfNegative val="0"/>
                  <c16:bubble3D val="0"/>
                </c16:categoryFilterException>
                <c16:categoryFilterException>
                  <c16:uniqueId val="{00000009-09FF-46A8-A54D-5230FDBF0D17}"/>
                  <c16:spPr xmlns:c16="http://schemas.microsoft.com/office/drawing/2014/chart">
                    <a:solidFill>
                      <a:srgbClr val="ED7D31"/>
                    </a:solidFill>
                    <a:ln>
                      <a:noFill/>
                    </a:ln>
                    <a:effectLst/>
                  </c16:spPr>
                  <c16:invertIfNegative val="0"/>
                  <c16:bubble3D val="0"/>
                </c16:categoryFilterException>
                <c16:categoryFilterException>
                  <c16:uniqueId val="{0000000A-09FF-46A8-A54D-5230FDBF0D17}"/>
                  <c16:spPr xmlns:c16="http://schemas.microsoft.com/office/drawing/2014/chart">
                    <a:solidFill>
                      <a:srgbClr val="ED7D31"/>
                    </a:solidFill>
                    <a:ln>
                      <a:noFill/>
                    </a:ln>
                    <a:effectLst/>
                  </c16:spPr>
                  <c16:invertIfNegative val="0"/>
                  <c16:bubble3D val="0"/>
                </c16:categoryFilterException>
                <c16:categoryFilterException>
                  <c16:uniqueId val="{0000000B-09FF-46A8-A54D-5230FDBF0D17}"/>
                  <c16:spPr xmlns:c16="http://schemas.microsoft.com/office/drawing/2014/chart">
                    <a:solidFill>
                      <a:srgbClr val="ED7D31"/>
                    </a:solidFill>
                    <a:ln>
                      <a:noFill/>
                    </a:ln>
                    <a:effectLst/>
                  </c16:spPr>
                  <c16:invertIfNegative val="0"/>
                  <c16:bubble3D val="0"/>
                </c16:categoryFilterException>
              </c16:categoryFilterExceptions>
            </c:ext>
            <c:ext xmlns:c16="http://schemas.microsoft.com/office/drawing/2014/chart" uri="{C5897E43-82E2-4C41-B96C-FBF1F857EA46}">
              <c16:datapointuniqueidmap xmlns:c16="http://schemas.microsoft.com/office/drawing/2014/chart">
                <c16:ptentry>
                  <c16:ptidx>2</c16:ptidx>
                  <c16:uniqueID val="{00000008-09FF-46A8-A54D-5230FDBF0D17}"/>
                </c16:ptentry>
                <c16:ptentry>
                  <c16:ptidx>3</c16:ptidx>
                  <c16:uniqueID val="{00000009-09FF-46A8-A54D-5230FDBF0D17}"/>
                </c16:ptentry>
                <c16:ptentry>
                  <c16:ptidx>6</c16:ptidx>
                  <c16:uniqueID val="{0000000A-09FF-46A8-A54D-5230FDBF0D17}"/>
                </c16:ptentry>
                <c16:ptentry>
                  <c16:ptidx>7</c16:ptidx>
                  <c16:uniqueID val="{0000000B-09FF-46A8-A54D-5230FDBF0D17}"/>
                </c16:ptentry>
              </c16:datapointuniqueidmap>
            </c:ext>
            <c:ext xmlns:c16="http://schemas.microsoft.com/office/drawing/2014/chart" uri="{C3380CC4-5D6E-409C-BE32-E72D297353CC}">
              <c16:uniqueId val="{00000010-F9F0-4362-B061-E843CF735832}"/>
            </c:ext>
          </c:extLst>
        </c:ser>
        <c:dLbls>
          <c:showLegendKey val="0"/>
          <c:showVal val="0"/>
          <c:showCatName val="0"/>
          <c:showSerName val="0"/>
          <c:showPercent val="0"/>
          <c:showBubbleSize val="0"/>
        </c:dLbls>
        <c:gapWidth val="150"/>
        <c:axId val="453678256"/>
        <c:axId val="453678584"/>
      </c:barChart>
      <c:catAx>
        <c:axId val="453678256"/>
        <c:scaling>
          <c:orientation val="minMax"/>
        </c:scaling>
        <c:delete val="0"/>
        <c:axPos val="b"/>
        <c:majorGridlines>
          <c:spPr>
            <a:ln w="9525" cap="flat" cmpd="sng" algn="ctr">
              <a:noFill/>
              <a:round/>
            </a:ln>
            <a:effectLst/>
          </c:spPr>
        </c:majorGridlines>
        <c:numFmt formatCode="General" sourceLinked="1"/>
        <c:majorTickMark val="none"/>
        <c:minorTickMark val="none"/>
        <c:tickLblPos val="nextTo"/>
        <c:spPr>
          <a:noFill/>
          <a:ln w="15875"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solidFill>
                <a:latin typeface="+mn-lt"/>
                <a:ea typeface="+mn-ea"/>
                <a:cs typeface="+mn-cs"/>
              </a:defRPr>
            </a:pPr>
            <a:endParaRPr lang="en-US"/>
          </a:p>
        </c:txPr>
        <c:crossAx val="453678584"/>
        <c:crosses val="autoZero"/>
        <c:auto val="1"/>
        <c:lblAlgn val="ctr"/>
        <c:lblOffset val="100"/>
        <c:noMultiLvlLbl val="1"/>
      </c:catAx>
      <c:valAx>
        <c:axId val="453678584"/>
        <c:scaling>
          <c:orientation val="minMax"/>
        </c:scaling>
        <c:delete val="0"/>
        <c:axPos val="l"/>
        <c:majorGridlines>
          <c:spPr>
            <a:ln w="9525" cap="flat" cmpd="sng" algn="ctr">
              <a:solidFill>
                <a:schemeClr val="accent3"/>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solidFill>
                    <a:latin typeface="+mn-lt"/>
                    <a:ea typeface="+mn-ea"/>
                    <a:cs typeface="+mn-cs"/>
                  </a:defRPr>
                </a:pPr>
                <a:r>
                  <a:rPr lang="nl-NL" sz="1800">
                    <a:solidFill>
                      <a:schemeClr val="tx1"/>
                    </a:solidFill>
                  </a:rPr>
                  <a:t>Permeability (L/</a:t>
                </a:r>
                <a:r>
                  <a:rPr lang="nl-NL" sz="1800" baseline="0">
                    <a:solidFill>
                      <a:schemeClr val="tx1"/>
                    </a:solidFill>
                  </a:rPr>
                  <a:t>h*bar*</a:t>
                </a:r>
                <a:r>
                  <a:rPr lang="nl-NL" sz="1800" b="0" i="0" u="none" strike="noStrike" baseline="0">
                    <a:effectLst/>
                  </a:rPr>
                  <a:t>m</a:t>
                </a:r>
                <a:r>
                  <a:rPr lang="nl-NL" sz="1800" b="0" i="0" u="none" strike="noStrike" baseline="30000">
                    <a:effectLst/>
                  </a:rPr>
                  <a:t>2</a:t>
                </a:r>
                <a:r>
                  <a:rPr lang="nl-NL" sz="1800">
                    <a:solidFill>
                      <a:schemeClr val="tx1"/>
                    </a:solidFill>
                  </a:rPr>
                  <a:t>)</a:t>
                </a:r>
              </a:p>
            </c:rich>
          </c:tx>
          <c:layout>
            <c:manualLayout>
              <c:xMode val="edge"/>
              <c:yMode val="edge"/>
              <c:x val="2.0331933717148188E-2"/>
              <c:y val="7.5736094632006604E-2"/>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chemeClr val="tx1"/>
                  </a:solidFill>
                  <a:latin typeface="+mn-lt"/>
                  <a:ea typeface="+mn-ea"/>
                  <a:cs typeface="+mn-cs"/>
                </a:defRPr>
              </a:pPr>
              <a:endParaRPr lang="en-US"/>
            </a:p>
          </c:txPr>
        </c:title>
        <c:numFmt formatCode="0" sourceLinked="0"/>
        <c:majorTickMark val="in"/>
        <c:minorTickMark val="none"/>
        <c:tickLblPos val="nextTo"/>
        <c:spPr>
          <a:noFill/>
          <a:ln w="15875"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solidFill>
                <a:latin typeface="+mn-lt"/>
                <a:ea typeface="+mn-ea"/>
                <a:cs typeface="+mn-cs"/>
              </a:defRPr>
            </a:pPr>
            <a:endParaRPr lang="en-US"/>
          </a:p>
        </c:txPr>
        <c:crossAx val="453678256"/>
        <c:crosses val="autoZero"/>
        <c:crossBetween val="between"/>
      </c:valAx>
      <c:spPr>
        <a:noFill/>
        <a:ln w="15875">
          <a:solidFill>
            <a:schemeClr val="tx1"/>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934494787042562"/>
          <c:y val="7.8312002877812856E-2"/>
          <c:w val="0.83354476254239018"/>
          <c:h val="0.7531543227147368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rgbClr val="5B9BD5"/>
              </a:solidFill>
              <a:ln>
                <a:noFill/>
              </a:ln>
              <a:effectLst/>
            </c:spPr>
            <c:extLst>
              <c:ext xmlns:c16="http://schemas.microsoft.com/office/drawing/2014/chart" uri="{C3380CC4-5D6E-409C-BE32-E72D297353CC}">
                <c16:uniqueId val="{00000005-ECCC-4C7B-80F7-E7B6363C6331}"/>
              </c:ext>
            </c:extLst>
          </c:dPt>
          <c:dPt>
            <c:idx val="1"/>
            <c:invertIfNegative val="0"/>
            <c:bubble3D val="0"/>
            <c:spPr>
              <a:solidFill>
                <a:srgbClr val="5B9BD5"/>
              </a:solidFill>
              <a:ln>
                <a:noFill/>
              </a:ln>
              <a:effectLst/>
            </c:spPr>
            <c:extLst>
              <c:ext xmlns:c16="http://schemas.microsoft.com/office/drawing/2014/chart" uri="{C3380CC4-5D6E-409C-BE32-E72D297353CC}">
                <c16:uniqueId val="{00000007-ECCC-4C7B-80F7-E7B6363C6331}"/>
              </c:ext>
            </c:extLst>
          </c:dPt>
          <c:dPt>
            <c:idx val="2"/>
            <c:invertIfNegative val="0"/>
            <c:bubble3D val="0"/>
            <c:spPr>
              <a:solidFill>
                <a:schemeClr val="accent2"/>
              </a:solidFill>
              <a:ln>
                <a:noFill/>
              </a:ln>
              <a:effectLst/>
            </c:spPr>
            <c:extLst>
              <c:ext xmlns:c16="http://schemas.microsoft.com/office/drawing/2014/chart" uri="{C3380CC4-5D6E-409C-BE32-E72D297353CC}">
                <c16:uniqueId val="{0000000D-ECCC-4C7B-80F7-E7B6363C6331}"/>
              </c:ext>
            </c:extLst>
          </c:dPt>
          <c:dPt>
            <c:idx val="3"/>
            <c:invertIfNegative val="0"/>
            <c:bubble3D val="0"/>
            <c:spPr>
              <a:solidFill>
                <a:schemeClr val="accent2"/>
              </a:solidFill>
              <a:ln>
                <a:noFill/>
              </a:ln>
              <a:effectLst/>
            </c:spPr>
            <c:extLst>
              <c:ext xmlns:c16="http://schemas.microsoft.com/office/drawing/2014/chart" uri="{C3380CC4-5D6E-409C-BE32-E72D297353CC}">
                <c16:uniqueId val="{0000000F-ECCC-4C7B-80F7-E7B6363C6331}"/>
              </c:ext>
            </c:extLst>
          </c:dPt>
          <c:errBars>
            <c:errBarType val="both"/>
            <c:errValType val="cust"/>
            <c:noEndCap val="0"/>
            <c:plus>
              <c:numLit>
                <c:formatCode>General</c:formatCode>
                <c:ptCount val="8"/>
                <c:pt idx="0">
                  <c:v>2.8166309023847202</c:v>
                </c:pt>
                <c:pt idx="1">
                  <c:v>5.8746264570617237</c:v>
                </c:pt>
                <c:pt idx="2">
                  <c:v>3.4151567913017842</c:v>
                </c:pt>
                <c:pt idx="3">
                  <c:v>7.9152185598704934</c:v>
                </c:pt>
                <c:pt idx="4">
                  <c:v>1.3761237994242888</c:v>
                </c:pt>
                <c:pt idx="5">
                  <c:v>1.8868086886767599</c:v>
                </c:pt>
                <c:pt idx="6">
                  <c:v>3.0216538091368208</c:v>
                </c:pt>
                <c:pt idx="7">
                  <c:v>10.291887029636738</c:v>
                </c:pt>
              </c:numLit>
            </c:plus>
            <c:minus>
              <c:numLit>
                <c:formatCode>General</c:formatCode>
                <c:ptCount val="8"/>
                <c:pt idx="0">
                  <c:v>2.8166309023847202</c:v>
                </c:pt>
                <c:pt idx="1">
                  <c:v>5.8746264570617237</c:v>
                </c:pt>
                <c:pt idx="2">
                  <c:v>3.4151567913017842</c:v>
                </c:pt>
                <c:pt idx="3">
                  <c:v>7.9152185598704934</c:v>
                </c:pt>
                <c:pt idx="4">
                  <c:v>1.3761237994242888</c:v>
                </c:pt>
                <c:pt idx="5">
                  <c:v>1.8868086886767599</c:v>
                </c:pt>
                <c:pt idx="6">
                  <c:v>3.0216538091368208</c:v>
                </c:pt>
                <c:pt idx="7">
                  <c:v>10.291887029636738</c:v>
                </c:pt>
              </c:numLit>
            </c:minus>
            <c:spPr>
              <a:noFill/>
              <a:ln w="9525" cap="flat" cmpd="sng" algn="ctr">
                <a:solidFill>
                  <a:schemeClr val="tx1">
                    <a:lumMod val="65000"/>
                    <a:lumOff val="35000"/>
                  </a:schemeClr>
                </a:solidFill>
                <a:round/>
              </a:ln>
              <a:effectLst/>
            </c:spPr>
          </c:errBars>
          <c:cat>
            <c:strRef>
              <c:extLst>
                <c:ext xmlns:c16="http://schemas.microsoft.com/office/drawing/2014/chart" uri="{F5D05F6E-A05E-4728-AFD3-386EB277150F}">
                  <c16:filteredLitCache>
                    <c:strCache>
                      <c:ptCount val="4"/>
                      <c:pt idx="0">
                        <c:v>9.5bBuff</c:v>
                      </c:pt>
                      <c:pt idx="1">
                        <c:v>9.5aBuff</c:v>
                      </c:pt>
                      <c:pt idx="4">
                        <c:v>9.5bLac</c:v>
                      </c:pt>
                      <c:pt idx="5">
                        <c:v>9.5aLac</c:v>
                      </c:pt>
                    </c:strCache>
                  </c16:filteredLitCache>
                </c:ext>
              </c:extLst>
              <c:f/>
              <c:strCache>
                <c:ptCount val="4"/>
                <c:pt idx="0">
                  <c:v>10.0bBuff</c:v>
                </c:pt>
                <c:pt idx="1">
                  <c:v>10.0aBuff</c:v>
                </c:pt>
                <c:pt idx="2">
                  <c:v>10.0bLac</c:v>
                </c:pt>
                <c:pt idx="3">
                  <c:v>10.0aLac</c:v>
                </c:pt>
              </c:strCache>
            </c:strRef>
          </c:cat>
          <c:val>
            <c:numRef>
              <c:extLst>
                <c:ext xmlns:c16="http://schemas.microsoft.com/office/drawing/2014/chart" uri="{F5D05F6E-A05E-4728-AFD3-386EB277150F}">
                  <c16:filteredLitCache>
                    <c:numCache>
                      <c:formatCode>0.00</c:formatCode>
                      <c:ptCount val="4"/>
                      <c:pt idx="0">
                        <c:v>17.861767182928755</c:v>
                      </c:pt>
                      <c:pt idx="1">
                        <c:v>21.471231667706686</c:v>
                      </c:pt>
                      <c:pt idx="4">
                        <c:v>19.154060472745179</c:v>
                      </c:pt>
                      <c:pt idx="5">
                        <c:v>40.736524769379088</c:v>
                      </c:pt>
                    </c:numCache>
                  </c16:filteredLitCache>
                </c:ext>
              </c:extLst>
              <c:f/>
              <c:numCache>
                <c:formatCode>0.00</c:formatCode>
                <c:ptCount val="4"/>
                <c:pt idx="0">
                  <c:v>19.553072635794351</c:v>
                </c:pt>
                <c:pt idx="1">
                  <c:v>21.495489278083863</c:v>
                </c:pt>
                <c:pt idx="2">
                  <c:v>20.305701342933276</c:v>
                </c:pt>
                <c:pt idx="3">
                  <c:v>36.049622186662226</c:v>
                </c:pt>
              </c:numCache>
            </c:numRef>
          </c:val>
          <c:extLst>
            <c:ext xmlns:c16="http://schemas.microsoft.com/office/drawing/2014/chart" uri="{F5D05F6E-A05E-4728-AFD3-386EB277150F}">
              <c16:categoryFilterExceptions>
                <c16:categoryFilterException>
                  <c16:uniqueId val="{00000008-0905-40A3-AE15-061029AACFEE}"/>
                  <c16:spPr xmlns:c16="http://schemas.microsoft.com/office/drawing/2014/chart">
                    <a:solidFill>
                      <a:schemeClr val="accent1"/>
                    </a:solidFill>
                    <a:ln>
                      <a:noFill/>
                    </a:ln>
                    <a:effectLst/>
                  </c16:spPr>
                  <c16:invertIfNegative val="0"/>
                  <c16:bubble3D val="0"/>
                </c16:categoryFilterException>
                <c16:categoryFilterException>
                  <c16:uniqueId val="{00000009-0905-40A3-AE15-061029AACFEE}"/>
                  <c16:spPr xmlns:c16="http://schemas.microsoft.com/office/drawing/2014/chart">
                    <a:solidFill>
                      <a:schemeClr val="accent1"/>
                    </a:solidFill>
                    <a:ln>
                      <a:noFill/>
                    </a:ln>
                    <a:effectLst/>
                  </c16:spPr>
                  <c16:invertIfNegative val="0"/>
                  <c16:bubble3D val="0"/>
                </c16:categoryFilterException>
                <c16:categoryFilterException>
                  <c16:uniqueId val="{0000000A-0905-40A3-AE15-061029AACFEE}"/>
                  <c16:spPr xmlns:c16="http://schemas.microsoft.com/office/drawing/2014/chart">
                    <a:solidFill>
                      <a:schemeClr val="accent1"/>
                    </a:solidFill>
                    <a:ln>
                      <a:noFill/>
                    </a:ln>
                    <a:effectLst/>
                  </c16:spPr>
                  <c16:invertIfNegative val="0"/>
                  <c16:bubble3D val="0"/>
                </c16:categoryFilterException>
                <c16:categoryFilterException>
                  <c16:uniqueId val="{0000000B-0905-40A3-AE15-061029AACFEE}"/>
                  <c16:spPr xmlns:c16="http://schemas.microsoft.com/office/drawing/2014/chart">
                    <a:solidFill>
                      <a:schemeClr val="accent1"/>
                    </a:solidFill>
                    <a:ln>
                      <a:noFill/>
                    </a:ln>
                    <a:effectLst/>
                  </c16:spPr>
                  <c16:invertIfNegative val="0"/>
                  <c16:bubble3D val="0"/>
                </c16:categoryFilterException>
              </c16:categoryFilterExceptions>
            </c:ext>
            <c:ext xmlns:c16="http://schemas.microsoft.com/office/drawing/2014/chart" uri="{C5897E43-82E2-4C41-B96C-FBF1F857EA46}">
              <c16:datapointuniqueidmap xmlns:c16="http://schemas.microsoft.com/office/drawing/2014/chart">
                <c16:ptentry>
                  <c16:ptidx>0</c16:ptidx>
                  <c16:uniqueID val="{00000008-0905-40A3-AE15-061029AACFEE}"/>
                </c16:ptentry>
                <c16:ptentry>
                  <c16:ptidx>1</c16:ptidx>
                  <c16:uniqueID val="{00000009-0905-40A3-AE15-061029AACFEE}"/>
                </c16:ptentry>
                <c16:ptentry>
                  <c16:ptidx>4</c16:ptidx>
                  <c16:uniqueID val="{0000000A-0905-40A3-AE15-061029AACFEE}"/>
                </c16:ptentry>
                <c16:ptentry>
                  <c16:ptidx>5</c16:ptidx>
                  <c16:uniqueID val="{0000000B-0905-40A3-AE15-061029AACFEE}"/>
                </c16:ptentry>
              </c16:datapointuniqueidmap>
            </c:ext>
            <c:ext xmlns:c16="http://schemas.microsoft.com/office/drawing/2014/chart" uri="{C3380CC4-5D6E-409C-BE32-E72D297353CC}">
              <c16:uniqueId val="{00000010-ECCC-4C7B-80F7-E7B6363C6331}"/>
            </c:ext>
          </c:extLst>
        </c:ser>
        <c:dLbls>
          <c:showLegendKey val="0"/>
          <c:showVal val="0"/>
          <c:showCatName val="0"/>
          <c:showSerName val="0"/>
          <c:showPercent val="0"/>
          <c:showBubbleSize val="0"/>
        </c:dLbls>
        <c:gapWidth val="150"/>
        <c:axId val="453678256"/>
        <c:axId val="453678584"/>
      </c:barChart>
      <c:catAx>
        <c:axId val="453678256"/>
        <c:scaling>
          <c:orientation val="minMax"/>
        </c:scaling>
        <c:delete val="0"/>
        <c:axPos val="b"/>
        <c:majorGridlines>
          <c:spPr>
            <a:ln w="9525" cap="flat" cmpd="sng" algn="ctr">
              <a:noFill/>
              <a:round/>
            </a:ln>
            <a:effectLst/>
          </c:spPr>
        </c:majorGridlines>
        <c:numFmt formatCode="General" sourceLinked="1"/>
        <c:majorTickMark val="none"/>
        <c:minorTickMark val="none"/>
        <c:tickLblPos val="nextTo"/>
        <c:spPr>
          <a:noFill/>
          <a:ln w="15875"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solidFill>
                <a:latin typeface="+mn-lt"/>
                <a:ea typeface="+mn-ea"/>
                <a:cs typeface="+mn-cs"/>
              </a:defRPr>
            </a:pPr>
            <a:endParaRPr lang="en-US"/>
          </a:p>
        </c:txPr>
        <c:crossAx val="453678584"/>
        <c:crosses val="autoZero"/>
        <c:auto val="1"/>
        <c:lblAlgn val="ctr"/>
        <c:lblOffset val="100"/>
        <c:noMultiLvlLbl val="1"/>
      </c:catAx>
      <c:valAx>
        <c:axId val="453678584"/>
        <c:scaling>
          <c:orientation val="minMax"/>
        </c:scaling>
        <c:delete val="0"/>
        <c:axPos val="l"/>
        <c:majorGridlines>
          <c:spPr>
            <a:ln w="9525" cap="flat" cmpd="sng" algn="ctr">
              <a:solidFill>
                <a:schemeClr val="accent3"/>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solidFill>
                    <a:latin typeface="+mn-lt"/>
                    <a:ea typeface="+mn-ea"/>
                    <a:cs typeface="+mn-cs"/>
                  </a:defRPr>
                </a:pPr>
                <a:r>
                  <a:rPr lang="nl-NL" sz="1800">
                    <a:solidFill>
                      <a:schemeClr val="tx1"/>
                    </a:solidFill>
                  </a:rPr>
                  <a:t>Permeability (L/h</a:t>
                </a:r>
                <a:r>
                  <a:rPr lang="nl-NL" sz="1800" baseline="30000">
                    <a:solidFill>
                      <a:schemeClr val="tx1"/>
                    </a:solidFill>
                  </a:rPr>
                  <a:t>*</a:t>
                </a:r>
                <a:r>
                  <a:rPr lang="nl-NL" sz="1800">
                    <a:solidFill>
                      <a:schemeClr val="tx1"/>
                    </a:solidFill>
                  </a:rPr>
                  <a:t>bar*</a:t>
                </a:r>
                <a:r>
                  <a:rPr lang="nl-NL" sz="1800" b="0" i="0" u="none" strike="noStrike" baseline="0">
                    <a:effectLst/>
                  </a:rPr>
                  <a:t>m</a:t>
                </a:r>
                <a:r>
                  <a:rPr lang="nl-NL" sz="1800" b="0" i="0" u="none" strike="noStrike" baseline="30000">
                    <a:effectLst/>
                  </a:rPr>
                  <a:t>2</a:t>
                </a:r>
                <a:r>
                  <a:rPr lang="nl-NL" sz="1800">
                    <a:solidFill>
                      <a:schemeClr val="tx1"/>
                    </a:solidFill>
                  </a:rPr>
                  <a:t>)</a:t>
                </a:r>
              </a:p>
            </c:rich>
          </c:tx>
          <c:layout>
            <c:manualLayout>
              <c:xMode val="edge"/>
              <c:yMode val="edge"/>
              <c:x val="1.635383344361915E-2"/>
              <c:y val="9.620826916930586E-2"/>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chemeClr val="tx1"/>
                  </a:solidFill>
                  <a:latin typeface="+mn-lt"/>
                  <a:ea typeface="+mn-ea"/>
                  <a:cs typeface="+mn-cs"/>
                </a:defRPr>
              </a:pPr>
              <a:endParaRPr lang="en-US"/>
            </a:p>
          </c:txPr>
        </c:title>
        <c:numFmt formatCode="0" sourceLinked="0"/>
        <c:majorTickMark val="in"/>
        <c:minorTickMark val="none"/>
        <c:tickLblPos val="nextTo"/>
        <c:spPr>
          <a:noFill/>
          <a:ln w="15875"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solidFill>
                <a:latin typeface="+mn-lt"/>
                <a:ea typeface="+mn-ea"/>
                <a:cs typeface="+mn-cs"/>
              </a:defRPr>
            </a:pPr>
            <a:endParaRPr lang="en-US"/>
          </a:p>
        </c:txPr>
        <c:crossAx val="453678256"/>
        <c:crosses val="autoZero"/>
        <c:crossBetween val="between"/>
      </c:valAx>
      <c:spPr>
        <a:noFill/>
        <a:ln w="15875">
          <a:solidFill>
            <a:schemeClr val="tx1"/>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2"/>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4-B02C-4B78-AE0A-2469DFC072B2}"/>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B02C-4B78-AE0A-2469DFC072B2}"/>
              </c:ext>
            </c:extLst>
          </c:dPt>
          <c:errBars>
            <c:errBarType val="both"/>
            <c:errValType val="cust"/>
            <c:noEndCap val="0"/>
            <c:plus>
              <c:numLit>
                <c:formatCode>General</c:formatCode>
                <c:ptCount val="4"/>
                <c:pt idx="0">
                  <c:v>3.3222422528662743</c:v>
                </c:pt>
                <c:pt idx="1">
                  <c:v>2.2849397401645977</c:v>
                </c:pt>
                <c:pt idx="2">
                  <c:v>4.6485277390909259</c:v>
                </c:pt>
                <c:pt idx="3">
                  <c:v>8.459175046510385</c:v>
                </c:pt>
              </c:numLit>
            </c:plus>
            <c:minus>
              <c:numLit>
                <c:formatCode>General</c:formatCode>
                <c:ptCount val="4"/>
                <c:pt idx="0">
                  <c:v>3.3222422528662743</c:v>
                </c:pt>
                <c:pt idx="1">
                  <c:v>2.2849397401645977</c:v>
                </c:pt>
                <c:pt idx="2">
                  <c:v>4.6485277390909259</c:v>
                </c:pt>
                <c:pt idx="3">
                  <c:v>8.459175046510385</c:v>
                </c:pt>
              </c:numLit>
            </c:minus>
            <c:spPr>
              <a:noFill/>
              <a:ln w="9525" cap="flat" cmpd="sng" algn="ctr">
                <a:solidFill>
                  <a:schemeClr val="tx1">
                    <a:lumMod val="65000"/>
                    <a:lumOff val="35000"/>
                  </a:schemeClr>
                </a:solidFill>
                <a:round/>
              </a:ln>
              <a:effectLst/>
            </c:spPr>
          </c:errBars>
          <c:cat>
            <c:strLit>
              <c:ptCount val="4"/>
              <c:pt idx="0">
                <c:v>9.5Buff</c:v>
              </c:pt>
              <c:pt idx="1">
                <c:v>9.5Lac</c:v>
              </c:pt>
              <c:pt idx="2">
                <c:v>10Buff</c:v>
              </c:pt>
              <c:pt idx="3">
                <c:v>10Lac</c:v>
              </c:pt>
            </c:strLit>
          </c:cat>
          <c:val>
            <c:numLit>
              <c:formatCode>0.00</c:formatCode>
              <c:ptCount val="4"/>
              <c:pt idx="0">
                <c:v>3.6094644847779276</c:v>
              </c:pt>
              <c:pt idx="1">
                <c:v>21.582464296633912</c:v>
              </c:pt>
              <c:pt idx="2">
                <c:v>1.9424166422895119</c:v>
              </c:pt>
              <c:pt idx="3">
                <c:v>15.743920843728951</c:v>
              </c:pt>
            </c:numLit>
          </c:val>
          <c:extLst>
            <c:ext xmlns:c16="http://schemas.microsoft.com/office/drawing/2014/chart" uri="{C3380CC4-5D6E-409C-BE32-E72D297353CC}">
              <c16:uniqueId val="{00000000-B02C-4B78-AE0A-2469DFC072B2}"/>
            </c:ext>
          </c:extLst>
        </c:ser>
        <c:dLbls>
          <c:showLegendKey val="0"/>
          <c:showVal val="0"/>
          <c:showCatName val="0"/>
          <c:showSerName val="0"/>
          <c:showPercent val="0"/>
          <c:showBubbleSize val="0"/>
        </c:dLbls>
        <c:gapWidth val="219"/>
        <c:overlap val="-27"/>
        <c:axId val="811409664"/>
        <c:axId val="811416224"/>
      </c:barChart>
      <c:catAx>
        <c:axId val="811409664"/>
        <c:scaling>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GB" sz="1200"/>
                  <a:t>Bilayers/Treatment</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b"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1416224"/>
        <c:crosses val="autoZero"/>
        <c:auto val="1"/>
        <c:lblAlgn val="ctr"/>
        <c:lblOffset val="100"/>
        <c:noMultiLvlLbl val="0"/>
      </c:catAx>
      <c:valAx>
        <c:axId val="8114162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a:t>Δ</a:t>
                </a:r>
                <a:r>
                  <a:rPr lang="en-GB" sz="1400"/>
                  <a:t>permeability after-before (LMHBar)</a:t>
                </a:r>
              </a:p>
            </c:rich>
          </c:tx>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1409664"/>
        <c:crosses val="autoZero"/>
        <c:crossBetween val="between"/>
      </c:valAx>
      <c:spPr>
        <a:noFill/>
        <a:ln w="19050">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Before</c:v>
          </c:tx>
          <c:spPr>
            <a:pattFill prst="pct75">
              <a:fgClr>
                <a:schemeClr val="tx1"/>
              </a:fgClr>
              <a:bgClr>
                <a:schemeClr val="bg1"/>
              </a:bgClr>
            </a:pattFill>
            <a:ln w="19050">
              <a:solidFill>
                <a:schemeClr val="tx1"/>
              </a:solidFill>
            </a:ln>
            <a:effectLst/>
          </c:spPr>
          <c:invertIfNegative val="0"/>
          <c:errBars>
            <c:errBarType val="both"/>
            <c:errValType val="cust"/>
            <c:noEndCap val="0"/>
            <c:plus>
              <c:numLit>
                <c:formatCode>General</c:formatCode>
                <c:ptCount val="2"/>
                <c:pt idx="0">
                  <c:v>3.4151567913017842</c:v>
                </c:pt>
                <c:pt idx="1">
                  <c:v>3.0216538091368208</c:v>
                </c:pt>
              </c:numLit>
            </c:plus>
            <c:minus>
              <c:numLit>
                <c:formatCode>General</c:formatCode>
                <c:ptCount val="2"/>
                <c:pt idx="0">
                  <c:v>3.4151567913017842</c:v>
                </c:pt>
                <c:pt idx="1">
                  <c:v>3.0216538091368208</c:v>
                </c:pt>
              </c:numLit>
            </c:minus>
            <c:spPr>
              <a:noFill/>
              <a:ln w="9525" cap="flat" cmpd="sng" algn="ctr">
                <a:solidFill>
                  <a:schemeClr val="tx1">
                    <a:lumMod val="65000"/>
                    <a:lumOff val="35000"/>
                  </a:schemeClr>
                </a:solidFill>
                <a:round/>
              </a:ln>
              <a:effectLst/>
            </c:spPr>
          </c:errBars>
          <c:cat>
            <c:strLit>
              <c:ptCount val="2"/>
              <c:pt idx="0">
                <c:v>Buffer</c:v>
              </c:pt>
              <c:pt idx="1">
                <c:v>Laccase</c:v>
              </c:pt>
            </c:strLit>
          </c:cat>
          <c:val>
            <c:numLit>
              <c:formatCode>0.00</c:formatCode>
              <c:ptCount val="2"/>
              <c:pt idx="0">
                <c:v>19.553072635794351</c:v>
              </c:pt>
              <c:pt idx="1">
                <c:v>20.305701342933276</c:v>
              </c:pt>
            </c:numLit>
          </c:val>
          <c:extLst>
            <c:ext xmlns:c16="http://schemas.microsoft.com/office/drawing/2014/chart" uri="{C3380CC4-5D6E-409C-BE32-E72D297353CC}">
              <c16:uniqueId val="{00000000-7D6F-48F6-9AC6-1454DCDB3322}"/>
            </c:ext>
          </c:extLst>
        </c:ser>
        <c:ser>
          <c:idx val="1"/>
          <c:order val="1"/>
          <c:tx>
            <c:v>After</c:v>
          </c:tx>
          <c:spPr>
            <a:pattFill prst="pct5">
              <a:fgClr>
                <a:schemeClr val="tx1"/>
              </a:fgClr>
              <a:bgClr>
                <a:schemeClr val="bg1"/>
              </a:bgClr>
            </a:pattFill>
            <a:ln w="19050">
              <a:solidFill>
                <a:schemeClr val="tx1"/>
              </a:solidFill>
            </a:ln>
            <a:effectLst/>
          </c:spPr>
          <c:invertIfNegative val="0"/>
          <c:errBars>
            <c:errBarType val="both"/>
            <c:errValType val="cust"/>
            <c:noEndCap val="0"/>
            <c:plus>
              <c:numLit>
                <c:formatCode>General</c:formatCode>
                <c:ptCount val="2"/>
                <c:pt idx="0">
                  <c:v>7.9152185598704934</c:v>
                </c:pt>
                <c:pt idx="1">
                  <c:v>10.291887029636738</c:v>
                </c:pt>
              </c:numLit>
            </c:plus>
            <c:minus>
              <c:numLit>
                <c:formatCode>General</c:formatCode>
                <c:ptCount val="2"/>
                <c:pt idx="0">
                  <c:v>7.9152185598704934</c:v>
                </c:pt>
                <c:pt idx="1">
                  <c:v>10.291887029636738</c:v>
                </c:pt>
              </c:numLit>
            </c:minus>
            <c:spPr>
              <a:noFill/>
              <a:ln w="9525" cap="flat" cmpd="sng" algn="ctr">
                <a:solidFill>
                  <a:schemeClr val="tx1">
                    <a:lumMod val="65000"/>
                    <a:lumOff val="35000"/>
                  </a:schemeClr>
                </a:solidFill>
                <a:round/>
              </a:ln>
              <a:effectLst/>
            </c:spPr>
          </c:errBars>
          <c:cat>
            <c:strLit>
              <c:ptCount val="2"/>
              <c:pt idx="0">
                <c:v>Buffer</c:v>
              </c:pt>
              <c:pt idx="1">
                <c:v>Laccase</c:v>
              </c:pt>
            </c:strLit>
          </c:cat>
          <c:val>
            <c:numLit>
              <c:formatCode>0.00</c:formatCode>
              <c:ptCount val="2"/>
              <c:pt idx="0">
                <c:v>21.495489278083863</c:v>
              </c:pt>
              <c:pt idx="1">
                <c:v>36.049622186662226</c:v>
              </c:pt>
            </c:numLit>
          </c:val>
          <c:extLst>
            <c:ext xmlns:c16="http://schemas.microsoft.com/office/drawing/2014/chart" uri="{C3380CC4-5D6E-409C-BE32-E72D297353CC}">
              <c16:uniqueId val="{00000001-7D6F-48F6-9AC6-1454DCDB3322}"/>
            </c:ext>
          </c:extLst>
        </c:ser>
        <c:dLbls>
          <c:showLegendKey val="0"/>
          <c:showVal val="0"/>
          <c:showCatName val="0"/>
          <c:showSerName val="0"/>
          <c:showPercent val="0"/>
          <c:showBubbleSize val="0"/>
        </c:dLbls>
        <c:gapWidth val="219"/>
        <c:overlap val="-27"/>
        <c:axId val="874468632"/>
        <c:axId val="874469616"/>
      </c:barChart>
      <c:catAx>
        <c:axId val="874468632"/>
        <c:scaling>
          <c:orientation val="minMax"/>
        </c:scaling>
        <c:delete val="0"/>
        <c:axPos val="b"/>
        <c:numFmt formatCode="General" sourceLinked="1"/>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4469616"/>
        <c:crosses val="autoZero"/>
        <c:auto val="1"/>
        <c:lblAlgn val="ctr"/>
        <c:lblOffset val="100"/>
        <c:noMultiLvlLbl val="0"/>
      </c:catAx>
      <c:valAx>
        <c:axId val="874469616"/>
        <c:scaling>
          <c:orientation val="minMax"/>
        </c:scaling>
        <c:delete val="0"/>
        <c:axPos val="l"/>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GB"/>
                  <a:t>Permeability (LMhBar)</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1"/>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4468632"/>
        <c:crosses val="autoZero"/>
        <c:crossBetween val="between"/>
        <c:majorUnit val="10"/>
      </c:valAx>
      <c:spPr>
        <a:noFill/>
        <a:ln w="1905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6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Permeability!$B$22</c:f>
              <c:strCache>
                <c:ptCount val="1"/>
                <c:pt idx="0">
                  <c:v>Before</c:v>
                </c:pt>
              </c:strCache>
            </c:strRef>
          </c:tx>
          <c:spPr>
            <a:pattFill prst="pct75">
              <a:fgClr>
                <a:schemeClr val="tx1"/>
              </a:fgClr>
              <a:bgClr>
                <a:schemeClr val="bg1"/>
              </a:bgClr>
            </a:pattFill>
            <a:ln w="19050">
              <a:solidFill>
                <a:schemeClr val="tx1"/>
              </a:solidFill>
            </a:ln>
            <a:effectLst/>
          </c:spPr>
          <c:invertIfNegative val="0"/>
          <c:errBars>
            <c:errBarType val="both"/>
            <c:errValType val="cust"/>
            <c:noEndCap val="0"/>
            <c:plus>
              <c:numRef>
                <c:f>Permeability!$E$22:$F$22</c:f>
                <c:numCache>
                  <c:formatCode>General</c:formatCode>
                  <c:ptCount val="2"/>
                  <c:pt idx="0">
                    <c:v>2.8166309023847202</c:v>
                  </c:pt>
                  <c:pt idx="1">
                    <c:v>1.3761237994242888</c:v>
                  </c:pt>
                </c:numCache>
              </c:numRef>
            </c:plus>
            <c:minus>
              <c:numRef>
                <c:f>Permeability!$E$22:$F$22</c:f>
                <c:numCache>
                  <c:formatCode>General</c:formatCode>
                  <c:ptCount val="2"/>
                  <c:pt idx="0">
                    <c:v>2.8166309023847202</c:v>
                  </c:pt>
                  <c:pt idx="1">
                    <c:v>1.3761237994242888</c:v>
                  </c:pt>
                </c:numCache>
              </c:numRef>
            </c:minus>
            <c:spPr>
              <a:noFill/>
              <a:ln w="9525" cap="flat" cmpd="sng" algn="ctr">
                <a:solidFill>
                  <a:schemeClr val="tx1">
                    <a:lumMod val="65000"/>
                    <a:lumOff val="35000"/>
                  </a:schemeClr>
                </a:solidFill>
                <a:round/>
              </a:ln>
              <a:effectLst/>
            </c:spPr>
          </c:errBars>
          <c:cat>
            <c:strRef>
              <c:f>Permeability!$C$21:$D$21</c:f>
              <c:strCache>
                <c:ptCount val="2"/>
                <c:pt idx="0">
                  <c:v>Buffer</c:v>
                </c:pt>
                <c:pt idx="1">
                  <c:v>Laccase</c:v>
                </c:pt>
              </c:strCache>
            </c:strRef>
          </c:cat>
          <c:val>
            <c:numRef>
              <c:f>Permeability!$C$22:$D$22</c:f>
              <c:numCache>
                <c:formatCode>0.00</c:formatCode>
                <c:ptCount val="2"/>
                <c:pt idx="0">
                  <c:v>17.861767182928755</c:v>
                </c:pt>
                <c:pt idx="1">
                  <c:v>19.154060472745179</c:v>
                </c:pt>
              </c:numCache>
            </c:numRef>
          </c:val>
          <c:extLst>
            <c:ext xmlns:c16="http://schemas.microsoft.com/office/drawing/2014/chart" uri="{C3380CC4-5D6E-409C-BE32-E72D297353CC}">
              <c16:uniqueId val="{00000000-7D6F-48F6-9AC6-1454DCDB3322}"/>
            </c:ext>
          </c:extLst>
        </c:ser>
        <c:ser>
          <c:idx val="1"/>
          <c:order val="1"/>
          <c:tx>
            <c:strRef>
              <c:f>Permeability!$B$23</c:f>
              <c:strCache>
                <c:ptCount val="1"/>
                <c:pt idx="0">
                  <c:v>After</c:v>
                </c:pt>
              </c:strCache>
            </c:strRef>
          </c:tx>
          <c:spPr>
            <a:pattFill prst="pct5">
              <a:fgClr>
                <a:schemeClr val="tx1"/>
              </a:fgClr>
              <a:bgClr>
                <a:schemeClr val="bg1"/>
              </a:bgClr>
            </a:pattFill>
            <a:ln w="19050">
              <a:solidFill>
                <a:schemeClr val="tx1"/>
              </a:solidFill>
            </a:ln>
            <a:effectLst/>
          </c:spPr>
          <c:invertIfNegative val="0"/>
          <c:errBars>
            <c:errBarType val="both"/>
            <c:errValType val="cust"/>
            <c:noEndCap val="0"/>
            <c:plus>
              <c:numRef>
                <c:f>Permeability!$E$23:$F$23</c:f>
                <c:numCache>
                  <c:formatCode>General</c:formatCode>
                  <c:ptCount val="2"/>
                  <c:pt idx="0">
                    <c:v>5.8746264570617237</c:v>
                  </c:pt>
                  <c:pt idx="1">
                    <c:v>1.8868086886767599</c:v>
                  </c:pt>
                </c:numCache>
              </c:numRef>
            </c:plus>
            <c:minus>
              <c:numRef>
                <c:f>Permeability!$E$23:$F$23</c:f>
                <c:numCache>
                  <c:formatCode>General</c:formatCode>
                  <c:ptCount val="2"/>
                  <c:pt idx="0">
                    <c:v>5.8746264570617237</c:v>
                  </c:pt>
                  <c:pt idx="1">
                    <c:v>1.8868086886767599</c:v>
                  </c:pt>
                </c:numCache>
              </c:numRef>
            </c:minus>
            <c:spPr>
              <a:noFill/>
              <a:ln w="9525" cap="flat" cmpd="sng" algn="ctr">
                <a:solidFill>
                  <a:schemeClr val="tx1">
                    <a:lumMod val="65000"/>
                    <a:lumOff val="35000"/>
                  </a:schemeClr>
                </a:solidFill>
                <a:round/>
              </a:ln>
              <a:effectLst/>
            </c:spPr>
          </c:errBars>
          <c:cat>
            <c:strRef>
              <c:f>Permeability!$C$21:$D$21</c:f>
              <c:strCache>
                <c:ptCount val="2"/>
                <c:pt idx="0">
                  <c:v>Buffer</c:v>
                </c:pt>
                <c:pt idx="1">
                  <c:v>Laccase</c:v>
                </c:pt>
              </c:strCache>
            </c:strRef>
          </c:cat>
          <c:val>
            <c:numRef>
              <c:f>Permeability!$C$23:$D$23</c:f>
              <c:numCache>
                <c:formatCode>0.00</c:formatCode>
                <c:ptCount val="2"/>
                <c:pt idx="0">
                  <c:v>21.471231667706686</c:v>
                </c:pt>
                <c:pt idx="1">
                  <c:v>40.736524769379088</c:v>
                </c:pt>
              </c:numCache>
            </c:numRef>
          </c:val>
          <c:extLst>
            <c:ext xmlns:c16="http://schemas.microsoft.com/office/drawing/2014/chart" uri="{C3380CC4-5D6E-409C-BE32-E72D297353CC}">
              <c16:uniqueId val="{00000001-7D6F-48F6-9AC6-1454DCDB3322}"/>
            </c:ext>
          </c:extLst>
        </c:ser>
        <c:dLbls>
          <c:showLegendKey val="0"/>
          <c:showVal val="0"/>
          <c:showCatName val="0"/>
          <c:showSerName val="0"/>
          <c:showPercent val="0"/>
          <c:showBubbleSize val="0"/>
        </c:dLbls>
        <c:gapWidth val="219"/>
        <c:overlap val="-27"/>
        <c:axId val="874468632"/>
        <c:axId val="874469616"/>
      </c:barChart>
      <c:catAx>
        <c:axId val="874468632"/>
        <c:scaling>
          <c:orientation val="minMax"/>
        </c:scaling>
        <c:delete val="0"/>
        <c:axPos val="b"/>
        <c:numFmt formatCode="General" sourceLinked="1"/>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4469616"/>
        <c:crosses val="autoZero"/>
        <c:auto val="1"/>
        <c:lblAlgn val="ctr"/>
        <c:lblOffset val="100"/>
        <c:noMultiLvlLbl val="0"/>
      </c:catAx>
      <c:valAx>
        <c:axId val="874469616"/>
        <c:scaling>
          <c:orientation val="minMax"/>
        </c:scaling>
        <c:delete val="0"/>
        <c:axPos val="l"/>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GB" sz="1800" b="0" i="0" baseline="0">
                    <a:effectLst/>
                  </a:rPr>
                  <a:t>Permeability (L/(m</a:t>
                </a:r>
                <a:r>
                  <a:rPr lang="en-GB" sz="1800" b="0" i="0" baseline="30000">
                    <a:effectLst/>
                  </a:rPr>
                  <a:t>3*</a:t>
                </a:r>
                <a:r>
                  <a:rPr lang="en-GB" sz="1800" b="0" i="0" baseline="0">
                    <a:effectLst/>
                  </a:rPr>
                  <a:t>h</a:t>
                </a:r>
                <a:r>
                  <a:rPr lang="en-GB" sz="1800" b="0" i="0" baseline="30000">
                    <a:effectLst/>
                  </a:rPr>
                  <a:t>*</a:t>
                </a:r>
                <a:r>
                  <a:rPr lang="en-GB" sz="1800" b="0" i="0" baseline="0">
                    <a:effectLst/>
                  </a:rPr>
                  <a:t>bar)</a:t>
                </a:r>
                <a:endParaRPr lang="en-GB">
                  <a:effectLst/>
                </a:endParaRPr>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4468632"/>
        <c:crosses val="autoZero"/>
        <c:crossBetween val="between"/>
        <c:majorUnit val="10"/>
      </c:valAx>
      <c:spPr>
        <a:noFill/>
        <a:ln w="1905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solidFill>
                <a:schemeClr val="accent2"/>
              </a:solidFill>
            </a:ln>
            <a:effectLst/>
          </c:spPr>
          <c:invertIfNegative val="0"/>
          <c:dPt>
            <c:idx val="0"/>
            <c:invertIfNegative val="0"/>
            <c:bubble3D val="0"/>
            <c:spPr>
              <a:solidFill>
                <a:schemeClr val="accent1"/>
              </a:solidFill>
              <a:ln>
                <a:solidFill>
                  <a:schemeClr val="accent1"/>
                </a:solidFill>
              </a:ln>
              <a:effectLst/>
            </c:spPr>
            <c:extLst>
              <c:ext xmlns:c16="http://schemas.microsoft.com/office/drawing/2014/chart" uri="{C3380CC4-5D6E-409C-BE32-E72D297353CC}">
                <c16:uniqueId val="{00000005-E719-428B-B3C0-D5345ED68F7F}"/>
              </c:ext>
            </c:extLst>
          </c:dPt>
          <c:dPt>
            <c:idx val="1"/>
            <c:invertIfNegative val="0"/>
            <c:bubble3D val="0"/>
            <c:spPr>
              <a:solidFill>
                <a:schemeClr val="accent1"/>
              </a:solidFill>
              <a:ln>
                <a:solidFill>
                  <a:schemeClr val="accent1"/>
                </a:solidFill>
              </a:ln>
              <a:effectLst/>
            </c:spPr>
            <c:extLst>
              <c:ext xmlns:c16="http://schemas.microsoft.com/office/drawing/2014/chart" uri="{C3380CC4-5D6E-409C-BE32-E72D297353CC}">
                <c16:uniqueId val="{00000004-E719-428B-B3C0-D5345ED68F7F}"/>
              </c:ext>
            </c:extLst>
          </c:dPt>
          <c:dPt>
            <c:idx val="2"/>
            <c:invertIfNegative val="0"/>
            <c:bubble3D val="0"/>
            <c:spPr>
              <a:solidFill>
                <a:schemeClr val="accent2"/>
              </a:solidFill>
              <a:ln>
                <a:solidFill>
                  <a:schemeClr val="accent2"/>
                </a:solidFill>
              </a:ln>
              <a:effectLst/>
            </c:spPr>
            <c:extLst>
              <c:ext xmlns:c16="http://schemas.microsoft.com/office/drawing/2014/chart" uri="{C3380CC4-5D6E-409C-BE32-E72D297353CC}">
                <c16:uniqueId val="{00000002-E719-428B-B3C0-D5345ED68F7F}"/>
              </c:ext>
            </c:extLst>
          </c:dPt>
          <c:dPt>
            <c:idx val="3"/>
            <c:invertIfNegative val="0"/>
            <c:bubble3D val="0"/>
            <c:spPr>
              <a:solidFill>
                <a:schemeClr val="accent2"/>
              </a:solidFill>
              <a:ln>
                <a:solidFill>
                  <a:schemeClr val="accent2"/>
                </a:solidFill>
              </a:ln>
              <a:effectLst/>
            </c:spPr>
            <c:extLst>
              <c:ext xmlns:c16="http://schemas.microsoft.com/office/drawing/2014/chart" uri="{C3380CC4-5D6E-409C-BE32-E72D297353CC}">
                <c16:uniqueId val="{00000003-E719-428B-B3C0-D5345ED68F7F}"/>
              </c:ext>
            </c:extLst>
          </c:dPt>
          <c:errBars>
            <c:errBarType val="both"/>
            <c:errValType val="cust"/>
            <c:noEndCap val="0"/>
            <c:plus>
              <c:numLit>
                <c:formatCode>General</c:formatCode>
                <c:ptCount val="4"/>
                <c:pt idx="0">
                  <c:v>1.4621199380873391</c:v>
                </c:pt>
                <c:pt idx="1">
                  <c:v>1.651647479017615</c:v>
                </c:pt>
                <c:pt idx="2">
                  <c:v>1.7283840376857285</c:v>
                </c:pt>
                <c:pt idx="3">
                  <c:v>1.2185593265895656</c:v>
                </c:pt>
              </c:numLit>
            </c:plus>
            <c:minus>
              <c:numLit>
                <c:formatCode>General</c:formatCode>
                <c:ptCount val="4"/>
                <c:pt idx="0">
                  <c:v>1.4621199380873391</c:v>
                </c:pt>
                <c:pt idx="1">
                  <c:v>1.651647479017615</c:v>
                </c:pt>
                <c:pt idx="2">
                  <c:v>1.7283840376857285</c:v>
                </c:pt>
                <c:pt idx="3">
                  <c:v>1.2185593265895656</c:v>
                </c:pt>
              </c:numLit>
            </c:minus>
            <c:spPr>
              <a:noFill/>
              <a:ln w="9525" cap="flat" cmpd="sng" algn="ctr">
                <a:solidFill>
                  <a:schemeClr val="tx1">
                    <a:lumMod val="65000"/>
                    <a:lumOff val="35000"/>
                  </a:schemeClr>
                </a:solidFill>
                <a:round/>
              </a:ln>
              <a:effectLst/>
            </c:spPr>
          </c:errBars>
          <c:cat>
            <c:strLit>
              <c:ptCount val="4"/>
              <c:pt idx="0">
                <c:v>9.5Buff</c:v>
              </c:pt>
              <c:pt idx="1">
                <c:v>9.5Lac</c:v>
              </c:pt>
              <c:pt idx="2">
                <c:v>10Buff</c:v>
              </c:pt>
              <c:pt idx="3">
                <c:v>10Lac</c:v>
              </c:pt>
            </c:strLit>
          </c:cat>
          <c:val>
            <c:numLit>
              <c:formatCode>General</c:formatCode>
              <c:ptCount val="4"/>
              <c:pt idx="0">
                <c:v>-5.4203867271425121</c:v>
              </c:pt>
              <c:pt idx="1">
                <c:v>-9.7402721413225173</c:v>
              </c:pt>
              <c:pt idx="2">
                <c:v>-4.4887403517148092</c:v>
              </c:pt>
              <c:pt idx="3">
                <c:v>-9.0744012095169886</c:v>
              </c:pt>
            </c:numLit>
          </c:val>
          <c:extLst>
            <c:ext xmlns:c16="http://schemas.microsoft.com/office/drawing/2014/chart" uri="{C3380CC4-5D6E-409C-BE32-E72D297353CC}">
              <c16:uniqueId val="{00000000-E719-428B-B3C0-D5345ED68F7F}"/>
            </c:ext>
          </c:extLst>
        </c:ser>
        <c:dLbls>
          <c:showLegendKey val="0"/>
          <c:showVal val="0"/>
          <c:showCatName val="0"/>
          <c:showSerName val="0"/>
          <c:showPercent val="0"/>
          <c:showBubbleSize val="0"/>
        </c:dLbls>
        <c:gapWidth val="100"/>
        <c:axId val="813680824"/>
        <c:axId val="813681152"/>
      </c:barChart>
      <c:catAx>
        <c:axId val="813680824"/>
        <c:scaling>
          <c:orientation val="minMax"/>
        </c:scaling>
        <c:delete val="0"/>
        <c:axPos val="b"/>
        <c:title>
          <c:tx>
            <c:rich>
              <a:bodyPr rot="0" spcFirstLastPara="1" vertOverflow="ellipsis" vert="horz" wrap="square" anchor="ctr" anchorCtr="1"/>
              <a:lstStyle/>
              <a:p>
                <a:pPr>
                  <a:defRPr sz="900" b="0" i="0" u="none" strike="noStrike" baseline="0">
                    <a:solidFill>
                      <a:schemeClr val="tx1">
                        <a:lumMod val="65000"/>
                        <a:lumOff val="35000"/>
                      </a:schemeClr>
                    </a:solidFill>
                    <a:latin typeface="+mn-lt"/>
                    <a:ea typeface="+mn-ea"/>
                    <a:cs typeface="+mn-cs"/>
                  </a:defRPr>
                </a:pPr>
                <a:r>
                  <a:rPr lang="en-GB"/>
                  <a:t>Bilayers/treatment</a:t>
                </a:r>
              </a:p>
            </c:rich>
          </c:tx>
          <c:overlay val="0"/>
          <c:spPr>
            <a:noFill/>
            <a:ln>
              <a:noFill/>
            </a:ln>
            <a:effectLst/>
          </c:spPr>
          <c:txPr>
            <a:bodyPr rot="0" spcFirstLastPara="1" vertOverflow="ellipsis" vert="horz" wrap="square" anchor="ctr" anchorCtr="1"/>
            <a:lstStyle/>
            <a:p>
              <a:pPr>
                <a:defRPr sz="900" b="0" i="0" u="none" strike="noStrike"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high"/>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baseline="0">
                <a:solidFill>
                  <a:schemeClr val="tx1">
                    <a:lumMod val="65000"/>
                    <a:lumOff val="35000"/>
                  </a:schemeClr>
                </a:solidFill>
                <a:latin typeface="+mn-lt"/>
                <a:ea typeface="+mn-ea"/>
                <a:cs typeface="+mn-cs"/>
              </a:defRPr>
            </a:pPr>
            <a:endParaRPr lang="en-US"/>
          </a:p>
        </c:txPr>
        <c:crossAx val="813681152"/>
        <c:crosses val="autoZero"/>
        <c:auto val="1"/>
        <c:lblAlgn val="ctr"/>
        <c:lblOffset val="100"/>
        <c:noMultiLvlLbl val="0"/>
      </c:catAx>
      <c:valAx>
        <c:axId val="813681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baseline="0">
                    <a:solidFill>
                      <a:schemeClr val="tx1">
                        <a:lumMod val="65000"/>
                        <a:lumOff val="35000"/>
                      </a:schemeClr>
                    </a:solidFill>
                    <a:latin typeface="+mn-lt"/>
                    <a:ea typeface="+mn-ea"/>
                    <a:cs typeface="+mn-cs"/>
                  </a:defRPr>
                </a:pPr>
                <a:r>
                  <a:rPr lang="el-GR" sz="1200"/>
                  <a:t>Δ</a:t>
                </a:r>
                <a:r>
                  <a:rPr lang="en-GB" sz="1200"/>
                  <a:t>MgSO4 retention  after-before  (%)</a:t>
                </a:r>
              </a:p>
            </c:rich>
          </c:tx>
          <c:overlay val="0"/>
          <c:spPr>
            <a:noFill/>
            <a:ln>
              <a:noFill/>
            </a:ln>
            <a:effectLst/>
          </c:spPr>
          <c:txPr>
            <a:bodyPr rot="-5400000" spcFirstLastPara="1" vertOverflow="ellipsis" vert="horz" wrap="square" anchor="ctr" anchorCtr="1"/>
            <a:lstStyle/>
            <a:p>
              <a:pPr>
                <a:defRPr sz="1200" b="0" i="0" u="none" strike="noStrike"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baseline="0">
                <a:solidFill>
                  <a:schemeClr val="tx1">
                    <a:lumMod val="65000"/>
                    <a:lumOff val="35000"/>
                  </a:schemeClr>
                </a:solidFill>
                <a:latin typeface="+mn-lt"/>
                <a:ea typeface="+mn-ea"/>
                <a:cs typeface="+mn-cs"/>
              </a:defRPr>
            </a:pPr>
            <a:endParaRPr lang="en-US"/>
          </a:p>
        </c:txPr>
        <c:crossAx val="813680824"/>
        <c:crosses val="autoZero"/>
        <c:crossBetween val="between"/>
      </c:valAx>
      <c:spPr>
        <a:noFill/>
        <a:ln w="19050">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'Retention summary'!$A$20</c:f>
              <c:strCache>
                <c:ptCount val="1"/>
                <c:pt idx="0">
                  <c:v>Before</c:v>
                </c:pt>
              </c:strCache>
            </c:strRef>
          </c:tx>
          <c:spPr>
            <a:pattFill prst="pct75">
              <a:fgClr>
                <a:schemeClr val="tx1"/>
              </a:fgClr>
              <a:bgClr>
                <a:schemeClr val="bg1"/>
              </a:bgClr>
            </a:pattFill>
            <a:ln w="19050">
              <a:solidFill>
                <a:schemeClr val="tx1"/>
              </a:solidFill>
            </a:ln>
            <a:effectLst/>
          </c:spPr>
          <c:invertIfNegative val="0"/>
          <c:errBars>
            <c:errBarType val="both"/>
            <c:errValType val="cust"/>
            <c:noEndCap val="0"/>
            <c:plus>
              <c:numRef>
                <c:f>'Retention summary'!$D$20:$E$20</c:f>
                <c:numCache>
                  <c:formatCode>General</c:formatCode>
                  <c:ptCount val="2"/>
                  <c:pt idx="0">
                    <c:v>2.2048739839715856</c:v>
                  </c:pt>
                  <c:pt idx="1">
                    <c:v>5.8529219284198941</c:v>
                  </c:pt>
                </c:numCache>
              </c:numRef>
            </c:plus>
            <c:minus>
              <c:numRef>
                <c:f>'Retention summary'!$D$21:$E$21</c:f>
                <c:numCache>
                  <c:formatCode>General</c:formatCode>
                  <c:ptCount val="2"/>
                  <c:pt idx="0">
                    <c:v>1.8974978105928439</c:v>
                  </c:pt>
                  <c:pt idx="1">
                    <c:v>5.7490329139859311</c:v>
                  </c:pt>
                </c:numCache>
              </c:numRef>
            </c:minus>
            <c:spPr>
              <a:noFill/>
              <a:ln w="9525" cap="flat" cmpd="sng" algn="ctr">
                <a:solidFill>
                  <a:schemeClr val="tx1">
                    <a:lumMod val="65000"/>
                    <a:lumOff val="35000"/>
                  </a:schemeClr>
                </a:solidFill>
                <a:round/>
              </a:ln>
              <a:effectLst/>
            </c:spPr>
          </c:errBars>
          <c:cat>
            <c:strRef>
              <c:f>'Retention summary'!$B$19:$C$19</c:f>
              <c:strCache>
                <c:ptCount val="2"/>
                <c:pt idx="0">
                  <c:v>Buffer</c:v>
                </c:pt>
                <c:pt idx="1">
                  <c:v>Laccase</c:v>
                </c:pt>
              </c:strCache>
            </c:strRef>
          </c:cat>
          <c:val>
            <c:numRef>
              <c:f>'Retention summary'!$B$20:$C$20</c:f>
              <c:numCache>
                <c:formatCode>0.00</c:formatCode>
                <c:ptCount val="2"/>
                <c:pt idx="0">
                  <c:v>20.985915492957744</c:v>
                </c:pt>
                <c:pt idx="1">
                  <c:v>17.661971830985916</c:v>
                </c:pt>
              </c:numCache>
            </c:numRef>
          </c:val>
          <c:extLst>
            <c:ext xmlns:c16="http://schemas.microsoft.com/office/drawing/2014/chart" uri="{C3380CC4-5D6E-409C-BE32-E72D297353CC}">
              <c16:uniqueId val="{00000000-7D6F-48F6-9AC6-1454DCDB3322}"/>
            </c:ext>
          </c:extLst>
        </c:ser>
        <c:ser>
          <c:idx val="1"/>
          <c:order val="1"/>
          <c:tx>
            <c:strRef>
              <c:f>'Retention summary'!$A$21</c:f>
              <c:strCache>
                <c:ptCount val="1"/>
                <c:pt idx="0">
                  <c:v>After</c:v>
                </c:pt>
              </c:strCache>
            </c:strRef>
          </c:tx>
          <c:spPr>
            <a:pattFill prst="pct5">
              <a:fgClr>
                <a:schemeClr val="tx1"/>
              </a:fgClr>
              <a:bgClr>
                <a:schemeClr val="bg1"/>
              </a:bgClr>
            </a:pattFill>
            <a:ln w="19050">
              <a:solidFill>
                <a:schemeClr val="tx1"/>
              </a:solidFill>
            </a:ln>
            <a:effectLst/>
          </c:spPr>
          <c:invertIfNegative val="0"/>
          <c:errBars>
            <c:errBarType val="both"/>
            <c:errValType val="cust"/>
            <c:noEndCap val="0"/>
            <c:plus>
              <c:numRef>
                <c:f>'Retention summary'!$D$21:$E$21</c:f>
                <c:numCache>
                  <c:formatCode>General</c:formatCode>
                  <c:ptCount val="2"/>
                  <c:pt idx="0">
                    <c:v>1.8974978105928439</c:v>
                  </c:pt>
                  <c:pt idx="1">
                    <c:v>5.7490329139859311</c:v>
                  </c:pt>
                </c:numCache>
              </c:numRef>
            </c:plus>
            <c:minus>
              <c:numRef>
                <c:f>'Retention summary'!$D$21:$E$21</c:f>
                <c:numCache>
                  <c:formatCode>General</c:formatCode>
                  <c:ptCount val="2"/>
                  <c:pt idx="0">
                    <c:v>1.8974978105928439</c:v>
                  </c:pt>
                  <c:pt idx="1">
                    <c:v>5.7490329139859311</c:v>
                  </c:pt>
                </c:numCache>
              </c:numRef>
            </c:minus>
            <c:spPr>
              <a:noFill/>
              <a:ln w="9525" cap="flat" cmpd="sng" algn="ctr">
                <a:solidFill>
                  <a:schemeClr val="tx1">
                    <a:lumMod val="65000"/>
                    <a:lumOff val="35000"/>
                  </a:schemeClr>
                </a:solidFill>
                <a:round/>
              </a:ln>
              <a:effectLst/>
            </c:spPr>
          </c:errBars>
          <c:cat>
            <c:strRef>
              <c:f>'Retention summary'!$B$19:$C$19</c:f>
              <c:strCache>
                <c:ptCount val="2"/>
                <c:pt idx="0">
                  <c:v>Buffer</c:v>
                </c:pt>
                <c:pt idx="1">
                  <c:v>Laccase</c:v>
                </c:pt>
              </c:strCache>
            </c:strRef>
          </c:cat>
          <c:val>
            <c:numRef>
              <c:f>'Retention summary'!$B$21:$C$21</c:f>
              <c:numCache>
                <c:formatCode>0.00</c:formatCode>
                <c:ptCount val="2"/>
                <c:pt idx="0">
                  <c:v>16.497175141242934</c:v>
                </c:pt>
                <c:pt idx="1">
                  <c:v>8.5875706214689274</c:v>
                </c:pt>
              </c:numCache>
            </c:numRef>
          </c:val>
          <c:extLst>
            <c:ext xmlns:c16="http://schemas.microsoft.com/office/drawing/2014/chart" uri="{C3380CC4-5D6E-409C-BE32-E72D297353CC}">
              <c16:uniqueId val="{00000001-7D6F-48F6-9AC6-1454DCDB3322}"/>
            </c:ext>
          </c:extLst>
        </c:ser>
        <c:dLbls>
          <c:showLegendKey val="0"/>
          <c:showVal val="0"/>
          <c:showCatName val="0"/>
          <c:showSerName val="0"/>
          <c:showPercent val="0"/>
          <c:showBubbleSize val="0"/>
        </c:dLbls>
        <c:gapWidth val="219"/>
        <c:overlap val="-27"/>
        <c:axId val="874468632"/>
        <c:axId val="874469616"/>
      </c:barChart>
      <c:catAx>
        <c:axId val="874468632"/>
        <c:scaling>
          <c:orientation val="minMax"/>
        </c:scaling>
        <c:delete val="0"/>
        <c:axPos val="b"/>
        <c:numFmt formatCode="General" sourceLinked="1"/>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4469616"/>
        <c:crosses val="autoZero"/>
        <c:auto val="1"/>
        <c:lblAlgn val="ctr"/>
        <c:lblOffset val="100"/>
        <c:noMultiLvlLbl val="0"/>
      </c:catAx>
      <c:valAx>
        <c:axId val="874469616"/>
        <c:scaling>
          <c:orientation val="minMax"/>
        </c:scaling>
        <c:delete val="0"/>
        <c:axPos val="l"/>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GB">
                    <a:latin typeface="Arial" panose="020B0604020202020204" pitchFamily="34" charset="0"/>
                    <a:cs typeface="Arial" panose="020B0604020202020204" pitchFamily="34" charset="0"/>
                  </a:rPr>
                  <a:t>MgSO</a:t>
                </a:r>
                <a:r>
                  <a:rPr lang="en-GB" sz="1400">
                    <a:latin typeface="Arial" panose="020B0604020202020204" pitchFamily="34" charset="0"/>
                    <a:cs typeface="Arial" panose="020B0604020202020204" pitchFamily="34" charset="0"/>
                  </a:rPr>
                  <a:t>4</a:t>
                </a:r>
                <a:r>
                  <a:rPr lang="en-GB">
                    <a:latin typeface="Arial" panose="020B0604020202020204" pitchFamily="34" charset="0"/>
                    <a:cs typeface="Arial" panose="020B0604020202020204" pitchFamily="34" charset="0"/>
                  </a:rPr>
                  <a:t> rerention</a:t>
                </a:r>
                <a:r>
                  <a:rPr lang="en-GB" baseline="0">
                    <a:latin typeface="Arial" panose="020B0604020202020204" pitchFamily="34" charset="0"/>
                    <a:cs typeface="Arial" panose="020B0604020202020204" pitchFamily="34" charset="0"/>
                  </a:rPr>
                  <a:t> (%)</a:t>
                </a:r>
                <a:endParaRPr lang="en-GB">
                  <a:latin typeface="Arial" panose="020B0604020202020204" pitchFamily="34" charset="0"/>
                  <a:cs typeface="Arial" panose="020B0604020202020204" pitchFamily="34" charset="0"/>
                </a:endParaRPr>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4468632"/>
        <c:crosses val="autoZero"/>
        <c:crossBetween val="between"/>
        <c:majorUnit val="10"/>
      </c:valAx>
      <c:spPr>
        <a:noFill/>
        <a:ln w="1905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'Retention summary'!$A$15</c:f>
              <c:strCache>
                <c:ptCount val="1"/>
                <c:pt idx="0">
                  <c:v>Before</c:v>
                </c:pt>
              </c:strCache>
            </c:strRef>
          </c:tx>
          <c:spPr>
            <a:pattFill prst="pct75">
              <a:fgClr>
                <a:schemeClr val="tx1"/>
              </a:fgClr>
              <a:bgClr>
                <a:schemeClr val="bg1"/>
              </a:bgClr>
            </a:pattFill>
            <a:ln w="19050">
              <a:solidFill>
                <a:schemeClr val="tx1"/>
              </a:solidFill>
            </a:ln>
            <a:effectLst/>
          </c:spPr>
          <c:invertIfNegative val="0"/>
          <c:errBars>
            <c:errBarType val="both"/>
            <c:errValType val="cust"/>
            <c:noEndCap val="0"/>
            <c:plus>
              <c:numRef>
                <c:f>'Retention summary'!$D$15:$E$15</c:f>
                <c:numCache>
                  <c:formatCode>General</c:formatCode>
                  <c:ptCount val="2"/>
                  <c:pt idx="0">
                    <c:v>1.1361114337843514</c:v>
                  </c:pt>
                  <c:pt idx="1">
                    <c:v>1.7848280927039428</c:v>
                  </c:pt>
                </c:numCache>
              </c:numRef>
            </c:plus>
            <c:minus>
              <c:numRef>
                <c:f>'Retention summary'!$D$15:$E$15</c:f>
                <c:numCache>
                  <c:formatCode>General</c:formatCode>
                  <c:ptCount val="2"/>
                  <c:pt idx="0">
                    <c:v>1.1361114337843514</c:v>
                  </c:pt>
                  <c:pt idx="1">
                    <c:v>1.7848280927039428</c:v>
                  </c:pt>
                </c:numCache>
              </c:numRef>
            </c:minus>
            <c:spPr>
              <a:noFill/>
              <a:ln w="9525" cap="flat" cmpd="sng" algn="ctr">
                <a:solidFill>
                  <a:schemeClr val="tx1">
                    <a:lumMod val="65000"/>
                    <a:lumOff val="35000"/>
                  </a:schemeClr>
                </a:solidFill>
                <a:round/>
              </a:ln>
              <a:effectLst/>
            </c:spPr>
          </c:errBars>
          <c:cat>
            <c:strRef>
              <c:f>'Retention summary'!$B$14:$C$14</c:f>
              <c:strCache>
                <c:ptCount val="2"/>
                <c:pt idx="0">
                  <c:v>Buffer</c:v>
                </c:pt>
                <c:pt idx="1">
                  <c:v>Laccase</c:v>
                </c:pt>
              </c:strCache>
            </c:strRef>
          </c:cat>
          <c:val>
            <c:numRef>
              <c:f>'Retention summary'!$B$15:$C$15</c:f>
              <c:numCache>
                <c:formatCode>0.00</c:formatCode>
                <c:ptCount val="2"/>
                <c:pt idx="0">
                  <c:v>21.183098591549296</c:v>
                </c:pt>
                <c:pt idx="1">
                  <c:v>21.943661971830988</c:v>
                </c:pt>
              </c:numCache>
            </c:numRef>
          </c:val>
          <c:extLst>
            <c:ext xmlns:c16="http://schemas.microsoft.com/office/drawing/2014/chart" uri="{C3380CC4-5D6E-409C-BE32-E72D297353CC}">
              <c16:uniqueId val="{00000000-7D6F-48F6-9AC6-1454DCDB3322}"/>
            </c:ext>
          </c:extLst>
        </c:ser>
        <c:ser>
          <c:idx val="1"/>
          <c:order val="1"/>
          <c:tx>
            <c:strRef>
              <c:f>'Retention summary'!$A$16</c:f>
              <c:strCache>
                <c:ptCount val="1"/>
                <c:pt idx="0">
                  <c:v>After</c:v>
                </c:pt>
              </c:strCache>
            </c:strRef>
          </c:tx>
          <c:spPr>
            <a:pattFill prst="pct5">
              <a:fgClr>
                <a:schemeClr val="tx1"/>
              </a:fgClr>
              <a:bgClr>
                <a:schemeClr val="bg1"/>
              </a:bgClr>
            </a:pattFill>
            <a:ln w="19050">
              <a:solidFill>
                <a:schemeClr val="tx1"/>
              </a:solidFill>
            </a:ln>
            <a:effectLst/>
          </c:spPr>
          <c:invertIfNegative val="0"/>
          <c:errBars>
            <c:errBarType val="both"/>
            <c:errValType val="cust"/>
            <c:noEndCap val="0"/>
            <c:plus>
              <c:numRef>
                <c:f>'Retention summary'!$D$16:$E$16</c:f>
                <c:numCache>
                  <c:formatCode>General</c:formatCode>
                  <c:ptCount val="2"/>
                  <c:pt idx="0">
                    <c:v>0.94312497367600245</c:v>
                  </c:pt>
                  <c:pt idx="1">
                    <c:v>0.48819138971057369</c:v>
                  </c:pt>
                </c:numCache>
              </c:numRef>
            </c:plus>
            <c:minus>
              <c:numRef>
                <c:f>'Retention summary'!$D$16:$E$16</c:f>
                <c:numCache>
                  <c:formatCode>General</c:formatCode>
                  <c:ptCount val="2"/>
                  <c:pt idx="0">
                    <c:v>0.94312497367600245</c:v>
                  </c:pt>
                  <c:pt idx="1">
                    <c:v>0.48819138971057369</c:v>
                  </c:pt>
                </c:numCache>
              </c:numRef>
            </c:minus>
            <c:spPr>
              <a:noFill/>
              <a:ln w="9525" cap="flat" cmpd="sng" algn="ctr">
                <a:solidFill>
                  <a:schemeClr val="tx1">
                    <a:lumMod val="65000"/>
                    <a:lumOff val="35000"/>
                  </a:schemeClr>
                </a:solidFill>
                <a:round/>
              </a:ln>
              <a:effectLst/>
            </c:spPr>
          </c:errBars>
          <c:cat>
            <c:strRef>
              <c:f>'Retention summary'!$B$14:$C$14</c:f>
              <c:strCache>
                <c:ptCount val="2"/>
                <c:pt idx="0">
                  <c:v>Buffer</c:v>
                </c:pt>
                <c:pt idx="1">
                  <c:v>Laccase</c:v>
                </c:pt>
              </c:strCache>
            </c:strRef>
          </c:cat>
          <c:val>
            <c:numRef>
              <c:f>'Retention summary'!$B$16:$C$16</c:f>
              <c:numCache>
                <c:formatCode>0.00</c:formatCode>
                <c:ptCount val="2"/>
                <c:pt idx="0">
                  <c:v>15.762711864406782</c:v>
                </c:pt>
                <c:pt idx="1">
                  <c:v>12.203389830508472</c:v>
                </c:pt>
              </c:numCache>
            </c:numRef>
          </c:val>
          <c:extLst>
            <c:ext xmlns:c16="http://schemas.microsoft.com/office/drawing/2014/chart" uri="{C3380CC4-5D6E-409C-BE32-E72D297353CC}">
              <c16:uniqueId val="{00000001-7D6F-48F6-9AC6-1454DCDB3322}"/>
            </c:ext>
          </c:extLst>
        </c:ser>
        <c:dLbls>
          <c:showLegendKey val="0"/>
          <c:showVal val="0"/>
          <c:showCatName val="0"/>
          <c:showSerName val="0"/>
          <c:showPercent val="0"/>
          <c:showBubbleSize val="0"/>
        </c:dLbls>
        <c:gapWidth val="219"/>
        <c:overlap val="-27"/>
        <c:axId val="874468632"/>
        <c:axId val="874469616"/>
      </c:barChart>
      <c:catAx>
        <c:axId val="874468632"/>
        <c:scaling>
          <c:orientation val="minMax"/>
        </c:scaling>
        <c:delete val="0"/>
        <c:axPos val="b"/>
        <c:numFmt formatCode="General" sourceLinked="1"/>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4469616"/>
        <c:crosses val="autoZero"/>
        <c:auto val="1"/>
        <c:lblAlgn val="ctr"/>
        <c:lblOffset val="100"/>
        <c:noMultiLvlLbl val="0"/>
      </c:catAx>
      <c:valAx>
        <c:axId val="874469616"/>
        <c:scaling>
          <c:orientation val="minMax"/>
        </c:scaling>
        <c:delete val="0"/>
        <c:axPos val="l"/>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GB" sz="1800" b="0" i="0" baseline="0">
                    <a:effectLst/>
                  </a:rPr>
                  <a:t>MgSO4 rerention (%)</a:t>
                </a:r>
                <a:endParaRPr lang="en-GB">
                  <a:effectLst/>
                </a:endParaRPr>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4468632"/>
        <c:crosses val="autoZero"/>
        <c:crossBetween val="between"/>
        <c:majorUnit val="10"/>
      </c:valAx>
      <c:spPr>
        <a:noFill/>
        <a:ln w="1905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0</xdr:colOff>
      <xdr:row>49</xdr:row>
      <xdr:rowOff>100254</xdr:rowOff>
    </xdr:from>
    <xdr:to>
      <xdr:col>9</xdr:col>
      <xdr:colOff>107950</xdr:colOff>
      <xdr:row>68</xdr:row>
      <xdr:rowOff>152959</xdr:rowOff>
    </xdr:to>
    <xdr:graphicFrame macro="">
      <xdr:nvGraphicFramePr>
        <xdr:cNvPr id="5" name="Chart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466163</xdr:colOff>
      <xdr:row>25</xdr:row>
      <xdr:rowOff>125282</xdr:rowOff>
    </xdr:from>
    <xdr:to>
      <xdr:col>22</xdr:col>
      <xdr:colOff>149935</xdr:colOff>
      <xdr:row>47</xdr:row>
      <xdr:rowOff>37652</xdr:rowOff>
    </xdr:to>
    <xdr:graphicFrame macro="">
      <xdr:nvGraphicFramePr>
        <xdr:cNvPr id="6" name="Chart 4">
          <a:extLst>
            <a:ext uri="{FF2B5EF4-FFF2-40B4-BE49-F238E27FC236}">
              <a16:creationId xmlns:a16="http://schemas.microsoft.com/office/drawing/2014/main" id="{AAA71891-1210-4733-A281-57224D401C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412695</xdr:colOff>
      <xdr:row>24</xdr:row>
      <xdr:rowOff>83548</xdr:rowOff>
    </xdr:from>
    <xdr:to>
      <xdr:col>22</xdr:col>
      <xdr:colOff>260440</xdr:colOff>
      <xdr:row>51</xdr:row>
      <xdr:rowOff>54004</xdr:rowOff>
    </xdr:to>
    <xdr:graphicFrame macro="">
      <xdr:nvGraphicFramePr>
        <xdr:cNvPr id="9" name="Chart 4">
          <a:extLst>
            <a:ext uri="{FF2B5EF4-FFF2-40B4-BE49-F238E27FC236}">
              <a16:creationId xmlns:a16="http://schemas.microsoft.com/office/drawing/2014/main" id="{F92FDCF6-CCC2-48FF-8457-E7ECFA2EF0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166600</xdr:colOff>
      <xdr:row>1</xdr:row>
      <xdr:rowOff>39834</xdr:rowOff>
    </xdr:from>
    <xdr:to>
      <xdr:col>25</xdr:col>
      <xdr:colOff>31735</xdr:colOff>
      <xdr:row>21</xdr:row>
      <xdr:rowOff>107356</xdr:rowOff>
    </xdr:to>
    <xdr:graphicFrame macro="">
      <xdr:nvGraphicFramePr>
        <xdr:cNvPr id="2" name="Chart 1">
          <a:extLst>
            <a:ext uri="{FF2B5EF4-FFF2-40B4-BE49-F238E27FC236}">
              <a16:creationId xmlns:a16="http://schemas.microsoft.com/office/drawing/2014/main" id="{1BC2EB5F-684C-4746-863B-5591F7F794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57146</xdr:colOff>
      <xdr:row>23</xdr:row>
      <xdr:rowOff>79736</xdr:rowOff>
    </xdr:from>
    <xdr:to>
      <xdr:col>8</xdr:col>
      <xdr:colOff>46534</xdr:colOff>
      <xdr:row>51</xdr:row>
      <xdr:rowOff>60414</xdr:rowOff>
    </xdr:to>
    <xdr:graphicFrame macro="">
      <xdr:nvGraphicFramePr>
        <xdr:cNvPr id="3" name="Chart 2">
          <a:extLst>
            <a:ext uri="{FF2B5EF4-FFF2-40B4-BE49-F238E27FC236}">
              <a16:creationId xmlns:a16="http://schemas.microsoft.com/office/drawing/2014/main" id="{9F87170A-44F3-43CC-AC1C-BF632E16689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490944</xdr:colOff>
      <xdr:row>24</xdr:row>
      <xdr:rowOff>108584</xdr:rowOff>
    </xdr:from>
    <xdr:to>
      <xdr:col>14</xdr:col>
      <xdr:colOff>503463</xdr:colOff>
      <xdr:row>52</xdr:row>
      <xdr:rowOff>97155</xdr:rowOff>
    </xdr:to>
    <xdr:graphicFrame macro="">
      <xdr:nvGraphicFramePr>
        <xdr:cNvPr id="4" name="Chart 3">
          <a:extLst>
            <a:ext uri="{FF2B5EF4-FFF2-40B4-BE49-F238E27FC236}">
              <a16:creationId xmlns:a16="http://schemas.microsoft.com/office/drawing/2014/main" id="{40BB0413-D55C-4E66-A4AF-41388F2CEC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140971</xdr:colOff>
      <xdr:row>9</xdr:row>
      <xdr:rowOff>121920</xdr:rowOff>
    </xdr:from>
    <xdr:to>
      <xdr:col>14</xdr:col>
      <xdr:colOff>213361</xdr:colOff>
      <xdr:row>26</xdr:row>
      <xdr:rowOff>74295</xdr:rowOff>
    </xdr:to>
    <xdr:graphicFrame macro="">
      <xdr:nvGraphicFramePr>
        <xdr:cNvPr id="4" name="Chart 3">
          <a:extLst>
            <a:ext uri="{FF2B5EF4-FFF2-40B4-BE49-F238E27FC236}">
              <a16:creationId xmlns:a16="http://schemas.microsoft.com/office/drawing/2014/main" id="{243BB176-B7BF-452D-97BC-6720AE3D32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10477</xdr:colOff>
      <xdr:row>24</xdr:row>
      <xdr:rowOff>150495</xdr:rowOff>
    </xdr:from>
    <xdr:to>
      <xdr:col>10</xdr:col>
      <xdr:colOff>1373504</xdr:colOff>
      <xdr:row>48</xdr:row>
      <xdr:rowOff>20955</xdr:rowOff>
    </xdr:to>
    <xdr:graphicFrame macro="">
      <xdr:nvGraphicFramePr>
        <xdr:cNvPr id="6" name="Chart 5">
          <a:extLst>
            <a:ext uri="{FF2B5EF4-FFF2-40B4-BE49-F238E27FC236}">
              <a16:creationId xmlns:a16="http://schemas.microsoft.com/office/drawing/2014/main" id="{6BC0B91F-28F8-4514-B0A8-542825DD849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486047</xdr:colOff>
      <xdr:row>24</xdr:row>
      <xdr:rowOff>91440</xdr:rowOff>
    </xdr:from>
    <xdr:to>
      <xdr:col>23</xdr:col>
      <xdr:colOff>80826</xdr:colOff>
      <xdr:row>48</xdr:row>
      <xdr:rowOff>153760</xdr:rowOff>
    </xdr:to>
    <xdr:graphicFrame macro="">
      <xdr:nvGraphicFramePr>
        <xdr:cNvPr id="7" name="Chart 6">
          <a:extLst>
            <a:ext uri="{FF2B5EF4-FFF2-40B4-BE49-F238E27FC236}">
              <a16:creationId xmlns:a16="http://schemas.microsoft.com/office/drawing/2014/main" id="{A320FA55-CD8C-4617-8F7B-867DB3C22F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files\groothj\Desktop\Assym%20membra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menvatting"/>
      <sheetName val="Natte_Flux"/>
      <sheetName val="Droge_Flux Air dried"/>
      <sheetName val="Droge_Flux Oven dried 80°C "/>
      <sheetName val="Corresponding Fluxes RETENTION"/>
      <sheetName val="RETENTION"/>
      <sheetName val="Diameters"/>
      <sheetName val="Mfp"/>
      <sheetName val="samendrukbaarheid_barstdruk"/>
      <sheetName val="Treksterkte"/>
    </sheetNames>
    <sheetDataSet>
      <sheetData sheetId="0"/>
      <sheetData sheetId="1">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2">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3"/>
      <sheetData sheetId="4"/>
      <sheetData sheetId="5"/>
      <sheetData sheetId="6">
        <row r="8">
          <cell r="F8">
            <v>1</v>
          </cell>
        </row>
        <row r="9">
          <cell r="F9">
            <v>2</v>
          </cell>
        </row>
        <row r="10">
          <cell r="F10">
            <v>3</v>
          </cell>
        </row>
        <row r="11">
          <cell r="F11">
            <v>4</v>
          </cell>
        </row>
        <row r="12">
          <cell r="F12">
            <v>5</v>
          </cell>
        </row>
        <row r="13">
          <cell r="F13">
            <v>6</v>
          </cell>
        </row>
        <row r="14">
          <cell r="F14">
            <v>7</v>
          </cell>
        </row>
        <row r="15">
          <cell r="F15">
            <v>8</v>
          </cell>
        </row>
        <row r="16">
          <cell r="F16">
            <v>9</v>
          </cell>
        </row>
        <row r="17">
          <cell r="F17">
            <v>10</v>
          </cell>
        </row>
        <row r="18">
          <cell r="F18">
            <v>11</v>
          </cell>
        </row>
        <row r="19">
          <cell r="F19">
            <v>12</v>
          </cell>
        </row>
        <row r="20">
          <cell r="F20">
            <v>13</v>
          </cell>
        </row>
        <row r="21">
          <cell r="F21">
            <v>14</v>
          </cell>
        </row>
        <row r="22">
          <cell r="F22">
            <v>15</v>
          </cell>
        </row>
        <row r="23">
          <cell r="F23">
            <v>16</v>
          </cell>
        </row>
        <row r="24">
          <cell r="F24">
            <v>17</v>
          </cell>
        </row>
        <row r="25">
          <cell r="F25">
            <v>18</v>
          </cell>
        </row>
        <row r="26">
          <cell r="F26">
            <v>19</v>
          </cell>
        </row>
        <row r="27">
          <cell r="F27">
            <v>20</v>
          </cell>
        </row>
        <row r="28">
          <cell r="F28">
            <v>21</v>
          </cell>
        </row>
        <row r="29">
          <cell r="F29">
            <v>22</v>
          </cell>
        </row>
        <row r="30">
          <cell r="F30">
            <v>23</v>
          </cell>
        </row>
        <row r="31">
          <cell r="F31">
            <v>24</v>
          </cell>
        </row>
        <row r="32">
          <cell r="F32">
            <v>25</v>
          </cell>
        </row>
        <row r="33">
          <cell r="F33">
            <v>26</v>
          </cell>
        </row>
        <row r="34">
          <cell r="F34">
            <v>27</v>
          </cell>
        </row>
        <row r="35">
          <cell r="F35">
            <v>28</v>
          </cell>
        </row>
        <row r="36">
          <cell r="F36">
            <v>29</v>
          </cell>
        </row>
        <row r="37">
          <cell r="F37">
            <v>30</v>
          </cell>
        </row>
        <row r="38">
          <cell r="F38">
            <v>31</v>
          </cell>
        </row>
        <row r="39">
          <cell r="F39">
            <v>32</v>
          </cell>
        </row>
        <row r="40">
          <cell r="F40">
            <v>33</v>
          </cell>
        </row>
        <row r="41">
          <cell r="F41">
            <v>34</v>
          </cell>
        </row>
        <row r="42">
          <cell r="F42">
            <v>35</v>
          </cell>
        </row>
        <row r="43">
          <cell r="F43">
            <v>36</v>
          </cell>
        </row>
        <row r="44">
          <cell r="F44">
            <v>37</v>
          </cell>
        </row>
        <row r="45">
          <cell r="F45">
            <v>38</v>
          </cell>
        </row>
        <row r="46">
          <cell r="F46">
            <v>39</v>
          </cell>
        </row>
        <row r="47">
          <cell r="F47">
            <v>40</v>
          </cell>
        </row>
        <row r="48">
          <cell r="F48">
            <v>41</v>
          </cell>
        </row>
        <row r="49">
          <cell r="F49">
            <v>42</v>
          </cell>
        </row>
        <row r="50">
          <cell r="F50">
            <v>43</v>
          </cell>
        </row>
        <row r="51">
          <cell r="F51">
            <v>44</v>
          </cell>
        </row>
        <row r="52">
          <cell r="F52">
            <v>45</v>
          </cell>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46"/>
  <sheetViews>
    <sheetView showZeros="0" tabSelected="1" zoomScale="92" workbookViewId="0">
      <pane ySplit="9" topLeftCell="A10" activePane="bottomLeft" state="frozenSplit"/>
      <selection pane="bottomLeft" activeCell="B2" sqref="B2:T6"/>
    </sheetView>
  </sheetViews>
  <sheetFormatPr defaultRowHeight="13.2" x14ac:dyDescent="0.25"/>
  <cols>
    <col min="1" max="1" width="3.6640625" customWidth="1"/>
    <col min="2" max="4" width="8.6640625" customWidth="1"/>
    <col min="5" max="5" width="17.6640625" bestFit="1" customWidth="1"/>
    <col min="6" max="6" width="11.109375" bestFit="1" customWidth="1"/>
    <col min="7" max="8" width="11.109375" customWidth="1"/>
    <col min="9" max="9" width="12.5546875" customWidth="1"/>
    <col min="10" max="11" width="9.6640625" customWidth="1"/>
    <col min="12" max="12" width="10.6640625" customWidth="1"/>
    <col min="13" max="15" width="7.6640625" customWidth="1"/>
    <col min="17" max="17" width="19.6640625" customWidth="1"/>
    <col min="18" max="20" width="7.6640625" customWidth="1"/>
    <col min="27" max="27" width="11.44140625" customWidth="1"/>
    <col min="28" max="28" width="13.109375" bestFit="1" customWidth="1"/>
  </cols>
  <sheetData>
    <row r="1" spans="2:27" ht="25.5" customHeight="1" x14ac:dyDescent="0.4">
      <c r="B1" s="57" t="s">
        <v>36</v>
      </c>
      <c r="C1" s="57"/>
      <c r="D1" s="57"/>
      <c r="E1" s="57"/>
      <c r="F1" s="57"/>
      <c r="G1" s="57"/>
      <c r="H1" s="57"/>
      <c r="I1" s="57"/>
      <c r="J1" s="57"/>
      <c r="K1" s="57"/>
      <c r="L1" s="57"/>
      <c r="M1" s="57"/>
      <c r="N1" s="57"/>
      <c r="O1" s="57"/>
      <c r="P1" s="57"/>
      <c r="Q1" s="57"/>
    </row>
    <row r="2" spans="2:27" ht="18" customHeight="1" x14ac:dyDescent="0.25">
      <c r="B2" s="61" t="s">
        <v>58</v>
      </c>
      <c r="C2" s="62"/>
      <c r="D2" s="62"/>
      <c r="E2" s="62"/>
      <c r="F2" s="62"/>
      <c r="G2" s="62"/>
      <c r="H2" s="62"/>
      <c r="I2" s="62"/>
      <c r="J2" s="62"/>
      <c r="K2" s="62"/>
      <c r="L2" s="62"/>
      <c r="M2" s="62"/>
      <c r="N2" s="62"/>
      <c r="O2" s="62"/>
      <c r="P2" s="62"/>
      <c r="Q2" s="62"/>
      <c r="R2" s="62"/>
      <c r="S2" s="62"/>
      <c r="T2" s="62"/>
    </row>
    <row r="3" spans="2:27" ht="18" customHeight="1" x14ac:dyDescent="0.25">
      <c r="B3" s="61"/>
      <c r="C3" s="62"/>
      <c r="D3" s="62"/>
      <c r="E3" s="62"/>
      <c r="F3" s="62"/>
      <c r="G3" s="62"/>
      <c r="H3" s="62"/>
      <c r="I3" s="62"/>
      <c r="J3" s="62"/>
      <c r="K3" s="62"/>
      <c r="L3" s="62"/>
      <c r="M3" s="62"/>
      <c r="N3" s="62"/>
      <c r="O3" s="62"/>
      <c r="P3" s="62"/>
      <c r="Q3" s="62"/>
      <c r="R3" s="62"/>
      <c r="S3" s="62"/>
      <c r="T3" s="62"/>
    </row>
    <row r="4" spans="2:27" ht="18" customHeight="1" x14ac:dyDescent="0.25">
      <c r="B4" s="61"/>
      <c r="C4" s="62"/>
      <c r="D4" s="62"/>
      <c r="E4" s="62"/>
      <c r="F4" s="62"/>
      <c r="G4" s="62"/>
      <c r="H4" s="62"/>
      <c r="I4" s="62"/>
      <c r="J4" s="62"/>
      <c r="K4" s="62"/>
      <c r="L4" s="62"/>
      <c r="M4" s="62"/>
      <c r="N4" s="62"/>
      <c r="O4" s="62"/>
      <c r="P4" s="62"/>
      <c r="Q4" s="62"/>
      <c r="R4" s="62"/>
      <c r="S4" s="62"/>
      <c r="T4" s="62"/>
    </row>
    <row r="5" spans="2:27" ht="18" customHeight="1" x14ac:dyDescent="0.25">
      <c r="B5" s="61"/>
      <c r="C5" s="62"/>
      <c r="D5" s="62"/>
      <c r="E5" s="62"/>
      <c r="F5" s="62"/>
      <c r="G5" s="62"/>
      <c r="H5" s="62"/>
      <c r="I5" s="62"/>
      <c r="J5" s="62"/>
      <c r="K5" s="62"/>
      <c r="L5" s="62"/>
      <c r="M5" s="62"/>
      <c r="N5" s="62"/>
      <c r="O5" s="62"/>
      <c r="P5" s="62"/>
      <c r="Q5" s="62"/>
      <c r="R5" s="62"/>
      <c r="S5" s="62"/>
      <c r="T5" s="62"/>
    </row>
    <row r="6" spans="2:27" ht="18" customHeight="1" x14ac:dyDescent="0.25">
      <c r="B6" s="61"/>
      <c r="C6" s="62"/>
      <c r="D6" s="62"/>
      <c r="E6" s="62"/>
      <c r="F6" s="62"/>
      <c r="G6" s="62"/>
      <c r="H6" s="62"/>
      <c r="I6" s="62"/>
      <c r="J6" s="62"/>
      <c r="K6" s="62"/>
      <c r="L6" s="62"/>
      <c r="M6" s="62"/>
      <c r="N6" s="62"/>
      <c r="O6" s="62"/>
      <c r="P6" s="62"/>
      <c r="Q6" s="62"/>
      <c r="R6" s="62"/>
      <c r="S6" s="62"/>
      <c r="T6" s="62"/>
    </row>
    <row r="7" spans="2:27" ht="8.25" customHeight="1" thickBot="1" x14ac:dyDescent="0.3">
      <c r="B7" s="1"/>
      <c r="C7" s="1"/>
      <c r="D7" s="1"/>
      <c r="E7" s="1"/>
      <c r="F7" s="2"/>
      <c r="G7" s="2"/>
      <c r="H7" s="2"/>
      <c r="I7" s="2"/>
      <c r="J7" s="2"/>
      <c r="K7" s="2"/>
      <c r="L7" s="1"/>
      <c r="P7" s="1"/>
      <c r="Q7" s="1"/>
    </row>
    <row r="8" spans="2:27" ht="18" customHeight="1" thickBot="1" x14ac:dyDescent="0.3">
      <c r="B8" s="51" t="s">
        <v>50</v>
      </c>
      <c r="C8" s="53" t="s">
        <v>51</v>
      </c>
      <c r="D8" s="53" t="s">
        <v>55</v>
      </c>
      <c r="E8" s="55" t="s">
        <v>52</v>
      </c>
      <c r="F8" s="49" t="s">
        <v>1</v>
      </c>
      <c r="G8" s="53" t="s">
        <v>37</v>
      </c>
      <c r="H8" s="53" t="s">
        <v>38</v>
      </c>
      <c r="I8" s="63" t="s">
        <v>39</v>
      </c>
      <c r="J8" s="68" t="s">
        <v>40</v>
      </c>
      <c r="K8" s="68" t="s">
        <v>41</v>
      </c>
      <c r="L8" s="49" t="s">
        <v>42</v>
      </c>
      <c r="M8" s="65" t="s">
        <v>43</v>
      </c>
      <c r="N8" s="66"/>
      <c r="O8" s="67"/>
      <c r="P8" s="49" t="s">
        <v>45</v>
      </c>
      <c r="Q8" s="8" t="s">
        <v>46</v>
      </c>
      <c r="R8" s="58" t="s">
        <v>47</v>
      </c>
      <c r="S8" s="59"/>
      <c r="T8" s="60"/>
      <c r="U8" s="49" t="s">
        <v>56</v>
      </c>
      <c r="W8" s="1"/>
    </row>
    <row r="9" spans="2:27" ht="18" customHeight="1" thickBot="1" x14ac:dyDescent="0.3">
      <c r="B9" s="52"/>
      <c r="C9" s="54"/>
      <c r="D9" s="54"/>
      <c r="E9" s="56"/>
      <c r="F9" s="50"/>
      <c r="G9" s="54"/>
      <c r="H9" s="54"/>
      <c r="I9" s="64"/>
      <c r="J9" s="69"/>
      <c r="K9" s="69"/>
      <c r="L9" s="50"/>
      <c r="M9" s="9" t="s">
        <v>17</v>
      </c>
      <c r="N9" s="9" t="s">
        <v>44</v>
      </c>
      <c r="O9" s="9" t="s">
        <v>18</v>
      </c>
      <c r="P9" s="50"/>
      <c r="Q9" s="10" t="s">
        <v>8</v>
      </c>
      <c r="R9" s="11" t="s">
        <v>48</v>
      </c>
      <c r="S9" s="12" t="s">
        <v>49</v>
      </c>
      <c r="T9" s="13" t="s">
        <v>2</v>
      </c>
      <c r="U9" s="50"/>
      <c r="W9" s="1"/>
      <c r="X9" s="1"/>
      <c r="Z9" s="1"/>
      <c r="AA9" s="1"/>
    </row>
    <row r="10" spans="2:27" ht="18" customHeight="1" x14ac:dyDescent="0.35">
      <c r="B10" s="5">
        <v>9.5</v>
      </c>
      <c r="C10" s="5" t="s">
        <v>17</v>
      </c>
      <c r="D10" s="5">
        <v>1</v>
      </c>
      <c r="E10" s="5" t="s">
        <v>31</v>
      </c>
      <c r="F10" s="6">
        <v>17.7</v>
      </c>
      <c r="G10" s="7">
        <v>54.67</v>
      </c>
      <c r="H10" s="7">
        <v>61.69</v>
      </c>
      <c r="I10" s="14">
        <f>H10-G10</f>
        <v>7.019999999999996</v>
      </c>
      <c r="J10" s="18">
        <v>30</v>
      </c>
      <c r="K10" s="18">
        <v>0</v>
      </c>
      <c r="L10" s="19">
        <f>K10+(60*J10)</f>
        <v>1800</v>
      </c>
      <c r="M10" s="7">
        <v>2.19</v>
      </c>
      <c r="N10" s="14">
        <f>IF(B10="","",M10/2+O10/2)-0.1</f>
        <v>2.0049999999999999</v>
      </c>
      <c r="O10" s="7">
        <v>2.02</v>
      </c>
      <c r="P10" s="7">
        <v>0.7</v>
      </c>
      <c r="Q10" s="15">
        <f>IF(H10="","",(360000*I10)/(L10*N10*PI()*P10*(F10+$K$46)))</f>
        <v>17.990016089801404</v>
      </c>
      <c r="R10" s="21">
        <v>887.5</v>
      </c>
      <c r="S10" s="22">
        <v>706</v>
      </c>
      <c r="T10" s="16">
        <f>(1-S10/R10)*100</f>
        <v>20.450704225352112</v>
      </c>
      <c r="U10" s="17">
        <v>1219.7</v>
      </c>
      <c r="AA10" s="3"/>
    </row>
    <row r="11" spans="2:27" ht="18" customHeight="1" x14ac:dyDescent="0.35">
      <c r="B11" s="5">
        <v>9.5</v>
      </c>
      <c r="C11" s="5" t="s">
        <v>17</v>
      </c>
      <c r="D11" s="5">
        <v>2</v>
      </c>
      <c r="E11" s="5" t="s">
        <v>31</v>
      </c>
      <c r="F11" s="6">
        <v>18.100000000000001</v>
      </c>
      <c r="G11" s="7">
        <v>56.31</v>
      </c>
      <c r="H11" s="7">
        <v>61.94</v>
      </c>
      <c r="I11" s="14">
        <f t="shared" ref="I11:I12" si="0">H11-G11</f>
        <v>5.6299999999999955</v>
      </c>
      <c r="J11" s="18">
        <v>30</v>
      </c>
      <c r="K11" s="18">
        <v>0</v>
      </c>
      <c r="L11" s="19">
        <f t="shared" ref="L11:L12" si="1">K11+(60*J11)</f>
        <v>1800</v>
      </c>
      <c r="M11" s="7">
        <v>2.19</v>
      </c>
      <c r="N11" s="14">
        <f t="shared" ref="N11:N41" si="2">IF(B11="","",M11/2+O11/2)-0.1</f>
        <v>2.0049999999999999</v>
      </c>
      <c r="O11" s="7">
        <v>2.02</v>
      </c>
      <c r="P11" s="7">
        <v>0.7</v>
      </c>
      <c r="Q11" s="15">
        <f t="shared" ref="Q11:Q41" si="3">IF(H11="","",(360000*I11)/(L11*N11*PI()*P11*(F11+$K$46)))</f>
        <v>14.109041990247274</v>
      </c>
      <c r="R11" s="21">
        <v>887.5</v>
      </c>
      <c r="S11" s="17">
        <v>689</v>
      </c>
      <c r="T11" s="16">
        <f t="shared" ref="T11:T41" si="4">(1-S11/R11)*100</f>
        <v>22.366197183098592</v>
      </c>
      <c r="U11" s="17">
        <v>1244.3</v>
      </c>
      <c r="AA11" s="3"/>
    </row>
    <row r="12" spans="2:27" ht="18" customHeight="1" x14ac:dyDescent="0.35">
      <c r="B12" s="5">
        <v>9.5</v>
      </c>
      <c r="C12" s="5" t="s">
        <v>17</v>
      </c>
      <c r="D12" s="5">
        <v>3</v>
      </c>
      <c r="E12" s="5" t="s">
        <v>31</v>
      </c>
      <c r="F12" s="6">
        <v>18.100000000000001</v>
      </c>
      <c r="G12" s="7">
        <v>57.84</v>
      </c>
      <c r="H12" s="7">
        <v>66.19</v>
      </c>
      <c r="I12" s="14">
        <f t="shared" si="0"/>
        <v>8.3499999999999943</v>
      </c>
      <c r="J12" s="18">
        <v>30</v>
      </c>
      <c r="K12" s="18">
        <v>0</v>
      </c>
      <c r="L12" s="19">
        <f t="shared" si="1"/>
        <v>1800</v>
      </c>
      <c r="M12" s="7">
        <v>2.19</v>
      </c>
      <c r="N12" s="14">
        <f t="shared" si="2"/>
        <v>2.0049999999999999</v>
      </c>
      <c r="O12" s="7">
        <v>2.02</v>
      </c>
      <c r="P12" s="7">
        <v>0.7</v>
      </c>
      <c r="Q12" s="15">
        <f t="shared" si="3"/>
        <v>20.925488564576334</v>
      </c>
      <c r="R12" s="21">
        <v>887.5</v>
      </c>
      <c r="S12" s="17">
        <v>693</v>
      </c>
      <c r="T12" s="16">
        <f t="shared" si="4"/>
        <v>21.915492957746473</v>
      </c>
      <c r="U12" s="17">
        <v>1106.2</v>
      </c>
      <c r="AA12" s="3"/>
    </row>
    <row r="13" spans="2:27" ht="18" customHeight="1" x14ac:dyDescent="0.35">
      <c r="B13" s="5">
        <v>9.5</v>
      </c>
      <c r="C13" s="5" t="s">
        <v>17</v>
      </c>
      <c r="D13" s="5">
        <v>4</v>
      </c>
      <c r="E13" s="5" t="s">
        <v>31</v>
      </c>
      <c r="F13" s="6">
        <v>17.899999999999999</v>
      </c>
      <c r="G13" s="7">
        <v>58.52</v>
      </c>
      <c r="H13" s="7">
        <v>65.790000000000006</v>
      </c>
      <c r="I13" s="14">
        <f>H13-G13</f>
        <v>7.2700000000000031</v>
      </c>
      <c r="J13" s="18">
        <v>30</v>
      </c>
      <c r="K13" s="18">
        <v>0</v>
      </c>
      <c r="L13" s="19">
        <f>K13+(60*J13)</f>
        <v>1800</v>
      </c>
      <c r="M13" s="7">
        <v>2.19</v>
      </c>
      <c r="N13" s="14">
        <f>IF(B13="","",M13/2+O13/2)-0.1</f>
        <v>2.0049999999999999</v>
      </c>
      <c r="O13" s="7">
        <v>2.02</v>
      </c>
      <c r="P13" s="7">
        <v>0.7</v>
      </c>
      <c r="Q13" s="15">
        <f t="shared" si="3"/>
        <v>18.422522087090012</v>
      </c>
      <c r="R13" s="21">
        <v>887.5</v>
      </c>
      <c r="S13" s="17">
        <v>710</v>
      </c>
      <c r="T13" s="16">
        <f t="shared" si="4"/>
        <v>19.999999999999996</v>
      </c>
      <c r="U13" s="17">
        <v>1202.2</v>
      </c>
      <c r="V13" s="4"/>
      <c r="X13" s="1"/>
      <c r="AA13" s="3"/>
    </row>
    <row r="14" spans="2:27" ht="18" customHeight="1" x14ac:dyDescent="0.35">
      <c r="B14" s="5">
        <v>9.5</v>
      </c>
      <c r="C14" s="5" t="s">
        <v>17</v>
      </c>
      <c r="D14" s="5">
        <v>5</v>
      </c>
      <c r="E14" s="5" t="s">
        <v>53</v>
      </c>
      <c r="F14" s="6">
        <v>17.7</v>
      </c>
      <c r="G14" s="7">
        <v>60.5</v>
      </c>
      <c r="H14" s="7">
        <v>67.88</v>
      </c>
      <c r="I14" s="14">
        <f t="shared" ref="I14:I16" si="5">H14-G14</f>
        <v>7.3799999999999955</v>
      </c>
      <c r="J14" s="18">
        <v>30</v>
      </c>
      <c r="K14" s="18">
        <v>0</v>
      </c>
      <c r="L14" s="19">
        <f>K14+(60*J14)</f>
        <v>1800</v>
      </c>
      <c r="M14" s="7">
        <v>2.19</v>
      </c>
      <c r="N14" s="14">
        <f t="shared" si="2"/>
        <v>2.0049999999999999</v>
      </c>
      <c r="O14" s="7">
        <v>2.02</v>
      </c>
      <c r="P14" s="7">
        <v>0.7</v>
      </c>
      <c r="Q14" s="15">
        <f t="shared" si="3"/>
        <v>18.912581017483522</v>
      </c>
      <c r="R14" s="21">
        <v>887.5</v>
      </c>
      <c r="S14" s="17">
        <v>695</v>
      </c>
      <c r="T14" s="16">
        <f t="shared" si="4"/>
        <v>21.690140845070427</v>
      </c>
      <c r="U14" s="17">
        <v>1130</v>
      </c>
      <c r="X14" s="1"/>
    </row>
    <row r="15" spans="2:27" ht="18" customHeight="1" x14ac:dyDescent="0.35">
      <c r="B15" s="5">
        <v>9.5</v>
      </c>
      <c r="C15" s="5" t="s">
        <v>17</v>
      </c>
      <c r="D15" s="5">
        <v>6</v>
      </c>
      <c r="E15" s="5" t="s">
        <v>53</v>
      </c>
      <c r="F15" s="6">
        <v>17.100000000000001</v>
      </c>
      <c r="G15" s="7">
        <v>58.44</v>
      </c>
      <c r="H15" s="7">
        <v>65</v>
      </c>
      <c r="I15" s="14">
        <f t="shared" si="5"/>
        <v>6.5600000000000023</v>
      </c>
      <c r="J15" s="18">
        <v>30</v>
      </c>
      <c r="K15" s="18">
        <v>0</v>
      </c>
      <c r="L15" s="19">
        <f t="shared" ref="L15:L20" si="6">K15+(60*J15)</f>
        <v>1800</v>
      </c>
      <c r="M15" s="7">
        <v>2.19</v>
      </c>
      <c r="N15" s="14">
        <f t="shared" si="2"/>
        <v>2.0049999999999999</v>
      </c>
      <c r="O15" s="7">
        <v>2.02</v>
      </c>
      <c r="P15" s="7">
        <v>0.7</v>
      </c>
      <c r="Q15" s="15">
        <f t="shared" si="3"/>
        <v>17.401049201271409</v>
      </c>
      <c r="R15" s="21">
        <v>887.5</v>
      </c>
      <c r="S15" s="17">
        <v>671</v>
      </c>
      <c r="T15" s="16">
        <f t="shared" si="4"/>
        <v>24.394366197183103</v>
      </c>
      <c r="U15" s="17">
        <v>1043.3</v>
      </c>
      <c r="V15" s="4"/>
      <c r="X15" s="1"/>
    </row>
    <row r="16" spans="2:27" ht="18" customHeight="1" x14ac:dyDescent="0.35">
      <c r="B16" s="5">
        <v>9.5</v>
      </c>
      <c r="C16" s="5" t="s">
        <v>17</v>
      </c>
      <c r="D16" s="5">
        <v>7</v>
      </c>
      <c r="E16" s="5" t="s">
        <v>53</v>
      </c>
      <c r="F16" s="6">
        <v>17.8</v>
      </c>
      <c r="G16" s="7">
        <v>56.88</v>
      </c>
      <c r="H16" s="7">
        <v>64.58</v>
      </c>
      <c r="I16" s="14">
        <f t="shared" si="5"/>
        <v>7.6999999999999957</v>
      </c>
      <c r="J16" s="18">
        <v>30</v>
      </c>
      <c r="K16" s="18">
        <v>0</v>
      </c>
      <c r="L16" s="19">
        <f t="shared" si="6"/>
        <v>1800</v>
      </c>
      <c r="M16" s="7">
        <v>2.19</v>
      </c>
      <c r="N16" s="14">
        <f t="shared" si="2"/>
        <v>2.0049999999999999</v>
      </c>
      <c r="O16" s="7">
        <v>2.02</v>
      </c>
      <c r="P16" s="7">
        <v>0.7</v>
      </c>
      <c r="Q16" s="15">
        <f t="shared" si="3"/>
        <v>19.621781210018195</v>
      </c>
      <c r="R16" s="21">
        <v>887.5</v>
      </c>
      <c r="S16" s="17">
        <v>696</v>
      </c>
      <c r="T16" s="16">
        <f t="shared" si="4"/>
        <v>21.577464788732392</v>
      </c>
      <c r="U16" s="17">
        <v>1168.7</v>
      </c>
      <c r="X16" s="1"/>
    </row>
    <row r="17" spans="2:24" ht="18" customHeight="1" x14ac:dyDescent="0.35">
      <c r="B17" s="5">
        <v>9.5</v>
      </c>
      <c r="C17" s="5" t="s">
        <v>17</v>
      </c>
      <c r="D17" s="5">
        <v>8</v>
      </c>
      <c r="E17" s="5" t="s">
        <v>53</v>
      </c>
      <c r="F17" s="6">
        <v>17.7</v>
      </c>
      <c r="G17" s="23">
        <v>58.25</v>
      </c>
      <c r="H17" s="7">
        <v>66.319999999999993</v>
      </c>
      <c r="I17" s="14">
        <f>H17-G17</f>
        <v>8.0699999999999932</v>
      </c>
      <c r="J17" s="18">
        <v>30</v>
      </c>
      <c r="K17" s="18">
        <v>0</v>
      </c>
      <c r="L17" s="19">
        <f t="shared" si="6"/>
        <v>1800</v>
      </c>
      <c r="M17" s="7">
        <v>2.19</v>
      </c>
      <c r="N17" s="14">
        <f t="shared" si="2"/>
        <v>2.0049999999999999</v>
      </c>
      <c r="O17" s="7">
        <v>2.02</v>
      </c>
      <c r="P17" s="7">
        <v>0.7</v>
      </c>
      <c r="Q17" s="15">
        <f t="shared" si="3"/>
        <v>20.680830462207592</v>
      </c>
      <c r="R17" s="21">
        <v>887.5</v>
      </c>
      <c r="S17" s="17">
        <v>709</v>
      </c>
      <c r="T17" s="16">
        <f t="shared" si="4"/>
        <v>20.112676056338032</v>
      </c>
      <c r="U17" s="17">
        <v>1185.5999999999999</v>
      </c>
      <c r="X17" s="1"/>
    </row>
    <row r="18" spans="2:24" ht="18" customHeight="1" x14ac:dyDescent="0.35">
      <c r="B18" s="5">
        <v>10</v>
      </c>
      <c r="C18" s="5" t="s">
        <v>17</v>
      </c>
      <c r="D18" s="5">
        <v>9</v>
      </c>
      <c r="E18" s="5" t="s">
        <v>31</v>
      </c>
      <c r="F18" s="6">
        <v>18.100000000000001</v>
      </c>
      <c r="G18" s="7">
        <v>58.54</v>
      </c>
      <c r="H18" s="7">
        <v>66.13</v>
      </c>
      <c r="I18" s="14">
        <f>H18-G18</f>
        <v>7.5899999999999963</v>
      </c>
      <c r="J18" s="18">
        <v>30</v>
      </c>
      <c r="K18" s="18">
        <v>0</v>
      </c>
      <c r="L18" s="19">
        <f t="shared" si="6"/>
        <v>1800</v>
      </c>
      <c r="M18" s="7">
        <v>2.19</v>
      </c>
      <c r="N18" s="14">
        <f t="shared" si="2"/>
        <v>2.0049999999999999</v>
      </c>
      <c r="O18" s="7">
        <v>2.02</v>
      </c>
      <c r="P18" s="7">
        <v>0.7</v>
      </c>
      <c r="Q18" s="15">
        <f t="shared" si="3"/>
        <v>19.020893198219685</v>
      </c>
      <c r="R18" s="21">
        <v>887.5</v>
      </c>
      <c r="S18" s="17">
        <v>709</v>
      </c>
      <c r="T18" s="16">
        <f t="shared" si="4"/>
        <v>20.112676056338032</v>
      </c>
      <c r="U18" s="17">
        <v>1453.4</v>
      </c>
      <c r="V18" s="4"/>
      <c r="X18" s="1"/>
    </row>
    <row r="19" spans="2:24" ht="18" customHeight="1" x14ac:dyDescent="0.35">
      <c r="B19" s="5">
        <v>10</v>
      </c>
      <c r="C19" s="5" t="s">
        <v>17</v>
      </c>
      <c r="D19" s="5">
        <v>10</v>
      </c>
      <c r="E19" s="5" t="s">
        <v>31</v>
      </c>
      <c r="F19" s="6">
        <v>18</v>
      </c>
      <c r="G19" s="7">
        <v>58.26</v>
      </c>
      <c r="H19" s="7">
        <v>67.989999999999995</v>
      </c>
      <c r="I19" s="14">
        <f t="shared" ref="I19:I24" si="7">H19-G19</f>
        <v>9.7299999999999969</v>
      </c>
      <c r="J19" s="18">
        <v>30</v>
      </c>
      <c r="K19" s="18">
        <v>0</v>
      </c>
      <c r="L19" s="19">
        <f t="shared" si="6"/>
        <v>1800</v>
      </c>
      <c r="M19" s="7">
        <v>2.19</v>
      </c>
      <c r="N19" s="14">
        <f t="shared" si="2"/>
        <v>2.0049999999999999</v>
      </c>
      <c r="O19" s="7">
        <v>2.02</v>
      </c>
      <c r="P19" s="7">
        <v>0.7</v>
      </c>
      <c r="Q19" s="15">
        <f t="shared" si="3"/>
        <v>24.519298520114656</v>
      </c>
      <c r="R19" s="21">
        <v>887.5</v>
      </c>
      <c r="S19" s="17">
        <v>713</v>
      </c>
      <c r="T19" s="16">
        <f t="shared" si="4"/>
        <v>19.661971830985912</v>
      </c>
      <c r="U19" s="17">
        <v>1235.4000000000001</v>
      </c>
      <c r="X19" s="1"/>
    </row>
    <row r="20" spans="2:24" ht="18" customHeight="1" x14ac:dyDescent="0.35">
      <c r="B20" s="5">
        <v>10</v>
      </c>
      <c r="C20" s="5" t="s">
        <v>17</v>
      </c>
      <c r="D20" s="5">
        <v>11</v>
      </c>
      <c r="E20" s="5" t="s">
        <v>31</v>
      </c>
      <c r="F20" s="6">
        <v>18.399999999999999</v>
      </c>
      <c r="G20" s="7">
        <v>57.97</v>
      </c>
      <c r="H20" s="7">
        <v>64.87</v>
      </c>
      <c r="I20" s="14">
        <f t="shared" si="7"/>
        <v>6.9000000000000057</v>
      </c>
      <c r="J20" s="18">
        <v>30</v>
      </c>
      <c r="K20" s="18">
        <v>0</v>
      </c>
      <c r="L20" s="19">
        <f t="shared" si="6"/>
        <v>1800</v>
      </c>
      <c r="M20" s="7">
        <v>2.19</v>
      </c>
      <c r="N20" s="14">
        <f t="shared" si="2"/>
        <v>2.0049999999999999</v>
      </c>
      <c r="O20" s="7">
        <v>2.02</v>
      </c>
      <c r="P20" s="7">
        <v>0.7</v>
      </c>
      <c r="Q20" s="15">
        <f t="shared" si="3"/>
        <v>17.009790854139169</v>
      </c>
      <c r="R20" s="21">
        <v>887.5</v>
      </c>
      <c r="S20" s="17">
        <v>672</v>
      </c>
      <c r="T20" s="16">
        <f t="shared" si="4"/>
        <v>24.281690140845068</v>
      </c>
      <c r="U20" s="17">
        <v>1245.5999999999999</v>
      </c>
      <c r="X20" s="1"/>
    </row>
    <row r="21" spans="2:24" ht="18" customHeight="1" x14ac:dyDescent="0.35">
      <c r="B21" s="5">
        <v>10</v>
      </c>
      <c r="C21" s="5" t="s">
        <v>17</v>
      </c>
      <c r="D21" s="5">
        <v>12</v>
      </c>
      <c r="E21" s="5" t="s">
        <v>31</v>
      </c>
      <c r="F21" s="6">
        <v>17.899999999999999</v>
      </c>
      <c r="G21" s="7">
        <v>58.91</v>
      </c>
      <c r="H21" s="7">
        <v>65.88</v>
      </c>
      <c r="I21" s="14">
        <f t="shared" si="7"/>
        <v>6.9699999999999989</v>
      </c>
      <c r="J21" s="18">
        <v>30</v>
      </c>
      <c r="K21" s="18">
        <v>0</v>
      </c>
      <c r="L21" s="19">
        <f t="shared" ref="L21:L41" si="8">K21+(60*J21)</f>
        <v>1800</v>
      </c>
      <c r="M21" s="7">
        <v>2.19</v>
      </c>
      <c r="N21" s="14">
        <f t="shared" si="2"/>
        <v>2.0049999999999999</v>
      </c>
      <c r="O21" s="7">
        <v>2.02</v>
      </c>
      <c r="P21" s="7">
        <v>0.7</v>
      </c>
      <c r="Q21" s="15">
        <f t="shared" si="3"/>
        <v>17.662307970703896</v>
      </c>
      <c r="R21" s="21">
        <v>887.5</v>
      </c>
      <c r="S21" s="17">
        <v>711</v>
      </c>
      <c r="T21" s="16">
        <f t="shared" si="4"/>
        <v>19.887323943661972</v>
      </c>
      <c r="U21" s="17">
        <v>1455.3</v>
      </c>
      <c r="V21" s="4"/>
      <c r="X21" s="1"/>
    </row>
    <row r="22" spans="2:24" ht="18" customHeight="1" x14ac:dyDescent="0.35">
      <c r="B22" s="5">
        <v>10</v>
      </c>
      <c r="C22" s="5" t="s">
        <v>17</v>
      </c>
      <c r="D22" s="5">
        <v>13</v>
      </c>
      <c r="E22" s="5" t="s">
        <v>53</v>
      </c>
      <c r="F22" s="6">
        <v>17.8</v>
      </c>
      <c r="G22" s="7">
        <v>60.39</v>
      </c>
      <c r="H22" s="7">
        <v>68.39</v>
      </c>
      <c r="I22" s="14">
        <f t="shared" si="7"/>
        <v>8</v>
      </c>
      <c r="J22" s="18">
        <v>30</v>
      </c>
      <c r="K22" s="18">
        <v>0</v>
      </c>
      <c r="L22" s="19">
        <f t="shared" si="8"/>
        <v>1800</v>
      </c>
      <c r="M22" s="7">
        <v>2.19</v>
      </c>
      <c r="N22" s="14">
        <f t="shared" si="2"/>
        <v>2.0049999999999999</v>
      </c>
      <c r="O22" s="7">
        <v>2.02</v>
      </c>
      <c r="P22" s="7">
        <v>0.7</v>
      </c>
      <c r="Q22" s="15">
        <f t="shared" si="3"/>
        <v>20.386266192226703</v>
      </c>
      <c r="R22" s="21">
        <v>887.5</v>
      </c>
      <c r="S22" s="17">
        <v>806</v>
      </c>
      <c r="T22" s="16">
        <f t="shared" si="4"/>
        <v>9.1830985915492995</v>
      </c>
      <c r="U22" s="17">
        <v>2330</v>
      </c>
      <c r="X22" s="1"/>
    </row>
    <row r="23" spans="2:24" ht="18" customHeight="1" x14ac:dyDescent="0.35">
      <c r="B23" s="5">
        <v>10</v>
      </c>
      <c r="C23" s="5" t="s">
        <v>17</v>
      </c>
      <c r="D23" s="5">
        <v>14</v>
      </c>
      <c r="E23" s="5" t="s">
        <v>53</v>
      </c>
      <c r="F23" s="6">
        <v>18.3</v>
      </c>
      <c r="G23" s="7">
        <v>57.03</v>
      </c>
      <c r="H23" s="7">
        <v>66.44</v>
      </c>
      <c r="I23" s="14">
        <f t="shared" si="7"/>
        <v>9.4099999999999966</v>
      </c>
      <c r="J23" s="18">
        <v>30</v>
      </c>
      <c r="K23" s="18">
        <v>0</v>
      </c>
      <c r="L23" s="19">
        <f t="shared" si="8"/>
        <v>1800</v>
      </c>
      <c r="M23" s="7">
        <v>2.19</v>
      </c>
      <c r="N23" s="14">
        <f t="shared" si="2"/>
        <v>2.0049999999999999</v>
      </c>
      <c r="O23" s="7">
        <v>2.02</v>
      </c>
      <c r="P23" s="7">
        <v>0.7</v>
      </c>
      <c r="Q23" s="15">
        <f t="shared" si="3"/>
        <v>23.324172231322315</v>
      </c>
      <c r="R23" s="21">
        <v>887.5</v>
      </c>
      <c r="S23" s="17">
        <v>722</v>
      </c>
      <c r="T23" s="16">
        <f t="shared" si="4"/>
        <v>18.647887323943657</v>
      </c>
      <c r="U23" s="17">
        <v>1340.5</v>
      </c>
      <c r="X23" s="1"/>
    </row>
    <row r="24" spans="2:24" ht="18" customHeight="1" x14ac:dyDescent="0.35">
      <c r="B24" s="5">
        <v>10</v>
      </c>
      <c r="C24" s="5" t="s">
        <v>17</v>
      </c>
      <c r="D24" s="5">
        <v>15</v>
      </c>
      <c r="E24" s="5" t="s">
        <v>53</v>
      </c>
      <c r="F24" s="6">
        <v>18.3</v>
      </c>
      <c r="G24" s="7">
        <v>58.63</v>
      </c>
      <c r="H24" s="7">
        <v>65.150000000000006</v>
      </c>
      <c r="I24" s="14">
        <f t="shared" si="7"/>
        <v>6.5200000000000031</v>
      </c>
      <c r="J24" s="18">
        <v>30</v>
      </c>
      <c r="K24" s="18">
        <v>0</v>
      </c>
      <c r="L24" s="19">
        <f t="shared" si="8"/>
        <v>1800</v>
      </c>
      <c r="M24" s="7">
        <v>2.19</v>
      </c>
      <c r="N24" s="14">
        <f t="shared" si="2"/>
        <v>2.0049999999999999</v>
      </c>
      <c r="O24" s="7">
        <v>2.02</v>
      </c>
      <c r="P24" s="7">
        <v>0.7</v>
      </c>
      <c r="Q24" s="15">
        <f t="shared" si="3"/>
        <v>16.16085047271218</v>
      </c>
      <c r="R24" s="21">
        <v>887.5</v>
      </c>
      <c r="S24" s="17">
        <v>689</v>
      </c>
      <c r="T24" s="16">
        <f t="shared" si="4"/>
        <v>22.366197183098592</v>
      </c>
      <c r="U24" s="17">
        <v>1282.7</v>
      </c>
    </row>
    <row r="25" spans="2:24" ht="18" customHeight="1" x14ac:dyDescent="0.35">
      <c r="B25" s="5">
        <v>10</v>
      </c>
      <c r="C25" s="5" t="s">
        <v>17</v>
      </c>
      <c r="D25" s="5">
        <v>16</v>
      </c>
      <c r="E25" s="5" t="s">
        <v>53</v>
      </c>
      <c r="F25" s="6">
        <v>18.100000000000001</v>
      </c>
      <c r="G25" s="7">
        <v>59.14</v>
      </c>
      <c r="H25" s="7">
        <v>67.66</v>
      </c>
      <c r="I25" s="14">
        <f t="shared" ref="I25:I41" si="9">H25-G25</f>
        <v>8.519999999999996</v>
      </c>
      <c r="J25" s="18">
        <v>30</v>
      </c>
      <c r="K25" s="18">
        <v>0</v>
      </c>
      <c r="L25" s="19">
        <f t="shared" si="8"/>
        <v>1800</v>
      </c>
      <c r="M25" s="7">
        <v>2.19</v>
      </c>
      <c r="N25" s="14">
        <f t="shared" si="2"/>
        <v>2.0049999999999999</v>
      </c>
      <c r="O25" s="7">
        <v>2.02</v>
      </c>
      <c r="P25" s="7">
        <v>0.7</v>
      </c>
      <c r="Q25" s="15">
        <f t="shared" si="3"/>
        <v>21.351516475471904</v>
      </c>
      <c r="R25" s="21">
        <v>887.5</v>
      </c>
      <c r="S25" s="17">
        <v>706</v>
      </c>
      <c r="T25" s="16">
        <f t="shared" si="4"/>
        <v>20.450704225352112</v>
      </c>
      <c r="U25" s="17">
        <v>1332.7</v>
      </c>
    </row>
    <row r="26" spans="2:24" ht="17.399999999999999" x14ac:dyDescent="0.35">
      <c r="B26" s="5">
        <v>9.5</v>
      </c>
      <c r="C26" s="5" t="s">
        <v>18</v>
      </c>
      <c r="D26" s="5">
        <v>1</v>
      </c>
      <c r="E26" s="5" t="s">
        <v>31</v>
      </c>
      <c r="F26" s="6">
        <v>17.7</v>
      </c>
      <c r="G26" s="7">
        <v>54.67</v>
      </c>
      <c r="H26" s="23">
        <v>62.41</v>
      </c>
      <c r="I26" s="24">
        <f t="shared" si="9"/>
        <v>7.7399999999999949</v>
      </c>
      <c r="J26" s="18">
        <v>31</v>
      </c>
      <c r="K26" s="18">
        <v>0</v>
      </c>
      <c r="L26" s="19">
        <f t="shared" si="8"/>
        <v>1860</v>
      </c>
      <c r="M26" s="23">
        <v>2.17</v>
      </c>
      <c r="N26" s="24">
        <f t="shared" si="2"/>
        <v>1.9874999999999998</v>
      </c>
      <c r="O26" s="7">
        <v>2.0049999999999999</v>
      </c>
      <c r="P26" s="7">
        <v>0.7</v>
      </c>
      <c r="Q26" s="15">
        <f t="shared" si="3"/>
        <v>19.364317769960866</v>
      </c>
      <c r="R26" s="21">
        <v>885</v>
      </c>
      <c r="S26" s="17">
        <v>738</v>
      </c>
      <c r="T26" s="16">
        <f t="shared" si="4"/>
        <v>16.610169491525429</v>
      </c>
      <c r="U26" s="17">
        <v>1969.9</v>
      </c>
    </row>
    <row r="27" spans="2:24" ht="17.399999999999999" x14ac:dyDescent="0.35">
      <c r="B27" s="5">
        <v>9.5</v>
      </c>
      <c r="C27" s="5" t="s">
        <v>18</v>
      </c>
      <c r="D27" s="5">
        <v>2</v>
      </c>
      <c r="E27" s="5" t="s">
        <v>31</v>
      </c>
      <c r="F27" s="6">
        <v>18.100000000000001</v>
      </c>
      <c r="G27" s="7">
        <v>56.02</v>
      </c>
      <c r="H27" s="23">
        <v>62.26</v>
      </c>
      <c r="I27" s="24">
        <f t="shared" si="9"/>
        <v>6.2399999999999949</v>
      </c>
      <c r="J27" s="18">
        <v>31</v>
      </c>
      <c r="K27" s="18">
        <v>0</v>
      </c>
      <c r="L27" s="19">
        <f t="shared" si="8"/>
        <v>1860</v>
      </c>
      <c r="M27" s="23">
        <v>2.17</v>
      </c>
      <c r="N27" s="24">
        <f t="shared" si="2"/>
        <v>1.9874999999999998</v>
      </c>
      <c r="O27" s="7">
        <v>2.0049999999999999</v>
      </c>
      <c r="P27" s="7">
        <v>0.7</v>
      </c>
      <c r="Q27" s="15">
        <f t="shared" si="3"/>
        <v>15.266536533018092</v>
      </c>
      <c r="R27" s="21">
        <v>885</v>
      </c>
      <c r="S27" s="17">
        <v>739</v>
      </c>
      <c r="T27" s="16">
        <f t="shared" si="4"/>
        <v>16.497175141242938</v>
      </c>
      <c r="U27" s="17">
        <v>2036.5</v>
      </c>
    </row>
    <row r="28" spans="2:24" ht="17.399999999999999" x14ac:dyDescent="0.35">
      <c r="B28" s="5">
        <v>9.5</v>
      </c>
      <c r="C28" s="5" t="s">
        <v>18</v>
      </c>
      <c r="D28" s="5">
        <v>3</v>
      </c>
      <c r="E28" s="5" t="s">
        <v>31</v>
      </c>
      <c r="F28" s="6">
        <v>18.100000000000001</v>
      </c>
      <c r="G28" s="7">
        <v>57.84</v>
      </c>
      <c r="H28" s="23">
        <v>69.790000000000006</v>
      </c>
      <c r="I28" s="24">
        <f t="shared" si="9"/>
        <v>11.950000000000003</v>
      </c>
      <c r="J28" s="18">
        <v>31</v>
      </c>
      <c r="K28" s="18">
        <v>0</v>
      </c>
      <c r="L28" s="19">
        <f t="shared" si="8"/>
        <v>1860</v>
      </c>
      <c r="M28" s="23">
        <v>2.17</v>
      </c>
      <c r="N28" s="24">
        <f t="shared" si="2"/>
        <v>1.9874999999999998</v>
      </c>
      <c r="O28" s="7">
        <v>2.0049999999999999</v>
      </c>
      <c r="P28" s="7">
        <v>0.7</v>
      </c>
      <c r="Q28" s="15">
        <f t="shared" si="3"/>
        <v>29.23639608486641</v>
      </c>
      <c r="R28" s="21">
        <v>885</v>
      </c>
      <c r="S28" s="17">
        <v>755</v>
      </c>
      <c r="T28" s="16">
        <f t="shared" si="4"/>
        <v>14.689265536723163</v>
      </c>
      <c r="U28" s="17">
        <v>2112.8000000000002</v>
      </c>
    </row>
    <row r="29" spans="2:24" ht="17.399999999999999" x14ac:dyDescent="0.35">
      <c r="B29" s="5">
        <v>9.5</v>
      </c>
      <c r="C29" s="5" t="s">
        <v>18</v>
      </c>
      <c r="D29" s="5">
        <v>4</v>
      </c>
      <c r="E29" s="5" t="s">
        <v>31</v>
      </c>
      <c r="F29" s="6">
        <v>17.899999999999999</v>
      </c>
      <c r="G29" s="7">
        <v>58.52</v>
      </c>
      <c r="H29" s="23">
        <v>67.42</v>
      </c>
      <c r="I29" s="24">
        <f t="shared" si="9"/>
        <v>8.8999999999999986</v>
      </c>
      <c r="J29" s="18">
        <v>31</v>
      </c>
      <c r="K29" s="18">
        <v>0</v>
      </c>
      <c r="L29" s="19">
        <f t="shared" si="8"/>
        <v>1860</v>
      </c>
      <c r="M29" s="23">
        <v>2.17</v>
      </c>
      <c r="N29" s="24">
        <f t="shared" si="2"/>
        <v>1.9874999999999998</v>
      </c>
      <c r="O29" s="7">
        <v>2.0049999999999999</v>
      </c>
      <c r="P29" s="7">
        <v>0.7</v>
      </c>
      <c r="Q29" s="15">
        <f t="shared" si="3"/>
        <v>22.017676282981366</v>
      </c>
      <c r="R29" s="21">
        <v>885</v>
      </c>
      <c r="S29" s="17">
        <v>750</v>
      </c>
      <c r="T29" s="16">
        <f t="shared" si="4"/>
        <v>15.254237288135597</v>
      </c>
      <c r="U29" s="17">
        <v>2084.8000000000002</v>
      </c>
    </row>
    <row r="30" spans="2:24" ht="18" customHeight="1" x14ac:dyDescent="0.35">
      <c r="B30" s="5">
        <v>9.5</v>
      </c>
      <c r="C30" s="5" t="s">
        <v>18</v>
      </c>
      <c r="D30" s="5">
        <v>5</v>
      </c>
      <c r="E30" s="5" t="s">
        <v>53</v>
      </c>
      <c r="F30" s="6">
        <v>17.7</v>
      </c>
      <c r="G30" s="7">
        <v>60.5</v>
      </c>
      <c r="H30" s="23">
        <v>76.319999999999993</v>
      </c>
      <c r="I30" s="24">
        <f t="shared" si="9"/>
        <v>15.819999999999993</v>
      </c>
      <c r="J30" s="18">
        <v>31</v>
      </c>
      <c r="K30" s="18">
        <v>0</v>
      </c>
      <c r="L30" s="19">
        <f t="shared" si="8"/>
        <v>1860</v>
      </c>
      <c r="M30" s="23">
        <v>2.17</v>
      </c>
      <c r="N30" s="24">
        <f t="shared" si="2"/>
        <v>1.9874999999999998</v>
      </c>
      <c r="O30" s="7">
        <v>2.0049999999999999</v>
      </c>
      <c r="P30" s="7">
        <v>0.7</v>
      </c>
      <c r="Q30" s="15">
        <f t="shared" si="3"/>
        <v>39.579264485889013</v>
      </c>
      <c r="R30" s="21">
        <v>885</v>
      </c>
      <c r="S30" s="17">
        <v>773</v>
      </c>
      <c r="T30" s="16">
        <f t="shared" si="4"/>
        <v>12.655367231638415</v>
      </c>
      <c r="U30" s="17">
        <v>7784.5</v>
      </c>
    </row>
    <row r="31" spans="2:24" ht="18" customHeight="1" x14ac:dyDescent="0.35">
      <c r="B31" s="5">
        <v>9.5</v>
      </c>
      <c r="C31" s="5" t="s">
        <v>18</v>
      </c>
      <c r="D31" s="5">
        <v>6</v>
      </c>
      <c r="E31" s="5" t="s">
        <v>53</v>
      </c>
      <c r="F31" s="6">
        <v>17.100000000000001</v>
      </c>
      <c r="G31" s="7">
        <v>58.44</v>
      </c>
      <c r="H31" s="23">
        <v>74.62</v>
      </c>
      <c r="I31" s="24">
        <f t="shared" si="9"/>
        <v>16.180000000000007</v>
      </c>
      <c r="J31" s="18">
        <v>31</v>
      </c>
      <c r="K31" s="18">
        <v>0</v>
      </c>
      <c r="L31" s="19">
        <f t="shared" si="8"/>
        <v>1860</v>
      </c>
      <c r="M31" s="23">
        <v>2.17</v>
      </c>
      <c r="N31" s="24">
        <f t="shared" si="2"/>
        <v>1.9874999999999998</v>
      </c>
      <c r="O31" s="7">
        <v>2.0049999999999999</v>
      </c>
      <c r="P31" s="7">
        <v>0.7</v>
      </c>
      <c r="Q31" s="15">
        <f t="shared" si="3"/>
        <v>41.900278864771877</v>
      </c>
      <c r="R31" s="21">
        <v>885</v>
      </c>
      <c r="S31" s="17">
        <v>777</v>
      </c>
      <c r="T31" s="16">
        <f t="shared" si="4"/>
        <v>12.20338983050847</v>
      </c>
      <c r="U31" s="17">
        <v>6098</v>
      </c>
    </row>
    <row r="32" spans="2:24" ht="18" customHeight="1" x14ac:dyDescent="0.35">
      <c r="B32" s="5">
        <v>9.5</v>
      </c>
      <c r="C32" s="5" t="s">
        <v>18</v>
      </c>
      <c r="D32" s="5">
        <v>7</v>
      </c>
      <c r="E32" s="5" t="s">
        <v>53</v>
      </c>
      <c r="F32" s="6">
        <v>17.8</v>
      </c>
      <c r="G32" s="7">
        <v>56.88</v>
      </c>
      <c r="H32" s="23">
        <v>72.45</v>
      </c>
      <c r="I32" s="24">
        <f t="shared" si="9"/>
        <v>15.57</v>
      </c>
      <c r="J32" s="18">
        <v>31</v>
      </c>
      <c r="K32" s="18">
        <v>0</v>
      </c>
      <c r="L32" s="19">
        <f t="shared" si="8"/>
        <v>1860</v>
      </c>
      <c r="M32" s="23">
        <v>2.17</v>
      </c>
      <c r="N32" s="24">
        <f t="shared" si="2"/>
        <v>1.9874999999999998</v>
      </c>
      <c r="O32" s="7">
        <v>2.0049999999999999</v>
      </c>
      <c r="P32" s="7">
        <v>0.7</v>
      </c>
      <c r="Q32" s="15">
        <f t="shared" si="3"/>
        <v>38.734960441205381</v>
      </c>
      <c r="R32" s="21">
        <v>885</v>
      </c>
      <c r="S32" s="17">
        <v>775</v>
      </c>
      <c r="T32" s="16">
        <f t="shared" si="4"/>
        <v>12.429378531073443</v>
      </c>
      <c r="U32" s="17">
        <v>7156.5</v>
      </c>
    </row>
    <row r="33" spans="2:21" ht="18" customHeight="1" x14ac:dyDescent="0.35">
      <c r="B33" s="5">
        <v>9.5</v>
      </c>
      <c r="C33" s="5" t="s">
        <v>18</v>
      </c>
      <c r="D33" s="5">
        <v>8</v>
      </c>
      <c r="E33" s="5" t="s">
        <v>53</v>
      </c>
      <c r="F33" s="6">
        <v>17.7</v>
      </c>
      <c r="G33" s="23">
        <v>58.25</v>
      </c>
      <c r="H33" s="23">
        <v>75.33</v>
      </c>
      <c r="I33" s="24">
        <f t="shared" si="9"/>
        <v>17.079999999999998</v>
      </c>
      <c r="J33" s="18">
        <v>31</v>
      </c>
      <c r="K33" s="18">
        <v>0</v>
      </c>
      <c r="L33" s="19">
        <f t="shared" si="8"/>
        <v>1860</v>
      </c>
      <c r="M33" s="23">
        <v>2.17</v>
      </c>
      <c r="N33" s="24">
        <f t="shared" si="2"/>
        <v>1.9874999999999998</v>
      </c>
      <c r="O33" s="7">
        <v>2.0049999999999999</v>
      </c>
      <c r="P33" s="7">
        <v>0.7</v>
      </c>
      <c r="Q33" s="15">
        <f t="shared" si="3"/>
        <v>42.731595285650094</v>
      </c>
      <c r="R33" s="21">
        <v>885</v>
      </c>
      <c r="S33" s="17">
        <v>783</v>
      </c>
      <c r="T33" s="16">
        <f t="shared" si="4"/>
        <v>11.525423728813555</v>
      </c>
      <c r="U33" s="17">
        <v>7344.8</v>
      </c>
    </row>
    <row r="34" spans="2:21" ht="18" customHeight="1" x14ac:dyDescent="0.35">
      <c r="B34" s="5">
        <v>10</v>
      </c>
      <c r="C34" s="5" t="s">
        <v>18</v>
      </c>
      <c r="D34" s="5">
        <v>9</v>
      </c>
      <c r="E34" s="5" t="s">
        <v>31</v>
      </c>
      <c r="F34" s="6">
        <v>18.100000000000001</v>
      </c>
      <c r="G34" s="7">
        <v>58.54</v>
      </c>
      <c r="H34" s="23">
        <v>65.86</v>
      </c>
      <c r="I34" s="24">
        <f t="shared" si="9"/>
        <v>7.32</v>
      </c>
      <c r="J34" s="18">
        <v>31</v>
      </c>
      <c r="K34" s="18">
        <v>0</v>
      </c>
      <c r="L34" s="19">
        <f t="shared" si="8"/>
        <v>1860</v>
      </c>
      <c r="M34" s="23">
        <v>2.17</v>
      </c>
      <c r="N34" s="24">
        <f t="shared" si="2"/>
        <v>1.9874999999999998</v>
      </c>
      <c r="O34" s="7">
        <v>2.0049999999999999</v>
      </c>
      <c r="P34" s="7">
        <v>0.7</v>
      </c>
      <c r="Q34" s="15">
        <f t="shared" si="3"/>
        <v>17.908821702194317</v>
      </c>
      <c r="R34" s="21">
        <v>885</v>
      </c>
      <c r="S34" s="17">
        <v>733</v>
      </c>
      <c r="T34" s="16">
        <f t="shared" si="4"/>
        <v>17.175141242937851</v>
      </c>
      <c r="U34" s="17">
        <v>2349.8000000000002</v>
      </c>
    </row>
    <row r="35" spans="2:21" ht="18" customHeight="1" x14ac:dyDescent="0.35">
      <c r="B35" s="5">
        <v>10</v>
      </c>
      <c r="C35" s="5" t="s">
        <v>18</v>
      </c>
      <c r="D35" s="5">
        <v>10</v>
      </c>
      <c r="E35" s="5" t="s">
        <v>31</v>
      </c>
      <c r="F35" s="6">
        <v>18</v>
      </c>
      <c r="G35" s="7">
        <v>58.26</v>
      </c>
      <c r="H35" s="23">
        <v>71.819999999999993</v>
      </c>
      <c r="I35" s="24">
        <f t="shared" si="9"/>
        <v>13.559999999999995</v>
      </c>
      <c r="J35" s="18">
        <v>31</v>
      </c>
      <c r="K35" s="18">
        <v>0</v>
      </c>
      <c r="L35" s="19">
        <f t="shared" si="8"/>
        <v>1860</v>
      </c>
      <c r="M35" s="23">
        <v>2.17</v>
      </c>
      <c r="N35" s="24">
        <f t="shared" si="2"/>
        <v>1.9874999999999998</v>
      </c>
      <c r="O35" s="7">
        <v>2.0049999999999999</v>
      </c>
      <c r="P35" s="7">
        <v>0.7</v>
      </c>
      <c r="Q35" s="15">
        <f t="shared" si="3"/>
        <v>33.359665780963589</v>
      </c>
      <c r="R35" s="21">
        <v>885</v>
      </c>
      <c r="S35" s="17">
        <v>763</v>
      </c>
      <c r="T35" s="16">
        <f t="shared" si="4"/>
        <v>13.785310734463273</v>
      </c>
      <c r="U35" s="17">
        <v>2568.5</v>
      </c>
    </row>
    <row r="36" spans="2:21" ht="18" customHeight="1" x14ac:dyDescent="0.35">
      <c r="B36" s="5">
        <v>10</v>
      </c>
      <c r="C36" s="5" t="s">
        <v>18</v>
      </c>
      <c r="D36" s="5">
        <v>11</v>
      </c>
      <c r="E36" s="5" t="s">
        <v>31</v>
      </c>
      <c r="F36" s="6">
        <v>18.399999999999999</v>
      </c>
      <c r="G36" s="7">
        <v>57.97</v>
      </c>
      <c r="H36" s="23">
        <v>65.260000000000005</v>
      </c>
      <c r="I36" s="24">
        <f t="shared" si="9"/>
        <v>7.2900000000000063</v>
      </c>
      <c r="J36" s="18">
        <v>31</v>
      </c>
      <c r="K36" s="18">
        <v>0</v>
      </c>
      <c r="L36" s="19">
        <f t="shared" si="8"/>
        <v>1860</v>
      </c>
      <c r="M36" s="23">
        <v>2.17</v>
      </c>
      <c r="N36" s="24">
        <f t="shared" si="2"/>
        <v>1.9874999999999998</v>
      </c>
      <c r="O36" s="7">
        <v>2.0049999999999999</v>
      </c>
      <c r="P36" s="7">
        <v>0.7</v>
      </c>
      <c r="Q36" s="15">
        <f t="shared" si="3"/>
        <v>17.544629920875209</v>
      </c>
      <c r="R36" s="21">
        <v>885</v>
      </c>
      <c r="S36" s="17">
        <v>724</v>
      </c>
      <c r="T36" s="16">
        <f t="shared" si="4"/>
        <v>18.192090395480221</v>
      </c>
      <c r="U36" s="17">
        <v>2024.1</v>
      </c>
    </row>
    <row r="37" spans="2:21" ht="18" customHeight="1" x14ac:dyDescent="0.35">
      <c r="B37" s="5">
        <v>10</v>
      </c>
      <c r="C37" s="5" t="s">
        <v>18</v>
      </c>
      <c r="D37" s="5">
        <v>12</v>
      </c>
      <c r="E37" s="5" t="s">
        <v>31</v>
      </c>
      <c r="F37" s="6">
        <v>17.899999999999999</v>
      </c>
      <c r="G37" s="7">
        <v>58.9</v>
      </c>
      <c r="H37" s="23">
        <v>65.84</v>
      </c>
      <c r="I37" s="24">
        <f t="shared" si="9"/>
        <v>6.9400000000000048</v>
      </c>
      <c r="J37" s="18">
        <v>31</v>
      </c>
      <c r="K37" s="18">
        <v>0</v>
      </c>
      <c r="L37" s="19">
        <f t="shared" si="8"/>
        <v>1860</v>
      </c>
      <c r="M37" s="23">
        <v>2.17</v>
      </c>
      <c r="N37" s="24">
        <f t="shared" si="2"/>
        <v>1.9874999999999998</v>
      </c>
      <c r="O37" s="7">
        <v>2.0049999999999999</v>
      </c>
      <c r="P37" s="7">
        <v>0.7</v>
      </c>
      <c r="Q37" s="15">
        <f t="shared" si="3"/>
        <v>17.16883970830234</v>
      </c>
      <c r="R37" s="21">
        <v>885</v>
      </c>
      <c r="S37" s="17">
        <v>736</v>
      </c>
      <c r="T37" s="16">
        <f t="shared" si="4"/>
        <v>16.836158192090402</v>
      </c>
      <c r="U37" s="17">
        <v>2437.9</v>
      </c>
    </row>
    <row r="38" spans="2:21" ht="18" customHeight="1" x14ac:dyDescent="0.35">
      <c r="B38" s="5">
        <v>10</v>
      </c>
      <c r="C38" s="5" t="s">
        <v>18</v>
      </c>
      <c r="D38" s="5">
        <v>13</v>
      </c>
      <c r="E38" s="5" t="s">
        <v>53</v>
      </c>
      <c r="F38" s="6">
        <v>17.8</v>
      </c>
      <c r="G38" s="7">
        <v>60.39</v>
      </c>
      <c r="H38" s="23">
        <v>70.56</v>
      </c>
      <c r="I38" s="24">
        <f t="shared" si="9"/>
        <v>10.170000000000002</v>
      </c>
      <c r="J38" s="18">
        <v>31</v>
      </c>
      <c r="K38" s="18">
        <v>0</v>
      </c>
      <c r="L38" s="19">
        <f t="shared" si="8"/>
        <v>1860</v>
      </c>
      <c r="M38" s="23">
        <v>2.17</v>
      </c>
      <c r="N38" s="24">
        <f t="shared" si="2"/>
        <v>1.9874999999999998</v>
      </c>
      <c r="O38" s="7">
        <v>2.0049999999999999</v>
      </c>
      <c r="P38" s="7">
        <v>0.7</v>
      </c>
      <c r="Q38" s="15">
        <f t="shared" si="3"/>
        <v>25.300870114775773</v>
      </c>
      <c r="R38" s="21">
        <v>885</v>
      </c>
      <c r="S38" s="17">
        <v>895</v>
      </c>
      <c r="T38" s="16" t="s">
        <v>54</v>
      </c>
      <c r="U38" s="17" t="s">
        <v>57</v>
      </c>
    </row>
    <row r="39" spans="2:21" ht="18" customHeight="1" x14ac:dyDescent="0.35">
      <c r="B39" s="5">
        <v>10</v>
      </c>
      <c r="C39" s="5" t="s">
        <v>18</v>
      </c>
      <c r="D39" s="5">
        <v>14</v>
      </c>
      <c r="E39" s="5" t="s">
        <v>53</v>
      </c>
      <c r="F39" s="6">
        <v>18.3</v>
      </c>
      <c r="G39" s="7">
        <v>57.01</v>
      </c>
      <c r="H39" s="23">
        <v>76.83</v>
      </c>
      <c r="I39" s="24">
        <f t="shared" si="9"/>
        <v>19.82</v>
      </c>
      <c r="J39" s="18">
        <v>31</v>
      </c>
      <c r="K39" s="18">
        <v>0</v>
      </c>
      <c r="L39" s="19">
        <f t="shared" si="8"/>
        <v>1860</v>
      </c>
      <c r="M39" s="23">
        <v>2.17</v>
      </c>
      <c r="N39" s="24">
        <f t="shared" si="2"/>
        <v>1.9874999999999998</v>
      </c>
      <c r="O39" s="7">
        <v>2.0049999999999999</v>
      </c>
      <c r="P39" s="7">
        <v>0.7</v>
      </c>
      <c r="Q39" s="15">
        <f t="shared" si="3"/>
        <v>47.96087159282596</v>
      </c>
      <c r="R39" s="21">
        <v>885</v>
      </c>
      <c r="S39" s="17">
        <v>790</v>
      </c>
      <c r="T39" s="16">
        <f t="shared" si="4"/>
        <v>10.734463276836159</v>
      </c>
      <c r="U39" s="17">
        <v>9395.5</v>
      </c>
    </row>
    <row r="40" spans="2:21" ht="18" customHeight="1" x14ac:dyDescent="0.35">
      <c r="B40" s="5">
        <v>10</v>
      </c>
      <c r="C40" s="5" t="s">
        <v>18</v>
      </c>
      <c r="D40" s="5">
        <v>15</v>
      </c>
      <c r="E40" s="5" t="s">
        <v>53</v>
      </c>
      <c r="F40" s="6">
        <v>18.3</v>
      </c>
      <c r="G40" s="7">
        <v>58.63</v>
      </c>
      <c r="H40" s="23">
        <v>71.03</v>
      </c>
      <c r="I40" s="24">
        <f t="shared" si="9"/>
        <v>12.399999999999999</v>
      </c>
      <c r="J40" s="18">
        <v>31</v>
      </c>
      <c r="K40" s="18">
        <v>0</v>
      </c>
      <c r="L40" s="19">
        <f t="shared" si="8"/>
        <v>1860</v>
      </c>
      <c r="M40" s="23">
        <v>2.17</v>
      </c>
      <c r="N40" s="24">
        <f t="shared" si="2"/>
        <v>1.9874999999999998</v>
      </c>
      <c r="O40" s="7">
        <v>2.0049999999999999</v>
      </c>
      <c r="P40" s="7">
        <v>0.7</v>
      </c>
      <c r="Q40" s="15">
        <f t="shared" si="3"/>
        <v>30.005792520234195</v>
      </c>
      <c r="R40" s="21">
        <v>885</v>
      </c>
      <c r="S40" s="17">
        <v>782</v>
      </c>
      <c r="T40" s="16">
        <f t="shared" si="4"/>
        <v>11.638418079096047</v>
      </c>
      <c r="U40" s="17">
        <v>8409.4</v>
      </c>
    </row>
    <row r="41" spans="2:21" ht="18" customHeight="1" x14ac:dyDescent="0.35">
      <c r="B41" s="5">
        <v>10</v>
      </c>
      <c r="C41" s="5" t="s">
        <v>18</v>
      </c>
      <c r="D41" s="5">
        <v>16</v>
      </c>
      <c r="E41" s="5" t="s">
        <v>53</v>
      </c>
      <c r="F41" s="6">
        <v>18.100000000000001</v>
      </c>
      <c r="G41" s="7">
        <v>59.14</v>
      </c>
      <c r="H41" s="23">
        <v>75.87</v>
      </c>
      <c r="I41" s="24">
        <f t="shared" si="9"/>
        <v>16.730000000000004</v>
      </c>
      <c r="J41" s="18">
        <v>31</v>
      </c>
      <c r="K41" s="18">
        <v>0</v>
      </c>
      <c r="L41" s="19">
        <f t="shared" si="8"/>
        <v>1860</v>
      </c>
      <c r="M41" s="23">
        <v>2.17</v>
      </c>
      <c r="N41" s="24">
        <f t="shared" si="2"/>
        <v>1.9874999999999998</v>
      </c>
      <c r="O41" s="7">
        <v>2.0049999999999999</v>
      </c>
      <c r="P41" s="7">
        <v>0.7</v>
      </c>
      <c r="Q41" s="15">
        <f t="shared" si="3"/>
        <v>40.930954518812975</v>
      </c>
      <c r="R41" s="21">
        <v>885</v>
      </c>
      <c r="S41" s="17">
        <v>779</v>
      </c>
      <c r="T41" s="16">
        <f t="shared" si="4"/>
        <v>11.977401129943498</v>
      </c>
      <c r="U41" s="17">
        <v>8492.2000000000007</v>
      </c>
    </row>
    <row r="46" spans="2:21" x14ac:dyDescent="0.25">
      <c r="K46">
        <v>0</v>
      </c>
    </row>
  </sheetData>
  <mergeCells count="17">
    <mergeCell ref="D8:D9"/>
    <mergeCell ref="U8:U9"/>
    <mergeCell ref="B8:B9"/>
    <mergeCell ref="C8:C9"/>
    <mergeCell ref="E8:E9"/>
    <mergeCell ref="B1:Q1"/>
    <mergeCell ref="R8:T8"/>
    <mergeCell ref="B2:T6"/>
    <mergeCell ref="P8:P9"/>
    <mergeCell ref="F8:F9"/>
    <mergeCell ref="I8:I9"/>
    <mergeCell ref="L8:L9"/>
    <mergeCell ref="M8:O8"/>
    <mergeCell ref="G8:G9"/>
    <mergeCell ref="H8:H9"/>
    <mergeCell ref="J8:J9"/>
    <mergeCell ref="K8:K9"/>
  </mergeCells>
  <phoneticPr fontId="13" type="noConversion"/>
  <pageMargins left="0.75" right="0.75" top="1" bottom="1" header="0.5" footer="0.5"/>
  <pageSetup paperSize="9" orientation="portrait" r:id="rId1"/>
  <headerFooter alignWithMargins="0">
    <oddFooter>&amp;LFile: &amp;F (&amp;A)&amp;RPrintdatum: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T52"/>
  <sheetViews>
    <sheetView zoomScale="70" zoomScaleNormal="70" workbookViewId="0">
      <selection activeCell="H17" sqref="H17"/>
    </sheetView>
  </sheetViews>
  <sheetFormatPr defaultRowHeight="13.2" x14ac:dyDescent="0.25"/>
  <cols>
    <col min="2" max="2" width="12.88671875" bestFit="1" customWidth="1"/>
    <col min="3" max="3" width="11.5546875" bestFit="1" customWidth="1"/>
    <col min="4" max="4" width="16" bestFit="1" customWidth="1"/>
    <col min="5" max="5" width="12.44140625" bestFit="1" customWidth="1"/>
    <col min="9" max="9" width="9.5546875" customWidth="1"/>
    <col min="10" max="10" width="24.77734375" bestFit="1" customWidth="1"/>
    <col min="14" max="14" width="27.6640625" bestFit="1" customWidth="1"/>
    <col min="15" max="20" width="9.109375" customWidth="1"/>
  </cols>
  <sheetData>
    <row r="1" spans="2:20" ht="13.8" thickBot="1" x14ac:dyDescent="0.3">
      <c r="M1" s="25"/>
      <c r="N1" s="26"/>
      <c r="O1" s="27"/>
    </row>
    <row r="2" spans="2:20" ht="13.8" thickBot="1" x14ac:dyDescent="0.3">
      <c r="J2" s="37" t="s">
        <v>28</v>
      </c>
      <c r="M2" s="33" t="s">
        <v>0</v>
      </c>
      <c r="N2" s="34" t="s">
        <v>29</v>
      </c>
      <c r="O2" s="35" t="s">
        <v>27</v>
      </c>
    </row>
    <row r="3" spans="2:20" ht="13.8" thickBot="1" x14ac:dyDescent="0.3">
      <c r="B3" s="33" t="s">
        <v>7</v>
      </c>
      <c r="C3" s="34" t="s">
        <v>6</v>
      </c>
      <c r="D3" s="34" t="s">
        <v>5</v>
      </c>
      <c r="E3" s="35" t="s">
        <v>4</v>
      </c>
      <c r="J3" s="40">
        <v>1.3743016801594621</v>
      </c>
      <c r="M3" s="28" t="s">
        <v>22</v>
      </c>
      <c r="N3" s="4">
        <f>AVERAGE(J3:J6)</f>
        <v>3.6094644847779276</v>
      </c>
      <c r="O3" s="29">
        <f>_xlfn.STDEV.S(J3:J6)</f>
        <v>3.3222422528662743</v>
      </c>
    </row>
    <row r="4" spans="2:20" x14ac:dyDescent="0.25">
      <c r="B4" s="28" t="s">
        <v>9</v>
      </c>
      <c r="C4" s="4">
        <v>17.861767182928755</v>
      </c>
      <c r="D4" s="4">
        <v>2.8166309023847202</v>
      </c>
      <c r="E4" s="29">
        <f>D4/SQRT(4)</f>
        <v>1.4083154511923601</v>
      </c>
      <c r="G4" s="4"/>
      <c r="H4" s="4"/>
      <c r="J4" s="40">
        <v>1.1574945427708183</v>
      </c>
      <c r="M4" s="28" t="s">
        <v>23</v>
      </c>
      <c r="N4" s="4">
        <f>AVERAGE(J7:J10)</f>
        <v>21.582464296633912</v>
      </c>
      <c r="O4" s="29">
        <f>_xlfn.STDEV.S(J7:J10)</f>
        <v>2.2849397401645977</v>
      </c>
      <c r="P4" s="4"/>
      <c r="R4" s="4"/>
      <c r="T4" s="4"/>
    </row>
    <row r="5" spans="2:20" x14ac:dyDescent="0.25">
      <c r="B5" s="28" t="s">
        <v>11</v>
      </c>
      <c r="C5" s="4">
        <v>21.471231667706686</v>
      </c>
      <c r="D5" s="4">
        <v>5.8746264570617237</v>
      </c>
      <c r="E5" s="29">
        <f t="shared" ref="E5:E11" si="0">D5/SQRT(4)</f>
        <v>2.9373132285308619</v>
      </c>
      <c r="H5" s="4"/>
      <c r="I5" s="4"/>
      <c r="J5" s="40">
        <v>8.3109075202900762</v>
      </c>
      <c r="M5" s="28" t="s">
        <v>24</v>
      </c>
      <c r="N5" s="4">
        <f>AVERAGE(J11:J14)</f>
        <v>1.9424166422895119</v>
      </c>
      <c r="O5" s="29">
        <f>_xlfn.STDEV.S(J11:J14)</f>
        <v>4.6485277390909259</v>
      </c>
      <c r="T5" s="4"/>
    </row>
    <row r="6" spans="2:20" ht="13.8" thickBot="1" x14ac:dyDescent="0.3">
      <c r="B6" s="28" t="s">
        <v>13</v>
      </c>
      <c r="C6" s="4">
        <v>19.553072635794351</v>
      </c>
      <c r="D6" s="4">
        <v>3.4151567913017842</v>
      </c>
      <c r="E6" s="29">
        <f t="shared" si="0"/>
        <v>1.7075783956508921</v>
      </c>
      <c r="H6" s="4"/>
      <c r="J6" s="40">
        <v>3.5951541958913538</v>
      </c>
      <c r="M6" s="30" t="s">
        <v>25</v>
      </c>
      <c r="N6" s="39">
        <f>AVERAGE(J15:J18)</f>
        <v>15.743920843728951</v>
      </c>
      <c r="O6" s="32">
        <f>_xlfn.STDEV.S(J15:J18)</f>
        <v>8.459175046510385</v>
      </c>
      <c r="P6" s="4"/>
      <c r="Q6" s="4"/>
      <c r="R6" s="4"/>
      <c r="T6" s="4"/>
    </row>
    <row r="7" spans="2:20" x14ac:dyDescent="0.25">
      <c r="B7" s="28" t="s">
        <v>15</v>
      </c>
      <c r="C7" s="4">
        <v>21.495489278083863</v>
      </c>
      <c r="D7" s="4">
        <v>7.9152185598704934</v>
      </c>
      <c r="E7" s="29">
        <f t="shared" si="0"/>
        <v>3.9576092799352467</v>
      </c>
      <c r="G7" s="4"/>
      <c r="H7" s="4"/>
      <c r="I7" s="4"/>
      <c r="J7" s="40">
        <v>20.666683468405491</v>
      </c>
      <c r="P7" s="4"/>
      <c r="Q7" s="4"/>
      <c r="R7" s="4"/>
      <c r="T7" s="4"/>
    </row>
    <row r="8" spans="2:20" x14ac:dyDescent="0.25">
      <c r="B8" s="28" t="s">
        <v>10</v>
      </c>
      <c r="C8" s="4">
        <v>19.154060472745179</v>
      </c>
      <c r="D8" s="4">
        <v>1.3761237994242888</v>
      </c>
      <c r="E8" s="29">
        <f t="shared" si="0"/>
        <v>0.68806189971214438</v>
      </c>
      <c r="I8" s="4"/>
      <c r="J8" s="40">
        <v>24.499229663500468</v>
      </c>
      <c r="P8" s="4"/>
      <c r="Q8" s="4"/>
      <c r="R8" s="4"/>
      <c r="T8" s="4"/>
    </row>
    <row r="9" spans="2:20" x14ac:dyDescent="0.25">
      <c r="B9" s="38" t="s">
        <v>12</v>
      </c>
      <c r="C9" s="4">
        <v>40.736524769379088</v>
      </c>
      <c r="D9" s="4">
        <v>1.8868086886767599</v>
      </c>
      <c r="E9" s="29">
        <f t="shared" si="0"/>
        <v>0.94340434433837994</v>
      </c>
      <c r="J9" s="40">
        <v>19.113179231187186</v>
      </c>
      <c r="T9" s="4"/>
    </row>
    <row r="10" spans="2:20" x14ac:dyDescent="0.25">
      <c r="B10" s="28" t="s">
        <v>14</v>
      </c>
      <c r="C10" s="4">
        <v>20.305701342933276</v>
      </c>
      <c r="D10" s="4">
        <v>3.0216538091368208</v>
      </c>
      <c r="E10" s="29">
        <f t="shared" si="0"/>
        <v>1.5108269045684104</v>
      </c>
      <c r="J10" s="40">
        <v>22.050764823442503</v>
      </c>
    </row>
    <row r="11" spans="2:20" ht="13.8" thickBot="1" x14ac:dyDescent="0.3">
      <c r="B11" s="30" t="s">
        <v>16</v>
      </c>
      <c r="C11" s="39">
        <v>36.049622186662226</v>
      </c>
      <c r="D11" s="39">
        <v>10.291887029636738</v>
      </c>
      <c r="E11" s="32">
        <f t="shared" si="0"/>
        <v>5.1459435148183692</v>
      </c>
      <c r="J11" s="40">
        <v>-1.1120714960253686</v>
      </c>
    </row>
    <row r="12" spans="2:20" x14ac:dyDescent="0.25">
      <c r="C12" s="4"/>
      <c r="D12" s="4"/>
      <c r="J12" s="40">
        <v>8.8403672608489323</v>
      </c>
    </row>
    <row r="13" spans="2:20" x14ac:dyDescent="0.25">
      <c r="C13" s="4"/>
      <c r="D13" s="4"/>
      <c r="J13" s="40">
        <v>0.53483906673604054</v>
      </c>
      <c r="N13" s="4"/>
      <c r="O13" s="4"/>
      <c r="P13" s="4"/>
      <c r="Q13" s="4"/>
      <c r="T13" s="4"/>
    </row>
    <row r="14" spans="2:20" ht="13.8" thickBot="1" x14ac:dyDescent="0.3">
      <c r="C14" s="4"/>
      <c r="D14" s="4"/>
      <c r="J14" s="40">
        <v>-0.4934682624015565</v>
      </c>
      <c r="N14" s="4"/>
      <c r="O14" s="4"/>
      <c r="P14" s="4"/>
      <c r="Q14" s="4"/>
      <c r="T14" s="4"/>
    </row>
    <row r="15" spans="2:20" ht="13.8" thickBot="1" x14ac:dyDescent="0.3">
      <c r="C15" s="33" t="s">
        <v>3</v>
      </c>
      <c r="D15" s="34"/>
      <c r="E15" s="33" t="s">
        <v>20</v>
      </c>
      <c r="F15" s="35"/>
      <c r="J15" s="40">
        <v>4.9146039225490696</v>
      </c>
      <c r="N15" s="4"/>
      <c r="O15" s="4"/>
      <c r="P15" s="4"/>
      <c r="Q15" s="4"/>
      <c r="T15" s="4"/>
    </row>
    <row r="16" spans="2:20" ht="13.8" thickBot="1" x14ac:dyDescent="0.3">
      <c r="B16" s="25" t="s">
        <v>33</v>
      </c>
      <c r="C16" s="30" t="s">
        <v>31</v>
      </c>
      <c r="D16" s="31" t="s">
        <v>32</v>
      </c>
      <c r="E16" s="33" t="s">
        <v>31</v>
      </c>
      <c r="F16" s="35" t="s">
        <v>32</v>
      </c>
      <c r="J16" s="40">
        <v>24.636699361503645</v>
      </c>
      <c r="N16" s="4"/>
      <c r="O16" s="4"/>
      <c r="P16" s="4"/>
      <c r="Q16" s="4"/>
      <c r="T16" s="4"/>
    </row>
    <row r="17" spans="2:20" x14ac:dyDescent="0.25">
      <c r="B17" s="45" t="s">
        <v>30</v>
      </c>
      <c r="C17" s="43">
        <f>C6</f>
        <v>19.553072635794351</v>
      </c>
      <c r="D17" s="47">
        <f>C10</f>
        <v>20.305701342933276</v>
      </c>
      <c r="E17" s="38">
        <f>D6</f>
        <v>3.4151567913017842</v>
      </c>
      <c r="F17" s="41">
        <f>D10</f>
        <v>3.0216538091368208</v>
      </c>
      <c r="J17" s="40">
        <v>13.844942047522014</v>
      </c>
      <c r="T17" s="4"/>
    </row>
    <row r="18" spans="2:20" ht="13.8" thickBot="1" x14ac:dyDescent="0.3">
      <c r="B18" s="46" t="s">
        <v>34</v>
      </c>
      <c r="C18" s="44">
        <f>C7</f>
        <v>21.495489278083863</v>
      </c>
      <c r="D18" s="39">
        <f>C11</f>
        <v>36.049622186662226</v>
      </c>
      <c r="E18" s="44">
        <f>D7</f>
        <v>7.9152185598704934</v>
      </c>
      <c r="F18" s="42">
        <f>D11</f>
        <v>10.291887029636738</v>
      </c>
      <c r="J18" s="40">
        <v>19.579438043341071</v>
      </c>
      <c r="S18" s="4"/>
      <c r="T18" s="4"/>
    </row>
    <row r="19" spans="2:20" ht="13.8" thickBot="1" x14ac:dyDescent="0.3">
      <c r="J19" s="4"/>
    </row>
    <row r="20" spans="2:20" ht="13.8" thickBot="1" x14ac:dyDescent="0.3">
      <c r="C20" s="33" t="s">
        <v>3</v>
      </c>
      <c r="D20" s="34"/>
      <c r="E20" s="33" t="s">
        <v>20</v>
      </c>
      <c r="F20" s="35"/>
      <c r="J20" s="4"/>
    </row>
    <row r="21" spans="2:20" ht="13.8" thickBot="1" x14ac:dyDescent="0.3">
      <c r="B21" s="25" t="s">
        <v>35</v>
      </c>
      <c r="C21" s="30" t="s">
        <v>31</v>
      </c>
      <c r="D21" s="31" t="s">
        <v>32</v>
      </c>
      <c r="E21" s="33" t="s">
        <v>31</v>
      </c>
      <c r="F21" s="35" t="s">
        <v>32</v>
      </c>
      <c r="J21" s="4"/>
      <c r="N21" s="4"/>
      <c r="O21" s="4"/>
      <c r="P21" s="4"/>
      <c r="Q21" s="4"/>
    </row>
    <row r="22" spans="2:20" x14ac:dyDescent="0.25">
      <c r="B22" s="45" t="s">
        <v>30</v>
      </c>
      <c r="C22" s="43">
        <f>C4</f>
        <v>17.861767182928755</v>
      </c>
      <c r="D22" s="47">
        <f>C8</f>
        <v>19.154060472745179</v>
      </c>
      <c r="E22" s="38">
        <f>D4</f>
        <v>2.8166309023847202</v>
      </c>
      <c r="F22" s="41">
        <f>D8</f>
        <v>1.3761237994242888</v>
      </c>
      <c r="J22" s="4"/>
      <c r="N22" s="4"/>
      <c r="O22" s="4"/>
      <c r="P22" s="4"/>
      <c r="Q22" s="4"/>
    </row>
    <row r="23" spans="2:20" ht="13.8" thickBot="1" x14ac:dyDescent="0.3">
      <c r="B23" s="46" t="s">
        <v>34</v>
      </c>
      <c r="C23" s="44">
        <f>C5</f>
        <v>21.471231667706686</v>
      </c>
      <c r="D23" s="39">
        <f>C9</f>
        <v>40.736524769379088</v>
      </c>
      <c r="E23" s="44">
        <f>D5</f>
        <v>5.8746264570617237</v>
      </c>
      <c r="F23" s="42">
        <f>D9</f>
        <v>1.8868086886767599</v>
      </c>
      <c r="J23" s="4"/>
      <c r="N23" s="4"/>
      <c r="O23" s="4"/>
      <c r="P23" s="4"/>
      <c r="Q23" s="4"/>
    </row>
    <row r="24" spans="2:20" x14ac:dyDescent="0.25">
      <c r="J24" s="4"/>
      <c r="N24" s="4"/>
      <c r="O24" s="4"/>
      <c r="P24" s="4"/>
      <c r="Q24" s="4"/>
    </row>
    <row r="25" spans="2:20" x14ac:dyDescent="0.25">
      <c r="J25" s="4"/>
    </row>
    <row r="48" spans="16:16" x14ac:dyDescent="0.25">
      <c r="P48" s="4"/>
    </row>
    <row r="49" spans="14:15" x14ac:dyDescent="0.25">
      <c r="N49" s="4"/>
      <c r="O49" s="4"/>
    </row>
    <row r="50" spans="14:15" x14ac:dyDescent="0.25">
      <c r="N50" s="4"/>
      <c r="O50" s="4"/>
    </row>
    <row r="51" spans="14:15" x14ac:dyDescent="0.25">
      <c r="N51" s="4"/>
      <c r="O51" s="4"/>
    </row>
    <row r="52" spans="14:15" x14ac:dyDescent="0.25">
      <c r="N52" s="4"/>
      <c r="O52" s="4"/>
    </row>
  </sheetData>
  <phoneticPr fontId="13"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6"/>
  <sheetViews>
    <sheetView zoomScale="70" zoomScaleNormal="70" workbookViewId="0">
      <selection activeCell="D2" sqref="D2"/>
    </sheetView>
  </sheetViews>
  <sheetFormatPr defaultRowHeight="13.2" x14ac:dyDescent="0.25"/>
  <cols>
    <col min="3" max="3" width="14.109375" bestFit="1" customWidth="1"/>
    <col min="7" max="7" width="24" bestFit="1" customWidth="1"/>
    <col min="11" max="11" width="24.109375" bestFit="1" customWidth="1"/>
  </cols>
  <sheetData>
    <row r="1" spans="1:12" ht="13.8" thickBot="1" x14ac:dyDescent="0.3">
      <c r="A1" s="33" t="s">
        <v>0</v>
      </c>
      <c r="B1" s="34" t="s">
        <v>19</v>
      </c>
      <c r="C1" s="35" t="s">
        <v>20</v>
      </c>
      <c r="G1" s="37" t="s">
        <v>21</v>
      </c>
      <c r="J1" s="33" t="s">
        <v>0</v>
      </c>
      <c r="K1" s="34" t="s">
        <v>26</v>
      </c>
      <c r="L1" s="35" t="s">
        <v>27</v>
      </c>
    </row>
    <row r="2" spans="1:12" ht="18.75" customHeight="1" x14ac:dyDescent="0.25">
      <c r="A2" s="28" t="s">
        <v>9</v>
      </c>
      <c r="B2">
        <v>21.183098591549296</v>
      </c>
      <c r="C2" s="29">
        <v>1.1361114337843514</v>
      </c>
      <c r="D2" s="48"/>
      <c r="G2" s="36">
        <v>-3.8405347338266829</v>
      </c>
      <c r="J2" s="28" t="s">
        <v>22</v>
      </c>
      <c r="K2">
        <f>AVERAGE(G2:G5)</f>
        <v>-5.4203867271425121</v>
      </c>
      <c r="L2" s="29">
        <f>_xlfn.STDEV.S(G2:G5)</f>
        <v>1.4621199380873391</v>
      </c>
    </row>
    <row r="3" spans="1:12" x14ac:dyDescent="0.25">
      <c r="A3" s="28" t="s">
        <v>10</v>
      </c>
      <c r="B3">
        <v>21.943661971830988</v>
      </c>
      <c r="C3" s="29">
        <v>1.7848280927039428</v>
      </c>
      <c r="G3" s="36">
        <v>-5.8690220418556542</v>
      </c>
      <c r="J3" s="28" t="s">
        <v>23</v>
      </c>
      <c r="K3">
        <f>AVERAGE(G6:G9)</f>
        <v>-9.7402721413225173</v>
      </c>
      <c r="L3" s="29">
        <f>_xlfn.STDEV.S(G6:G9)</f>
        <v>1.651647479017615</v>
      </c>
    </row>
    <row r="4" spans="1:12" x14ac:dyDescent="0.25">
      <c r="A4" s="28" t="s">
        <v>13</v>
      </c>
      <c r="B4">
        <v>20.985915492957744</v>
      </c>
      <c r="C4" s="29">
        <v>2.2048739839715856</v>
      </c>
      <c r="G4" s="36">
        <v>-7.2262274210233102</v>
      </c>
      <c r="J4" s="28" t="s">
        <v>24</v>
      </c>
      <c r="K4">
        <f>AVERAGE(G10:G13)</f>
        <v>-4.4887403517148092</v>
      </c>
      <c r="L4" s="29">
        <f>_xlfn.STDEV.S(G10:G13)</f>
        <v>1.7283840376857285</v>
      </c>
    </row>
    <row r="5" spans="1:12" ht="13.8" thickBot="1" x14ac:dyDescent="0.3">
      <c r="A5" s="28" t="s">
        <v>14</v>
      </c>
      <c r="B5">
        <v>17.661971830985916</v>
      </c>
      <c r="C5" s="29">
        <v>5.8529219284198941</v>
      </c>
      <c r="G5" s="36">
        <v>-4.7457627118643995</v>
      </c>
      <c r="J5" s="30" t="s">
        <v>25</v>
      </c>
      <c r="K5" s="31">
        <f>AVERAGE(G14:G17)</f>
        <v>-9.0744012095169886</v>
      </c>
      <c r="L5" s="32">
        <f>_xlfn.STDEV.S(G14:G17)</f>
        <v>1.2185593265895656</v>
      </c>
    </row>
    <row r="6" spans="1:12" x14ac:dyDescent="0.25">
      <c r="A6" s="28" t="s">
        <v>11</v>
      </c>
      <c r="B6">
        <v>15.762711864406782</v>
      </c>
      <c r="C6" s="29">
        <v>0.94312497367600245</v>
      </c>
      <c r="G6" s="36">
        <v>-9.0347736134320122</v>
      </c>
    </row>
    <row r="7" spans="1:12" x14ac:dyDescent="0.25">
      <c r="A7" s="28" t="s">
        <v>12</v>
      </c>
      <c r="B7">
        <v>12.203389830508472</v>
      </c>
      <c r="C7" s="29">
        <v>0.48819138971057369</v>
      </c>
      <c r="G7" s="36">
        <v>-12.190976366674633</v>
      </c>
    </row>
    <row r="8" spans="1:12" x14ac:dyDescent="0.25">
      <c r="A8" s="28" t="s">
        <v>15</v>
      </c>
      <c r="B8">
        <v>16.497175141242934</v>
      </c>
      <c r="C8" s="29">
        <v>1.8974978105928439</v>
      </c>
      <c r="G8" s="36">
        <v>-9.1480862576589494</v>
      </c>
    </row>
    <row r="9" spans="1:12" ht="13.8" thickBot="1" x14ac:dyDescent="0.3">
      <c r="A9" s="30" t="s">
        <v>16</v>
      </c>
      <c r="B9" s="31">
        <v>8.5875706214689274</v>
      </c>
      <c r="C9" s="32">
        <v>5.7490329139859311</v>
      </c>
      <c r="G9" s="36">
        <v>-8.5872523275244763</v>
      </c>
    </row>
    <row r="10" spans="1:12" x14ac:dyDescent="0.25">
      <c r="G10" s="36">
        <v>-2.9375348134001804</v>
      </c>
    </row>
    <row r="11" spans="1:12" x14ac:dyDescent="0.25">
      <c r="G11" s="36">
        <v>-5.8766610965226391</v>
      </c>
    </row>
    <row r="12" spans="1:12" ht="13.8" thickBot="1" x14ac:dyDescent="0.3">
      <c r="G12" s="36">
        <v>-6.0895997453648469</v>
      </c>
    </row>
    <row r="13" spans="1:12" ht="13.8" thickBot="1" x14ac:dyDescent="0.3">
      <c r="B13" s="33" t="s">
        <v>3</v>
      </c>
      <c r="C13" s="34"/>
      <c r="D13" s="33" t="s">
        <v>20</v>
      </c>
      <c r="E13" s="35"/>
      <c r="G13" s="36">
        <v>-3.0511657515715704</v>
      </c>
    </row>
    <row r="14" spans="1:12" ht="13.8" thickBot="1" x14ac:dyDescent="0.3">
      <c r="A14" s="25" t="s">
        <v>35</v>
      </c>
      <c r="B14" s="30" t="s">
        <v>31</v>
      </c>
      <c r="C14" s="31" t="s">
        <v>32</v>
      </c>
      <c r="D14" s="33" t="s">
        <v>31</v>
      </c>
      <c r="E14" s="35" t="s">
        <v>32</v>
      </c>
      <c r="G14" s="36">
        <v>-9.1830985915492995</v>
      </c>
    </row>
    <row r="15" spans="1:12" x14ac:dyDescent="0.25">
      <c r="A15" s="45" t="s">
        <v>30</v>
      </c>
      <c r="B15" s="43">
        <f>B2</f>
        <v>21.183098591549296</v>
      </c>
      <c r="C15" s="47">
        <f>B3</f>
        <v>21.943661971830988</v>
      </c>
      <c r="D15" s="38">
        <f>C2</f>
        <v>1.1361114337843514</v>
      </c>
      <c r="E15" s="41">
        <f>C3</f>
        <v>1.7848280927039428</v>
      </c>
      <c r="G15" s="36">
        <v>-7.9134240471074975</v>
      </c>
    </row>
    <row r="16" spans="1:12" ht="13.8" thickBot="1" x14ac:dyDescent="0.3">
      <c r="A16" s="46" t="s">
        <v>34</v>
      </c>
      <c r="B16" s="44">
        <f>B6</f>
        <v>15.762711864406782</v>
      </c>
      <c r="C16" s="39">
        <f>B7</f>
        <v>12.203389830508472</v>
      </c>
      <c r="D16" s="44">
        <f>C6</f>
        <v>0.94312497367600245</v>
      </c>
      <c r="E16" s="42">
        <f>C7</f>
        <v>0.48819138971057369</v>
      </c>
      <c r="G16" s="36">
        <v>-10.727779104002545</v>
      </c>
    </row>
    <row r="17" spans="1:7" ht="13.8" thickBot="1" x14ac:dyDescent="0.3">
      <c r="G17" s="36">
        <v>-8.4733030954086139</v>
      </c>
    </row>
    <row r="18" spans="1:7" ht="13.8" thickBot="1" x14ac:dyDescent="0.3">
      <c r="B18" s="33" t="s">
        <v>3</v>
      </c>
      <c r="C18" s="34"/>
      <c r="D18" s="33" t="s">
        <v>20</v>
      </c>
      <c r="E18" s="35"/>
    </row>
    <row r="19" spans="1:7" ht="13.8" thickBot="1" x14ac:dyDescent="0.3">
      <c r="A19" s="25" t="s">
        <v>33</v>
      </c>
      <c r="B19" s="30" t="s">
        <v>31</v>
      </c>
      <c r="C19" s="31" t="s">
        <v>32</v>
      </c>
      <c r="D19" s="33" t="s">
        <v>31</v>
      </c>
      <c r="E19" s="35" t="s">
        <v>32</v>
      </c>
    </row>
    <row r="20" spans="1:7" x14ac:dyDescent="0.25">
      <c r="A20" s="45" t="s">
        <v>30</v>
      </c>
      <c r="B20" s="43">
        <f>B4</f>
        <v>20.985915492957744</v>
      </c>
      <c r="C20" s="47">
        <f>B5</f>
        <v>17.661971830985916</v>
      </c>
      <c r="D20" s="38">
        <f>C4</f>
        <v>2.2048739839715856</v>
      </c>
      <c r="E20" s="41">
        <f>C5</f>
        <v>5.8529219284198941</v>
      </c>
    </row>
    <row r="21" spans="1:7" ht="13.8" thickBot="1" x14ac:dyDescent="0.3">
      <c r="A21" s="46" t="s">
        <v>34</v>
      </c>
      <c r="B21" s="44">
        <f>B8</f>
        <v>16.497175141242934</v>
      </c>
      <c r="C21" s="39">
        <f>B9</f>
        <v>8.5875706214689274</v>
      </c>
      <c r="D21" s="44">
        <f>C8</f>
        <v>1.8974978105928439</v>
      </c>
      <c r="E21" s="42">
        <f>C9</f>
        <v>5.7490329139859311</v>
      </c>
      <c r="F21" s="20"/>
    </row>
    <row r="22" spans="1:7" x14ac:dyDescent="0.25">
      <c r="E22" s="20"/>
    </row>
    <row r="23" spans="1:7" x14ac:dyDescent="0.25">
      <c r="E23" s="20"/>
    </row>
    <row r="24" spans="1:7" x14ac:dyDescent="0.25">
      <c r="E24" s="20"/>
    </row>
    <row r="27" spans="1:7" x14ac:dyDescent="0.25">
      <c r="E27" s="20"/>
    </row>
    <row r="28" spans="1:7" x14ac:dyDescent="0.25">
      <c r="E28" s="20"/>
    </row>
    <row r="29" spans="1:7" x14ac:dyDescent="0.25">
      <c r="E29" s="20"/>
    </row>
    <row r="30" spans="1:7" x14ac:dyDescent="0.25">
      <c r="E30" s="20"/>
    </row>
    <row r="33" spans="5:5" x14ac:dyDescent="0.25">
      <c r="E33" s="20"/>
    </row>
    <row r="34" spans="5:5" x14ac:dyDescent="0.25">
      <c r="E34" s="20"/>
    </row>
    <row r="35" spans="5:5" x14ac:dyDescent="0.25">
      <c r="E35" s="20"/>
    </row>
    <row r="36" spans="5:5" x14ac:dyDescent="0.25">
      <c r="E36" s="20"/>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Permeability and retention</vt:lpstr>
      <vt:lpstr>Permeability</vt:lpstr>
      <vt:lpstr>Retention summary</vt:lpstr>
    </vt:vector>
  </TitlesOfParts>
  <Company>Twente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Joris de Grooth</dc:creator>
  <cp:lastModifiedBy>Watt, Tjerk (UT-TNW)</cp:lastModifiedBy>
  <dcterms:created xsi:type="dcterms:W3CDTF">2016-02-09T12:17:33Z</dcterms:created>
  <dcterms:modified xsi:type="dcterms:W3CDTF">2023-10-11T14:41:37Z</dcterms:modified>
</cp:coreProperties>
</file>