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mc:AlternateContent xmlns:mc="http://schemas.openxmlformats.org/markup-compatibility/2006">
    <mc:Choice Requires="x15">
      <x15ac:absPath xmlns:x15ac="http://schemas.microsoft.com/office/spreadsheetml/2010/11/ac" url="https://universiteittwente-my.sharepoint.com/personal/t_r_watt_utwente_nl/Documents/Documenten/PhD stuff/Data/Lignin article data deposit/Filtration/"/>
    </mc:Choice>
  </mc:AlternateContent>
  <xr:revisionPtr revIDLastSave="0" documentId="8_{2B5250C3-E30D-4625-83A5-4FD5F68B5DA1}" xr6:coauthVersionLast="47" xr6:coauthVersionMax="47" xr10:uidLastSave="{00000000-0000-0000-0000-000000000000}"/>
  <bookViews>
    <workbookView xWindow="28680" yWindow="420" windowWidth="25440" windowHeight="15270" xr2:uid="{00000000-000D-0000-FFFF-FFFF00000000}"/>
  </bookViews>
  <sheets>
    <sheet name="Permeability and retention" sheetId="1" r:id="rId1"/>
  </sheets>
  <externalReferences>
    <externalReference r:id="rId2"/>
  </externalReferences>
  <definedNames>
    <definedName name="DF" localSheetId="0">'Permeability and retention'!#REF!,'Permeability and retention'!#REF!</definedName>
    <definedName name="DF">'[1]Droge_Flux Air dried'!$B$18:$B$53,'[1]Droge_Flux Air dried'!$L$18:$L$53</definedName>
    <definedName name="Du">[1]Diameters!$F$8:$F$52,[1]Diameters!$H$8:$H$52</definedName>
    <definedName name="NF">[1]Natte_Flux!$B$18:$B$53,[1]Natte_Flux!$L$18:$L$53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R10" i="1" l="1"/>
  <c r="R11" i="1"/>
  <c r="R12" i="1"/>
  <c r="R13" i="1"/>
  <c r="R14" i="1"/>
  <c r="R15" i="1"/>
  <c r="R16" i="1"/>
  <c r="R17" i="1"/>
  <c r="L10" i="1"/>
  <c r="L11" i="1"/>
  <c r="L13" i="1"/>
  <c r="L14" i="1"/>
  <c r="L15" i="1"/>
  <c r="L16" i="1"/>
  <c r="L17" i="1"/>
  <c r="J10" i="1"/>
  <c r="J11" i="1"/>
  <c r="J13" i="1"/>
  <c r="J14" i="1"/>
  <c r="J15" i="1"/>
  <c r="J16" i="1"/>
  <c r="J17" i="1"/>
  <c r="G10" i="1"/>
  <c r="G11" i="1"/>
  <c r="G12" i="1"/>
  <c r="G13" i="1"/>
  <c r="G14" i="1"/>
  <c r="G15" i="1"/>
  <c r="G16" i="1"/>
  <c r="G17" i="1"/>
  <c r="O13" i="1" l="1"/>
  <c r="O11" i="1"/>
  <c r="O10" i="1"/>
  <c r="O15" i="1"/>
  <c r="O14" i="1"/>
  <c r="O17" i="1"/>
  <c r="O16" i="1"/>
  <c r="G33" i="1"/>
  <c r="G26" i="1" l="1"/>
  <c r="G27" i="1" l="1"/>
  <c r="G28" i="1"/>
  <c r="G30" i="1"/>
  <c r="G31" i="1"/>
  <c r="G32" i="1"/>
  <c r="G25" i="1"/>
  <c r="R22" i="1"/>
  <c r="R28" i="1"/>
  <c r="G21" i="1"/>
  <c r="J21" i="1"/>
  <c r="L21" i="1"/>
  <c r="R21" i="1"/>
  <c r="L19" i="1"/>
  <c r="L20" i="1"/>
  <c r="L23" i="1"/>
  <c r="L24" i="1"/>
  <c r="L25" i="1"/>
  <c r="L26" i="1"/>
  <c r="L27" i="1"/>
  <c r="L28" i="1"/>
  <c r="L30" i="1"/>
  <c r="L31" i="1"/>
  <c r="L32" i="1"/>
  <c r="L33" i="1"/>
  <c r="L18" i="1"/>
  <c r="O21" i="1" l="1"/>
  <c r="G20" i="1" l="1"/>
  <c r="G23" i="1"/>
  <c r="G24" i="1"/>
  <c r="J23" i="1" l="1"/>
  <c r="O23" i="1" s="1"/>
  <c r="J24" i="1"/>
  <c r="O24" i="1" s="1"/>
  <c r="J25" i="1"/>
  <c r="O25" i="1" s="1"/>
  <c r="J26" i="1"/>
  <c r="O26" i="1" s="1"/>
  <c r="J27" i="1"/>
  <c r="O27" i="1" s="1"/>
  <c r="J28" i="1"/>
  <c r="O28" i="1" s="1"/>
  <c r="J19" i="1" l="1"/>
  <c r="J20" i="1"/>
  <c r="O20" i="1" s="1"/>
  <c r="J30" i="1"/>
  <c r="O30" i="1" s="1"/>
  <c r="J31" i="1"/>
  <c r="O31" i="1" s="1"/>
  <c r="J32" i="1"/>
  <c r="O32" i="1" s="1"/>
  <c r="J33" i="1"/>
  <c r="O33" i="1" s="1"/>
  <c r="J18" i="1"/>
  <c r="G19" i="1"/>
  <c r="G18" i="1"/>
  <c r="O18" i="1" l="1"/>
  <c r="O19" i="1"/>
  <c r="R19" i="1"/>
  <c r="R20" i="1"/>
  <c r="R23" i="1"/>
  <c r="R24" i="1"/>
  <c r="R25" i="1"/>
  <c r="R26" i="1"/>
  <c r="R27" i="1"/>
  <c r="R29" i="1"/>
  <c r="R30" i="1"/>
  <c r="R31" i="1"/>
  <c r="R32" i="1"/>
  <c r="R33" i="1"/>
  <c r="R18" i="1"/>
</calcChain>
</file>

<file path=xl/sharedStrings.xml><?xml version="1.0" encoding="utf-8"?>
<sst xmlns="http://schemas.openxmlformats.org/spreadsheetml/2006/main" count="50" uniqueCount="27">
  <si>
    <t>%</t>
  </si>
  <si>
    <r>
      <t xml:space="preserve"> [L/m</t>
    </r>
    <r>
      <rPr>
        <vertAlign val="superscript"/>
        <sz val="10"/>
        <rFont val="Arial"/>
        <family val="2"/>
      </rPr>
      <t>2</t>
    </r>
    <r>
      <rPr>
        <sz val="10"/>
        <rFont val="Arial"/>
        <family val="2"/>
      </rPr>
      <t>hbar]</t>
    </r>
  </si>
  <si>
    <t>50mM</t>
  </si>
  <si>
    <t>500mM</t>
  </si>
  <si>
    <t>5mM</t>
  </si>
  <si>
    <t>defect</t>
  </si>
  <si>
    <t>Comments:</t>
  </si>
  <si>
    <t>NaCl Concentration coating</t>
  </si>
  <si>
    <t>Bilayers (#)</t>
  </si>
  <si>
    <t>length [cm]</t>
  </si>
  <si>
    <t>mass beaker [g]</t>
  </si>
  <si>
    <t>mass beaker + permeate [g]</t>
  </si>
  <si>
    <t>Mass permeate [g]</t>
  </si>
  <si>
    <t>minutes</t>
  </si>
  <si>
    <t>seconds</t>
  </si>
  <si>
    <t>time [s]</t>
  </si>
  <si>
    <t>Feed Pressure [bar]</t>
  </si>
  <si>
    <t>Before</t>
  </si>
  <si>
    <t>After</t>
  </si>
  <si>
    <t>Avg.</t>
  </si>
  <si>
    <t>Inner diameter fibre [mm]</t>
  </si>
  <si>
    <t>Permeability</t>
  </si>
  <si>
    <r>
      <t>MgSO</t>
    </r>
    <r>
      <rPr>
        <b/>
        <vertAlign val="subscript"/>
        <sz val="14"/>
        <rFont val="Arial"/>
        <family val="2"/>
      </rPr>
      <t>4</t>
    </r>
    <r>
      <rPr>
        <b/>
        <sz val="14"/>
        <rFont val="Arial"/>
        <family val="2"/>
      </rPr>
      <t>-Retention</t>
    </r>
  </si>
  <si>
    <t>feed conductivity</t>
  </si>
  <si>
    <t>permeate conductivity</t>
  </si>
  <si>
    <t>MWCO (g/mol)</t>
  </si>
  <si>
    <t>Pure water permeability, MWCO and MgSO4 retention of membranes coated from lignin solutions containing different amounts of NaCl. The MWCO was determined from the PEG retention data measured by the GPC (See GPC 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</si>
</sst>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4" x14ac:knownFonts="1">
    <font>
      <sz val="10"/>
      <name val="Arial"/>
      <family val="2"/>
    </font>
    <font>
      <sz val="11"/>
      <color theme="1"/>
      <name val="Calibri"/>
      <family val="2"/>
      <scheme val="minor"/>
    </font>
    <font>
      <sz val="11"/>
      <color theme="1"/>
      <name val="Calibri"/>
      <family val="2"/>
      <scheme val="minor"/>
    </font>
    <font>
      <sz val="11"/>
      <color rgb="FF3F3F76"/>
      <name val="Calibri"/>
      <family val="2"/>
      <scheme val="minor"/>
    </font>
    <font>
      <b/>
      <sz val="11"/>
      <color rgb="FFFA7D00"/>
      <name val="Calibri"/>
      <family val="2"/>
      <scheme val="minor"/>
    </font>
    <font>
      <sz val="10"/>
      <name val="Arial"/>
      <family val="2"/>
    </font>
    <font>
      <b/>
      <sz val="14"/>
      <name val="Arial"/>
      <family val="2"/>
    </font>
    <font>
      <b/>
      <sz val="10"/>
      <name val="Arial"/>
      <family val="2"/>
    </font>
    <font>
      <b/>
      <sz val="16"/>
      <name val="Arial"/>
      <family val="2"/>
    </font>
    <font>
      <sz val="14"/>
      <color theme="1"/>
      <name val="Calibri"/>
      <family val="2"/>
      <scheme val="minor"/>
    </font>
    <font>
      <b/>
      <sz val="13"/>
      <color rgb="FFFA7D00"/>
      <name val="Calibri"/>
      <family val="2"/>
      <scheme val="minor"/>
    </font>
    <font>
      <vertAlign val="superscript"/>
      <sz val="10"/>
      <name val="Arial"/>
      <family val="2"/>
    </font>
    <font>
      <b/>
      <vertAlign val="subscript"/>
      <sz val="14"/>
      <name val="Arial"/>
      <family val="2"/>
    </font>
    <font>
      <sz val="8"/>
      <name val="Arial"/>
      <family val="2"/>
    </font>
  </fonts>
  <fills count="5">
    <fill>
      <patternFill patternType="none"/>
    </fill>
    <fill>
      <patternFill patternType="gray125"/>
    </fill>
    <fill>
      <patternFill patternType="solid">
        <fgColor rgb="FFFFCC99"/>
      </patternFill>
    </fill>
    <fill>
      <patternFill patternType="solid">
        <fgColor rgb="FFF2F2F2"/>
      </patternFill>
    </fill>
    <fill>
      <patternFill patternType="solid">
        <fgColor rgb="FFFFFFCC"/>
      </patternFill>
    </fill>
  </fills>
  <borders count="1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bottom style="medium">
        <color indexed="64"/>
      </bottom>
      <diagonal/>
    </border>
    <border>
      <left style="medium">
        <color indexed="64"/>
      </left>
      <right/>
      <top style="medium">
        <color indexed="64"/>
      </top>
      <bottom/>
      <diagonal/>
    </border>
    <border>
      <left style="thin">
        <color rgb="FFB2B2B2"/>
      </left>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7F7F7F"/>
      </left>
      <right style="thin">
        <color rgb="FF7F7F7F"/>
      </right>
      <top/>
      <bottom/>
      <diagonal/>
    </border>
  </borders>
  <cellStyleXfs count="5">
    <xf numFmtId="0" fontId="0" fillId="0" borderId="0"/>
    <xf numFmtId="0" fontId="3" fillId="2" borderId="1" applyNumberFormat="0" applyAlignment="0" applyProtection="0"/>
    <xf numFmtId="0" fontId="4" fillId="3" borderId="1" applyNumberFormat="0" applyAlignment="0" applyProtection="0"/>
    <xf numFmtId="0" fontId="2" fillId="4" borderId="2" applyNumberFormat="0" applyFont="0" applyAlignment="0" applyProtection="0"/>
    <xf numFmtId="0" fontId="1" fillId="4" borderId="2" applyNumberFormat="0" applyFont="0" applyAlignment="0" applyProtection="0"/>
  </cellStyleXfs>
  <cellXfs count="42">
    <xf numFmtId="0" fontId="0" fillId="0" borderId="0" xfId="0"/>
    <xf numFmtId="0" fontId="5" fillId="0" borderId="0" xfId="0" applyFont="1"/>
    <xf numFmtId="0" fontId="5" fillId="0" borderId="0" xfId="0" applyFont="1" applyAlignment="1">
      <alignment horizontal="center"/>
    </xf>
    <xf numFmtId="2" fontId="0" fillId="0" borderId="0" xfId="0" applyNumberFormat="1" applyAlignment="1">
      <alignment horizontal="center"/>
    </xf>
    <xf numFmtId="2" fontId="0" fillId="0" borderId="0" xfId="0" applyNumberFormat="1"/>
    <xf numFmtId="0" fontId="3" fillId="2" borderId="1" xfId="1" applyAlignment="1" applyProtection="1">
      <alignment horizontal="center" vertical="center"/>
      <protection locked="0"/>
    </xf>
    <xf numFmtId="164" fontId="3" fillId="2" borderId="1" xfId="1" applyNumberFormat="1" applyAlignment="1" applyProtection="1">
      <alignment horizontal="center" vertical="center"/>
      <protection locked="0"/>
    </xf>
    <xf numFmtId="2" fontId="3" fillId="2" borderId="1" xfId="1" applyNumberFormat="1" applyAlignment="1" applyProtection="1">
      <alignment horizontal="center" vertical="center"/>
      <protection locked="0"/>
    </xf>
    <xf numFmtId="0" fontId="6" fillId="0" borderId="8" xfId="0" applyFont="1" applyBorder="1" applyAlignment="1">
      <alignment horizontal="center" vertical="center" wrapText="1"/>
    </xf>
    <xf numFmtId="0" fontId="5" fillId="0" borderId="3" xfId="0" applyFont="1" applyBorder="1" applyAlignment="1">
      <alignment horizontal="center" wrapText="1"/>
    </xf>
    <xf numFmtId="0" fontId="0" fillId="0" borderId="4" xfId="0" applyBorder="1" applyAlignment="1">
      <alignment horizontal="center" vertical="center" wrapText="1"/>
    </xf>
    <xf numFmtId="0" fontId="7" fillId="0" borderId="12" xfId="0" applyFont="1" applyBorder="1" applyAlignment="1">
      <alignment horizontal="center"/>
    </xf>
    <xf numFmtId="0" fontId="7" fillId="0" borderId="13" xfId="0" applyFont="1" applyBorder="1" applyAlignment="1">
      <alignment horizontal="center"/>
    </xf>
    <xf numFmtId="0" fontId="0" fillId="0" borderId="3" xfId="0" applyBorder="1" applyAlignment="1">
      <alignment horizontal="center"/>
    </xf>
    <xf numFmtId="2" fontId="4" fillId="3" borderId="1" xfId="2" applyNumberFormat="1" applyAlignment="1" applyProtection="1">
      <alignment horizontal="center" vertical="center"/>
    </xf>
    <xf numFmtId="2" fontId="10" fillId="3" borderId="1" xfId="2" applyNumberFormat="1" applyFont="1" applyAlignment="1" applyProtection="1">
      <alignment horizontal="center" vertical="center"/>
    </xf>
    <xf numFmtId="164" fontId="10" fillId="3" borderId="1" xfId="2" applyNumberFormat="1" applyFont="1" applyAlignment="1" applyProtection="1">
      <alignment horizontal="center"/>
    </xf>
    <xf numFmtId="164" fontId="3" fillId="2" borderId="1" xfId="1" applyNumberFormat="1" applyProtection="1">
      <protection locked="0"/>
    </xf>
    <xf numFmtId="1" fontId="3" fillId="2" borderId="1" xfId="1" applyNumberFormat="1" applyAlignment="1" applyProtection="1">
      <alignment horizontal="center" vertical="center"/>
      <protection locked="0"/>
    </xf>
    <xf numFmtId="1" fontId="4" fillId="3" borderId="1" xfId="2" applyNumberFormat="1" applyAlignment="1" applyProtection="1">
      <alignment horizontal="center" vertical="center"/>
    </xf>
    <xf numFmtId="0" fontId="3" fillId="2" borderId="1" xfId="1" applyNumberFormat="1"/>
    <xf numFmtId="164" fontId="3" fillId="2" borderId="1" xfId="1" applyNumberFormat="1"/>
    <xf numFmtId="2" fontId="3" fillId="2" borderId="18" xfId="1" applyNumberFormat="1" applyBorder="1" applyAlignment="1" applyProtection="1">
      <alignment horizontal="center" vertical="center"/>
      <protection locked="0"/>
    </xf>
    <xf numFmtId="0" fontId="7" fillId="0" borderId="14" xfId="0" applyFont="1" applyBorder="1" applyAlignment="1">
      <alignment horizontal="center" vertical="center" wrapText="1"/>
    </xf>
    <xf numFmtId="0" fontId="7" fillId="0" borderId="13" xfId="0" applyFont="1" applyBorder="1" applyAlignment="1">
      <alignment horizontal="center" vertical="center" wrapText="1"/>
    </xf>
    <xf numFmtId="0" fontId="7" fillId="0" borderId="6" xfId="0" applyFont="1" applyBorder="1" applyAlignment="1">
      <alignment horizontal="center" vertical="center" wrapText="1"/>
    </xf>
    <xf numFmtId="0" fontId="7" fillId="0" borderId="5" xfId="0" applyFont="1" applyBorder="1" applyAlignment="1">
      <alignment horizontal="center" vertical="center" wrapText="1"/>
    </xf>
    <xf numFmtId="0" fontId="8" fillId="0" borderId="0" xfId="0" applyFont="1" applyAlignment="1">
      <alignment horizontal="left"/>
    </xf>
    <xf numFmtId="0" fontId="6" fillId="0" borderId="4"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17"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1" xfId="0" applyFont="1" applyBorder="1" applyAlignment="1">
      <alignment horizontal="center" vertical="center" wrapText="1"/>
    </xf>
    <xf numFmtId="4" fontId="7" fillId="0" borderId="7" xfId="0" applyNumberFormat="1" applyFont="1" applyBorder="1" applyAlignment="1">
      <alignment horizontal="center" vertical="center" wrapText="1"/>
    </xf>
    <xf numFmtId="4" fontId="7" fillId="0" borderId="11" xfId="0" applyNumberFormat="1" applyFont="1" applyBorder="1" applyAlignment="1">
      <alignment horizontal="center" vertical="center" wrapText="1"/>
    </xf>
    <xf numFmtId="0" fontId="7" fillId="0" borderId="8" xfId="0" applyFont="1" applyBorder="1" applyAlignment="1">
      <alignment horizontal="center" wrapText="1"/>
    </xf>
    <xf numFmtId="0" fontId="7" fillId="0" borderId="9" xfId="0" applyFont="1" applyBorder="1" applyAlignment="1">
      <alignment horizontal="center" wrapText="1"/>
    </xf>
    <xf numFmtId="0" fontId="7" fillId="0" borderId="10" xfId="0" applyFont="1" applyBorder="1" applyAlignment="1">
      <alignment horizontal="center" wrapText="1"/>
    </xf>
    <xf numFmtId="4" fontId="7" fillId="0" borderId="6" xfId="0" applyNumberFormat="1" applyFont="1" applyBorder="1" applyAlignment="1">
      <alignment horizontal="center" vertical="center" wrapText="1"/>
    </xf>
    <xf numFmtId="4" fontId="7" fillId="0" borderId="5" xfId="0" applyNumberFormat="1" applyFont="1" applyBorder="1" applyAlignment="1">
      <alignment horizontal="center" vertical="center" wrapText="1"/>
    </xf>
    <xf numFmtId="0" fontId="9" fillId="4" borderId="15" xfId="3" applyFont="1" applyBorder="1" applyAlignment="1" applyProtection="1">
      <alignment horizontal="left" vertical="top" wrapText="1"/>
      <protection locked="0"/>
    </xf>
    <xf numFmtId="0" fontId="9" fillId="4" borderId="0" xfId="3" applyFont="1" applyBorder="1" applyAlignment="1" applyProtection="1">
      <alignment horizontal="left" vertical="top" wrapText="1"/>
      <protection locked="0"/>
    </xf>
  </cellXfs>
  <cellStyles count="5">
    <cellStyle name="Calculation" xfId="2" builtinId="22"/>
    <cellStyle name="Input" xfId="1" builtinId="20"/>
    <cellStyle name="Normal" xfId="0" builtinId="0"/>
    <cellStyle name="Note" xfId="3" builtinId="10"/>
    <cellStyle name="Note 2" xfId="4"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Profiles\groothj\Desktop\Assym%20membran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amenvatting"/>
      <sheetName val="Natte_Flux"/>
      <sheetName val="Droge_Flux Air dried"/>
      <sheetName val="Droge_Flux Oven dried 80°C "/>
      <sheetName val="Corresponding Fluxes RETENTION"/>
      <sheetName val="RETENTION"/>
      <sheetName val="Diameters"/>
      <sheetName val="Mfp"/>
      <sheetName val="samendrukbaarheid_barstdruk"/>
      <sheetName val="Treksterkte"/>
    </sheetNames>
    <sheetDataSet>
      <sheetData sheetId="0"/>
      <sheetData sheetId="1">
        <row r="18">
          <cell r="B18">
            <v>1</v>
          </cell>
          <cell r="L18"/>
        </row>
        <row r="19">
          <cell r="B19">
            <v>2</v>
          </cell>
          <cell r="L19"/>
        </row>
        <row r="20">
          <cell r="B20">
            <v>3</v>
          </cell>
          <cell r="L20"/>
        </row>
        <row r="21">
          <cell r="B21">
            <v>4</v>
          </cell>
          <cell r="L21"/>
        </row>
        <row r="22">
          <cell r="B22">
            <v>5</v>
          </cell>
          <cell r="L22"/>
        </row>
        <row r="23">
          <cell r="B23">
            <v>6</v>
          </cell>
          <cell r="L23"/>
        </row>
        <row r="24">
          <cell r="B24">
            <v>7</v>
          </cell>
          <cell r="L24"/>
        </row>
        <row r="25">
          <cell r="B25">
            <v>8</v>
          </cell>
          <cell r="L25"/>
        </row>
        <row r="26">
          <cell r="B26">
            <v>9</v>
          </cell>
          <cell r="L26"/>
        </row>
        <row r="27">
          <cell r="B27">
            <v>10</v>
          </cell>
          <cell r="L27"/>
        </row>
        <row r="28">
          <cell r="B28">
            <v>11</v>
          </cell>
          <cell r="L28"/>
        </row>
        <row r="29">
          <cell r="B29">
            <v>12</v>
          </cell>
          <cell r="L29"/>
        </row>
        <row r="30">
          <cell r="B30">
            <v>13</v>
          </cell>
          <cell r="L30"/>
        </row>
        <row r="31">
          <cell r="B31">
            <v>14</v>
          </cell>
          <cell r="L31"/>
        </row>
        <row r="32">
          <cell r="B32">
            <v>15</v>
          </cell>
          <cell r="L32"/>
        </row>
        <row r="33">
          <cell r="B33">
            <v>16</v>
          </cell>
          <cell r="L33"/>
        </row>
        <row r="34">
          <cell r="B34">
            <v>17</v>
          </cell>
          <cell r="L34"/>
        </row>
        <row r="35">
          <cell r="B35">
            <v>18</v>
          </cell>
          <cell r="L35"/>
        </row>
        <row r="36">
          <cell r="B36">
            <v>19</v>
          </cell>
          <cell r="L36"/>
        </row>
        <row r="37">
          <cell r="B37">
            <v>20</v>
          </cell>
          <cell r="L37"/>
        </row>
        <row r="38">
          <cell r="B38">
            <v>21</v>
          </cell>
          <cell r="L38"/>
        </row>
        <row r="39">
          <cell r="B39">
            <v>22</v>
          </cell>
          <cell r="L39"/>
        </row>
        <row r="40">
          <cell r="B40">
            <v>23</v>
          </cell>
          <cell r="L40"/>
        </row>
        <row r="41">
          <cell r="B41">
            <v>24</v>
          </cell>
          <cell r="L41"/>
        </row>
        <row r="42">
          <cell r="B42">
            <v>25</v>
          </cell>
          <cell r="L42"/>
        </row>
        <row r="43">
          <cell r="B43">
            <v>26</v>
          </cell>
          <cell r="L43"/>
        </row>
        <row r="44">
          <cell r="B44">
            <v>27</v>
          </cell>
          <cell r="L44"/>
        </row>
        <row r="45">
          <cell r="B45">
            <v>28</v>
          </cell>
          <cell r="L45"/>
        </row>
        <row r="46">
          <cell r="B46">
            <v>29</v>
          </cell>
          <cell r="L46"/>
        </row>
        <row r="47">
          <cell r="B47">
            <v>30</v>
          </cell>
          <cell r="L47"/>
        </row>
        <row r="48">
          <cell r="B48">
            <v>31</v>
          </cell>
          <cell r="L48"/>
        </row>
        <row r="49">
          <cell r="B49">
            <v>32</v>
          </cell>
          <cell r="L49"/>
        </row>
        <row r="50">
          <cell r="B50">
            <v>33</v>
          </cell>
          <cell r="L50"/>
        </row>
        <row r="51">
          <cell r="B51">
            <v>34</v>
          </cell>
          <cell r="L51"/>
        </row>
        <row r="52">
          <cell r="B52">
            <v>35</v>
          </cell>
          <cell r="L52"/>
        </row>
        <row r="53">
          <cell r="B53">
            <v>36</v>
          </cell>
          <cell r="L53"/>
        </row>
      </sheetData>
      <sheetData sheetId="2">
        <row r="18">
          <cell r="B18">
            <v>1</v>
          </cell>
          <cell r="L18"/>
        </row>
        <row r="19">
          <cell r="B19">
            <v>2</v>
          </cell>
          <cell r="L19"/>
        </row>
        <row r="20">
          <cell r="B20">
            <v>3</v>
          </cell>
          <cell r="L20"/>
        </row>
        <row r="21">
          <cell r="B21">
            <v>4</v>
          </cell>
          <cell r="L21"/>
        </row>
        <row r="22">
          <cell r="B22">
            <v>5</v>
          </cell>
          <cell r="L22"/>
        </row>
        <row r="23">
          <cell r="B23">
            <v>6</v>
          </cell>
          <cell r="L23"/>
        </row>
        <row r="24">
          <cell r="B24">
            <v>7</v>
          </cell>
          <cell r="L24"/>
        </row>
        <row r="25">
          <cell r="B25">
            <v>8</v>
          </cell>
          <cell r="L25"/>
        </row>
        <row r="26">
          <cell r="B26">
            <v>9</v>
          </cell>
          <cell r="L26"/>
        </row>
        <row r="27">
          <cell r="B27">
            <v>10</v>
          </cell>
          <cell r="L27"/>
        </row>
        <row r="28">
          <cell r="B28">
            <v>11</v>
          </cell>
          <cell r="L28"/>
        </row>
        <row r="29">
          <cell r="B29">
            <v>12</v>
          </cell>
          <cell r="L29"/>
        </row>
        <row r="30">
          <cell r="B30">
            <v>13</v>
          </cell>
          <cell r="L30"/>
        </row>
        <row r="31">
          <cell r="B31">
            <v>14</v>
          </cell>
          <cell r="L31"/>
        </row>
        <row r="32">
          <cell r="B32">
            <v>15</v>
          </cell>
          <cell r="L32"/>
        </row>
        <row r="33">
          <cell r="B33">
            <v>16</v>
          </cell>
          <cell r="L33"/>
        </row>
        <row r="34">
          <cell r="B34">
            <v>17</v>
          </cell>
          <cell r="L34"/>
        </row>
        <row r="35">
          <cell r="B35">
            <v>18</v>
          </cell>
          <cell r="L35"/>
        </row>
        <row r="36">
          <cell r="B36">
            <v>19</v>
          </cell>
          <cell r="L36"/>
        </row>
        <row r="37">
          <cell r="B37">
            <v>20</v>
          </cell>
          <cell r="L37"/>
        </row>
        <row r="38">
          <cell r="B38">
            <v>21</v>
          </cell>
          <cell r="L38"/>
        </row>
        <row r="39">
          <cell r="B39">
            <v>22</v>
          </cell>
          <cell r="L39"/>
        </row>
        <row r="40">
          <cell r="B40">
            <v>23</v>
          </cell>
          <cell r="L40"/>
        </row>
        <row r="41">
          <cell r="B41">
            <v>24</v>
          </cell>
          <cell r="L41"/>
        </row>
        <row r="42">
          <cell r="B42">
            <v>25</v>
          </cell>
          <cell r="L42"/>
        </row>
        <row r="43">
          <cell r="B43">
            <v>26</v>
          </cell>
          <cell r="L43"/>
        </row>
        <row r="44">
          <cell r="B44">
            <v>27</v>
          </cell>
          <cell r="L44"/>
        </row>
        <row r="45">
          <cell r="B45">
            <v>28</v>
          </cell>
          <cell r="L45"/>
        </row>
        <row r="46">
          <cell r="B46">
            <v>29</v>
          </cell>
          <cell r="L46"/>
        </row>
        <row r="47">
          <cell r="B47">
            <v>30</v>
          </cell>
          <cell r="L47"/>
        </row>
        <row r="48">
          <cell r="B48">
            <v>31</v>
          </cell>
          <cell r="L48"/>
        </row>
        <row r="49">
          <cell r="B49">
            <v>32</v>
          </cell>
          <cell r="L49"/>
        </row>
        <row r="50">
          <cell r="B50">
            <v>33</v>
          </cell>
          <cell r="L50"/>
        </row>
        <row r="51">
          <cell r="B51">
            <v>34</v>
          </cell>
          <cell r="L51"/>
        </row>
        <row r="52">
          <cell r="B52">
            <v>35</v>
          </cell>
          <cell r="L52"/>
        </row>
        <row r="53">
          <cell r="B53">
            <v>36</v>
          </cell>
          <cell r="L53"/>
        </row>
      </sheetData>
      <sheetData sheetId="3"/>
      <sheetData sheetId="4"/>
      <sheetData sheetId="5"/>
      <sheetData sheetId="6">
        <row r="8">
          <cell r="F8">
            <v>1</v>
          </cell>
        </row>
        <row r="9">
          <cell r="F9">
            <v>2</v>
          </cell>
        </row>
        <row r="10">
          <cell r="F10">
            <v>3</v>
          </cell>
        </row>
        <row r="11">
          <cell r="F11">
            <v>4</v>
          </cell>
        </row>
        <row r="12">
          <cell r="F12">
            <v>5</v>
          </cell>
        </row>
        <row r="13">
          <cell r="F13">
            <v>6</v>
          </cell>
        </row>
        <row r="14">
          <cell r="F14">
            <v>7</v>
          </cell>
        </row>
        <row r="15">
          <cell r="F15">
            <v>8</v>
          </cell>
        </row>
        <row r="16">
          <cell r="F16">
            <v>9</v>
          </cell>
        </row>
        <row r="17">
          <cell r="F17">
            <v>10</v>
          </cell>
        </row>
        <row r="18">
          <cell r="F18">
            <v>11</v>
          </cell>
        </row>
        <row r="19">
          <cell r="F19">
            <v>12</v>
          </cell>
        </row>
        <row r="20">
          <cell r="F20">
            <v>13</v>
          </cell>
        </row>
        <row r="21">
          <cell r="F21">
            <v>14</v>
          </cell>
        </row>
        <row r="22">
          <cell r="F22">
            <v>15</v>
          </cell>
        </row>
        <row r="23">
          <cell r="F23">
            <v>16</v>
          </cell>
        </row>
        <row r="24">
          <cell r="F24">
            <v>17</v>
          </cell>
        </row>
        <row r="25">
          <cell r="F25">
            <v>18</v>
          </cell>
        </row>
        <row r="26">
          <cell r="F26">
            <v>19</v>
          </cell>
        </row>
        <row r="27">
          <cell r="F27">
            <v>20</v>
          </cell>
        </row>
        <row r="28">
          <cell r="F28">
            <v>21</v>
          </cell>
        </row>
        <row r="29">
          <cell r="F29">
            <v>22</v>
          </cell>
        </row>
        <row r="30">
          <cell r="F30">
            <v>23</v>
          </cell>
        </row>
        <row r="31">
          <cell r="F31">
            <v>24</v>
          </cell>
        </row>
        <row r="32">
          <cell r="F32">
            <v>25</v>
          </cell>
        </row>
        <row r="33">
          <cell r="F33">
            <v>26</v>
          </cell>
        </row>
        <row r="34">
          <cell r="F34">
            <v>27</v>
          </cell>
        </row>
        <row r="35">
          <cell r="F35">
            <v>28</v>
          </cell>
        </row>
        <row r="36">
          <cell r="F36">
            <v>29</v>
          </cell>
        </row>
        <row r="37">
          <cell r="F37">
            <v>30</v>
          </cell>
        </row>
        <row r="38">
          <cell r="F38">
            <v>31</v>
          </cell>
        </row>
        <row r="39">
          <cell r="F39">
            <v>32</v>
          </cell>
        </row>
        <row r="40">
          <cell r="F40">
            <v>33</v>
          </cell>
        </row>
        <row r="41">
          <cell r="F41">
            <v>34</v>
          </cell>
        </row>
        <row r="42">
          <cell r="F42">
            <v>35</v>
          </cell>
        </row>
        <row r="43">
          <cell r="F43">
            <v>36</v>
          </cell>
        </row>
        <row r="44">
          <cell r="F44">
            <v>37</v>
          </cell>
        </row>
        <row r="45">
          <cell r="F45">
            <v>38</v>
          </cell>
        </row>
        <row r="46">
          <cell r="F46">
            <v>39</v>
          </cell>
        </row>
        <row r="47">
          <cell r="F47">
            <v>40</v>
          </cell>
        </row>
        <row r="48">
          <cell r="F48">
            <v>41</v>
          </cell>
        </row>
        <row r="49">
          <cell r="F49">
            <v>42</v>
          </cell>
        </row>
        <row r="50">
          <cell r="F50">
            <v>43</v>
          </cell>
        </row>
        <row r="51">
          <cell r="F51">
            <v>44</v>
          </cell>
        </row>
        <row r="52">
          <cell r="F52">
            <v>45</v>
          </cell>
        </row>
      </sheetData>
      <sheetData sheetId="7"/>
      <sheetData sheetId="8"/>
      <sheetData sheetId="9"/>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Y49"/>
  <sheetViews>
    <sheetView showZeros="0" tabSelected="1" zoomScale="92" workbookViewId="0">
      <pane ySplit="9" topLeftCell="A10" activePane="bottomLeft" state="frozenSplit"/>
      <selection pane="bottomLeft" activeCell="S5" sqref="S5"/>
    </sheetView>
  </sheetViews>
  <sheetFormatPr defaultRowHeight="13.2" x14ac:dyDescent="0.25"/>
  <cols>
    <col min="1" max="1" width="3.6640625" customWidth="1"/>
    <col min="2" max="3" width="8.6640625" customWidth="1"/>
    <col min="4" max="4" width="11.109375" bestFit="1" customWidth="1"/>
    <col min="5" max="6" width="11.109375" customWidth="1"/>
    <col min="7" max="7" width="12.5546875" customWidth="1"/>
    <col min="8" max="9" width="9.6640625" customWidth="1"/>
    <col min="10" max="10" width="10.6640625" customWidth="1"/>
    <col min="11" max="13" width="7.6640625" customWidth="1"/>
    <col min="15" max="15" width="19.6640625" customWidth="1"/>
    <col min="16" max="18" width="7.6640625" customWidth="1"/>
    <col min="25" max="25" width="11.44140625" customWidth="1"/>
    <col min="26" max="26" width="13.109375" bestFit="1" customWidth="1"/>
  </cols>
  <sheetData>
    <row r="1" spans="2:25" ht="25.5" customHeight="1" x14ac:dyDescent="0.4">
      <c r="B1" s="27" t="s">
        <v>6</v>
      </c>
      <c r="C1" s="27"/>
      <c r="D1" s="27"/>
      <c r="E1" s="27"/>
      <c r="F1" s="27"/>
      <c r="G1" s="27"/>
      <c r="H1" s="27"/>
      <c r="I1" s="27"/>
      <c r="J1" s="27"/>
      <c r="K1" s="27"/>
      <c r="L1" s="27"/>
      <c r="M1" s="27"/>
      <c r="N1" s="27"/>
      <c r="O1" s="27"/>
    </row>
    <row r="2" spans="2:25" ht="18" customHeight="1" x14ac:dyDescent="0.25">
      <c r="B2" s="40" t="s">
        <v>26</v>
      </c>
      <c r="C2" s="41"/>
      <c r="D2" s="41"/>
      <c r="E2" s="41"/>
      <c r="F2" s="41"/>
      <c r="G2" s="41"/>
      <c r="H2" s="41"/>
      <c r="I2" s="41"/>
      <c r="J2" s="41"/>
      <c r="K2" s="41"/>
      <c r="L2" s="41"/>
      <c r="M2" s="41"/>
      <c r="N2" s="41"/>
      <c r="O2" s="41"/>
      <c r="P2" s="41"/>
      <c r="Q2" s="41"/>
      <c r="R2" s="41"/>
    </row>
    <row r="3" spans="2:25" ht="18" customHeight="1" x14ac:dyDescent="0.25">
      <c r="B3" s="40"/>
      <c r="C3" s="41"/>
      <c r="D3" s="41"/>
      <c r="E3" s="41"/>
      <c r="F3" s="41"/>
      <c r="G3" s="41"/>
      <c r="H3" s="41"/>
      <c r="I3" s="41"/>
      <c r="J3" s="41"/>
      <c r="K3" s="41"/>
      <c r="L3" s="41"/>
      <c r="M3" s="41"/>
      <c r="N3" s="41"/>
      <c r="O3" s="41"/>
      <c r="P3" s="41"/>
      <c r="Q3" s="41"/>
      <c r="R3" s="41"/>
    </row>
    <row r="4" spans="2:25" ht="18" customHeight="1" x14ac:dyDescent="0.25">
      <c r="B4" s="40"/>
      <c r="C4" s="41"/>
      <c r="D4" s="41"/>
      <c r="E4" s="41"/>
      <c r="F4" s="41"/>
      <c r="G4" s="41"/>
      <c r="H4" s="41"/>
      <c r="I4" s="41"/>
      <c r="J4" s="41"/>
      <c r="K4" s="41"/>
      <c r="L4" s="41"/>
      <c r="M4" s="41"/>
      <c r="N4" s="41"/>
      <c r="O4" s="41"/>
      <c r="P4" s="41"/>
      <c r="Q4" s="41"/>
      <c r="R4" s="41"/>
    </row>
    <row r="5" spans="2:25" ht="18" customHeight="1" x14ac:dyDescent="0.25">
      <c r="B5" s="40"/>
      <c r="C5" s="41"/>
      <c r="D5" s="41"/>
      <c r="E5" s="41"/>
      <c r="F5" s="41"/>
      <c r="G5" s="41"/>
      <c r="H5" s="41"/>
      <c r="I5" s="41"/>
      <c r="J5" s="41"/>
      <c r="K5" s="41"/>
      <c r="L5" s="41"/>
      <c r="M5" s="41"/>
      <c r="N5" s="41"/>
      <c r="O5" s="41"/>
      <c r="P5" s="41"/>
      <c r="Q5" s="41"/>
      <c r="R5" s="41"/>
    </row>
    <row r="6" spans="2:25" ht="18" customHeight="1" x14ac:dyDescent="0.25">
      <c r="B6" s="40"/>
      <c r="C6" s="41"/>
      <c r="D6" s="41"/>
      <c r="E6" s="41"/>
      <c r="F6" s="41"/>
      <c r="G6" s="41"/>
      <c r="H6" s="41"/>
      <c r="I6" s="41"/>
      <c r="J6" s="41"/>
      <c r="K6" s="41"/>
      <c r="L6" s="41"/>
      <c r="M6" s="41"/>
      <c r="N6" s="41"/>
      <c r="O6" s="41"/>
      <c r="P6" s="41"/>
      <c r="Q6" s="41"/>
      <c r="R6" s="41"/>
    </row>
    <row r="7" spans="2:25" ht="8.25" customHeight="1" thickBot="1" x14ac:dyDescent="0.3">
      <c r="B7" s="1"/>
      <c r="C7" s="1"/>
      <c r="D7" s="2"/>
      <c r="E7" s="2"/>
      <c r="F7" s="2"/>
      <c r="G7" s="2"/>
      <c r="H7" s="2"/>
      <c r="I7" s="2"/>
      <c r="J7" s="1"/>
      <c r="N7" s="1"/>
      <c r="O7" s="1"/>
    </row>
    <row r="8" spans="2:25" ht="18" customHeight="1" thickBot="1" x14ac:dyDescent="0.3">
      <c r="B8" s="23" t="s">
        <v>8</v>
      </c>
      <c r="C8" s="25" t="s">
        <v>7</v>
      </c>
      <c r="D8" s="31" t="s">
        <v>9</v>
      </c>
      <c r="E8" s="25" t="s">
        <v>10</v>
      </c>
      <c r="F8" s="25" t="s">
        <v>11</v>
      </c>
      <c r="G8" s="33" t="s">
        <v>12</v>
      </c>
      <c r="H8" s="38" t="s">
        <v>13</v>
      </c>
      <c r="I8" s="38" t="s">
        <v>14</v>
      </c>
      <c r="J8" s="31" t="s">
        <v>15</v>
      </c>
      <c r="K8" s="35" t="s">
        <v>16</v>
      </c>
      <c r="L8" s="36"/>
      <c r="M8" s="37"/>
      <c r="N8" s="31" t="s">
        <v>20</v>
      </c>
      <c r="O8" s="8" t="s">
        <v>21</v>
      </c>
      <c r="P8" s="28" t="s">
        <v>22</v>
      </c>
      <c r="Q8" s="29"/>
      <c r="R8" s="30"/>
      <c r="S8" s="31" t="s">
        <v>25</v>
      </c>
      <c r="U8" s="1"/>
    </row>
    <row r="9" spans="2:25" ht="18" customHeight="1" thickBot="1" x14ac:dyDescent="0.3">
      <c r="B9" s="24"/>
      <c r="C9" s="26"/>
      <c r="D9" s="32"/>
      <c r="E9" s="26"/>
      <c r="F9" s="26"/>
      <c r="G9" s="34"/>
      <c r="H9" s="39"/>
      <c r="I9" s="39"/>
      <c r="J9" s="32"/>
      <c r="K9" s="9" t="s">
        <v>17</v>
      </c>
      <c r="L9" s="9" t="s">
        <v>19</v>
      </c>
      <c r="M9" s="9" t="s">
        <v>18</v>
      </c>
      <c r="N9" s="32"/>
      <c r="O9" s="10" t="s">
        <v>1</v>
      </c>
      <c r="P9" s="11" t="s">
        <v>23</v>
      </c>
      <c r="Q9" s="12" t="s">
        <v>24</v>
      </c>
      <c r="R9" s="13" t="s">
        <v>0</v>
      </c>
      <c r="S9" s="32"/>
      <c r="U9" s="1"/>
      <c r="V9" s="1"/>
      <c r="X9" s="1"/>
      <c r="Y9" s="1"/>
    </row>
    <row r="10" spans="2:25" ht="18" customHeight="1" x14ac:dyDescent="0.35">
      <c r="B10" s="5">
        <v>9.5</v>
      </c>
      <c r="C10" s="5" t="s">
        <v>4</v>
      </c>
      <c r="D10" s="6">
        <v>17.8</v>
      </c>
      <c r="E10" s="7">
        <v>70.78</v>
      </c>
      <c r="F10" s="7">
        <v>77.42</v>
      </c>
      <c r="G10" s="14">
        <f t="shared" ref="G10:G17" si="0">F10-E10</f>
        <v>6.6400000000000006</v>
      </c>
      <c r="H10" s="18">
        <v>30</v>
      </c>
      <c r="I10" s="18">
        <v>0</v>
      </c>
      <c r="J10" s="19">
        <f t="shared" ref="J10:J17" si="1">I10+(60*H10)</f>
        <v>1800</v>
      </c>
      <c r="K10" s="7">
        <v>2.19</v>
      </c>
      <c r="L10" s="14">
        <f>IF(B10="","",K10/2+M10/2)-0.1</f>
        <v>2.0150000000000001</v>
      </c>
      <c r="M10" s="7">
        <v>2.04</v>
      </c>
      <c r="N10" s="7">
        <v>0.7</v>
      </c>
      <c r="O10" s="15">
        <f t="shared" ref="O10:O17" si="2">IF(F10="","",(360000*G10)/(J10*L10*PI()*N10*D10))</f>
        <v>16.836627733892836</v>
      </c>
      <c r="P10" s="20">
        <v>874</v>
      </c>
      <c r="Q10" s="21">
        <v>719</v>
      </c>
      <c r="R10" s="16">
        <f t="shared" ref="R10:R17" si="3">IF(P10="","",(100-(Q10/P10*100)))</f>
        <v>17.734553775743706</v>
      </c>
      <c r="S10" s="21">
        <v>1730.7</v>
      </c>
      <c r="U10" s="1"/>
      <c r="V10" s="1"/>
      <c r="X10" s="1"/>
      <c r="Y10" s="1"/>
    </row>
    <row r="11" spans="2:25" ht="18" customHeight="1" x14ac:dyDescent="0.35">
      <c r="B11" s="5">
        <v>9.5</v>
      </c>
      <c r="C11" s="5" t="s">
        <v>4</v>
      </c>
      <c r="D11" s="6">
        <v>17.5</v>
      </c>
      <c r="E11" s="7">
        <v>72.03</v>
      </c>
      <c r="F11" s="7">
        <v>76.66</v>
      </c>
      <c r="G11" s="14">
        <f t="shared" si="0"/>
        <v>4.6299999999999955</v>
      </c>
      <c r="H11" s="18">
        <v>30</v>
      </c>
      <c r="I11" s="18">
        <v>0</v>
      </c>
      <c r="J11" s="19">
        <f t="shared" si="1"/>
        <v>1800</v>
      </c>
      <c r="K11" s="7">
        <v>2.19</v>
      </c>
      <c r="L11" s="14">
        <f>IF(B11="","",K11/2+M11/2)-0.1</f>
        <v>2.0150000000000001</v>
      </c>
      <c r="M11" s="7">
        <v>2.04</v>
      </c>
      <c r="N11" s="7">
        <v>0.7</v>
      </c>
      <c r="O11" s="15">
        <f t="shared" si="2"/>
        <v>11.94125506076629</v>
      </c>
      <c r="P11" s="20">
        <v>874</v>
      </c>
      <c r="Q11" s="21">
        <v>707</v>
      </c>
      <c r="R11" s="16">
        <f t="shared" si="3"/>
        <v>19.107551487414185</v>
      </c>
      <c r="S11" s="21">
        <v>1868.5</v>
      </c>
      <c r="U11" s="1"/>
      <c r="V11" s="1"/>
      <c r="X11" s="1"/>
      <c r="Y11" s="1"/>
    </row>
    <row r="12" spans="2:25" ht="18" customHeight="1" x14ac:dyDescent="0.35">
      <c r="B12" s="5">
        <v>9.5</v>
      </c>
      <c r="C12" s="5" t="s">
        <v>4</v>
      </c>
      <c r="D12" s="6"/>
      <c r="E12" s="7"/>
      <c r="F12" s="7"/>
      <c r="G12" s="14">
        <f t="shared" si="0"/>
        <v>0</v>
      </c>
      <c r="H12" s="18"/>
      <c r="I12" s="18"/>
      <c r="J12" s="19"/>
      <c r="K12" s="7"/>
      <c r="L12" s="14"/>
      <c r="M12" s="7"/>
      <c r="N12" s="7"/>
      <c r="O12" s="15" t="s">
        <v>5</v>
      </c>
      <c r="P12" s="20"/>
      <c r="Q12" s="21"/>
      <c r="R12" s="16" t="str">
        <f t="shared" si="3"/>
        <v/>
      </c>
      <c r="S12" s="21"/>
      <c r="U12" s="1"/>
      <c r="V12" s="1"/>
      <c r="X12" s="1"/>
      <c r="Y12" s="1"/>
    </row>
    <row r="13" spans="2:25" ht="18" customHeight="1" x14ac:dyDescent="0.35">
      <c r="B13" s="5">
        <v>9.5</v>
      </c>
      <c r="C13" s="5" t="s">
        <v>4</v>
      </c>
      <c r="D13" s="6">
        <v>17.7</v>
      </c>
      <c r="E13" s="7">
        <v>68.34</v>
      </c>
      <c r="F13" s="7">
        <v>77.92</v>
      </c>
      <c r="G13" s="14">
        <f t="shared" si="0"/>
        <v>9.5799999999999983</v>
      </c>
      <c r="H13" s="18">
        <v>30</v>
      </c>
      <c r="I13" s="18">
        <v>0</v>
      </c>
      <c r="J13" s="19">
        <f t="shared" si="1"/>
        <v>1800</v>
      </c>
      <c r="K13" s="7">
        <v>2.19</v>
      </c>
      <c r="L13" s="14">
        <f t="shared" ref="L13:L21" si="4">IF(B13="","",K13/2+M13/2)-0.1</f>
        <v>2.0150000000000001</v>
      </c>
      <c r="M13" s="7">
        <v>2.04</v>
      </c>
      <c r="N13" s="7">
        <v>0.7</v>
      </c>
      <c r="O13" s="15">
        <f t="shared" si="2"/>
        <v>24.428639198270556</v>
      </c>
      <c r="P13" s="20">
        <v>874</v>
      </c>
      <c r="Q13" s="21">
        <v>738</v>
      </c>
      <c r="R13" s="16">
        <f t="shared" si="3"/>
        <v>15.560640732265455</v>
      </c>
      <c r="S13" s="21">
        <v>1573.5</v>
      </c>
      <c r="U13" s="1"/>
      <c r="V13" s="1"/>
      <c r="X13" s="1"/>
      <c r="Y13" s="1"/>
    </row>
    <row r="14" spans="2:25" ht="18" customHeight="1" x14ac:dyDescent="0.35">
      <c r="B14" s="5">
        <v>10</v>
      </c>
      <c r="C14" s="5" t="s">
        <v>4</v>
      </c>
      <c r="D14" s="6">
        <v>18.2</v>
      </c>
      <c r="E14" s="7">
        <v>73.61</v>
      </c>
      <c r="F14" s="7">
        <v>81.02</v>
      </c>
      <c r="G14" s="14">
        <f t="shared" si="0"/>
        <v>7.4099999999999966</v>
      </c>
      <c r="H14" s="18">
        <v>30</v>
      </c>
      <c r="I14" s="18">
        <v>0</v>
      </c>
      <c r="J14" s="19">
        <f t="shared" si="1"/>
        <v>1800</v>
      </c>
      <c r="K14" s="7">
        <v>2.19</v>
      </c>
      <c r="L14" s="14">
        <f t="shared" si="4"/>
        <v>2.0150000000000001</v>
      </c>
      <c r="M14" s="7">
        <v>2.04</v>
      </c>
      <c r="N14" s="7">
        <v>0.7</v>
      </c>
      <c r="O14" s="15">
        <f t="shared" si="2"/>
        <v>18.376121448803424</v>
      </c>
      <c r="P14" s="20">
        <v>874</v>
      </c>
      <c r="Q14" s="21">
        <v>702</v>
      </c>
      <c r="R14" s="16">
        <f t="shared" si="3"/>
        <v>19.679633867276891</v>
      </c>
      <c r="S14" s="21">
        <v>1668.1</v>
      </c>
      <c r="U14" s="1"/>
      <c r="V14" s="1"/>
      <c r="X14" s="1"/>
      <c r="Y14" s="1"/>
    </row>
    <row r="15" spans="2:25" ht="18" customHeight="1" x14ac:dyDescent="0.35">
      <c r="B15" s="5">
        <v>10</v>
      </c>
      <c r="C15" s="5" t="s">
        <v>4</v>
      </c>
      <c r="D15" s="6">
        <v>17.7</v>
      </c>
      <c r="E15" s="7">
        <v>58.44</v>
      </c>
      <c r="F15" s="7">
        <v>66.180000000000007</v>
      </c>
      <c r="G15" s="14">
        <f t="shared" si="0"/>
        <v>7.7400000000000091</v>
      </c>
      <c r="H15" s="18">
        <v>30</v>
      </c>
      <c r="I15" s="18">
        <v>0</v>
      </c>
      <c r="J15" s="19">
        <f t="shared" si="1"/>
        <v>1800</v>
      </c>
      <c r="K15" s="7">
        <v>2.19</v>
      </c>
      <c r="L15" s="14">
        <f t="shared" si="4"/>
        <v>2.0150000000000001</v>
      </c>
      <c r="M15" s="7">
        <v>2.04</v>
      </c>
      <c r="N15" s="7">
        <v>0.7</v>
      </c>
      <c r="O15" s="15">
        <f t="shared" si="2"/>
        <v>19.736708496306299</v>
      </c>
      <c r="P15" s="20">
        <v>874</v>
      </c>
      <c r="Q15" s="21">
        <v>715</v>
      </c>
      <c r="R15" s="16">
        <f t="shared" si="3"/>
        <v>18.192219679633865</v>
      </c>
      <c r="S15" s="21">
        <v>1791.9</v>
      </c>
      <c r="U15" s="1"/>
      <c r="V15" s="1"/>
      <c r="X15" s="1"/>
      <c r="Y15" s="1"/>
    </row>
    <row r="16" spans="2:25" ht="18" customHeight="1" x14ac:dyDescent="0.35">
      <c r="B16" s="5">
        <v>10</v>
      </c>
      <c r="C16" s="5" t="s">
        <v>4</v>
      </c>
      <c r="D16" s="6">
        <v>18.399999999999999</v>
      </c>
      <c r="E16" s="7">
        <v>69.81</v>
      </c>
      <c r="F16" s="7">
        <v>78.64</v>
      </c>
      <c r="G16" s="14">
        <f t="shared" si="0"/>
        <v>8.8299999999999983</v>
      </c>
      <c r="H16" s="18">
        <v>30</v>
      </c>
      <c r="I16" s="18">
        <v>0</v>
      </c>
      <c r="J16" s="19">
        <f t="shared" si="1"/>
        <v>1800</v>
      </c>
      <c r="K16" s="7">
        <v>2.19</v>
      </c>
      <c r="L16" s="14">
        <f t="shared" si="4"/>
        <v>2.0150000000000001</v>
      </c>
      <c r="M16" s="7">
        <v>2.04</v>
      </c>
      <c r="N16" s="7">
        <v>0.7</v>
      </c>
      <c r="O16" s="15">
        <f t="shared" si="2"/>
        <v>21.659574118049967</v>
      </c>
      <c r="P16" s="20">
        <v>874</v>
      </c>
      <c r="Q16" s="21">
        <v>714</v>
      </c>
      <c r="R16" s="16">
        <f t="shared" si="3"/>
        <v>18.306636155606398</v>
      </c>
      <c r="S16" s="21">
        <v>1743.1</v>
      </c>
      <c r="U16" s="1"/>
      <c r="V16" s="1"/>
      <c r="X16" s="1"/>
      <c r="Y16" s="1"/>
    </row>
    <row r="17" spans="2:25" ht="18" customHeight="1" x14ac:dyDescent="0.35">
      <c r="B17" s="5">
        <v>10</v>
      </c>
      <c r="C17" s="5" t="s">
        <v>4</v>
      </c>
      <c r="D17" s="6">
        <v>17.899999999999999</v>
      </c>
      <c r="E17" s="7">
        <v>71.48</v>
      </c>
      <c r="F17" s="7">
        <v>78.42</v>
      </c>
      <c r="G17" s="14">
        <f t="shared" si="0"/>
        <v>6.9399999999999977</v>
      </c>
      <c r="H17" s="18">
        <v>30</v>
      </c>
      <c r="I17" s="18">
        <v>0</v>
      </c>
      <c r="J17" s="19">
        <f t="shared" si="1"/>
        <v>1800</v>
      </c>
      <c r="K17" s="7">
        <v>2.19</v>
      </c>
      <c r="L17" s="14">
        <f t="shared" si="4"/>
        <v>2.0150000000000001</v>
      </c>
      <c r="M17" s="7">
        <v>2.04</v>
      </c>
      <c r="N17" s="7">
        <v>0.7</v>
      </c>
      <c r="O17" s="15">
        <f t="shared" si="2"/>
        <v>17.499009702692746</v>
      </c>
      <c r="P17" s="20">
        <v>874</v>
      </c>
      <c r="Q17" s="21">
        <v>707</v>
      </c>
      <c r="R17" s="16">
        <f t="shared" si="3"/>
        <v>19.107551487414185</v>
      </c>
      <c r="S17" s="21">
        <v>2016.3</v>
      </c>
      <c r="U17" s="1"/>
      <c r="V17" s="1"/>
      <c r="X17" s="1"/>
      <c r="Y17" s="1"/>
    </row>
    <row r="18" spans="2:25" ht="18" customHeight="1" x14ac:dyDescent="0.35">
      <c r="B18" s="5">
        <v>9.5</v>
      </c>
      <c r="C18" s="5" t="s">
        <v>2</v>
      </c>
      <c r="D18" s="6">
        <v>17</v>
      </c>
      <c r="E18" s="7">
        <v>54.67</v>
      </c>
      <c r="F18" s="7">
        <v>58.55</v>
      </c>
      <c r="G18" s="14">
        <f>F18-E18</f>
        <v>3.8799999999999955</v>
      </c>
      <c r="H18" s="18">
        <v>30</v>
      </c>
      <c r="I18" s="18">
        <v>0</v>
      </c>
      <c r="J18" s="19">
        <f>I18+(60*H18)</f>
        <v>1800</v>
      </c>
      <c r="K18" s="7">
        <v>2.1850000000000001</v>
      </c>
      <c r="L18" s="14">
        <f t="shared" si="4"/>
        <v>1.9874999999999998</v>
      </c>
      <c r="M18" s="7">
        <v>1.99</v>
      </c>
      <c r="N18" s="7">
        <v>0.7</v>
      </c>
      <c r="O18" s="15">
        <f>IF(F18="","",(360000*G18)/(J18*L18*PI()*N18*D18))</f>
        <v>10.443780843660328</v>
      </c>
      <c r="P18" s="20">
        <v>863</v>
      </c>
      <c r="Q18" s="21">
        <v>687</v>
      </c>
      <c r="R18" s="16">
        <f>IF(P18="","",(100-(Q18/P18*100)))</f>
        <v>20.393974507531865</v>
      </c>
      <c r="S18" s="21">
        <v>1122.4000000000001</v>
      </c>
      <c r="Y18" s="3"/>
    </row>
    <row r="19" spans="2:25" ht="18" customHeight="1" x14ac:dyDescent="0.35">
      <c r="B19" s="5">
        <v>9.5</v>
      </c>
      <c r="C19" s="5" t="s">
        <v>2</v>
      </c>
      <c r="D19" s="6">
        <v>17.2</v>
      </c>
      <c r="E19" s="7">
        <v>57.84</v>
      </c>
      <c r="F19" s="7">
        <v>63</v>
      </c>
      <c r="G19" s="14">
        <f t="shared" ref="G19:G20" si="5">F19-E19</f>
        <v>5.1599999999999966</v>
      </c>
      <c r="H19" s="18">
        <v>30</v>
      </c>
      <c r="I19" s="18">
        <v>0</v>
      </c>
      <c r="J19" s="19">
        <f t="shared" ref="J19:J20" si="6">I19+(60*H19)</f>
        <v>1800</v>
      </c>
      <c r="K19" s="7">
        <v>2.1850000000000001</v>
      </c>
      <c r="L19" s="14">
        <f t="shared" si="4"/>
        <v>1.9874999999999998</v>
      </c>
      <c r="M19" s="7">
        <v>1.99</v>
      </c>
      <c r="N19" s="7">
        <v>0.7</v>
      </c>
      <c r="O19" s="15">
        <f t="shared" ref="O19:O33" si="7">IF(F19="","",(360000*G19)/(J19*L19*PI()*N19*D19))</f>
        <v>13.727650078007139</v>
      </c>
      <c r="P19" s="20">
        <v>863</v>
      </c>
      <c r="Q19" s="17">
        <v>664</v>
      </c>
      <c r="R19" s="16">
        <f t="shared" ref="R19:R20" si="8">IF(P19="","",(100-(Q19/P19*100)))</f>
        <v>23.059096176129785</v>
      </c>
      <c r="S19" s="21">
        <v>1035</v>
      </c>
      <c r="Y19" s="3"/>
    </row>
    <row r="20" spans="2:25" ht="18" customHeight="1" x14ac:dyDescent="0.35">
      <c r="B20" s="5">
        <v>9.5</v>
      </c>
      <c r="C20" s="5" t="s">
        <v>2</v>
      </c>
      <c r="D20" s="6">
        <v>17.3</v>
      </c>
      <c r="E20" s="7">
        <v>27.96</v>
      </c>
      <c r="F20" s="7">
        <v>32.479999999999997</v>
      </c>
      <c r="G20" s="14">
        <f t="shared" si="5"/>
        <v>4.519999999999996</v>
      </c>
      <c r="H20" s="18">
        <v>30</v>
      </c>
      <c r="I20" s="18">
        <v>0</v>
      </c>
      <c r="J20" s="19">
        <f t="shared" si="6"/>
        <v>1800</v>
      </c>
      <c r="K20" s="7">
        <v>2.1850000000000001</v>
      </c>
      <c r="L20" s="14">
        <f t="shared" si="4"/>
        <v>1.9874999999999998</v>
      </c>
      <c r="M20" s="7">
        <v>1.99</v>
      </c>
      <c r="N20" s="7">
        <v>0.7</v>
      </c>
      <c r="O20" s="15">
        <f t="shared" si="7"/>
        <v>11.955487158495618</v>
      </c>
      <c r="P20" s="20">
        <v>863</v>
      </c>
      <c r="Q20" s="17">
        <v>648</v>
      </c>
      <c r="R20" s="16">
        <f t="shared" si="8"/>
        <v>24.913093858632678</v>
      </c>
      <c r="S20" s="21">
        <v>1049.7</v>
      </c>
      <c r="Y20" s="3"/>
    </row>
    <row r="21" spans="2:25" ht="18" customHeight="1" x14ac:dyDescent="0.35">
      <c r="B21" s="5">
        <v>9.5</v>
      </c>
      <c r="C21" s="5" t="s">
        <v>2</v>
      </c>
      <c r="D21" s="6">
        <v>17.5</v>
      </c>
      <c r="E21" s="7">
        <v>58.82</v>
      </c>
      <c r="F21" s="7">
        <v>63.05</v>
      </c>
      <c r="G21" s="14">
        <f>F21-E21</f>
        <v>4.2299999999999969</v>
      </c>
      <c r="H21" s="18">
        <v>30</v>
      </c>
      <c r="I21" s="18">
        <v>0</v>
      </c>
      <c r="J21" s="19">
        <f>I21+(60*H21)</f>
        <v>1800</v>
      </c>
      <c r="K21" s="7">
        <v>2.1850000000000001</v>
      </c>
      <c r="L21" s="14">
        <f t="shared" si="4"/>
        <v>1.9874999999999998</v>
      </c>
      <c r="M21" s="7">
        <v>1.99</v>
      </c>
      <c r="N21" s="7">
        <v>0.7</v>
      </c>
      <c r="O21" s="15">
        <f t="shared" si="7"/>
        <v>11.06056377713718</v>
      </c>
      <c r="P21" s="20">
        <v>863</v>
      </c>
      <c r="Q21" s="17">
        <v>676</v>
      </c>
      <c r="R21" s="16">
        <f>IF(P21="","",(100-(Q21/P21*100)))</f>
        <v>21.668597914252601</v>
      </c>
      <c r="S21" s="21">
        <v>1092.3</v>
      </c>
      <c r="T21" s="4"/>
      <c r="V21" s="1"/>
      <c r="Y21" s="3"/>
    </row>
    <row r="22" spans="2:25" ht="18" customHeight="1" x14ac:dyDescent="0.35">
      <c r="B22" s="5">
        <v>10</v>
      </c>
      <c r="C22" s="5" t="s">
        <v>2</v>
      </c>
      <c r="D22" s="6"/>
      <c r="E22" s="7"/>
      <c r="F22" s="7"/>
      <c r="G22" s="14"/>
      <c r="H22" s="18"/>
      <c r="I22" s="18"/>
      <c r="J22" s="19"/>
      <c r="K22" s="7"/>
      <c r="L22" s="14"/>
      <c r="M22" s="7"/>
      <c r="N22" s="7"/>
      <c r="O22" s="15" t="s">
        <v>5</v>
      </c>
      <c r="P22" s="20"/>
      <c r="Q22" s="17"/>
      <c r="R22" s="16" t="str">
        <f>IF(P22="","",(100-(Q22/P22*100)))</f>
        <v/>
      </c>
      <c r="S22" s="21"/>
      <c r="V22" s="1"/>
    </row>
    <row r="23" spans="2:25" ht="18" customHeight="1" x14ac:dyDescent="0.35">
      <c r="B23" s="5">
        <v>10</v>
      </c>
      <c r="C23" s="5" t="s">
        <v>2</v>
      </c>
      <c r="D23" s="6">
        <v>17.100000000000001</v>
      </c>
      <c r="E23" s="7">
        <v>57.83</v>
      </c>
      <c r="F23" s="7">
        <v>61.87</v>
      </c>
      <c r="G23" s="14">
        <f t="shared" ref="G23:G24" si="9">F23-E23</f>
        <v>4.0399999999999991</v>
      </c>
      <c r="H23" s="18">
        <v>30</v>
      </c>
      <c r="I23" s="18">
        <v>0</v>
      </c>
      <c r="J23" s="19">
        <f t="shared" ref="J23:J28" si="10">I23+(60*H23)</f>
        <v>1800</v>
      </c>
      <c r="K23" s="7">
        <v>2.1850000000000001</v>
      </c>
      <c r="L23" s="14">
        <f t="shared" ref="L23:L28" si="11">IF(B23="","",K23/2+M23/2)-0.1</f>
        <v>1.9874999999999998</v>
      </c>
      <c r="M23" s="7">
        <v>1.99</v>
      </c>
      <c r="N23" s="7">
        <v>0.7</v>
      </c>
      <c r="O23" s="15">
        <f t="shared" si="7"/>
        <v>10.810858930828239</v>
      </c>
      <c r="P23" s="20">
        <v>863</v>
      </c>
      <c r="Q23" s="17">
        <v>686</v>
      </c>
      <c r="R23" s="16">
        <f t="shared" ref="R23:R33" si="12">IF(P23="","",(100-(Q23/P23*100)))</f>
        <v>20.5098493626883</v>
      </c>
      <c r="S23" s="21">
        <v>1238.5999999999999</v>
      </c>
      <c r="T23" s="4"/>
      <c r="V23" s="1"/>
    </row>
    <row r="24" spans="2:25" ht="18" customHeight="1" x14ac:dyDescent="0.35">
      <c r="B24" s="5">
        <v>10</v>
      </c>
      <c r="C24" s="5" t="s">
        <v>2</v>
      </c>
      <c r="D24" s="6">
        <v>17.2</v>
      </c>
      <c r="E24" s="7">
        <v>58.44</v>
      </c>
      <c r="F24" s="7">
        <v>62.49</v>
      </c>
      <c r="G24" s="14">
        <f t="shared" si="9"/>
        <v>4.0500000000000043</v>
      </c>
      <c r="H24" s="18">
        <v>30</v>
      </c>
      <c r="I24" s="18">
        <v>0</v>
      </c>
      <c r="J24" s="19">
        <f t="shared" si="10"/>
        <v>1800</v>
      </c>
      <c r="K24" s="7">
        <v>2.1850000000000001</v>
      </c>
      <c r="L24" s="14">
        <f t="shared" si="11"/>
        <v>1.9874999999999998</v>
      </c>
      <c r="M24" s="7">
        <v>1.99</v>
      </c>
      <c r="N24" s="7">
        <v>0.7</v>
      </c>
      <c r="O24" s="15">
        <f t="shared" si="7"/>
        <v>10.77460907285446</v>
      </c>
      <c r="P24" s="20">
        <v>863</v>
      </c>
      <c r="Q24" s="17">
        <v>657</v>
      </c>
      <c r="R24" s="16">
        <f t="shared" si="12"/>
        <v>23.870220162224797</v>
      </c>
      <c r="S24" s="21">
        <v>1110</v>
      </c>
      <c r="V24" s="1"/>
    </row>
    <row r="25" spans="2:25" ht="18" customHeight="1" x14ac:dyDescent="0.35">
      <c r="B25" s="5">
        <v>10</v>
      </c>
      <c r="C25" s="5" t="s">
        <v>2</v>
      </c>
      <c r="D25" s="6">
        <v>17.5</v>
      </c>
      <c r="E25" s="22">
        <v>58.25</v>
      </c>
      <c r="F25" s="7">
        <v>62.38</v>
      </c>
      <c r="G25" s="14">
        <f>F25-E25</f>
        <v>4.1300000000000026</v>
      </c>
      <c r="H25" s="18">
        <v>30</v>
      </c>
      <c r="I25" s="18">
        <v>0</v>
      </c>
      <c r="J25" s="19">
        <f t="shared" si="10"/>
        <v>1800</v>
      </c>
      <c r="K25" s="7">
        <v>2.1850000000000001</v>
      </c>
      <c r="L25" s="14">
        <f t="shared" si="11"/>
        <v>1.9874999999999998</v>
      </c>
      <c r="M25" s="7">
        <v>1.99</v>
      </c>
      <c r="N25" s="7">
        <v>0.7</v>
      </c>
      <c r="O25" s="15">
        <f t="shared" si="7"/>
        <v>10.799084728032296</v>
      </c>
      <c r="P25" s="20">
        <v>863</v>
      </c>
      <c r="Q25" s="17">
        <v>688</v>
      </c>
      <c r="R25" s="16">
        <f t="shared" si="12"/>
        <v>20.278099652375431</v>
      </c>
      <c r="S25" s="21">
        <v>1169.3</v>
      </c>
      <c r="V25" s="1"/>
    </row>
    <row r="26" spans="2:25" ht="18" customHeight="1" x14ac:dyDescent="0.35">
      <c r="B26" s="5">
        <v>9.5</v>
      </c>
      <c r="C26" s="5" t="s">
        <v>3</v>
      </c>
      <c r="D26" s="6">
        <v>17.600000000000001</v>
      </c>
      <c r="E26" s="7">
        <v>58.54</v>
      </c>
      <c r="F26" s="7">
        <v>67.42</v>
      </c>
      <c r="G26" s="14">
        <f>F26-E26</f>
        <v>8.8800000000000026</v>
      </c>
      <c r="H26" s="18">
        <v>30</v>
      </c>
      <c r="I26" s="18">
        <v>0</v>
      </c>
      <c r="J26" s="19">
        <f t="shared" si="10"/>
        <v>1800</v>
      </c>
      <c r="K26" s="7">
        <v>2.1850000000000001</v>
      </c>
      <c r="L26" s="14">
        <f t="shared" si="11"/>
        <v>1.9874999999999998</v>
      </c>
      <c r="M26" s="7">
        <v>1.99</v>
      </c>
      <c r="N26" s="7">
        <v>0.7</v>
      </c>
      <c r="O26" s="15">
        <f t="shared" si="7"/>
        <v>23.087411494830206</v>
      </c>
      <c r="P26" s="20">
        <v>863</v>
      </c>
      <c r="Q26" s="17">
        <v>721</v>
      </c>
      <c r="R26" s="16">
        <f t="shared" si="12"/>
        <v>16.454229432213211</v>
      </c>
      <c r="S26" s="21">
        <v>1499.9</v>
      </c>
      <c r="T26" s="4"/>
      <c r="V26" s="1"/>
    </row>
    <row r="27" spans="2:25" ht="18" customHeight="1" x14ac:dyDescent="0.35">
      <c r="B27" s="5">
        <v>9.5</v>
      </c>
      <c r="C27" s="5" t="s">
        <v>3</v>
      </c>
      <c r="D27" s="6">
        <v>17.8</v>
      </c>
      <c r="E27" s="7">
        <v>58.26</v>
      </c>
      <c r="F27" s="7">
        <v>65.78</v>
      </c>
      <c r="G27" s="14">
        <f t="shared" ref="G27:G32" si="13">F27-E27</f>
        <v>7.5200000000000031</v>
      </c>
      <c r="H27" s="18">
        <v>30</v>
      </c>
      <c r="I27" s="18">
        <v>0</v>
      </c>
      <c r="J27" s="19">
        <f t="shared" si="10"/>
        <v>1800</v>
      </c>
      <c r="K27" s="7">
        <v>2.1850000000000001</v>
      </c>
      <c r="L27" s="14">
        <f t="shared" si="11"/>
        <v>1.9874999999999998</v>
      </c>
      <c r="M27" s="7">
        <v>1.99</v>
      </c>
      <c r="N27" s="7">
        <v>0.7</v>
      </c>
      <c r="O27" s="15">
        <f t="shared" si="7"/>
        <v>19.331821832699209</v>
      </c>
      <c r="P27" s="20">
        <v>863</v>
      </c>
      <c r="Q27" s="17">
        <v>704</v>
      </c>
      <c r="R27" s="16">
        <f t="shared" si="12"/>
        <v>18.424101969872538</v>
      </c>
      <c r="S27" s="21">
        <v>1556.1</v>
      </c>
      <c r="V27" s="1"/>
    </row>
    <row r="28" spans="2:25" ht="18" customHeight="1" x14ac:dyDescent="0.35">
      <c r="B28" s="5">
        <v>9.5</v>
      </c>
      <c r="C28" s="5" t="s">
        <v>3</v>
      </c>
      <c r="D28" s="6">
        <v>17.600000000000001</v>
      </c>
      <c r="E28" s="7">
        <v>57.97</v>
      </c>
      <c r="F28" s="7">
        <v>63.36</v>
      </c>
      <c r="G28" s="14">
        <f t="shared" si="13"/>
        <v>5.3900000000000006</v>
      </c>
      <c r="H28" s="18">
        <v>30</v>
      </c>
      <c r="I28" s="18">
        <v>0</v>
      </c>
      <c r="J28" s="19">
        <f t="shared" si="10"/>
        <v>1800</v>
      </c>
      <c r="K28" s="7">
        <v>2.1850000000000001</v>
      </c>
      <c r="L28" s="14">
        <f t="shared" si="11"/>
        <v>1.9874999999999998</v>
      </c>
      <c r="M28" s="7">
        <v>1.99</v>
      </c>
      <c r="N28" s="7">
        <v>0.7</v>
      </c>
      <c r="O28" s="15">
        <f t="shared" si="7"/>
        <v>14.013642787965631</v>
      </c>
      <c r="P28" s="20">
        <v>863</v>
      </c>
      <c r="Q28" s="17">
        <v>715</v>
      </c>
      <c r="R28" s="16">
        <f>IF(P28="","",(100-(Q28/P28*100)))</f>
        <v>17.149478563151803</v>
      </c>
      <c r="S28" s="21">
        <v>1995.9</v>
      </c>
      <c r="V28" s="1"/>
    </row>
    <row r="29" spans="2:25" ht="18" customHeight="1" x14ac:dyDescent="0.35">
      <c r="B29" s="5">
        <v>9.5</v>
      </c>
      <c r="C29" s="5" t="s">
        <v>3</v>
      </c>
      <c r="D29" s="6"/>
      <c r="E29" s="7"/>
      <c r="F29" s="7"/>
      <c r="G29" s="14"/>
      <c r="H29" s="18"/>
      <c r="I29" s="18"/>
      <c r="J29" s="19"/>
      <c r="K29" s="7"/>
      <c r="L29" s="14"/>
      <c r="M29" s="7"/>
      <c r="N29" s="7"/>
      <c r="O29" s="15" t="s">
        <v>5</v>
      </c>
      <c r="P29" s="20"/>
      <c r="Q29" s="17"/>
      <c r="R29" s="16" t="str">
        <f t="shared" si="12"/>
        <v/>
      </c>
      <c r="S29" s="21"/>
      <c r="T29" s="4"/>
      <c r="V29" s="1"/>
    </row>
    <row r="30" spans="2:25" ht="18" customHeight="1" x14ac:dyDescent="0.35">
      <c r="B30" s="5">
        <v>10</v>
      </c>
      <c r="C30" s="5" t="s">
        <v>3</v>
      </c>
      <c r="D30" s="6">
        <v>17.8</v>
      </c>
      <c r="E30" s="7">
        <v>60.39</v>
      </c>
      <c r="F30" s="7">
        <v>70.959999999999994</v>
      </c>
      <c r="G30" s="14">
        <f t="shared" si="13"/>
        <v>10.569999999999993</v>
      </c>
      <c r="H30" s="18">
        <v>30</v>
      </c>
      <c r="I30" s="18">
        <v>0</v>
      </c>
      <c r="J30" s="19">
        <f t="shared" ref="J30:J33" si="14">I30+(60*H30)</f>
        <v>1800</v>
      </c>
      <c r="K30" s="7">
        <v>2.1850000000000001</v>
      </c>
      <c r="L30" s="14">
        <f>IF(B30="","",K30/2+M30/2)-0.1</f>
        <v>1.9874999999999998</v>
      </c>
      <c r="M30" s="7">
        <v>1.99</v>
      </c>
      <c r="N30" s="7">
        <v>0.7</v>
      </c>
      <c r="O30" s="15">
        <f t="shared" si="7"/>
        <v>27.172520847291281</v>
      </c>
      <c r="P30" s="20">
        <v>863</v>
      </c>
      <c r="Q30" s="17">
        <v>729</v>
      </c>
      <c r="R30" s="16">
        <f t="shared" si="12"/>
        <v>15.527230590961764</v>
      </c>
      <c r="S30" s="21">
        <v>1728.2</v>
      </c>
      <c r="V30" s="1"/>
    </row>
    <row r="31" spans="2:25" ht="18" customHeight="1" x14ac:dyDescent="0.35">
      <c r="B31" s="5">
        <v>10</v>
      </c>
      <c r="C31" s="5" t="s">
        <v>3</v>
      </c>
      <c r="D31" s="6">
        <v>17.5</v>
      </c>
      <c r="E31" s="7">
        <v>57.01</v>
      </c>
      <c r="F31" s="7">
        <v>66.33</v>
      </c>
      <c r="G31" s="14">
        <f t="shared" si="13"/>
        <v>9.32</v>
      </c>
      <c r="H31" s="18">
        <v>30</v>
      </c>
      <c r="I31" s="18">
        <v>0</v>
      </c>
      <c r="J31" s="19">
        <f t="shared" si="14"/>
        <v>1800</v>
      </c>
      <c r="K31" s="7">
        <v>2.1850000000000001</v>
      </c>
      <c r="L31" s="14">
        <f>IF(B31="","",K31/2+M31/2)-0.1</f>
        <v>1.9874999999999998</v>
      </c>
      <c r="M31" s="7">
        <v>1.99</v>
      </c>
      <c r="N31" s="7">
        <v>0.7</v>
      </c>
      <c r="O31" s="15">
        <f t="shared" si="7"/>
        <v>24.369847376576498</v>
      </c>
      <c r="P31" s="20">
        <v>863</v>
      </c>
      <c r="Q31" s="17">
        <v>716</v>
      </c>
      <c r="R31" s="16">
        <f t="shared" si="12"/>
        <v>17.033603707995354</v>
      </c>
      <c r="S31" s="21">
        <v>1668.5</v>
      </c>
      <c r="V31" s="1"/>
    </row>
    <row r="32" spans="2:25" ht="18" customHeight="1" x14ac:dyDescent="0.35">
      <c r="B32" s="5">
        <v>10</v>
      </c>
      <c r="C32" s="5" t="s">
        <v>3</v>
      </c>
      <c r="D32" s="6">
        <v>17.7</v>
      </c>
      <c r="E32" s="7">
        <v>58.63</v>
      </c>
      <c r="F32" s="7">
        <v>67.17</v>
      </c>
      <c r="G32" s="14">
        <f t="shared" si="13"/>
        <v>8.5399999999999991</v>
      </c>
      <c r="H32" s="18">
        <v>30</v>
      </c>
      <c r="I32" s="18">
        <v>0</v>
      </c>
      <c r="J32" s="19">
        <f t="shared" si="14"/>
        <v>1800</v>
      </c>
      <c r="K32" s="7">
        <v>2.1850000000000001</v>
      </c>
      <c r="L32" s="14">
        <f>IF(B32="","",K32/2+M32/2)-0.1</f>
        <v>1.9874999999999998</v>
      </c>
      <c r="M32" s="7">
        <v>1.99</v>
      </c>
      <c r="N32" s="7">
        <v>0.7</v>
      </c>
      <c r="O32" s="15">
        <f t="shared" si="7"/>
        <v>22.077990897585881</v>
      </c>
      <c r="P32" s="20">
        <v>863</v>
      </c>
      <c r="Q32" s="17">
        <v>719</v>
      </c>
      <c r="R32" s="16">
        <f t="shared" si="12"/>
        <v>16.685979142526079</v>
      </c>
      <c r="S32" s="21">
        <v>1766.8</v>
      </c>
    </row>
    <row r="33" spans="2:19" ht="18" customHeight="1" x14ac:dyDescent="0.35">
      <c r="B33" s="5">
        <v>10</v>
      </c>
      <c r="C33" s="5" t="s">
        <v>3</v>
      </c>
      <c r="D33" s="6">
        <v>17.3</v>
      </c>
      <c r="E33" s="7">
        <v>59.19</v>
      </c>
      <c r="F33" s="7">
        <v>68.47</v>
      </c>
      <c r="G33" s="14">
        <f>F33-E33</f>
        <v>9.2800000000000011</v>
      </c>
      <c r="H33" s="18">
        <v>30</v>
      </c>
      <c r="I33" s="18">
        <v>0</v>
      </c>
      <c r="J33" s="19">
        <f t="shared" si="14"/>
        <v>1800</v>
      </c>
      <c r="K33" s="7">
        <v>2.1850000000000001</v>
      </c>
      <c r="L33" s="14">
        <f>IF(B33="","",K33/2+M33/2)-0.1</f>
        <v>1.9874999999999998</v>
      </c>
      <c r="M33" s="7">
        <v>1.99</v>
      </c>
      <c r="N33" s="7">
        <v>0.7</v>
      </c>
      <c r="O33" s="15">
        <f t="shared" si="7"/>
        <v>24.545778944875984</v>
      </c>
      <c r="P33" s="20">
        <v>863</v>
      </c>
      <c r="Q33" s="17">
        <v>722</v>
      </c>
      <c r="R33" s="16">
        <f t="shared" si="12"/>
        <v>16.338354577056776</v>
      </c>
      <c r="S33" s="21">
        <v>1794.3</v>
      </c>
    </row>
    <row r="38" spans="2:19" ht="18" customHeight="1" x14ac:dyDescent="0.25"/>
    <row r="39" spans="2:19" ht="18" customHeight="1" x14ac:dyDescent="0.25"/>
    <row r="40" spans="2:19" ht="18" customHeight="1" x14ac:dyDescent="0.25"/>
    <row r="41" spans="2:19" ht="18" customHeight="1" x14ac:dyDescent="0.25"/>
    <row r="42" spans="2:19" ht="18" customHeight="1" x14ac:dyDescent="0.25"/>
    <row r="43" spans="2:19" ht="18" customHeight="1" x14ac:dyDescent="0.25"/>
    <row r="44" spans="2:19" ht="18" customHeight="1" x14ac:dyDescent="0.25"/>
    <row r="45" spans="2:19" ht="18" customHeight="1" x14ac:dyDescent="0.25"/>
    <row r="46" spans="2:19" ht="18" customHeight="1" x14ac:dyDescent="0.25"/>
    <row r="47" spans="2:19" ht="18" customHeight="1" x14ac:dyDescent="0.25"/>
    <row r="48" spans="2:19" ht="18" customHeight="1" x14ac:dyDescent="0.25"/>
    <row r="49" ht="18" customHeight="1" x14ac:dyDescent="0.25"/>
  </sheetData>
  <mergeCells count="15">
    <mergeCell ref="S8:S9"/>
    <mergeCell ref="B8:B9"/>
    <mergeCell ref="C8:C9"/>
    <mergeCell ref="B1:O1"/>
    <mergeCell ref="P8:R8"/>
    <mergeCell ref="B2:R6"/>
    <mergeCell ref="N8:N9"/>
    <mergeCell ref="D8:D9"/>
    <mergeCell ref="G8:G9"/>
    <mergeCell ref="J8:J9"/>
    <mergeCell ref="K8:M8"/>
    <mergeCell ref="E8:E9"/>
    <mergeCell ref="F8:F9"/>
    <mergeCell ref="H8:H9"/>
    <mergeCell ref="I8:I9"/>
  </mergeCells>
  <phoneticPr fontId="13" type="noConversion"/>
  <pageMargins left="0.75" right="0.75" top="1" bottom="1" header="0.5" footer="0.5"/>
  <pageSetup paperSize="9" orientation="portrait" r:id="rId1"/>
  <headerFooter alignWithMargins="0">
    <oddFooter>&amp;LFile: &amp;F (&amp;A)&amp;RPrintdatum: &amp;D</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Permeability and retention</vt:lpstr>
    </vt:vector>
  </TitlesOfParts>
  <Company>Twente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Joris de Grooth</dc:creator>
  <cp:lastModifiedBy>Watt, Tjerk (UT-TNW)</cp:lastModifiedBy>
  <dcterms:created xsi:type="dcterms:W3CDTF">2016-02-09T12:17:33Z</dcterms:created>
  <dcterms:modified xsi:type="dcterms:W3CDTF">2023-10-11T14:53:30Z</dcterms:modified>
</cp:coreProperties>
</file>