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https://universiteittwente-my.sharepoint.com/personal/t_r_watt_utwente_nl/Documents/Documenten/PhD stuff/Data/Lignin article data deposit/Permeability and MgSO4 retention/"/>
    </mc:Choice>
  </mc:AlternateContent>
  <xr:revisionPtr revIDLastSave="56" documentId="8_{889EB139-9A29-4350-80DD-E43A8759A5DF}" xr6:coauthVersionLast="47" xr6:coauthVersionMax="47" xr10:uidLastSave="{89696C83-6FBE-4007-940B-EDFF12533775}"/>
  <bookViews>
    <workbookView xWindow="28680" yWindow="420" windowWidth="25440" windowHeight="15270" xr2:uid="{00000000-000D-0000-FFFF-FFFF00000000}"/>
  </bookViews>
  <sheets>
    <sheet name="Permeability and retention" sheetId="1" r:id="rId1"/>
    <sheet name="Permeability" sheetId="2" r:id="rId2"/>
    <sheet name="Retention summary" sheetId="3" r:id="rId3"/>
  </sheets>
  <externalReferences>
    <externalReference r:id="rId4"/>
  </externalReferences>
  <definedNames>
    <definedName name="DF" localSheetId="0">'Permeability and retention'!#REF!,'Permeability and retention'!#REF!</definedName>
    <definedName name="DF">'[1]Droge_Flux Air dried'!$B$18:$B$53,'[1]Droge_Flux Air dried'!$L$18:$L$53</definedName>
    <definedName name="Du">[1]Diameters!$F$8:$F$52,[1]Diameters!$H$8:$H$52</definedName>
    <definedName name="NF">[1]Natte_Flux!$B$18:$B$53,[1]Natte_Flux!$L$18:$L$53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5" i="3" l="1"/>
  <c r="P35" i="3"/>
  <c r="P17" i="3"/>
  <c r="P124" i="3"/>
  <c r="P118" i="3"/>
  <c r="P112" i="3"/>
  <c r="P106" i="3"/>
  <c r="P100" i="3"/>
  <c r="P95" i="3"/>
  <c r="P89" i="3"/>
  <c r="P83" i="3"/>
  <c r="P77" i="3"/>
  <c r="P71" i="3"/>
  <c r="P65" i="3"/>
  <c r="P59" i="3"/>
  <c r="P53" i="3"/>
  <c r="P47" i="3"/>
  <c r="P41" i="3"/>
  <c r="P29" i="3"/>
  <c r="P23" i="3"/>
  <c r="P11" i="3"/>
  <c r="N17" i="3" l="1"/>
  <c r="O17" i="3"/>
  <c r="E6" i="2"/>
  <c r="O106" i="3" l="1"/>
  <c r="O118" i="3"/>
  <c r="O100" i="3"/>
  <c r="O35" i="3"/>
  <c r="O65" i="3"/>
  <c r="O59" i="3"/>
  <c r="O53" i="3"/>
  <c r="O47" i="3"/>
  <c r="O41" i="3"/>
  <c r="N35" i="3"/>
  <c r="O29" i="3"/>
  <c r="O23" i="3"/>
  <c r="O11" i="3"/>
  <c r="O5" i="3"/>
  <c r="E9" i="2"/>
  <c r="E20" i="2"/>
  <c r="H20" i="1" l="1"/>
  <c r="H21" i="1"/>
  <c r="H22" i="1"/>
  <c r="H23" i="1"/>
  <c r="H24" i="1"/>
  <c r="H25" i="1"/>
  <c r="H26" i="1"/>
  <c r="H27" i="1"/>
  <c r="H28" i="1"/>
  <c r="H29" i="1"/>
  <c r="L5" i="3"/>
  <c r="I5" i="3"/>
  <c r="F5" i="3"/>
  <c r="L11" i="3"/>
  <c r="I11" i="3"/>
  <c r="F11" i="3"/>
  <c r="H49" i="1"/>
  <c r="H48" i="1"/>
  <c r="H47" i="1"/>
  <c r="H46" i="1"/>
  <c r="H45" i="1"/>
  <c r="H44" i="1"/>
  <c r="H43" i="1"/>
  <c r="H42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M72" i="1"/>
  <c r="M7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H51" i="1"/>
  <c r="H52" i="1"/>
  <c r="H53" i="1"/>
  <c r="H50" i="1"/>
  <c r="H39" i="1"/>
  <c r="H40" i="1"/>
  <c r="H41" i="1"/>
  <c r="H38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H11" i="1"/>
  <c r="K11" i="1"/>
  <c r="M11" i="1"/>
  <c r="S11" i="1"/>
  <c r="H12" i="1"/>
  <c r="K12" i="1"/>
  <c r="M12" i="1"/>
  <c r="S12" i="1"/>
  <c r="H13" i="1"/>
  <c r="K13" i="1"/>
  <c r="M13" i="1"/>
  <c r="S13" i="1"/>
  <c r="H14" i="1"/>
  <c r="K14" i="1"/>
  <c r="M14" i="1"/>
  <c r="S14" i="1"/>
  <c r="H15" i="1"/>
  <c r="K15" i="1"/>
  <c r="M15" i="1"/>
  <c r="S15" i="1"/>
  <c r="H16" i="1"/>
  <c r="K16" i="1"/>
  <c r="M16" i="1"/>
  <c r="S16" i="1"/>
  <c r="H17" i="1"/>
  <c r="K17" i="1"/>
  <c r="M17" i="1"/>
  <c r="S17" i="1"/>
  <c r="K20" i="1"/>
  <c r="M20" i="1"/>
  <c r="S20" i="1"/>
  <c r="K21" i="1"/>
  <c r="M21" i="1"/>
  <c r="P21" i="1" s="1"/>
  <c r="S21" i="1"/>
  <c r="K22" i="1"/>
  <c r="M22" i="1"/>
  <c r="S22" i="1"/>
  <c r="K23" i="1"/>
  <c r="M23" i="1"/>
  <c r="S23" i="1"/>
  <c r="K24" i="1"/>
  <c r="M24" i="1"/>
  <c r="S24" i="1"/>
  <c r="K25" i="1"/>
  <c r="M25" i="1"/>
  <c r="S25" i="1"/>
  <c r="K26" i="1"/>
  <c r="M26" i="1"/>
  <c r="S26" i="1"/>
  <c r="K27" i="1"/>
  <c r="M27" i="1"/>
  <c r="S27" i="1"/>
  <c r="K28" i="1"/>
  <c r="M28" i="1"/>
  <c r="S28" i="1"/>
  <c r="K29" i="1"/>
  <c r="M29" i="1"/>
  <c r="S29" i="1"/>
  <c r="H31" i="1"/>
  <c r="K31" i="1"/>
  <c r="M31" i="1"/>
  <c r="S31" i="1"/>
  <c r="H32" i="1"/>
  <c r="K32" i="1"/>
  <c r="M32" i="1"/>
  <c r="S32" i="1"/>
  <c r="H33" i="1"/>
  <c r="K33" i="1"/>
  <c r="M33" i="1"/>
  <c r="S33" i="1"/>
  <c r="H34" i="1"/>
  <c r="K34" i="1"/>
  <c r="M34" i="1"/>
  <c r="S34" i="1"/>
  <c r="H35" i="1"/>
  <c r="K35" i="1"/>
  <c r="M35" i="1"/>
  <c r="S35" i="1"/>
  <c r="H36" i="1"/>
  <c r="K36" i="1"/>
  <c r="M36" i="1"/>
  <c r="S36" i="1"/>
  <c r="H37" i="1"/>
  <c r="K37" i="1"/>
  <c r="M37" i="1"/>
  <c r="S37" i="1"/>
  <c r="K38" i="1"/>
  <c r="M38" i="1"/>
  <c r="S38" i="1"/>
  <c r="K39" i="1"/>
  <c r="M39" i="1"/>
  <c r="S39" i="1"/>
  <c r="K40" i="1"/>
  <c r="M40" i="1"/>
  <c r="S40" i="1"/>
  <c r="K41" i="1"/>
  <c r="M41" i="1"/>
  <c r="S41" i="1"/>
  <c r="K42" i="1"/>
  <c r="M42" i="1"/>
  <c r="S42" i="1"/>
  <c r="K43" i="1"/>
  <c r="M43" i="1"/>
  <c r="S43" i="1"/>
  <c r="K44" i="1"/>
  <c r="M44" i="1"/>
  <c r="S44" i="1"/>
  <c r="K45" i="1"/>
  <c r="M45" i="1"/>
  <c r="S45" i="1"/>
  <c r="K46" i="1"/>
  <c r="M46" i="1"/>
  <c r="P46" i="1" s="1"/>
  <c r="S46" i="1"/>
  <c r="K47" i="1"/>
  <c r="M47" i="1"/>
  <c r="S47" i="1"/>
  <c r="K48" i="1"/>
  <c r="M48" i="1"/>
  <c r="S48" i="1"/>
  <c r="K49" i="1"/>
  <c r="M49" i="1"/>
  <c r="S49" i="1"/>
  <c r="K50" i="1"/>
  <c r="M50" i="1"/>
  <c r="S50" i="1"/>
  <c r="K51" i="1"/>
  <c r="M51" i="1"/>
  <c r="S51" i="1"/>
  <c r="K52" i="1"/>
  <c r="M52" i="1"/>
  <c r="S52" i="1"/>
  <c r="K53" i="1"/>
  <c r="M53" i="1"/>
  <c r="S53" i="1"/>
  <c r="K54" i="1"/>
  <c r="M54" i="1"/>
  <c r="S54" i="1"/>
  <c r="K55" i="1"/>
  <c r="M55" i="1"/>
  <c r="S55" i="1"/>
  <c r="K56" i="1"/>
  <c r="M56" i="1"/>
  <c r="S56" i="1"/>
  <c r="K57" i="1"/>
  <c r="M57" i="1"/>
  <c r="S10" i="1"/>
  <c r="M10" i="1"/>
  <c r="K10" i="1"/>
  <c r="H10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75" i="1"/>
  <c r="P51" i="1" l="1"/>
  <c r="P39" i="1"/>
  <c r="P65" i="1"/>
  <c r="P50" i="1"/>
  <c r="P28" i="1"/>
  <c r="P26" i="1"/>
  <c r="P68" i="1"/>
  <c r="P56" i="1"/>
  <c r="P44" i="1"/>
  <c r="P29" i="1"/>
  <c r="P55" i="1"/>
  <c r="P64" i="1"/>
  <c r="P63" i="1"/>
  <c r="P62" i="1"/>
  <c r="P67" i="1"/>
  <c r="P48" i="1"/>
  <c r="P25" i="1"/>
  <c r="P23" i="1"/>
  <c r="P17" i="1"/>
  <c r="P73" i="1"/>
  <c r="P61" i="1"/>
  <c r="P36" i="1"/>
  <c r="P33" i="1"/>
  <c r="P53" i="1"/>
  <c r="P45" i="1"/>
  <c r="P47" i="1"/>
  <c r="P24" i="1"/>
  <c r="P31" i="1"/>
  <c r="P22" i="1"/>
  <c r="P72" i="1"/>
  <c r="P60" i="1"/>
  <c r="P41" i="1"/>
  <c r="P49" i="1"/>
  <c r="P16" i="1"/>
  <c r="P40" i="1"/>
  <c r="P71" i="1"/>
  <c r="P59" i="1"/>
  <c r="P20" i="1"/>
  <c r="P37" i="1"/>
  <c r="P70" i="1"/>
  <c r="P58" i="1"/>
  <c r="P42" i="1"/>
  <c r="P34" i="1"/>
  <c r="P38" i="1"/>
  <c r="P69" i="1"/>
  <c r="P57" i="1"/>
  <c r="P43" i="1"/>
  <c r="P32" i="1"/>
  <c r="P52" i="1"/>
  <c r="P35" i="1"/>
  <c r="P66" i="1"/>
  <c r="P54" i="1"/>
  <c r="P27" i="1"/>
  <c r="P12" i="1"/>
  <c r="P10" i="1"/>
  <c r="H5" i="3"/>
  <c r="P13" i="1"/>
  <c r="N5" i="3"/>
  <c r="P11" i="1"/>
  <c r="I77" i="3"/>
  <c r="K5" i="3"/>
  <c r="N95" i="3"/>
  <c r="E5" i="3"/>
  <c r="O95" i="3"/>
  <c r="K77" i="3"/>
  <c r="L77" i="3"/>
  <c r="O77" i="3"/>
  <c r="N77" i="3"/>
  <c r="H77" i="3"/>
  <c r="F77" i="3"/>
  <c r="E77" i="3"/>
  <c r="K11" i="3"/>
  <c r="H53" i="3"/>
  <c r="L71" i="3"/>
  <c r="K35" i="3"/>
  <c r="L47" i="3"/>
  <c r="K41" i="3"/>
  <c r="I17" i="3"/>
  <c r="K83" i="3"/>
  <c r="H59" i="3"/>
  <c r="N65" i="3"/>
  <c r="L35" i="3"/>
  <c r="L29" i="3"/>
  <c r="L17" i="3"/>
  <c r="I59" i="3"/>
  <c r="H47" i="3"/>
  <c r="F23" i="3"/>
  <c r="I29" i="3"/>
  <c r="I71" i="3"/>
  <c r="F65" i="3"/>
  <c r="L53" i="3"/>
  <c r="L41" i="3"/>
  <c r="I35" i="3"/>
  <c r="K23" i="3"/>
  <c r="L83" i="3"/>
  <c r="K53" i="3"/>
  <c r="E83" i="3"/>
  <c r="I65" i="3"/>
  <c r="K47" i="3"/>
  <c r="I41" i="3"/>
  <c r="K17" i="3"/>
  <c r="K89" i="3"/>
  <c r="F83" i="3"/>
  <c r="H71" i="3"/>
  <c r="L65" i="3"/>
  <c r="E59" i="3"/>
  <c r="K59" i="3"/>
  <c r="H41" i="3"/>
  <c r="H35" i="3"/>
  <c r="H29" i="3"/>
  <c r="I23" i="3"/>
  <c r="H17" i="3"/>
  <c r="I83" i="3"/>
  <c r="K71" i="3"/>
  <c r="E65" i="3"/>
  <c r="K65" i="3"/>
  <c r="L59" i="3"/>
  <c r="F53" i="3"/>
  <c r="F47" i="3"/>
  <c r="K29" i="3"/>
  <c r="L23" i="3"/>
  <c r="H11" i="3"/>
  <c r="N41" i="3"/>
  <c r="F71" i="3"/>
  <c r="I53" i="3"/>
  <c r="I47" i="3"/>
  <c r="F41" i="3"/>
  <c r="F35" i="3"/>
  <c r="F29" i="3"/>
  <c r="E23" i="3"/>
  <c r="F17" i="3"/>
  <c r="O83" i="3"/>
  <c r="O71" i="3"/>
  <c r="N11" i="3"/>
  <c r="E11" i="3"/>
  <c r="E17" i="3"/>
  <c r="N23" i="3"/>
  <c r="H23" i="3"/>
  <c r="N29" i="3"/>
  <c r="E29" i="3"/>
  <c r="E35" i="3"/>
  <c r="E41" i="3"/>
  <c r="N47" i="3"/>
  <c r="E47" i="3"/>
  <c r="N53" i="3"/>
  <c r="E53" i="3"/>
  <c r="N71" i="3"/>
  <c r="N83" i="3"/>
  <c r="O89" i="3"/>
  <c r="F59" i="3"/>
  <c r="N59" i="3"/>
  <c r="H65" i="3"/>
  <c r="E71" i="3"/>
  <c r="H83" i="3"/>
  <c r="N89" i="3"/>
  <c r="I89" i="3"/>
  <c r="L89" i="3"/>
  <c r="H89" i="3"/>
  <c r="F89" i="3"/>
  <c r="E89" i="3"/>
  <c r="P15" i="1"/>
  <c r="P14" i="1"/>
  <c r="E8" i="2" l="1"/>
  <c r="E16" i="2"/>
  <c r="E13" i="2"/>
  <c r="E17" i="2"/>
  <c r="E4" i="2"/>
  <c r="E7" i="2"/>
  <c r="E5" i="2"/>
  <c r="E11" i="2"/>
  <c r="E10" i="2"/>
  <c r="E14" i="2"/>
  <c r="E12" i="2"/>
  <c r="E19" i="2"/>
  <c r="E15" i="2"/>
  <c r="E18" i="2"/>
  <c r="H86" i="1" l="1"/>
  <c r="H77" i="1"/>
  <c r="H78" i="1"/>
  <c r="H79" i="1"/>
  <c r="H80" i="1"/>
  <c r="H81" i="1"/>
  <c r="H82" i="1"/>
  <c r="H83" i="1"/>
  <c r="H84" i="1"/>
  <c r="H85" i="1"/>
  <c r="F112" i="3" l="1"/>
  <c r="E112" i="3"/>
  <c r="I100" i="3" l="1"/>
  <c r="E106" i="3"/>
  <c r="L106" i="3"/>
  <c r="F100" i="3"/>
  <c r="I112" i="3"/>
  <c r="I124" i="3"/>
  <c r="I106" i="3"/>
  <c r="I118" i="3"/>
  <c r="L112" i="3"/>
  <c r="L124" i="3"/>
  <c r="F106" i="3"/>
  <c r="F124" i="3"/>
  <c r="L118" i="3"/>
  <c r="L100" i="3"/>
  <c r="F118" i="3"/>
  <c r="K124" i="3"/>
  <c r="E124" i="3"/>
  <c r="K118" i="3"/>
  <c r="E118" i="3"/>
  <c r="H124" i="3"/>
  <c r="H106" i="3"/>
  <c r="H118" i="3"/>
  <c r="K100" i="3"/>
  <c r="H112" i="3"/>
  <c r="K112" i="3"/>
  <c r="E100" i="3"/>
  <c r="K106" i="3" l="1"/>
  <c r="H100" i="3"/>
  <c r="I95" i="3"/>
  <c r="H95" i="3"/>
  <c r="L95" i="3"/>
  <c r="K95" i="3"/>
  <c r="F95" i="3"/>
  <c r="E95" i="3"/>
  <c r="K79" i="1"/>
  <c r="P79" i="1" s="1"/>
  <c r="K80" i="1"/>
  <c r="P80" i="1" s="1"/>
  <c r="K81" i="1"/>
  <c r="P81" i="1" s="1"/>
  <c r="K82" i="1"/>
  <c r="P82" i="1" s="1"/>
  <c r="K83" i="1"/>
  <c r="P83" i="1" s="1"/>
  <c r="K84" i="1"/>
  <c r="P84" i="1" s="1"/>
  <c r="K85" i="1"/>
  <c r="P85" i="1" s="1"/>
  <c r="K76" i="1" l="1"/>
  <c r="K77" i="1"/>
  <c r="P77" i="1" s="1"/>
  <c r="K78" i="1"/>
  <c r="P78" i="1" s="1"/>
  <c r="K86" i="1"/>
  <c r="P86" i="1" s="1"/>
  <c r="K87" i="1"/>
  <c r="K88" i="1"/>
  <c r="K89" i="1"/>
  <c r="K75" i="1"/>
  <c r="H76" i="1"/>
  <c r="H87" i="1"/>
  <c r="P87" i="1" s="1"/>
  <c r="H88" i="1"/>
  <c r="P88" i="1" s="1"/>
  <c r="H89" i="1"/>
  <c r="P89" i="1" s="1"/>
  <c r="H75" i="1"/>
  <c r="P76" i="1" l="1"/>
  <c r="P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75" i="1"/>
  <c r="O112" i="3" l="1"/>
  <c r="O124" i="3"/>
  <c r="N106" i="3" l="1"/>
  <c r="N100" i="3"/>
  <c r="N112" i="3"/>
  <c r="N118" i="3"/>
  <c r="N124" i="3"/>
  <c r="E23" i="2" l="1"/>
  <c r="E21" i="2"/>
  <c r="E22" i="2"/>
</calcChain>
</file>

<file path=xl/sharedStrings.xml><?xml version="1.0" encoding="utf-8"?>
<sst xmlns="http://schemas.openxmlformats.org/spreadsheetml/2006/main" count="613" uniqueCount="67">
  <si>
    <t>%</t>
  </si>
  <si>
    <t>standard error</t>
  </si>
  <si>
    <t>standard deviation</t>
  </si>
  <si>
    <t xml:space="preserve">permeability </t>
  </si>
  <si>
    <t>bilayers</t>
  </si>
  <si>
    <r>
      <t xml:space="preserve"> [L/m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hbar]</t>
    </r>
  </si>
  <si>
    <t>NaCl-Retentie</t>
  </si>
  <si>
    <r>
      <t>Na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SO</t>
    </r>
    <r>
      <rPr>
        <vertAlign val="subscript"/>
        <sz val="10"/>
        <rFont val="Arial"/>
        <family val="2"/>
      </rPr>
      <t>4</t>
    </r>
    <r>
      <rPr>
        <sz val="10"/>
        <rFont val="Arial"/>
        <family val="2"/>
      </rPr>
      <t>-Retentie</t>
    </r>
  </si>
  <si>
    <r>
      <t>MgCl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-Retentie</t>
    </r>
  </si>
  <si>
    <r>
      <t>MgSO</t>
    </r>
    <r>
      <rPr>
        <vertAlign val="subscript"/>
        <sz val="10"/>
        <rFont val="Arial"/>
        <family val="2"/>
      </rPr>
      <t>4</t>
    </r>
    <r>
      <rPr>
        <sz val="10"/>
        <rFont val="Arial"/>
        <family val="2"/>
      </rPr>
      <t>-Retentie</t>
    </r>
  </si>
  <si>
    <t xml:space="preserve">sample </t>
  </si>
  <si>
    <t>NaCl</t>
  </si>
  <si>
    <r>
      <t>Na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SO</t>
    </r>
    <r>
      <rPr>
        <vertAlign val="subscript"/>
        <sz val="10"/>
        <rFont val="Arial"/>
        <family val="2"/>
      </rPr>
      <t>4</t>
    </r>
  </si>
  <si>
    <r>
      <t>MgCl</t>
    </r>
    <r>
      <rPr>
        <vertAlign val="subscript"/>
        <sz val="10"/>
        <rFont val="Arial"/>
        <family val="2"/>
      </rPr>
      <t>2</t>
    </r>
  </si>
  <si>
    <r>
      <t>MgSO</t>
    </r>
    <r>
      <rPr>
        <vertAlign val="subscript"/>
        <sz val="10"/>
        <rFont val="Arial"/>
        <family val="2"/>
      </rPr>
      <t>4</t>
    </r>
  </si>
  <si>
    <t xml:space="preserve">PSS/PAH 10.5 </t>
  </si>
  <si>
    <t>PAA/PAH 10.5</t>
  </si>
  <si>
    <t>PAH/PSS 6.5 + PAA/PAH 4</t>
  </si>
  <si>
    <t>PAH/PSS 7.5 + PAA/PAH 3</t>
  </si>
  <si>
    <t>PAH/PSS 8.5 + PAA/PAH 2</t>
  </si>
  <si>
    <t>8.5</t>
  </si>
  <si>
    <t>9.0</t>
  </si>
  <si>
    <t>9.5</t>
  </si>
  <si>
    <t>10.0</t>
  </si>
  <si>
    <t>1.0</t>
  </si>
  <si>
    <t>0.5</t>
  </si>
  <si>
    <t>1.5</t>
  </si>
  <si>
    <t>2.0</t>
  </si>
  <si>
    <t>2.5</t>
  </si>
  <si>
    <t>3.0</t>
  </si>
  <si>
    <t>3.5</t>
  </si>
  <si>
    <t>4.0</t>
  </si>
  <si>
    <t>4.5</t>
  </si>
  <si>
    <t>5.0</t>
  </si>
  <si>
    <t>5.5</t>
  </si>
  <si>
    <t>6.0</t>
  </si>
  <si>
    <t>6.5</t>
  </si>
  <si>
    <t>7.0</t>
  </si>
  <si>
    <t>7.5</t>
  </si>
  <si>
    <t>8.0</t>
  </si>
  <si>
    <t>Std</t>
  </si>
  <si>
    <t/>
  </si>
  <si>
    <t>LS</t>
  </si>
  <si>
    <t>KL</t>
  </si>
  <si>
    <t>PAA</t>
  </si>
  <si>
    <t>PAH</t>
  </si>
  <si>
    <t>PAS</t>
  </si>
  <si>
    <t>Weigth permeate [g]</t>
  </si>
  <si>
    <t>minutes</t>
  </si>
  <si>
    <t>seconds</t>
  </si>
  <si>
    <t>total time [s]</t>
  </si>
  <si>
    <t>Feed pressure [bar]</t>
  </si>
  <si>
    <t>Before</t>
  </si>
  <si>
    <t>After</t>
  </si>
  <si>
    <t>Avg.</t>
  </si>
  <si>
    <t>Inner diameter fibre [mm]</t>
  </si>
  <si>
    <t>Permeability</t>
  </si>
  <si>
    <t>Bilayers (#)</t>
  </si>
  <si>
    <t>Defect</t>
  </si>
  <si>
    <t>Comments</t>
  </si>
  <si>
    <t xml:space="preserve">Defectous membranes no permeate was collected. Data presented is used for figure 2a in the article. </t>
  </si>
  <si>
    <t>Conductivity feed</t>
  </si>
  <si>
    <t>Conductivity permeate</t>
  </si>
  <si>
    <t>length fibre [cm]</t>
  </si>
  <si>
    <t>Mass beaker [g]</t>
  </si>
  <si>
    <t>Mass Beaker +Permeate [g]</t>
  </si>
  <si>
    <r>
      <rPr>
        <sz val="10"/>
        <rFont val="Arial"/>
        <family val="2"/>
      </rPr>
      <t>MgSO</t>
    </r>
    <r>
      <rPr>
        <vertAlign val="subscript"/>
        <sz val="10"/>
        <rFont val="Arial"/>
        <family val="2"/>
      </rPr>
      <t>4</t>
    </r>
    <r>
      <rPr>
        <sz val="10"/>
        <rFont val="Arial"/>
        <family val="2"/>
      </rPr>
      <t>-Retention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</si>
</sst>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vertAlign val="superscript"/>
      <sz val="10"/>
      <name val="Arial"/>
      <family val="2"/>
    </font>
    <font>
      <vertAlign val="subscript"/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">
    <xf numFmtId="0" fontId="0" fillId="0" borderId="0"/>
    <xf numFmtId="0" fontId="1" fillId="2" borderId="1" applyNumberFormat="0" applyFont="0" applyAlignment="0" applyProtection="0"/>
  </cellStyleXfs>
  <cellXfs count="5">
    <xf numFmtId="0" fontId="0" fillId="0" borderId="0" xfId="0"/>
    <xf numFmtId="0" fontId="2" fillId="0" borderId="0" xfId="0" applyFont="1"/>
    <xf numFmtId="2" fontId="0" fillId="0" borderId="0" xfId="0" applyNumberFormat="1" applyAlignment="1">
      <alignment horizontal="center"/>
    </xf>
    <xf numFmtId="2" fontId="0" fillId="0" borderId="0" xfId="0" applyNumberFormat="1"/>
    <xf numFmtId="164" fontId="0" fillId="0" borderId="0" xfId="0" applyNumberFormat="1"/>
  </cellXfs>
  <cellStyles count="2">
    <cellStyle name="Normal" xfId="0" builtinId="0"/>
    <cellStyle name="Note 2" xfId="1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 sz="1600"/>
              <a:t>Permeability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934494787042562"/>
          <c:y val="0.17171296296296296"/>
          <c:w val="0.83354476254239018"/>
          <c:h val="0.6597532079323418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20"/>
                <c:pt idx="0">
                  <c:v>2.1755257187152828</c:v>
                </c:pt>
                <c:pt idx="1">
                  <c:v>3.7923049040581907</c:v>
                </c:pt>
                <c:pt idx="2">
                  <c:v>6.1263135499346442</c:v>
                </c:pt>
                <c:pt idx="3">
                  <c:v>1.8362930738829362</c:v>
                </c:pt>
                <c:pt idx="4">
                  <c:v>1.393150167286858</c:v>
                </c:pt>
                <c:pt idx="5">
                  <c:v>0.61018921749504607</c:v>
                </c:pt>
                <c:pt idx="6">
                  <c:v>0.47302615119573577</c:v>
                </c:pt>
                <c:pt idx="7">
                  <c:v>0.33370706633204816</c:v>
                </c:pt>
                <c:pt idx="8">
                  <c:v>0.75116355805069401</c:v>
                </c:pt>
                <c:pt idx="9">
                  <c:v>0.31105983738787407</c:v>
                </c:pt>
                <c:pt idx="10">
                  <c:v>2.243570568246068</c:v>
                </c:pt>
                <c:pt idx="11">
                  <c:v>0.60775265888081131</c:v>
                </c:pt>
                <c:pt idx="12">
                  <c:v>0.27398097418309614</c:v>
                </c:pt>
                <c:pt idx="13">
                  <c:v>0.29819204438015434</c:v>
                </c:pt>
                <c:pt idx="14">
                  <c:v>0.34212782790888063</c:v>
                </c:pt>
                <c:pt idx="15">
                  <c:v>0.32424272759029499</c:v>
                </c:pt>
                <c:pt idx="16">
                  <c:v>0.37674078050461746</c:v>
                </c:pt>
                <c:pt idx="17">
                  <c:v>0.38626347043408371</c:v>
                </c:pt>
                <c:pt idx="18">
                  <c:v>0.71664917664162353</c:v>
                </c:pt>
                <c:pt idx="19">
                  <c:v>0.98253788704509082</c:v>
                </c:pt>
              </c:numLit>
            </c:plus>
            <c:minus>
              <c:numLit>
                <c:formatCode>General</c:formatCode>
                <c:ptCount val="20"/>
                <c:pt idx="0">
                  <c:v>2.1755257187152828</c:v>
                </c:pt>
                <c:pt idx="1">
                  <c:v>3.7923049040581907</c:v>
                </c:pt>
                <c:pt idx="2">
                  <c:v>6.1263135499346442</c:v>
                </c:pt>
                <c:pt idx="3">
                  <c:v>1.8362930738829362</c:v>
                </c:pt>
                <c:pt idx="4">
                  <c:v>1.393150167286858</c:v>
                </c:pt>
                <c:pt idx="5">
                  <c:v>0.61018921749504607</c:v>
                </c:pt>
                <c:pt idx="6">
                  <c:v>0.47302615119573577</c:v>
                </c:pt>
                <c:pt idx="7">
                  <c:v>0.33370706633204816</c:v>
                </c:pt>
                <c:pt idx="8">
                  <c:v>0.75116355805069401</c:v>
                </c:pt>
                <c:pt idx="9">
                  <c:v>0.31105983738787407</c:v>
                </c:pt>
                <c:pt idx="10">
                  <c:v>2.243570568246068</c:v>
                </c:pt>
                <c:pt idx="11">
                  <c:v>0.60775265888081131</c:v>
                </c:pt>
                <c:pt idx="12">
                  <c:v>0.27398097418309614</c:v>
                </c:pt>
                <c:pt idx="13">
                  <c:v>0.29819204438015434</c:v>
                </c:pt>
                <c:pt idx="14">
                  <c:v>0.34212782790888063</c:v>
                </c:pt>
                <c:pt idx="15">
                  <c:v>0.32424272759029499</c:v>
                </c:pt>
                <c:pt idx="16">
                  <c:v>0.37674078050461746</c:v>
                </c:pt>
                <c:pt idx="17">
                  <c:v>0.38626347043408371</c:v>
                </c:pt>
                <c:pt idx="18">
                  <c:v>0.71664917664162353</c:v>
                </c:pt>
                <c:pt idx="19">
                  <c:v>0.98253788704509082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20"/>
              <c:pt idx="0">
                <c:v>0.5</c:v>
              </c:pt>
              <c:pt idx="1">
                <c:v>1.0</c:v>
              </c:pt>
              <c:pt idx="2">
                <c:v>1.5</c:v>
              </c:pt>
              <c:pt idx="3">
                <c:v>2.0</c:v>
              </c:pt>
              <c:pt idx="4">
                <c:v>2.5</c:v>
              </c:pt>
              <c:pt idx="5">
                <c:v>3.0</c:v>
              </c:pt>
              <c:pt idx="6">
                <c:v>3.5</c:v>
              </c:pt>
              <c:pt idx="7">
                <c:v>4.0</c:v>
              </c:pt>
              <c:pt idx="8">
                <c:v>4.5</c:v>
              </c:pt>
              <c:pt idx="9">
                <c:v>5.0</c:v>
              </c:pt>
              <c:pt idx="10">
                <c:v>5.5</c:v>
              </c:pt>
              <c:pt idx="11">
                <c:v>6.0</c:v>
              </c:pt>
              <c:pt idx="12">
                <c:v>6.5</c:v>
              </c:pt>
              <c:pt idx="13">
                <c:v>7.0</c:v>
              </c:pt>
              <c:pt idx="14">
                <c:v>7.5</c:v>
              </c:pt>
              <c:pt idx="15">
                <c:v>8.0</c:v>
              </c:pt>
              <c:pt idx="16">
                <c:v>8.5</c:v>
              </c:pt>
              <c:pt idx="17">
                <c:v>9.0</c:v>
              </c:pt>
              <c:pt idx="18">
                <c:v>9.5</c:v>
              </c:pt>
              <c:pt idx="19">
                <c:v>10.0</c:v>
              </c:pt>
            </c:strLit>
          </c:cat>
          <c:val>
            <c:numLit>
              <c:formatCode>0.00</c:formatCode>
              <c:ptCount val="20"/>
              <c:pt idx="0">
                <c:v>86.948843064439799</c:v>
              </c:pt>
              <c:pt idx="1">
                <c:v>113.17826195656176</c:v>
              </c:pt>
              <c:pt idx="2">
                <c:v>41.034222806163918</c:v>
              </c:pt>
              <c:pt idx="3">
                <c:v>71.805683105576094</c:v>
              </c:pt>
              <c:pt idx="4">
                <c:v>41.990063006147452</c:v>
              </c:pt>
              <c:pt idx="5">
                <c:v>46.697080309548745</c:v>
              </c:pt>
              <c:pt idx="6">
                <c:v>32.536224848376577</c:v>
              </c:pt>
              <c:pt idx="7">
                <c:v>34.812907473120696</c:v>
              </c:pt>
              <c:pt idx="8">
                <c:v>28.188502982432762</c:v>
              </c:pt>
              <c:pt idx="9">
                <c:v>32.416606732812021</c:v>
              </c:pt>
              <c:pt idx="10">
                <c:v>20.359994156408529</c:v>
              </c:pt>
              <c:pt idx="11">
                <c:v>28.811560149261652</c:v>
              </c:pt>
              <c:pt idx="12">
                <c:v>22.361757895956625</c:v>
              </c:pt>
              <c:pt idx="13">
                <c:v>26.131028524536493</c:v>
              </c:pt>
              <c:pt idx="14">
                <c:v>22.190870577683039</c:v>
              </c:pt>
              <c:pt idx="15">
                <c:v>23.254833708233612</c:v>
              </c:pt>
              <c:pt idx="16">
                <c:v>19.242696346628399</c:v>
              </c:pt>
              <c:pt idx="17">
                <c:v>20.545525928030905</c:v>
              </c:pt>
              <c:pt idx="18">
                <c:v>19.6198957783465</c:v>
              </c:pt>
              <c:pt idx="19">
                <c:v>17.894482288103248</c:v>
              </c:pt>
            </c:numLit>
          </c:val>
          <c:extLst>
            <c:ext xmlns:c16="http://schemas.microsoft.com/office/drawing/2014/chart" uri="{C3380CC4-5D6E-409C-BE32-E72D297353CC}">
              <c16:uniqueId val="{00000000-3759-4EE4-8AB0-20A0D4165C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3678256"/>
        <c:axId val="453678584"/>
      </c:barChart>
      <c:catAx>
        <c:axId val="453678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200" baseline="0"/>
                  <a:t>Lig-N(CH</a:t>
                </a:r>
                <a:r>
                  <a:rPr lang="nl-NL" sz="1200" baseline="-25000"/>
                  <a:t>3</a:t>
                </a:r>
                <a:r>
                  <a:rPr lang="nl-NL" sz="1200" baseline="0"/>
                  <a:t>)</a:t>
                </a:r>
                <a:r>
                  <a:rPr lang="nl-NL" sz="1200" baseline="-25000"/>
                  <a:t>3</a:t>
                </a:r>
                <a:r>
                  <a:rPr lang="nl-NL" sz="1200" baseline="30000"/>
                  <a:t>+</a:t>
                </a:r>
                <a:r>
                  <a:rPr lang="nl-NL" sz="1200" baseline="0"/>
                  <a:t> + Lig-SO</a:t>
                </a:r>
                <a:r>
                  <a:rPr lang="nl-NL" sz="1200" baseline="-25000"/>
                  <a:t>3</a:t>
                </a:r>
                <a:r>
                  <a:rPr lang="nl-NL" sz="1200" baseline="30000"/>
                  <a:t>-</a:t>
                </a:r>
                <a:r>
                  <a:rPr lang="nl-NL" sz="1200" baseline="0"/>
                  <a:t> bilayers</a:t>
                </a:r>
              </a:p>
            </c:rich>
          </c:tx>
          <c:layout>
            <c:manualLayout>
              <c:xMode val="edge"/>
              <c:yMode val="edge"/>
              <c:x val="0.43792343383578963"/>
              <c:y val="0.912053059763163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678584"/>
        <c:crosses val="autoZero"/>
        <c:auto val="1"/>
        <c:lblAlgn val="ctr"/>
        <c:lblOffset val="100"/>
        <c:noMultiLvlLbl val="1"/>
      </c:catAx>
      <c:valAx>
        <c:axId val="453678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200"/>
                  <a:t>Permeability (Lm</a:t>
                </a:r>
                <a:r>
                  <a:rPr lang="nl-NL" sz="1200" baseline="30000"/>
                  <a:t>-2</a:t>
                </a:r>
                <a:r>
                  <a:rPr lang="nl-NL" sz="1200"/>
                  <a:t>h</a:t>
                </a:r>
                <a:r>
                  <a:rPr lang="nl-NL" sz="1200" baseline="30000"/>
                  <a:t>-1</a:t>
                </a:r>
                <a:r>
                  <a:rPr lang="nl-NL" sz="1200"/>
                  <a:t>bar</a:t>
                </a:r>
                <a:r>
                  <a:rPr lang="nl-NL" sz="1200" baseline="30000"/>
                  <a:t>-1</a:t>
                </a:r>
                <a:r>
                  <a:rPr lang="nl-NL" sz="1200"/>
                  <a:t>)</a:t>
                </a:r>
              </a:p>
            </c:rich>
          </c:tx>
          <c:layout>
            <c:manualLayout>
              <c:xMode val="edge"/>
              <c:yMode val="edge"/>
              <c:x val="2.0331890946064177E-2"/>
              <c:y val="0.240119568387284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6782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395195671526611E-2"/>
          <c:y val="6.0502642649120912E-2"/>
          <c:w val="0.9012129432330257"/>
          <c:h val="0.86887858195807721"/>
        </c:manualLayout>
      </c:layout>
      <c:barChart>
        <c:barDir val="col"/>
        <c:grouping val="clustered"/>
        <c:varyColors val="0"/>
        <c:ser>
          <c:idx val="0"/>
          <c:order val="0"/>
          <c:tx>
            <c:v>PSS/PAH 10.5 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0.37691763497114744</c:v>
                </c:pt>
              </c:numLit>
            </c:plus>
            <c:minus>
              <c:numLit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0.37691763497114744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4"/>
              <c:pt idx="0">
                <c:v>NaCl</c:v>
              </c:pt>
              <c:pt idx="1">
                <c:v>Na2SO4</c:v>
              </c:pt>
              <c:pt idx="2">
                <c:v>MgCl2</c:v>
              </c:pt>
              <c:pt idx="3">
                <c:v>MgSO4</c:v>
              </c:pt>
            </c:strLit>
          </c:cat>
          <c:val>
            <c:numLit>
              <c:formatCode>General</c:formatCode>
              <c:ptCount val="4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18.293149636433217</c:v>
              </c:pt>
            </c:numLit>
          </c:val>
          <c:extLst>
            <c:ext xmlns:c16="http://schemas.microsoft.com/office/drawing/2014/chart" uri="{C3380CC4-5D6E-409C-BE32-E72D297353CC}">
              <c16:uniqueId val="{00000000-B62F-4201-9012-B6556E6D037A}"/>
            </c:ext>
          </c:extLst>
        </c:ser>
        <c:ser>
          <c:idx val="2"/>
          <c:order val="2"/>
          <c:tx>
            <c:v>PAH/PSS 8.5 + PAA/PAH 2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0.2122184559205765</c:v>
                </c:pt>
              </c:numLit>
            </c:plus>
            <c:minus>
              <c:numLit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0.2122184559205765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Lit>
              <c:formatCode>General</c:formatCode>
              <c:ptCount val="4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18.771526980482207</c:v>
              </c:pt>
            </c:numLit>
          </c:val>
          <c:extLst>
            <c:ext xmlns:c16="http://schemas.microsoft.com/office/drawing/2014/chart" uri="{C3380CC4-5D6E-409C-BE32-E72D297353CC}">
              <c16:uniqueId val="{00000004-6111-4F7D-AB74-70D33C8288AE}"/>
            </c:ext>
          </c:extLst>
        </c:ser>
        <c:ser>
          <c:idx val="3"/>
          <c:order val="3"/>
          <c:tx>
            <c:v>PAH/PSS 7.5 + PAA/PAH 3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0.65178803407007802</c:v>
                </c:pt>
              </c:numLit>
            </c:plus>
            <c:minus>
              <c:numLit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0.65178803407007802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Lit>
              <c:formatCode>General</c:formatCode>
              <c:ptCount val="4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18.97244546498278</c:v>
              </c:pt>
            </c:numLit>
          </c:val>
          <c:extLst>
            <c:ext xmlns:c16="http://schemas.microsoft.com/office/drawing/2014/chart" uri="{C3380CC4-5D6E-409C-BE32-E72D297353CC}">
              <c16:uniqueId val="{00000005-6111-4F7D-AB74-70D33C8288AE}"/>
            </c:ext>
          </c:extLst>
        </c:ser>
        <c:ser>
          <c:idx val="4"/>
          <c:order val="4"/>
          <c:tx>
            <c:v>PAH/PSS 6.5 + PAA/PAH 4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0.60457509674624998</c:v>
                </c:pt>
              </c:numLit>
            </c:plus>
            <c:minus>
              <c:numLit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0.60457509674624998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Lit>
              <c:formatCode>General</c:formatCode>
              <c:ptCount val="4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16.84845005740528</c:v>
              </c:pt>
            </c:numLit>
          </c:val>
          <c:extLst>
            <c:ext xmlns:c16="http://schemas.microsoft.com/office/drawing/2014/chart" uri="{C3380CC4-5D6E-409C-BE32-E72D297353CC}">
              <c16:uniqueId val="{00000000-B78E-4F17-8B79-3C1828229AAD}"/>
            </c:ext>
          </c:extLst>
        </c:ser>
        <c:ser>
          <c:idx val="5"/>
          <c:order val="5"/>
          <c:tx>
            <c:v>PAA/PAH 10.5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Lit>
            </c:plus>
            <c:minus>
              <c:numLit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Lit>
              <c:formatCode>General</c:formatCode>
              <c:ptCount val="4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B78E-4F17-8B79-3C1828229A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5048168"/>
        <c:axId val="535052760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'Retention summary'!#REF!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errBars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('Retention summary'!#REF!,'Retention summary'!#REF!,'Retention summary'!#REF!,'Retention summary'!#REF!)</c15:sqref>
                          </c15:formulaRef>
                        </c:ext>
                      </c:extLst>
                      <c:numCache>
                        <c:formatCode>General</c:formatCode>
                        <c:ptCount val="1"/>
                        <c:pt idx="0">
                          <c:v>1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('Retention summary'!#REF!,'Retention summary'!#REF!,'Retention summary'!#REF!,'Retention summary'!#REF!)</c15:sqref>
                          </c15:formulaRef>
                        </c:ext>
                      </c:extLst>
                      <c:numCache>
                        <c:formatCode>General</c:formatCode>
                        <c:ptCount val="1"/>
                        <c:pt idx="0">
                          <c:v>1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val>
                  <c:numRef>
                    <c:extLst>
                      <c:ext uri="{02D57815-91ED-43cb-92C2-25804820EDAC}">
                        <c15:formulaRef>
                          <c15:sqref>('Retention summary'!#REF!,'Retention summary'!#REF!,'Retention summary'!#REF!,'Retention summary'!#REF!)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6111-4F7D-AB74-70D33C8288AE}"/>
                  </c:ext>
                </c:extLst>
              </c15:ser>
            </c15:filteredBarSeries>
          </c:ext>
        </c:extLst>
      </c:barChart>
      <c:catAx>
        <c:axId val="535048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052760"/>
        <c:crosses val="autoZero"/>
        <c:auto val="0"/>
        <c:lblAlgn val="ctr"/>
        <c:lblOffset val="100"/>
        <c:noMultiLvlLbl val="0"/>
      </c:catAx>
      <c:valAx>
        <c:axId val="53505276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Retention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048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6.9625224038824943E-2"/>
          <c:y val="9.1324200913242004E-3"/>
          <c:w val="0.89999990382879991"/>
          <c:h val="5.13702225577967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MgSO4</a:t>
            </a:r>
            <a:r>
              <a:rPr lang="en-US" baseline="0"/>
              <a:t> retention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chemeClr val="accent1"/>
            </a:solidFill>
            <a:ln w="139700">
              <a:solidFill>
                <a:schemeClr val="accent1"/>
              </a:solidFill>
              <a:miter lim="800000"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1048576"/>
                <c:pt idx="3">
                  <c:v>0</c:v>
                </c:pt>
                <c:pt idx="4">
                  <c:v>0.17177493652097173</c:v>
                </c:pt>
                <c:pt idx="9">
                  <c:v>0</c:v>
                </c:pt>
                <c:pt idx="10">
                  <c:v>0.23200068222315695</c:v>
                </c:pt>
                <c:pt idx="15">
                  <c:v>0</c:v>
                </c:pt>
                <c:pt idx="16">
                  <c:v>1.5469613259668613</c:v>
                </c:pt>
                <c:pt idx="21">
                  <c:v>0</c:v>
                </c:pt>
                <c:pt idx="22">
                  <c:v>0.31577215836984096</c:v>
                </c:pt>
                <c:pt idx="27">
                  <c:v>0</c:v>
                </c:pt>
                <c:pt idx="28">
                  <c:v>0.37471436370857747</c:v>
                </c:pt>
                <c:pt idx="33">
                  <c:v>0</c:v>
                </c:pt>
                <c:pt idx="34">
                  <c:v>0.22183670788833756</c:v>
                </c:pt>
                <c:pt idx="39">
                  <c:v>0</c:v>
                </c:pt>
                <c:pt idx="40">
                  <c:v>0.40292450390197626</c:v>
                </c:pt>
                <c:pt idx="45">
                  <c:v>0</c:v>
                </c:pt>
                <c:pt idx="46">
                  <c:v>0.27330380514897934</c:v>
                </c:pt>
                <c:pt idx="51">
                  <c:v>0</c:v>
                </c:pt>
                <c:pt idx="52">
                  <c:v>0.29796015022553263</c:v>
                </c:pt>
                <c:pt idx="57">
                  <c:v>0</c:v>
                </c:pt>
                <c:pt idx="58">
                  <c:v>0.3126628045128057</c:v>
                </c:pt>
                <c:pt idx="63">
                  <c:v>0</c:v>
                </c:pt>
                <c:pt idx="64">
                  <c:v>0.33961422405853026</c:v>
                </c:pt>
                <c:pt idx="69">
                  <c:v>0</c:v>
                </c:pt>
                <c:pt idx="70">
                  <c:v>0.20881725360007447</c:v>
                </c:pt>
                <c:pt idx="75">
                  <c:v>0</c:v>
                </c:pt>
                <c:pt idx="76">
                  <c:v>0.84416998678833211</c:v>
                </c:pt>
                <c:pt idx="81">
                  <c:v>0</c:v>
                </c:pt>
                <c:pt idx="82">
                  <c:v>0.38426707582453401</c:v>
                </c:pt>
                <c:pt idx="87">
                  <c:v>0</c:v>
                </c:pt>
                <c:pt idx="88">
                  <c:v>0.41405982369663963</c:v>
                </c:pt>
                <c:pt idx="93">
                  <c:v>0</c:v>
                </c:pt>
                <c:pt idx="94">
                  <c:v>1.6876540393175692</c:v>
                </c:pt>
                <c:pt idx="98">
                  <c:v>0</c:v>
                </c:pt>
                <c:pt idx="99">
                  <c:v>0.37691763497114744</c:v>
                </c:pt>
                <c:pt idx="104">
                  <c:v>0</c:v>
                </c:pt>
                <c:pt idx="105">
                  <c:v>0.2122184559205765</c:v>
                </c:pt>
                <c:pt idx="110">
                  <c:v>0</c:v>
                </c:pt>
                <c:pt idx="111">
                  <c:v>0.65178803407007802</c:v>
                </c:pt>
                <c:pt idx="116">
                  <c:v>0</c:v>
                </c:pt>
                <c:pt idx="117">
                  <c:v>0.60457509674624998</c:v>
                </c:pt>
                <c:pt idx="122">
                  <c:v>0</c:v>
                </c:pt>
                <c:pt idx="123">
                  <c:v>0</c:v>
                </c:pt>
              </c:numLit>
            </c:plus>
            <c:minus>
              <c:numLit>
                <c:formatCode>General</c:formatCode>
                <c:ptCount val="1048576"/>
                <c:pt idx="3">
                  <c:v>0</c:v>
                </c:pt>
                <c:pt idx="4">
                  <c:v>0.17177493652097173</c:v>
                </c:pt>
                <c:pt idx="9">
                  <c:v>0</c:v>
                </c:pt>
                <c:pt idx="10">
                  <c:v>0.23200068222315695</c:v>
                </c:pt>
                <c:pt idx="15">
                  <c:v>0</c:v>
                </c:pt>
                <c:pt idx="16">
                  <c:v>1.5469613259668613</c:v>
                </c:pt>
                <c:pt idx="21">
                  <c:v>0</c:v>
                </c:pt>
                <c:pt idx="22">
                  <c:v>0.31577215836984096</c:v>
                </c:pt>
                <c:pt idx="27">
                  <c:v>0</c:v>
                </c:pt>
                <c:pt idx="28">
                  <c:v>0.37471436370857747</c:v>
                </c:pt>
                <c:pt idx="33">
                  <c:v>0</c:v>
                </c:pt>
                <c:pt idx="34">
                  <c:v>0.22183670788833756</c:v>
                </c:pt>
                <c:pt idx="39">
                  <c:v>0</c:v>
                </c:pt>
                <c:pt idx="40">
                  <c:v>0.40292450390197626</c:v>
                </c:pt>
                <c:pt idx="45">
                  <c:v>0</c:v>
                </c:pt>
                <c:pt idx="46">
                  <c:v>0.27330380514897934</c:v>
                </c:pt>
                <c:pt idx="51">
                  <c:v>0</c:v>
                </c:pt>
                <c:pt idx="52">
                  <c:v>0.29796015022553263</c:v>
                </c:pt>
                <c:pt idx="57">
                  <c:v>0</c:v>
                </c:pt>
                <c:pt idx="58">
                  <c:v>0.3126628045128057</c:v>
                </c:pt>
                <c:pt idx="63">
                  <c:v>0</c:v>
                </c:pt>
                <c:pt idx="64">
                  <c:v>0.33961422405853026</c:v>
                </c:pt>
                <c:pt idx="69">
                  <c:v>0</c:v>
                </c:pt>
                <c:pt idx="70">
                  <c:v>0.20881725360007447</c:v>
                </c:pt>
                <c:pt idx="75">
                  <c:v>0</c:v>
                </c:pt>
                <c:pt idx="76">
                  <c:v>0.84416998678833211</c:v>
                </c:pt>
                <c:pt idx="81">
                  <c:v>0</c:v>
                </c:pt>
                <c:pt idx="82">
                  <c:v>0.38426707582453401</c:v>
                </c:pt>
                <c:pt idx="87">
                  <c:v>0</c:v>
                </c:pt>
                <c:pt idx="88">
                  <c:v>0.41405982369663963</c:v>
                </c:pt>
                <c:pt idx="93">
                  <c:v>0</c:v>
                </c:pt>
                <c:pt idx="94">
                  <c:v>1.6876540393175692</c:v>
                </c:pt>
                <c:pt idx="98">
                  <c:v>0</c:v>
                </c:pt>
                <c:pt idx="99">
                  <c:v>0.37691763497114744</c:v>
                </c:pt>
                <c:pt idx="104">
                  <c:v>0</c:v>
                </c:pt>
                <c:pt idx="105">
                  <c:v>0.2122184559205765</c:v>
                </c:pt>
                <c:pt idx="110">
                  <c:v>0</c:v>
                </c:pt>
                <c:pt idx="111">
                  <c:v>0.65178803407007802</c:v>
                </c:pt>
                <c:pt idx="116">
                  <c:v>0</c:v>
                </c:pt>
                <c:pt idx="117">
                  <c:v>0.60457509674624998</c:v>
                </c:pt>
                <c:pt idx="122">
                  <c:v>0</c:v>
                </c:pt>
                <c:pt idx="123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Lit>
              <c:formatCode>General</c:formatCode>
              <c:ptCount val="130"/>
              <c:pt idx="0">
                <c:v>0</c:v>
              </c:pt>
              <c:pt idx="1">
                <c:v>5.2238805970149258</c:v>
              </c:pt>
              <c:pt idx="6">
                <c:v>0</c:v>
              </c:pt>
              <c:pt idx="7">
                <c:v>8.8397790055248606</c:v>
              </c:pt>
              <c:pt idx="12">
                <c:v>0</c:v>
              </c:pt>
              <c:pt idx="13">
                <c:v>4.8618784530386741</c:v>
              </c:pt>
              <c:pt idx="18">
                <c:v>0</c:v>
              </c:pt>
              <c:pt idx="19">
                <c:v>7.5138121546961294</c:v>
              </c:pt>
              <c:pt idx="24">
                <c:v>0</c:v>
              </c:pt>
              <c:pt idx="25">
                <c:v>8.2786287381473418</c:v>
              </c:pt>
              <c:pt idx="30">
                <c:v>0</c:v>
              </c:pt>
              <c:pt idx="31">
                <c:v>11.187089715536104</c:v>
              </c:pt>
              <c:pt idx="36">
                <c:v>0</c:v>
              </c:pt>
              <c:pt idx="37">
                <c:v>14.925373134328364</c:v>
              </c:pt>
              <c:pt idx="42">
                <c:v>0</c:v>
              </c:pt>
              <c:pt idx="43">
                <c:v>13.51203501094092</c:v>
              </c:pt>
              <c:pt idx="48">
                <c:v>0</c:v>
              </c:pt>
              <c:pt idx="49">
                <c:v>12.910284463894968</c:v>
              </c:pt>
              <c:pt idx="54">
                <c:v>0</c:v>
              </c:pt>
              <c:pt idx="55">
                <c:v>21.64179104477612</c:v>
              </c:pt>
              <c:pt idx="60">
                <c:v>0</c:v>
              </c:pt>
              <c:pt idx="61">
                <c:v>17.666303162486372</c:v>
              </c:pt>
              <c:pt idx="66">
                <c:v>0</c:v>
              </c:pt>
              <c:pt idx="67">
                <c:v>21.38346727898967</c:v>
              </c:pt>
              <c:pt idx="72">
                <c:v>0</c:v>
              </c:pt>
              <c:pt idx="73">
                <c:v>19.029443838604145</c:v>
              </c:pt>
              <c:pt idx="78">
                <c:v>0</c:v>
              </c:pt>
              <c:pt idx="79">
                <c:v>20.992366412213741</c:v>
              </c:pt>
              <c:pt idx="84">
                <c:v>0</c:v>
              </c:pt>
              <c:pt idx="85">
                <c:v>18.320610687022899</c:v>
              </c:pt>
              <c:pt idx="89">
                <c:v>0</c:v>
              </c:pt>
              <c:pt idx="90">
                <c:v>18.293149636433217</c:v>
              </c:pt>
              <c:pt idx="95">
                <c:v>0</c:v>
              </c:pt>
              <c:pt idx="96">
                <c:v>18.771526980482207</c:v>
              </c:pt>
              <c:pt idx="101">
                <c:v>0</c:v>
              </c:pt>
              <c:pt idx="102">
                <c:v>18.97244546498278</c:v>
              </c:pt>
              <c:pt idx="107">
                <c:v>0</c:v>
              </c:pt>
              <c:pt idx="108">
                <c:v>16.84845005740528</c:v>
              </c:pt>
              <c:pt idx="113">
                <c:v>0</c:v>
              </c:pt>
              <c:pt idx="11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470B-4B53-B293-87E2022AE4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1"/>
        <c:overlap val="-52"/>
        <c:axId val="478815656"/>
        <c:axId val="478816312"/>
      </c:barChart>
      <c:catAx>
        <c:axId val="478815656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Lig-NH</a:t>
                </a:r>
                <a:r>
                  <a:rPr lang="nl-NL" baseline="-25000"/>
                  <a:t>3</a:t>
                </a:r>
                <a:r>
                  <a:rPr lang="nl-NL" baseline="0"/>
                  <a:t> + Lig-SO</a:t>
                </a:r>
                <a:r>
                  <a:rPr lang="nl-NL" baseline="-25000"/>
                  <a:t>3</a:t>
                </a:r>
                <a:r>
                  <a:rPr lang="nl-NL" baseline="0"/>
                  <a:t> bilayers</a:t>
                </a:r>
                <a:endParaRPr lang="nl-N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out"/>
        <c:minorTickMark val="none"/>
        <c:tickLblPos val="nextTo"/>
        <c:crossAx val="478816312"/>
        <c:crosses val="autoZero"/>
        <c:auto val="1"/>
        <c:lblAlgn val="ctr"/>
        <c:lblOffset val="100"/>
        <c:noMultiLvlLbl val="0"/>
      </c:catAx>
      <c:valAx>
        <c:axId val="47881631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Retention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815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MgSO4 retention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6385347043774315E-2"/>
          <c:y val="0.13963121206420248"/>
          <c:w val="0.89957927591110576"/>
          <c:h val="0.68304337924410607"/>
        </c:manualLayout>
      </c:layout>
      <c:barChart>
        <c:barDir val="col"/>
        <c:grouping val="clustered"/>
        <c:varyColors val="0"/>
        <c:ser>
          <c:idx val="0"/>
          <c:order val="0"/>
          <c:tx>
            <c:v>0.5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0.17177493652097173</c:v>
                </c:pt>
              </c:numLit>
            </c:plus>
            <c:minus>
              <c:numLit>
                <c:formatCode>General</c:formatCode>
                <c:ptCount val="1"/>
                <c:pt idx="0">
                  <c:v>0.17177493652097173</c:v>
                </c:pt>
              </c:numLit>
            </c:minus>
            <c:spPr>
              <a:noFill/>
              <a:ln w="9525" cap="flat" cmpd="sng" algn="ctr">
                <a:gradFill>
                  <a:gsLst>
                    <a:gs pos="0">
                      <a:schemeClr val="accent1">
                        <a:lumMod val="5000"/>
                        <a:lumOff val="95000"/>
                      </a:schemeClr>
                    </a:gs>
                    <a:gs pos="74000">
                      <a:schemeClr val="accent1">
                        <a:lumMod val="45000"/>
                        <a:lumOff val="55000"/>
                      </a:schemeClr>
                    </a:gs>
                    <a:gs pos="83000">
                      <a:schemeClr val="accent1">
                        <a:lumMod val="45000"/>
                        <a:lumOff val="55000"/>
                      </a:schemeClr>
                    </a:gs>
                    <a:gs pos="100000">
                      <a:schemeClr val="accent1">
                        <a:lumMod val="30000"/>
                        <a:lumOff val="70000"/>
                      </a:schemeClr>
                    </a:gs>
                  </a:gsLst>
                  <a:lin ang="5400000" scaled="1"/>
                </a:gradFill>
                <a:round/>
              </a:ln>
              <a:effectLst/>
            </c:spPr>
          </c:errBars>
          <c:val>
            <c:numLit>
              <c:formatCode>General</c:formatCode>
              <c:ptCount val="1"/>
              <c:pt idx="0">
                <c:v>3.8121546961325947</c:v>
              </c:pt>
            </c:numLit>
          </c:val>
          <c:extLst>
            <c:ext xmlns:c16="http://schemas.microsoft.com/office/drawing/2014/chart" uri="{C3380CC4-5D6E-409C-BE32-E72D297353CC}">
              <c16:uniqueId val="{00000000-4DCF-4DFD-8411-B2F2CD3E8283}"/>
            </c:ext>
          </c:extLst>
        </c:ser>
        <c:ser>
          <c:idx val="1"/>
          <c:order val="1"/>
          <c:tx>
            <c:v>1.0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0.23200068222315695</c:v>
                </c:pt>
              </c:numLit>
            </c:plus>
            <c:minus>
              <c:numLit>
                <c:formatCode>General</c:formatCode>
                <c:ptCount val="1"/>
                <c:pt idx="0">
                  <c:v>0.23200068222315695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Lit>
              <c:formatCode>General</c:formatCode>
              <c:ptCount val="1"/>
              <c:pt idx="0">
                <c:v>5.2238805970149258</c:v>
              </c:pt>
            </c:numLit>
          </c:val>
          <c:extLst>
            <c:ext xmlns:c16="http://schemas.microsoft.com/office/drawing/2014/chart" uri="{C3380CC4-5D6E-409C-BE32-E72D297353CC}">
              <c16:uniqueId val="{00000002-4DCF-4DFD-8411-B2F2CD3E8283}"/>
            </c:ext>
          </c:extLst>
        </c:ser>
        <c:ser>
          <c:idx val="2"/>
          <c:order val="2"/>
          <c:tx>
            <c:v>1.5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1.5469613259668613</c:v>
                </c:pt>
              </c:numLit>
            </c:plus>
            <c:minus>
              <c:numLit>
                <c:formatCode>General</c:formatCode>
                <c:ptCount val="1"/>
                <c:pt idx="0">
                  <c:v>1.5469613259668613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Lit>
              <c:formatCode>General</c:formatCode>
              <c:ptCount val="1"/>
              <c:pt idx="0">
                <c:v>8.8397790055248606</c:v>
              </c:pt>
            </c:numLit>
          </c:val>
          <c:extLst>
            <c:ext xmlns:c16="http://schemas.microsoft.com/office/drawing/2014/chart" uri="{C3380CC4-5D6E-409C-BE32-E72D297353CC}">
              <c16:uniqueId val="{00000003-4DCF-4DFD-8411-B2F2CD3E8283}"/>
            </c:ext>
          </c:extLst>
        </c:ser>
        <c:ser>
          <c:idx val="3"/>
          <c:order val="3"/>
          <c:tx>
            <c:v>2.0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0.31577215836984096</c:v>
                </c:pt>
              </c:numLit>
            </c:plus>
            <c:minus>
              <c:numLit>
                <c:formatCode>General</c:formatCode>
                <c:ptCount val="1"/>
                <c:pt idx="0">
                  <c:v>0.31577215836984096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Lit>
              <c:formatCode>General</c:formatCode>
              <c:ptCount val="1"/>
              <c:pt idx="0">
                <c:v>4.8618784530386741</c:v>
              </c:pt>
            </c:numLit>
          </c:val>
          <c:extLst>
            <c:ext xmlns:c16="http://schemas.microsoft.com/office/drawing/2014/chart" uri="{C3380CC4-5D6E-409C-BE32-E72D297353CC}">
              <c16:uniqueId val="{00000004-4DCF-4DFD-8411-B2F2CD3E8283}"/>
            </c:ext>
          </c:extLst>
        </c:ser>
        <c:ser>
          <c:idx val="4"/>
          <c:order val="4"/>
          <c:tx>
            <c:v>2.5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0.37471436370857747</c:v>
                </c:pt>
              </c:numLit>
            </c:plus>
            <c:minus>
              <c:numLit>
                <c:formatCode>General</c:formatCode>
                <c:ptCount val="1"/>
                <c:pt idx="0">
                  <c:v>0.37471436370857747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Lit>
              <c:formatCode>General</c:formatCode>
              <c:ptCount val="1"/>
              <c:pt idx="0">
                <c:v>7.5138121546961294</c:v>
              </c:pt>
            </c:numLit>
          </c:val>
          <c:extLst>
            <c:ext xmlns:c16="http://schemas.microsoft.com/office/drawing/2014/chart" uri="{C3380CC4-5D6E-409C-BE32-E72D297353CC}">
              <c16:uniqueId val="{00000005-4DCF-4DFD-8411-B2F2CD3E8283}"/>
            </c:ext>
          </c:extLst>
        </c:ser>
        <c:ser>
          <c:idx val="5"/>
          <c:order val="5"/>
          <c:tx>
            <c:v>3.0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0.22183670788833756</c:v>
                </c:pt>
              </c:numLit>
            </c:plus>
            <c:minus>
              <c:numLit>
                <c:formatCode>General</c:formatCode>
                <c:ptCount val="1"/>
                <c:pt idx="0">
                  <c:v>0.22183670788833756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Lit>
              <c:formatCode>General</c:formatCode>
              <c:ptCount val="1"/>
              <c:pt idx="0">
                <c:v>8.2786287381473418</c:v>
              </c:pt>
            </c:numLit>
          </c:val>
          <c:extLst>
            <c:ext xmlns:c16="http://schemas.microsoft.com/office/drawing/2014/chart" uri="{C3380CC4-5D6E-409C-BE32-E72D297353CC}">
              <c16:uniqueId val="{00000006-4DCF-4DFD-8411-B2F2CD3E8283}"/>
            </c:ext>
          </c:extLst>
        </c:ser>
        <c:ser>
          <c:idx val="6"/>
          <c:order val="6"/>
          <c:tx>
            <c:v>3.5</c:v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0.40292450390197626</c:v>
                </c:pt>
              </c:numLit>
            </c:plus>
            <c:minus>
              <c:numLit>
                <c:formatCode>General</c:formatCode>
                <c:ptCount val="1"/>
                <c:pt idx="0">
                  <c:v>0.40292450390197626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Lit>
              <c:formatCode>General</c:formatCode>
              <c:ptCount val="1"/>
              <c:pt idx="0">
                <c:v>11.187089715536104</c:v>
              </c:pt>
            </c:numLit>
          </c:val>
          <c:extLst>
            <c:ext xmlns:c16="http://schemas.microsoft.com/office/drawing/2014/chart" uri="{C3380CC4-5D6E-409C-BE32-E72D297353CC}">
              <c16:uniqueId val="{00000007-4DCF-4DFD-8411-B2F2CD3E8283}"/>
            </c:ext>
          </c:extLst>
        </c:ser>
        <c:ser>
          <c:idx val="7"/>
          <c:order val="7"/>
          <c:tx>
            <c:v>4.0</c:v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0.27330380514897934</c:v>
                </c:pt>
              </c:numLit>
            </c:plus>
            <c:minus>
              <c:numLit>
                <c:formatCode>General</c:formatCode>
                <c:ptCount val="1"/>
                <c:pt idx="0">
                  <c:v>0.27330380514897934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Lit>
              <c:formatCode>General</c:formatCode>
              <c:ptCount val="1"/>
              <c:pt idx="0">
                <c:v>14.925373134328364</c:v>
              </c:pt>
            </c:numLit>
          </c:val>
          <c:extLst>
            <c:ext xmlns:c16="http://schemas.microsoft.com/office/drawing/2014/chart" uri="{C3380CC4-5D6E-409C-BE32-E72D297353CC}">
              <c16:uniqueId val="{00000008-4DCF-4DFD-8411-B2F2CD3E8283}"/>
            </c:ext>
          </c:extLst>
        </c:ser>
        <c:ser>
          <c:idx val="8"/>
          <c:order val="8"/>
          <c:tx>
            <c:v>4.5</c:v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0.29796015022553263</c:v>
                </c:pt>
              </c:numLit>
            </c:plus>
            <c:minus>
              <c:numLit>
                <c:formatCode>General</c:formatCode>
                <c:ptCount val="1"/>
                <c:pt idx="0">
                  <c:v>0.29796015022553263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Lit>
              <c:formatCode>General</c:formatCode>
              <c:ptCount val="1"/>
              <c:pt idx="0">
                <c:v>13.51203501094092</c:v>
              </c:pt>
            </c:numLit>
          </c:val>
          <c:extLst>
            <c:ext xmlns:c16="http://schemas.microsoft.com/office/drawing/2014/chart" uri="{C3380CC4-5D6E-409C-BE32-E72D297353CC}">
              <c16:uniqueId val="{00000009-4DCF-4DFD-8411-B2F2CD3E8283}"/>
            </c:ext>
          </c:extLst>
        </c:ser>
        <c:ser>
          <c:idx val="9"/>
          <c:order val="9"/>
          <c:tx>
            <c:v>5.0</c:v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0.3126628045128057</c:v>
                </c:pt>
              </c:numLit>
            </c:plus>
            <c:minus>
              <c:numLit>
                <c:formatCode>General</c:formatCode>
                <c:ptCount val="1"/>
                <c:pt idx="0">
                  <c:v>0.3126628045128057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Lit>
              <c:formatCode>General</c:formatCode>
              <c:ptCount val="1"/>
              <c:pt idx="0">
                <c:v>12.910284463894968</c:v>
              </c:pt>
            </c:numLit>
          </c:val>
          <c:extLst>
            <c:ext xmlns:c16="http://schemas.microsoft.com/office/drawing/2014/chart" uri="{C3380CC4-5D6E-409C-BE32-E72D297353CC}">
              <c16:uniqueId val="{0000000A-4DCF-4DFD-8411-B2F2CD3E8283}"/>
            </c:ext>
          </c:extLst>
        </c:ser>
        <c:ser>
          <c:idx val="10"/>
          <c:order val="10"/>
          <c:tx>
            <c:v>5.5</c:v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0.33961422405853026</c:v>
                </c:pt>
              </c:numLit>
            </c:plus>
            <c:minus>
              <c:numLit>
                <c:formatCode>General</c:formatCode>
                <c:ptCount val="1"/>
                <c:pt idx="0">
                  <c:v>0.33961422405853026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Lit>
              <c:formatCode>General</c:formatCode>
              <c:ptCount val="1"/>
              <c:pt idx="0">
                <c:v>21.64179104477612</c:v>
              </c:pt>
            </c:numLit>
          </c:val>
          <c:extLst>
            <c:ext xmlns:c16="http://schemas.microsoft.com/office/drawing/2014/chart" uri="{C3380CC4-5D6E-409C-BE32-E72D297353CC}">
              <c16:uniqueId val="{0000000B-4DCF-4DFD-8411-B2F2CD3E8283}"/>
            </c:ext>
          </c:extLst>
        </c:ser>
        <c:ser>
          <c:idx val="11"/>
          <c:order val="11"/>
          <c:tx>
            <c:v>6.0</c:v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0.20881725360007447</c:v>
                </c:pt>
              </c:numLit>
            </c:plus>
            <c:minus>
              <c:numLit>
                <c:formatCode>General</c:formatCode>
                <c:ptCount val="1"/>
                <c:pt idx="0">
                  <c:v>0.20881725360007447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Lit>
              <c:formatCode>General</c:formatCode>
              <c:ptCount val="1"/>
              <c:pt idx="0">
                <c:v>17.666303162486372</c:v>
              </c:pt>
            </c:numLit>
          </c:val>
          <c:extLst>
            <c:ext xmlns:c16="http://schemas.microsoft.com/office/drawing/2014/chart" uri="{C3380CC4-5D6E-409C-BE32-E72D297353CC}">
              <c16:uniqueId val="{0000000C-4DCF-4DFD-8411-B2F2CD3E8283}"/>
            </c:ext>
          </c:extLst>
        </c:ser>
        <c:ser>
          <c:idx val="12"/>
          <c:order val="12"/>
          <c:tx>
            <c:v>6.5</c:v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0.84416998678833211</c:v>
                </c:pt>
              </c:numLit>
            </c:plus>
            <c:minus>
              <c:numLit>
                <c:formatCode>General</c:formatCode>
                <c:ptCount val="1"/>
                <c:pt idx="0">
                  <c:v>0.84416998678833211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Lit>
              <c:formatCode>General</c:formatCode>
              <c:ptCount val="1"/>
              <c:pt idx="0">
                <c:v>21.38346727898967</c:v>
              </c:pt>
            </c:numLit>
          </c:val>
          <c:extLst>
            <c:ext xmlns:c16="http://schemas.microsoft.com/office/drawing/2014/chart" uri="{C3380CC4-5D6E-409C-BE32-E72D297353CC}">
              <c16:uniqueId val="{0000000D-4DCF-4DFD-8411-B2F2CD3E8283}"/>
            </c:ext>
          </c:extLst>
        </c:ser>
        <c:ser>
          <c:idx val="13"/>
          <c:order val="13"/>
          <c:tx>
            <c:v>7.0</c:v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0.38426707582453401</c:v>
                </c:pt>
              </c:numLit>
            </c:plus>
            <c:minus>
              <c:numLit>
                <c:formatCode>General</c:formatCode>
                <c:ptCount val="1"/>
                <c:pt idx="0">
                  <c:v>0.38426707582453401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Lit>
              <c:formatCode>General</c:formatCode>
              <c:ptCount val="1"/>
              <c:pt idx="0">
                <c:v>20.992366412213741</c:v>
              </c:pt>
            </c:numLit>
          </c:val>
          <c:extLst>
            <c:ext xmlns:c16="http://schemas.microsoft.com/office/drawing/2014/chart" uri="{C3380CC4-5D6E-409C-BE32-E72D297353CC}">
              <c16:uniqueId val="{0000000E-4DCF-4DFD-8411-B2F2CD3E8283}"/>
            </c:ext>
          </c:extLst>
        </c:ser>
        <c:ser>
          <c:idx val="14"/>
          <c:order val="14"/>
          <c:tx>
            <c:v>7.5</c:v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0.41405982369663963</c:v>
                </c:pt>
              </c:numLit>
            </c:plus>
            <c:minus>
              <c:numLit>
                <c:formatCode>General</c:formatCode>
                <c:ptCount val="1"/>
                <c:pt idx="0">
                  <c:v>0.41405982369663963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Lit>
              <c:formatCode>General</c:formatCode>
              <c:ptCount val="1"/>
              <c:pt idx="0">
                <c:v>20.992366412213741</c:v>
              </c:pt>
            </c:numLit>
          </c:val>
          <c:extLst>
            <c:ext xmlns:c16="http://schemas.microsoft.com/office/drawing/2014/chart" uri="{C3380CC4-5D6E-409C-BE32-E72D297353CC}">
              <c16:uniqueId val="{0000000F-4DCF-4DFD-8411-B2F2CD3E8283}"/>
            </c:ext>
          </c:extLst>
        </c:ser>
        <c:ser>
          <c:idx val="15"/>
          <c:order val="15"/>
          <c:tx>
            <c:v>8.0</c:v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1.6876540393175692</c:v>
                </c:pt>
              </c:numLit>
            </c:plus>
            <c:minus>
              <c:numLit>
                <c:formatCode>General</c:formatCode>
                <c:ptCount val="1"/>
                <c:pt idx="0">
                  <c:v>1.6876540393175692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Lit>
              <c:formatCode>General</c:formatCode>
              <c:ptCount val="1"/>
              <c:pt idx="0">
                <c:v>18.320610687022899</c:v>
              </c:pt>
            </c:numLit>
          </c:val>
          <c:extLst>
            <c:ext xmlns:c16="http://schemas.microsoft.com/office/drawing/2014/chart" uri="{C3380CC4-5D6E-409C-BE32-E72D297353CC}">
              <c16:uniqueId val="{00000010-4DCF-4DFD-8411-B2F2CD3E8283}"/>
            </c:ext>
          </c:extLst>
        </c:ser>
        <c:ser>
          <c:idx val="16"/>
          <c:order val="16"/>
          <c:tx>
            <c:v>8.5</c:v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0.37691763497114744</c:v>
                </c:pt>
              </c:numLit>
            </c:plus>
            <c:minus>
              <c:numLit>
                <c:formatCode>General</c:formatCode>
                <c:ptCount val="1"/>
                <c:pt idx="0">
                  <c:v>0.37691763497114744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Lit>
              <c:formatCode>General</c:formatCode>
              <c:ptCount val="1"/>
              <c:pt idx="0">
                <c:v>18.293149636433217</c:v>
              </c:pt>
            </c:numLit>
          </c:val>
          <c:extLst>
            <c:ext xmlns:c16="http://schemas.microsoft.com/office/drawing/2014/chart" uri="{C3380CC4-5D6E-409C-BE32-E72D297353CC}">
              <c16:uniqueId val="{00000011-4DCF-4DFD-8411-B2F2CD3E8283}"/>
            </c:ext>
          </c:extLst>
        </c:ser>
        <c:ser>
          <c:idx val="17"/>
          <c:order val="17"/>
          <c:tx>
            <c:v>9.0</c:v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0.2122184559205765</c:v>
                </c:pt>
              </c:numLit>
            </c:plus>
            <c:minus>
              <c:numLit>
                <c:formatCode>General</c:formatCode>
                <c:ptCount val="1"/>
                <c:pt idx="0">
                  <c:v>0.2122184559205765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Lit>
              <c:formatCode>General</c:formatCode>
              <c:ptCount val="1"/>
              <c:pt idx="0">
                <c:v>18.771526980482207</c:v>
              </c:pt>
            </c:numLit>
          </c:val>
          <c:extLst>
            <c:ext xmlns:c16="http://schemas.microsoft.com/office/drawing/2014/chart" uri="{C3380CC4-5D6E-409C-BE32-E72D297353CC}">
              <c16:uniqueId val="{00000012-4DCF-4DFD-8411-B2F2CD3E8283}"/>
            </c:ext>
          </c:extLst>
        </c:ser>
        <c:ser>
          <c:idx val="18"/>
          <c:order val="18"/>
          <c:tx>
            <c:v>9.5</c:v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0.65178803407007802</c:v>
                </c:pt>
              </c:numLit>
            </c:plus>
            <c:minus>
              <c:numLit>
                <c:formatCode>General</c:formatCode>
                <c:ptCount val="1"/>
                <c:pt idx="0">
                  <c:v>0.65178803407007802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Lit>
              <c:formatCode>General</c:formatCode>
              <c:ptCount val="1"/>
              <c:pt idx="0">
                <c:v>18.97244546498278</c:v>
              </c:pt>
            </c:numLit>
          </c:val>
          <c:extLst>
            <c:ext xmlns:c16="http://schemas.microsoft.com/office/drawing/2014/chart" uri="{C3380CC4-5D6E-409C-BE32-E72D297353CC}">
              <c16:uniqueId val="{00000013-4DCF-4DFD-8411-B2F2CD3E8283}"/>
            </c:ext>
          </c:extLst>
        </c:ser>
        <c:ser>
          <c:idx val="19"/>
          <c:order val="19"/>
          <c:tx>
            <c:v>10.0</c:v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0.60457509674624998</c:v>
                </c:pt>
              </c:numLit>
            </c:plus>
            <c:minus>
              <c:numLit>
                <c:formatCode>General</c:formatCode>
                <c:ptCount val="1"/>
                <c:pt idx="0">
                  <c:v>0.60457509674624998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Lit>
              <c:formatCode>General</c:formatCode>
              <c:ptCount val="1"/>
              <c:pt idx="0">
                <c:v>16.84845005740528</c:v>
              </c:pt>
            </c:numLit>
          </c:val>
          <c:extLst>
            <c:ext xmlns:c16="http://schemas.microsoft.com/office/drawing/2014/chart" uri="{C3380CC4-5D6E-409C-BE32-E72D297353CC}">
              <c16:uniqueId val="{00000014-4DCF-4DFD-8411-B2F2CD3E82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1567544"/>
        <c:axId val="671572136"/>
      </c:barChart>
      <c:catAx>
        <c:axId val="671567544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600"/>
                  <a:t># Lig-N(CH</a:t>
                </a:r>
                <a:r>
                  <a:rPr lang="nl-NL" sz="1600" baseline="-25000"/>
                  <a:t>3</a:t>
                </a:r>
                <a:r>
                  <a:rPr lang="nl-NL" sz="1600" baseline="0"/>
                  <a:t>)</a:t>
                </a:r>
                <a:r>
                  <a:rPr lang="nl-NL" sz="1600" baseline="-25000"/>
                  <a:t>3</a:t>
                </a:r>
                <a:r>
                  <a:rPr lang="nl-NL" sz="1600" baseline="30000"/>
                  <a:t>+</a:t>
                </a:r>
                <a:r>
                  <a:rPr lang="nl-NL" sz="1600"/>
                  <a:t> + Lig-SO</a:t>
                </a:r>
                <a:r>
                  <a:rPr lang="nl-NL" sz="1600" baseline="-25000"/>
                  <a:t>3</a:t>
                </a:r>
                <a:r>
                  <a:rPr lang="nl-NL" sz="1600" baseline="30000"/>
                  <a:t>-</a:t>
                </a:r>
                <a:r>
                  <a:rPr lang="nl-NL" sz="1600" baseline="0"/>
                  <a:t> bilayers</a:t>
                </a:r>
                <a:endParaRPr lang="nl-NL" sz="1600"/>
              </a:p>
            </c:rich>
          </c:tx>
          <c:layout>
            <c:manualLayout>
              <c:xMode val="edge"/>
              <c:yMode val="edge"/>
              <c:x val="0.42567226569541483"/>
              <c:y val="0.91486588179378769"/>
            </c:manualLayout>
          </c:layout>
          <c:overlay val="0"/>
          <c:spPr>
            <a:noFill/>
            <a:ln>
              <a:solidFill>
                <a:schemeClr val="bg1"/>
              </a:solidFill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crossAx val="671572136"/>
        <c:crosses val="autoZero"/>
        <c:auto val="1"/>
        <c:lblAlgn val="ctr"/>
        <c:lblOffset val="100"/>
        <c:noMultiLvlLbl val="0"/>
      </c:catAx>
      <c:valAx>
        <c:axId val="67157213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600"/>
                  <a:t>Retention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solidFill>
            <a:schemeClr val="bg1"/>
          </a:solidFill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1567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0747999698717102E-2"/>
          <c:y val="0.84949105383541434"/>
          <c:w val="0.8848349147600475"/>
          <c:h val="5.30516966522432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180285</xdr:colOff>
      <xdr:row>22</xdr:row>
      <xdr:rowOff>17808</xdr:rowOff>
    </xdr:from>
    <xdr:to>
      <xdr:col>17</xdr:col>
      <xdr:colOff>315981</xdr:colOff>
      <xdr:row>44</xdr:row>
      <xdr:rowOff>8282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339725</xdr:colOff>
      <xdr:row>112</xdr:row>
      <xdr:rowOff>6350</xdr:rowOff>
    </xdr:from>
    <xdr:to>
      <xdr:col>26</xdr:col>
      <xdr:colOff>485774</xdr:colOff>
      <xdr:row>137</xdr:row>
      <xdr:rowOff>15875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166687</xdr:colOff>
      <xdr:row>39</xdr:row>
      <xdr:rowOff>104775</xdr:rowOff>
    </xdr:from>
    <xdr:to>
      <xdr:col>25</xdr:col>
      <xdr:colOff>471487</xdr:colOff>
      <xdr:row>55</xdr:row>
      <xdr:rowOff>142875</xdr:rowOff>
    </xdr:to>
    <xdr:graphicFrame macro="">
      <xdr:nvGraphicFramePr>
        <xdr:cNvPr id="4" name="Grafiek 3">
          <a:extLst>
            <a:ext uri="{FF2B5EF4-FFF2-40B4-BE49-F238E27FC236}">
              <a16:creationId xmlns:a16="http://schemas.microsoft.com/office/drawing/2014/main" id="{A6F5F5A6-09AF-42D6-BEC8-D3EC89B922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257736</xdr:colOff>
      <xdr:row>6</xdr:row>
      <xdr:rowOff>28575</xdr:rowOff>
    </xdr:from>
    <xdr:to>
      <xdr:col>30</xdr:col>
      <xdr:colOff>533400</xdr:colOff>
      <xdr:row>30</xdr:row>
      <xdr:rowOff>123825</xdr:rowOff>
    </xdr:to>
    <xdr:graphicFrame macro="">
      <xdr:nvGraphicFramePr>
        <xdr:cNvPr id="5" name="Grafiek 4">
          <a:extLst>
            <a:ext uri="{FF2B5EF4-FFF2-40B4-BE49-F238E27FC236}">
              <a16:creationId xmlns:a16="http://schemas.microsoft.com/office/drawing/2014/main" id="{5B9FA945-FD0F-444C-988F-B1B6CE3F97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files\groothj\Desktop\Assym%20membran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menvatting"/>
      <sheetName val="Natte_Flux"/>
      <sheetName val="Droge_Flux Air dried"/>
      <sheetName val="Droge_Flux Oven dried 80°C "/>
      <sheetName val="Corresponding Fluxes RETENTION"/>
      <sheetName val="RETENTION"/>
      <sheetName val="Diameters"/>
      <sheetName val="Mfp"/>
      <sheetName val="samendrukbaarheid_barstdruk"/>
      <sheetName val="Treksterkte"/>
    </sheetNames>
    <sheetDataSet>
      <sheetData sheetId="0"/>
      <sheetData sheetId="1">
        <row r="18">
          <cell r="B18">
            <v>1</v>
          </cell>
          <cell r="L18"/>
        </row>
        <row r="19">
          <cell r="B19">
            <v>2</v>
          </cell>
          <cell r="L19"/>
        </row>
        <row r="20">
          <cell r="B20">
            <v>3</v>
          </cell>
          <cell r="L20"/>
        </row>
        <row r="21">
          <cell r="B21">
            <v>4</v>
          </cell>
          <cell r="L21"/>
        </row>
        <row r="22">
          <cell r="B22">
            <v>5</v>
          </cell>
          <cell r="L22"/>
        </row>
        <row r="23">
          <cell r="B23">
            <v>6</v>
          </cell>
          <cell r="L23"/>
        </row>
        <row r="24">
          <cell r="B24">
            <v>7</v>
          </cell>
          <cell r="L24"/>
        </row>
        <row r="25">
          <cell r="B25">
            <v>8</v>
          </cell>
          <cell r="L25"/>
        </row>
        <row r="26">
          <cell r="B26">
            <v>9</v>
          </cell>
          <cell r="L26"/>
        </row>
        <row r="27">
          <cell r="B27">
            <v>10</v>
          </cell>
          <cell r="L27"/>
        </row>
        <row r="28">
          <cell r="B28">
            <v>11</v>
          </cell>
          <cell r="L28"/>
        </row>
        <row r="29">
          <cell r="B29">
            <v>12</v>
          </cell>
          <cell r="L29"/>
        </row>
        <row r="30">
          <cell r="B30">
            <v>13</v>
          </cell>
          <cell r="L30"/>
        </row>
        <row r="31">
          <cell r="B31">
            <v>14</v>
          </cell>
          <cell r="L31"/>
        </row>
        <row r="32">
          <cell r="B32">
            <v>15</v>
          </cell>
          <cell r="L32"/>
        </row>
        <row r="33">
          <cell r="B33">
            <v>16</v>
          </cell>
          <cell r="L33"/>
        </row>
        <row r="34">
          <cell r="B34">
            <v>17</v>
          </cell>
          <cell r="L34"/>
        </row>
        <row r="35">
          <cell r="B35">
            <v>18</v>
          </cell>
          <cell r="L35"/>
        </row>
        <row r="36">
          <cell r="B36">
            <v>19</v>
          </cell>
          <cell r="L36"/>
        </row>
        <row r="37">
          <cell r="B37">
            <v>20</v>
          </cell>
          <cell r="L37"/>
        </row>
        <row r="38">
          <cell r="B38">
            <v>21</v>
          </cell>
          <cell r="L38"/>
        </row>
        <row r="39">
          <cell r="B39">
            <v>22</v>
          </cell>
          <cell r="L39"/>
        </row>
        <row r="40">
          <cell r="B40">
            <v>23</v>
          </cell>
          <cell r="L40"/>
        </row>
        <row r="41">
          <cell r="B41">
            <v>24</v>
          </cell>
          <cell r="L41"/>
        </row>
        <row r="42">
          <cell r="B42">
            <v>25</v>
          </cell>
          <cell r="L42"/>
        </row>
        <row r="43">
          <cell r="B43">
            <v>26</v>
          </cell>
          <cell r="L43"/>
        </row>
        <row r="44">
          <cell r="B44">
            <v>27</v>
          </cell>
          <cell r="L44"/>
        </row>
        <row r="45">
          <cell r="B45">
            <v>28</v>
          </cell>
          <cell r="L45"/>
        </row>
        <row r="46">
          <cell r="B46">
            <v>29</v>
          </cell>
          <cell r="L46"/>
        </row>
        <row r="47">
          <cell r="B47">
            <v>30</v>
          </cell>
          <cell r="L47"/>
        </row>
        <row r="48">
          <cell r="B48">
            <v>31</v>
          </cell>
          <cell r="L48"/>
        </row>
        <row r="49">
          <cell r="B49">
            <v>32</v>
          </cell>
          <cell r="L49"/>
        </row>
        <row r="50">
          <cell r="B50">
            <v>33</v>
          </cell>
          <cell r="L50"/>
        </row>
        <row r="51">
          <cell r="B51">
            <v>34</v>
          </cell>
          <cell r="L51"/>
        </row>
        <row r="52">
          <cell r="B52">
            <v>35</v>
          </cell>
          <cell r="L52"/>
        </row>
        <row r="53">
          <cell r="B53">
            <v>36</v>
          </cell>
          <cell r="L53"/>
        </row>
      </sheetData>
      <sheetData sheetId="2">
        <row r="18">
          <cell r="B18">
            <v>1</v>
          </cell>
          <cell r="L18"/>
        </row>
        <row r="19">
          <cell r="B19">
            <v>2</v>
          </cell>
          <cell r="L19"/>
        </row>
        <row r="20">
          <cell r="B20">
            <v>3</v>
          </cell>
          <cell r="L20"/>
        </row>
        <row r="21">
          <cell r="B21">
            <v>4</v>
          </cell>
          <cell r="L21"/>
        </row>
        <row r="22">
          <cell r="B22">
            <v>5</v>
          </cell>
          <cell r="L22"/>
        </row>
        <row r="23">
          <cell r="B23">
            <v>6</v>
          </cell>
          <cell r="L23"/>
        </row>
        <row r="24">
          <cell r="B24">
            <v>7</v>
          </cell>
          <cell r="L24"/>
        </row>
        <row r="25">
          <cell r="B25">
            <v>8</v>
          </cell>
          <cell r="L25"/>
        </row>
        <row r="26">
          <cell r="B26">
            <v>9</v>
          </cell>
          <cell r="L26"/>
        </row>
        <row r="27">
          <cell r="B27">
            <v>10</v>
          </cell>
          <cell r="L27"/>
        </row>
        <row r="28">
          <cell r="B28">
            <v>11</v>
          </cell>
          <cell r="L28"/>
        </row>
        <row r="29">
          <cell r="B29">
            <v>12</v>
          </cell>
          <cell r="L29"/>
        </row>
        <row r="30">
          <cell r="B30">
            <v>13</v>
          </cell>
          <cell r="L30"/>
        </row>
        <row r="31">
          <cell r="B31">
            <v>14</v>
          </cell>
          <cell r="L31"/>
        </row>
        <row r="32">
          <cell r="B32">
            <v>15</v>
          </cell>
          <cell r="L32"/>
        </row>
        <row r="33">
          <cell r="B33">
            <v>16</v>
          </cell>
          <cell r="L33"/>
        </row>
        <row r="34">
          <cell r="B34">
            <v>17</v>
          </cell>
          <cell r="L34"/>
        </row>
        <row r="35">
          <cell r="B35">
            <v>18</v>
          </cell>
          <cell r="L35"/>
        </row>
        <row r="36">
          <cell r="B36">
            <v>19</v>
          </cell>
          <cell r="L36"/>
        </row>
        <row r="37">
          <cell r="B37">
            <v>20</v>
          </cell>
          <cell r="L37"/>
        </row>
        <row r="38">
          <cell r="B38">
            <v>21</v>
          </cell>
          <cell r="L38"/>
        </row>
        <row r="39">
          <cell r="B39">
            <v>22</v>
          </cell>
          <cell r="L39"/>
        </row>
        <row r="40">
          <cell r="B40">
            <v>23</v>
          </cell>
          <cell r="L40"/>
        </row>
        <row r="41">
          <cell r="B41">
            <v>24</v>
          </cell>
          <cell r="L41"/>
        </row>
        <row r="42">
          <cell r="B42">
            <v>25</v>
          </cell>
          <cell r="L42"/>
        </row>
        <row r="43">
          <cell r="B43">
            <v>26</v>
          </cell>
          <cell r="L43"/>
        </row>
        <row r="44">
          <cell r="B44">
            <v>27</v>
          </cell>
          <cell r="L44"/>
        </row>
        <row r="45">
          <cell r="B45">
            <v>28</v>
          </cell>
          <cell r="L45"/>
        </row>
        <row r="46">
          <cell r="B46">
            <v>29</v>
          </cell>
          <cell r="L46"/>
        </row>
        <row r="47">
          <cell r="B47">
            <v>30</v>
          </cell>
          <cell r="L47"/>
        </row>
        <row r="48">
          <cell r="B48">
            <v>31</v>
          </cell>
          <cell r="L48"/>
        </row>
        <row r="49">
          <cell r="B49">
            <v>32</v>
          </cell>
          <cell r="L49"/>
        </row>
        <row r="50">
          <cell r="B50">
            <v>33</v>
          </cell>
          <cell r="L50"/>
        </row>
        <row r="51">
          <cell r="B51">
            <v>34</v>
          </cell>
          <cell r="L51"/>
        </row>
        <row r="52">
          <cell r="B52">
            <v>35</v>
          </cell>
          <cell r="L52"/>
        </row>
        <row r="53">
          <cell r="B53">
            <v>36</v>
          </cell>
          <cell r="L53"/>
        </row>
      </sheetData>
      <sheetData sheetId="3"/>
      <sheetData sheetId="4"/>
      <sheetData sheetId="5"/>
      <sheetData sheetId="6">
        <row r="8">
          <cell r="F8">
            <v>1</v>
          </cell>
        </row>
        <row r="9">
          <cell r="F9">
            <v>2</v>
          </cell>
        </row>
        <row r="10">
          <cell r="F10">
            <v>3</v>
          </cell>
        </row>
        <row r="11">
          <cell r="F11">
            <v>4</v>
          </cell>
        </row>
        <row r="12">
          <cell r="F12">
            <v>5</v>
          </cell>
        </row>
        <row r="13">
          <cell r="F13">
            <v>6</v>
          </cell>
        </row>
        <row r="14">
          <cell r="F14">
            <v>7</v>
          </cell>
        </row>
        <row r="15">
          <cell r="F15">
            <v>8</v>
          </cell>
        </row>
        <row r="16">
          <cell r="F16">
            <v>9</v>
          </cell>
        </row>
        <row r="17">
          <cell r="F17">
            <v>10</v>
          </cell>
        </row>
        <row r="18">
          <cell r="F18">
            <v>11</v>
          </cell>
        </row>
        <row r="19">
          <cell r="F19">
            <v>12</v>
          </cell>
        </row>
        <row r="20">
          <cell r="F20">
            <v>13</v>
          </cell>
        </row>
        <row r="21">
          <cell r="F21">
            <v>14</v>
          </cell>
        </row>
        <row r="22">
          <cell r="F22">
            <v>15</v>
          </cell>
        </row>
        <row r="23">
          <cell r="F23">
            <v>16</v>
          </cell>
        </row>
        <row r="24">
          <cell r="F24">
            <v>17</v>
          </cell>
        </row>
        <row r="25">
          <cell r="F25">
            <v>18</v>
          </cell>
        </row>
        <row r="26">
          <cell r="F26">
            <v>19</v>
          </cell>
        </row>
        <row r="27">
          <cell r="F27">
            <v>20</v>
          </cell>
        </row>
        <row r="28">
          <cell r="F28">
            <v>21</v>
          </cell>
        </row>
        <row r="29">
          <cell r="F29">
            <v>22</v>
          </cell>
        </row>
        <row r="30">
          <cell r="F30">
            <v>23</v>
          </cell>
        </row>
        <row r="31">
          <cell r="F31">
            <v>24</v>
          </cell>
        </row>
        <row r="32">
          <cell r="F32">
            <v>25</v>
          </cell>
        </row>
        <row r="33">
          <cell r="F33">
            <v>26</v>
          </cell>
        </row>
        <row r="34">
          <cell r="F34">
            <v>27</v>
          </cell>
        </row>
        <row r="35">
          <cell r="F35">
            <v>28</v>
          </cell>
        </row>
        <row r="36">
          <cell r="F36">
            <v>29</v>
          </cell>
        </row>
        <row r="37">
          <cell r="F37">
            <v>30</v>
          </cell>
        </row>
        <row r="38">
          <cell r="F38">
            <v>31</v>
          </cell>
        </row>
        <row r="39">
          <cell r="F39">
            <v>32</v>
          </cell>
        </row>
        <row r="40">
          <cell r="F40">
            <v>33</v>
          </cell>
        </row>
        <row r="41">
          <cell r="F41">
            <v>34</v>
          </cell>
        </row>
        <row r="42">
          <cell r="F42">
            <v>35</v>
          </cell>
        </row>
        <row r="43">
          <cell r="F43">
            <v>36</v>
          </cell>
        </row>
        <row r="44">
          <cell r="F44">
            <v>37</v>
          </cell>
        </row>
        <row r="45">
          <cell r="F45">
            <v>38</v>
          </cell>
        </row>
        <row r="46">
          <cell r="F46">
            <v>39</v>
          </cell>
        </row>
        <row r="47">
          <cell r="F47">
            <v>40</v>
          </cell>
        </row>
        <row r="48">
          <cell r="F48">
            <v>41</v>
          </cell>
        </row>
        <row r="49">
          <cell r="F49">
            <v>42</v>
          </cell>
        </row>
        <row r="50">
          <cell r="F50">
            <v>43</v>
          </cell>
        </row>
        <row r="51">
          <cell r="F51">
            <v>44</v>
          </cell>
        </row>
        <row r="52">
          <cell r="F52">
            <v>45</v>
          </cell>
        </row>
      </sheetData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Z105"/>
  <sheetViews>
    <sheetView showZeros="0" tabSelected="1" zoomScale="92" workbookViewId="0">
      <pane ySplit="9" topLeftCell="A10" activePane="bottomLeft" state="frozenSplit"/>
      <selection pane="bottomLeft" activeCell="U16" sqref="U16"/>
    </sheetView>
  </sheetViews>
  <sheetFormatPr defaultRowHeight="13.2" x14ac:dyDescent="0.25"/>
  <cols>
    <col min="1" max="1" width="3.6640625" customWidth="1"/>
    <col min="2" max="3" width="8.6640625" customWidth="1"/>
    <col min="4" max="4" width="4.88671875" bestFit="1" customWidth="1"/>
    <col min="5" max="5" width="11.109375" bestFit="1" customWidth="1"/>
    <col min="6" max="7" width="11.109375" customWidth="1"/>
    <col min="8" max="8" width="11" bestFit="1" customWidth="1"/>
    <col min="9" max="10" width="9.6640625" customWidth="1"/>
    <col min="11" max="11" width="10.6640625" customWidth="1"/>
    <col min="12" max="14" width="7.6640625" customWidth="1"/>
    <col min="16" max="16" width="19.6640625" customWidth="1"/>
    <col min="17" max="19" width="7.6640625" customWidth="1"/>
    <col min="26" max="26" width="11.44140625" customWidth="1"/>
    <col min="27" max="27" width="13.109375" bestFit="1" customWidth="1"/>
  </cols>
  <sheetData>
    <row r="1" spans="2:26" ht="25.5" customHeight="1" x14ac:dyDescent="0.25">
      <c r="B1" t="s">
        <v>59</v>
      </c>
    </row>
    <row r="2" spans="2:26" ht="18" customHeight="1" x14ac:dyDescent="0.25">
      <c r="B2" t="s">
        <v>60</v>
      </c>
    </row>
    <row r="3" spans="2:26" ht="18" customHeight="1" x14ac:dyDescent="0.25"/>
    <row r="4" spans="2:26" ht="18" customHeight="1" x14ac:dyDescent="0.25"/>
    <row r="5" spans="2:26" ht="18" customHeight="1" x14ac:dyDescent="0.25"/>
    <row r="6" spans="2:26" ht="18" customHeight="1" x14ac:dyDescent="0.25"/>
    <row r="7" spans="2:26" ht="8.25" customHeight="1" x14ac:dyDescent="0.25"/>
    <row r="8" spans="2:26" ht="18" customHeight="1" x14ac:dyDescent="0.35">
      <c r="B8" t="s">
        <v>57</v>
      </c>
      <c r="E8" t="s">
        <v>63</v>
      </c>
      <c r="F8" t="s">
        <v>64</v>
      </c>
      <c r="G8" t="s">
        <v>65</v>
      </c>
      <c r="H8" t="s">
        <v>47</v>
      </c>
      <c r="I8" t="s">
        <v>48</v>
      </c>
      <c r="J8" t="s">
        <v>49</v>
      </c>
      <c r="K8" t="s">
        <v>50</v>
      </c>
      <c r="L8" t="s">
        <v>51</v>
      </c>
      <c r="O8" t="s">
        <v>55</v>
      </c>
      <c r="P8" t="s">
        <v>56</v>
      </c>
      <c r="Q8" t="s">
        <v>66</v>
      </c>
    </row>
    <row r="9" spans="2:26" ht="18" customHeight="1" x14ac:dyDescent="0.25">
      <c r="L9" t="s">
        <v>52</v>
      </c>
      <c r="M9" t="s">
        <v>54</v>
      </c>
      <c r="N9" t="s">
        <v>53</v>
      </c>
      <c r="P9" t="s">
        <v>5</v>
      </c>
      <c r="Q9" t="s">
        <v>61</v>
      </c>
      <c r="R9" t="s">
        <v>62</v>
      </c>
      <c r="S9" t="s">
        <v>0</v>
      </c>
      <c r="Y9" s="1"/>
      <c r="Z9" s="1"/>
    </row>
    <row r="10" spans="2:26" ht="18" customHeight="1" x14ac:dyDescent="0.25">
      <c r="B10" t="s">
        <v>25</v>
      </c>
      <c r="E10">
        <v>18.100000000000001</v>
      </c>
      <c r="F10">
        <v>57.83</v>
      </c>
      <c r="G10">
        <v>85.81</v>
      </c>
      <c r="H10">
        <f>G10-F10</f>
        <v>27.980000000000004</v>
      </c>
      <c r="I10">
        <v>30</v>
      </c>
      <c r="J10">
        <v>45</v>
      </c>
      <c r="K10">
        <f>J10+(60*I10)</f>
        <v>1845</v>
      </c>
      <c r="L10">
        <v>2.09</v>
      </c>
      <c r="M10">
        <f>IF(B10="","",L10/2+N10/2)-0.1</f>
        <v>1.9</v>
      </c>
      <c r="N10">
        <v>1.91</v>
      </c>
      <c r="O10">
        <v>0.7</v>
      </c>
      <c r="P10">
        <f>IF(G10="","",(360000*H10)/(K10*(M10-0.34)*PI()*O10*E10))</f>
        <v>87.92305190174072</v>
      </c>
      <c r="Q10">
        <v>905</v>
      </c>
      <c r="R10">
        <v>872</v>
      </c>
      <c r="S10">
        <f>IF(Q10="","",(100-(R10/Q10*100)))</f>
        <v>3.6464088397789993</v>
      </c>
      <c r="V10" s="1"/>
      <c r="W10" s="1"/>
      <c r="Z10" s="2"/>
    </row>
    <row r="11" spans="2:26" ht="18" customHeight="1" x14ac:dyDescent="0.25">
      <c r="B11" t="s">
        <v>25</v>
      </c>
      <c r="E11">
        <v>18.100000000000001</v>
      </c>
      <c r="F11">
        <v>56.86</v>
      </c>
      <c r="G11">
        <v>86.35</v>
      </c>
      <c r="H11">
        <f t="shared" ref="H11:H37" si="0">G11-F11</f>
        <v>29.489999999999995</v>
      </c>
      <c r="I11">
        <v>30</v>
      </c>
      <c r="J11">
        <v>45</v>
      </c>
      <c r="K11">
        <f t="shared" ref="K11:K73" si="1">J11+(60*I11)</f>
        <v>1845</v>
      </c>
      <c r="L11">
        <v>2.09</v>
      </c>
      <c r="M11">
        <f t="shared" ref="M11:M73" si="2">IF(B11="","",L11/2+N11/2)-0.1</f>
        <v>1.9</v>
      </c>
      <c r="N11">
        <v>1.91</v>
      </c>
      <c r="O11">
        <v>0.7</v>
      </c>
      <c r="P11">
        <f t="shared" ref="P11:P15" si="3">IF(G11="","",(360000*H11)/(K11*(M11-0.34)*PI()*O11*E11))</f>
        <v>92.668005739182732</v>
      </c>
      <c r="Q11">
        <v>905</v>
      </c>
      <c r="R11">
        <v>867</v>
      </c>
      <c r="S11">
        <f t="shared" ref="S11:S73" si="4">IF(Q11="","",(100-(R11/Q11*100)))</f>
        <v>4.1988950276243031</v>
      </c>
      <c r="V11" s="1"/>
      <c r="W11" s="1"/>
      <c r="Z11" s="1"/>
    </row>
    <row r="12" spans="2:26" ht="18" customHeight="1" x14ac:dyDescent="0.25">
      <c r="B12" t="s">
        <v>25</v>
      </c>
      <c r="E12">
        <v>18</v>
      </c>
      <c r="F12">
        <v>60.03</v>
      </c>
      <c r="G12">
        <v>86.68</v>
      </c>
      <c r="H12">
        <f t="shared" si="0"/>
        <v>26.650000000000006</v>
      </c>
      <c r="I12">
        <v>30</v>
      </c>
      <c r="J12">
        <v>45</v>
      </c>
      <c r="K12">
        <f t="shared" si="1"/>
        <v>1845</v>
      </c>
      <c r="L12">
        <v>2.09</v>
      </c>
      <c r="M12">
        <f t="shared" si="2"/>
        <v>1.9</v>
      </c>
      <c r="N12">
        <v>1.91</v>
      </c>
      <c r="O12">
        <v>0.7</v>
      </c>
      <c r="P12">
        <f t="shared" si="3"/>
        <v>84.208964598886439</v>
      </c>
      <c r="Q12">
        <v>905</v>
      </c>
      <c r="R12">
        <v>869</v>
      </c>
      <c r="S12">
        <f t="shared" si="4"/>
        <v>3.9779005524861901</v>
      </c>
      <c r="V12" s="1"/>
      <c r="W12" s="1"/>
      <c r="Z12" s="1"/>
    </row>
    <row r="13" spans="2:26" ht="18" customHeight="1" x14ac:dyDescent="0.25">
      <c r="B13" t="s">
        <v>25</v>
      </c>
      <c r="E13">
        <v>17.899999999999999</v>
      </c>
      <c r="F13">
        <v>57.98</v>
      </c>
      <c r="G13">
        <v>84.1</v>
      </c>
      <c r="H13">
        <f t="shared" si="0"/>
        <v>26.119999999999997</v>
      </c>
      <c r="I13">
        <v>30</v>
      </c>
      <c r="J13">
        <v>45</v>
      </c>
      <c r="K13">
        <f t="shared" si="1"/>
        <v>1845</v>
      </c>
      <c r="L13">
        <v>2.09</v>
      </c>
      <c r="M13">
        <f t="shared" si="2"/>
        <v>1.9</v>
      </c>
      <c r="N13">
        <v>1.91</v>
      </c>
      <c r="O13">
        <v>0.7</v>
      </c>
      <c r="P13">
        <f t="shared" si="3"/>
        <v>82.995350017949292</v>
      </c>
      <c r="Q13">
        <v>905</v>
      </c>
      <c r="R13">
        <v>874</v>
      </c>
      <c r="S13">
        <f t="shared" si="4"/>
        <v>3.4254143646408863</v>
      </c>
      <c r="V13" s="1"/>
      <c r="W13" s="1"/>
      <c r="Z13" s="1"/>
    </row>
    <row r="14" spans="2:26" ht="18" customHeight="1" x14ac:dyDescent="0.25">
      <c r="B14" t="s">
        <v>24</v>
      </c>
      <c r="E14">
        <v>18.8</v>
      </c>
      <c r="F14">
        <v>58.62</v>
      </c>
      <c r="G14">
        <v>98.64</v>
      </c>
      <c r="H14">
        <f t="shared" si="0"/>
        <v>40.020000000000003</v>
      </c>
      <c r="I14">
        <v>30</v>
      </c>
      <c r="J14">
        <v>0</v>
      </c>
      <c r="K14">
        <f t="shared" si="1"/>
        <v>1800</v>
      </c>
      <c r="L14">
        <v>2.1</v>
      </c>
      <c r="M14">
        <f t="shared" si="2"/>
        <v>1.9049999999999998</v>
      </c>
      <c r="N14">
        <v>1.91</v>
      </c>
      <c r="O14">
        <v>0.7</v>
      </c>
      <c r="P14">
        <f t="shared" si="3"/>
        <v>123.70492095395386</v>
      </c>
      <c r="Q14">
        <v>871</v>
      </c>
      <c r="R14">
        <v>825</v>
      </c>
      <c r="S14">
        <f t="shared" si="4"/>
        <v>5.2812858783008068</v>
      </c>
      <c r="V14" s="1"/>
      <c r="W14" s="1"/>
      <c r="Z14" s="1"/>
    </row>
    <row r="15" spans="2:26" ht="18" customHeight="1" x14ac:dyDescent="0.25">
      <c r="B15" t="s">
        <v>24</v>
      </c>
      <c r="E15">
        <v>18.399999999999999</v>
      </c>
      <c r="F15">
        <v>56</v>
      </c>
      <c r="G15">
        <v>91.8</v>
      </c>
      <c r="H15">
        <f t="shared" si="0"/>
        <v>35.799999999999997</v>
      </c>
      <c r="I15">
        <v>30</v>
      </c>
      <c r="J15">
        <v>0</v>
      </c>
      <c r="K15">
        <f t="shared" si="1"/>
        <v>1800</v>
      </c>
      <c r="L15">
        <v>2.1</v>
      </c>
      <c r="M15">
        <f t="shared" si="2"/>
        <v>1.9049999999999998</v>
      </c>
      <c r="N15">
        <v>1.91</v>
      </c>
      <c r="O15">
        <v>0.7</v>
      </c>
      <c r="P15">
        <f t="shared" si="3"/>
        <v>113.06623861825757</v>
      </c>
      <c r="Q15">
        <v>871</v>
      </c>
      <c r="R15">
        <v>828</v>
      </c>
      <c r="S15">
        <f t="shared" si="4"/>
        <v>4.9368541905855352</v>
      </c>
      <c r="V15" s="1"/>
      <c r="W15" s="1"/>
      <c r="Z15" s="1"/>
    </row>
    <row r="16" spans="2:26" ht="18" customHeight="1" x14ac:dyDescent="0.25">
      <c r="B16" t="s">
        <v>24</v>
      </c>
      <c r="E16">
        <v>17.8</v>
      </c>
      <c r="F16">
        <v>57.84</v>
      </c>
      <c r="G16">
        <v>98.82</v>
      </c>
      <c r="H16">
        <f t="shared" si="0"/>
        <v>40.97999999999999</v>
      </c>
      <c r="I16">
        <v>30</v>
      </c>
      <c r="J16">
        <v>0</v>
      </c>
      <c r="K16">
        <f t="shared" si="1"/>
        <v>1800</v>
      </c>
      <c r="L16">
        <v>2.1</v>
      </c>
      <c r="M16">
        <f t="shared" si="2"/>
        <v>1.9049999999999998</v>
      </c>
      <c r="N16">
        <v>1.91</v>
      </c>
      <c r="O16">
        <v>0.7</v>
      </c>
      <c r="P16">
        <f>IF(G16="","",(360000*H16)/(K16*M16*PI()*O16*E16))</f>
        <v>109.91046739223673</v>
      </c>
      <c r="Q16">
        <v>871</v>
      </c>
      <c r="R16">
        <v>829</v>
      </c>
      <c r="S16">
        <f t="shared" si="4"/>
        <v>4.8220436280137733</v>
      </c>
      <c r="V16" s="1"/>
      <c r="W16" s="1"/>
      <c r="Z16" s="1"/>
    </row>
    <row r="17" spans="2:26" ht="18" customHeight="1" x14ac:dyDescent="0.25">
      <c r="B17" t="s">
        <v>24</v>
      </c>
      <c r="E17">
        <v>18.100000000000001</v>
      </c>
      <c r="F17">
        <v>58.52</v>
      </c>
      <c r="G17">
        <v>98.72</v>
      </c>
      <c r="H17">
        <f t="shared" si="0"/>
        <v>40.199999999999996</v>
      </c>
      <c r="I17">
        <v>30</v>
      </c>
      <c r="J17">
        <v>0</v>
      </c>
      <c r="K17">
        <f t="shared" si="1"/>
        <v>1800</v>
      </c>
      <c r="L17">
        <v>2.1</v>
      </c>
      <c r="M17">
        <f t="shared" si="2"/>
        <v>1.9049999999999998</v>
      </c>
      <c r="N17">
        <v>1.91</v>
      </c>
      <c r="O17">
        <v>0.7</v>
      </c>
      <c r="P17">
        <f t="shared" ref="P17:P83" si="5">IF(G17="","",(360000*H17)/(K17*M17*PI()*O17*E17))</f>
        <v>106.03142086179881</v>
      </c>
      <c r="Q17">
        <v>871</v>
      </c>
      <c r="R17">
        <v>820</v>
      </c>
      <c r="S17">
        <f t="shared" si="4"/>
        <v>5.8553386911595879</v>
      </c>
      <c r="V17" s="1"/>
      <c r="W17" s="1"/>
      <c r="Z17" s="1"/>
    </row>
    <row r="18" spans="2:26" ht="18" customHeight="1" x14ac:dyDescent="0.25">
      <c r="B18">
        <v>1.5</v>
      </c>
      <c r="C18" t="s">
        <v>58</v>
      </c>
      <c r="V18" s="1"/>
      <c r="W18" s="1"/>
      <c r="Z18" s="1"/>
    </row>
    <row r="19" spans="2:26" ht="18" customHeight="1" x14ac:dyDescent="0.25">
      <c r="B19">
        <v>1.5</v>
      </c>
      <c r="C19" t="s">
        <v>58</v>
      </c>
      <c r="V19" s="1"/>
      <c r="W19" s="1"/>
      <c r="Z19" s="1"/>
    </row>
    <row r="20" spans="2:26" ht="18" customHeight="1" x14ac:dyDescent="0.25">
      <c r="B20" t="s">
        <v>26</v>
      </c>
      <c r="E20">
        <v>18.100000000000001</v>
      </c>
      <c r="F20">
        <v>57.84</v>
      </c>
      <c r="G20">
        <v>71.37</v>
      </c>
      <c r="H20">
        <f t="shared" si="0"/>
        <v>13.530000000000001</v>
      </c>
      <c r="I20">
        <v>30</v>
      </c>
      <c r="J20">
        <v>45</v>
      </c>
      <c r="K20">
        <f t="shared" si="1"/>
        <v>1845</v>
      </c>
      <c r="L20">
        <v>2.09</v>
      </c>
      <c r="M20">
        <f t="shared" si="2"/>
        <v>1.9</v>
      </c>
      <c r="N20">
        <v>1.91</v>
      </c>
      <c r="O20">
        <v>0.7</v>
      </c>
      <c r="P20">
        <f t="shared" si="5"/>
        <v>34.907909256229274</v>
      </c>
      <c r="Q20">
        <v>905</v>
      </c>
      <c r="R20">
        <v>811</v>
      </c>
      <c r="S20">
        <f t="shared" si="4"/>
        <v>10.386740331491723</v>
      </c>
      <c r="V20" s="1"/>
      <c r="W20" s="1"/>
      <c r="Z20" s="1"/>
    </row>
    <row r="21" spans="2:26" ht="18" customHeight="1" x14ac:dyDescent="0.25">
      <c r="B21" t="s">
        <v>26</v>
      </c>
      <c r="E21">
        <v>18.2</v>
      </c>
      <c r="F21">
        <v>58.52</v>
      </c>
      <c r="G21">
        <v>76.900000000000006</v>
      </c>
      <c r="H21">
        <f t="shared" si="0"/>
        <v>18.380000000000003</v>
      </c>
      <c r="I21">
        <v>30</v>
      </c>
      <c r="J21">
        <v>45</v>
      </c>
      <c r="K21">
        <f t="shared" si="1"/>
        <v>1845</v>
      </c>
      <c r="L21">
        <v>2.09</v>
      </c>
      <c r="M21">
        <f t="shared" si="2"/>
        <v>1.9</v>
      </c>
      <c r="N21">
        <v>1.91</v>
      </c>
      <c r="O21">
        <v>0.7</v>
      </c>
      <c r="P21">
        <f t="shared" si="5"/>
        <v>47.160536356098561</v>
      </c>
      <c r="Q21">
        <v>905</v>
      </c>
      <c r="R21">
        <v>839</v>
      </c>
      <c r="S21">
        <f t="shared" si="4"/>
        <v>7.2928176795579986</v>
      </c>
      <c r="V21" s="1"/>
      <c r="W21" s="1"/>
      <c r="Z21" s="1"/>
    </row>
    <row r="22" spans="2:26" ht="18" customHeight="1" x14ac:dyDescent="0.25">
      <c r="B22" t="s">
        <v>27</v>
      </c>
      <c r="E22">
        <v>18</v>
      </c>
      <c r="F22">
        <v>58.54</v>
      </c>
      <c r="G22">
        <v>87.44</v>
      </c>
      <c r="H22">
        <f t="shared" si="0"/>
        <v>28.9</v>
      </c>
      <c r="I22">
        <v>30</v>
      </c>
      <c r="J22">
        <v>45</v>
      </c>
      <c r="K22">
        <f t="shared" si="1"/>
        <v>1845</v>
      </c>
      <c r="L22">
        <v>2.09</v>
      </c>
      <c r="M22">
        <f t="shared" si="2"/>
        <v>1.9</v>
      </c>
      <c r="N22">
        <v>1.91</v>
      </c>
      <c r="O22">
        <v>0.7</v>
      </c>
      <c r="P22">
        <f t="shared" si="5"/>
        <v>74.977327144785136</v>
      </c>
      <c r="Q22">
        <v>905</v>
      </c>
      <c r="R22">
        <v>867</v>
      </c>
      <c r="S22">
        <f t="shared" si="4"/>
        <v>4.1988950276243031</v>
      </c>
      <c r="V22" s="1"/>
      <c r="W22" s="1"/>
      <c r="Z22" s="1"/>
    </row>
    <row r="23" spans="2:26" ht="18" customHeight="1" x14ac:dyDescent="0.25">
      <c r="B23" t="s">
        <v>27</v>
      </c>
      <c r="E23">
        <v>17.600000000000001</v>
      </c>
      <c r="F23">
        <v>58.27</v>
      </c>
      <c r="G23">
        <v>85.41</v>
      </c>
      <c r="H23">
        <f t="shared" si="0"/>
        <v>27.139999999999993</v>
      </c>
      <c r="I23">
        <v>30</v>
      </c>
      <c r="J23">
        <v>45</v>
      </c>
      <c r="K23">
        <f t="shared" si="1"/>
        <v>1845</v>
      </c>
      <c r="L23">
        <v>2.09</v>
      </c>
      <c r="M23">
        <f t="shared" si="2"/>
        <v>1.9</v>
      </c>
      <c r="N23">
        <v>1.91</v>
      </c>
      <c r="O23">
        <v>0.7</v>
      </c>
      <c r="P23">
        <f t="shared" si="5"/>
        <v>72.011489180501783</v>
      </c>
      <c r="Q23">
        <v>905</v>
      </c>
      <c r="R23">
        <v>859</v>
      </c>
      <c r="S23">
        <f t="shared" si="4"/>
        <v>5.0828729281767977</v>
      </c>
      <c r="V23" s="1"/>
      <c r="W23" s="1"/>
      <c r="Z23" s="1"/>
    </row>
    <row r="24" spans="2:26" ht="18" customHeight="1" x14ac:dyDescent="0.25">
      <c r="B24" t="s">
        <v>27</v>
      </c>
      <c r="E24">
        <v>18</v>
      </c>
      <c r="F24">
        <v>57.97</v>
      </c>
      <c r="G24">
        <v>86.35</v>
      </c>
      <c r="H24">
        <f t="shared" si="0"/>
        <v>28.379999999999995</v>
      </c>
      <c r="I24">
        <v>30</v>
      </c>
      <c r="J24">
        <v>45</v>
      </c>
      <c r="K24">
        <f t="shared" si="1"/>
        <v>1845</v>
      </c>
      <c r="L24">
        <v>2.09</v>
      </c>
      <c r="M24">
        <f t="shared" si="2"/>
        <v>1.9</v>
      </c>
      <c r="N24">
        <v>1.91</v>
      </c>
      <c r="O24">
        <v>0.7</v>
      </c>
      <c r="P24">
        <f t="shared" si="5"/>
        <v>73.628254130415286</v>
      </c>
      <c r="Q24">
        <v>905</v>
      </c>
      <c r="R24">
        <v>864</v>
      </c>
      <c r="S24">
        <f t="shared" si="4"/>
        <v>4.5303867403314939</v>
      </c>
      <c r="V24" s="1"/>
      <c r="W24" s="1"/>
      <c r="Z24" s="1"/>
    </row>
    <row r="25" spans="2:26" ht="18" customHeight="1" x14ac:dyDescent="0.25">
      <c r="B25" t="s">
        <v>27</v>
      </c>
      <c r="E25">
        <v>17.5</v>
      </c>
      <c r="F25">
        <v>58.9</v>
      </c>
      <c r="G25">
        <v>83.86</v>
      </c>
      <c r="H25">
        <f t="shared" si="0"/>
        <v>24.96</v>
      </c>
      <c r="I25">
        <v>30</v>
      </c>
      <c r="J25">
        <v>45</v>
      </c>
      <c r="K25">
        <f t="shared" si="1"/>
        <v>1845</v>
      </c>
      <c r="L25">
        <v>2.09</v>
      </c>
      <c r="M25">
        <f t="shared" si="2"/>
        <v>1.9</v>
      </c>
      <c r="N25">
        <v>1.91</v>
      </c>
      <c r="O25">
        <v>0.7</v>
      </c>
      <c r="P25">
        <f t="shared" si="5"/>
        <v>66.605661966602199</v>
      </c>
      <c r="Q25">
        <v>905</v>
      </c>
      <c r="R25">
        <v>854</v>
      </c>
      <c r="S25">
        <f t="shared" si="4"/>
        <v>5.6353591160221015</v>
      </c>
      <c r="V25" s="1"/>
      <c r="W25" s="1"/>
      <c r="Z25" s="1"/>
    </row>
    <row r="26" spans="2:26" ht="18" customHeight="1" x14ac:dyDescent="0.25">
      <c r="B26" t="s">
        <v>28</v>
      </c>
      <c r="E26">
        <v>17.399999999999999</v>
      </c>
      <c r="F26">
        <v>56.89</v>
      </c>
      <c r="G26">
        <v>71.709999999999994</v>
      </c>
      <c r="H26">
        <f t="shared" si="0"/>
        <v>14.819999999999993</v>
      </c>
      <c r="I26">
        <v>30</v>
      </c>
      <c r="J26">
        <v>45</v>
      </c>
      <c r="K26">
        <f t="shared" si="1"/>
        <v>1845</v>
      </c>
      <c r="L26">
        <v>2.09</v>
      </c>
      <c r="M26">
        <f t="shared" si="2"/>
        <v>1.9</v>
      </c>
      <c r="N26">
        <v>1.91</v>
      </c>
      <c r="O26">
        <v>0.7</v>
      </c>
      <c r="P26">
        <f t="shared" si="5"/>
        <v>39.774394044352057</v>
      </c>
      <c r="Q26">
        <v>905</v>
      </c>
      <c r="R26">
        <v>833</v>
      </c>
      <c r="S26">
        <f t="shared" si="4"/>
        <v>7.955801104972366</v>
      </c>
      <c r="V26" s="1"/>
      <c r="W26" s="1"/>
      <c r="Z26" s="1"/>
    </row>
    <row r="27" spans="2:26" ht="18" customHeight="1" x14ac:dyDescent="0.25">
      <c r="B27" t="s">
        <v>28</v>
      </c>
      <c r="E27">
        <v>17.8</v>
      </c>
      <c r="F27">
        <v>57</v>
      </c>
      <c r="G27">
        <v>74.34</v>
      </c>
      <c r="H27">
        <f t="shared" si="0"/>
        <v>17.340000000000003</v>
      </c>
      <c r="I27">
        <v>30</v>
      </c>
      <c r="J27">
        <v>45</v>
      </c>
      <c r="K27">
        <f t="shared" si="1"/>
        <v>1845</v>
      </c>
      <c r="L27">
        <v>2.09</v>
      </c>
      <c r="M27">
        <f t="shared" si="2"/>
        <v>1.9</v>
      </c>
      <c r="N27">
        <v>1.91</v>
      </c>
      <c r="O27">
        <v>0.7</v>
      </c>
      <c r="P27">
        <f t="shared" si="5"/>
        <v>45.491861413689868</v>
      </c>
      <c r="Q27">
        <v>905</v>
      </c>
      <c r="R27">
        <v>845</v>
      </c>
      <c r="S27">
        <f t="shared" si="4"/>
        <v>6.6298342541436455</v>
      </c>
      <c r="V27" s="1"/>
      <c r="W27" s="1"/>
      <c r="Z27" s="1"/>
    </row>
    <row r="28" spans="2:26" ht="18" customHeight="1" x14ac:dyDescent="0.25">
      <c r="B28" t="s">
        <v>28</v>
      </c>
      <c r="E28">
        <v>17.600000000000001</v>
      </c>
      <c r="F28">
        <v>61.36</v>
      </c>
      <c r="G28">
        <v>76.33</v>
      </c>
      <c r="H28">
        <f t="shared" si="0"/>
        <v>14.969999999999999</v>
      </c>
      <c r="I28">
        <v>30</v>
      </c>
      <c r="J28">
        <v>45</v>
      </c>
      <c r="K28">
        <f t="shared" si="1"/>
        <v>1845</v>
      </c>
      <c r="L28">
        <v>2.09</v>
      </c>
      <c r="M28">
        <f t="shared" si="2"/>
        <v>1.9</v>
      </c>
      <c r="N28">
        <v>1.91</v>
      </c>
      <c r="O28">
        <v>0.7</v>
      </c>
      <c r="P28">
        <f t="shared" si="5"/>
        <v>39.720412418279729</v>
      </c>
      <c r="Q28">
        <v>905</v>
      </c>
      <c r="R28">
        <v>830</v>
      </c>
      <c r="S28">
        <f t="shared" si="4"/>
        <v>8.2872928176795568</v>
      </c>
      <c r="V28" s="1"/>
      <c r="W28" s="1"/>
      <c r="Z28" s="1"/>
    </row>
    <row r="29" spans="2:26" ht="18" customHeight="1" x14ac:dyDescent="0.25">
      <c r="B29" t="s">
        <v>28</v>
      </c>
      <c r="E29">
        <v>17.3</v>
      </c>
      <c r="F29">
        <v>58.25</v>
      </c>
      <c r="G29">
        <v>74.17</v>
      </c>
      <c r="H29">
        <f t="shared" si="0"/>
        <v>15.920000000000002</v>
      </c>
      <c r="I29">
        <v>30</v>
      </c>
      <c r="J29">
        <v>45</v>
      </c>
      <c r="K29">
        <f t="shared" si="1"/>
        <v>1845</v>
      </c>
      <c r="L29">
        <v>2.09</v>
      </c>
      <c r="M29">
        <f t="shared" si="2"/>
        <v>1.9</v>
      </c>
      <c r="N29">
        <v>1.91</v>
      </c>
      <c r="O29">
        <v>0.7</v>
      </c>
      <c r="P29">
        <f t="shared" si="5"/>
        <v>42.973584148268159</v>
      </c>
      <c r="Q29">
        <v>905</v>
      </c>
      <c r="R29">
        <v>840</v>
      </c>
      <c r="S29">
        <f t="shared" si="4"/>
        <v>7.1823204419889493</v>
      </c>
      <c r="V29" s="1"/>
      <c r="W29" s="1"/>
      <c r="Z29" s="1"/>
    </row>
    <row r="30" spans="2:26" ht="18" customHeight="1" x14ac:dyDescent="0.25">
      <c r="B30">
        <v>3</v>
      </c>
      <c r="C30" t="s">
        <v>58</v>
      </c>
      <c r="Y30" s="1"/>
      <c r="Z30" s="1"/>
    </row>
    <row r="31" spans="2:26" ht="18" customHeight="1" x14ac:dyDescent="0.25">
      <c r="B31" t="s">
        <v>29</v>
      </c>
      <c r="E31">
        <v>18.100000000000001</v>
      </c>
      <c r="F31">
        <v>58.62</v>
      </c>
      <c r="G31">
        <v>76.27</v>
      </c>
      <c r="H31">
        <f t="shared" si="0"/>
        <v>17.649999999999999</v>
      </c>
      <c r="I31">
        <v>30</v>
      </c>
      <c r="J31">
        <v>0</v>
      </c>
      <c r="K31">
        <f t="shared" si="1"/>
        <v>1800</v>
      </c>
      <c r="L31">
        <v>2.09</v>
      </c>
      <c r="M31">
        <f t="shared" si="2"/>
        <v>1.8949999999999998</v>
      </c>
      <c r="N31">
        <v>1.9</v>
      </c>
      <c r="O31">
        <v>0.7</v>
      </c>
      <c r="P31">
        <f t="shared" si="5"/>
        <v>46.799261889647745</v>
      </c>
      <c r="Q31">
        <v>914</v>
      </c>
      <c r="R31">
        <v>835</v>
      </c>
      <c r="S31">
        <f t="shared" si="4"/>
        <v>8.6433260393873184</v>
      </c>
      <c r="V31" s="1"/>
      <c r="W31" s="1"/>
      <c r="Y31" s="1"/>
      <c r="Z31" s="1"/>
    </row>
    <row r="32" spans="2:26" ht="18" customHeight="1" x14ac:dyDescent="0.25">
      <c r="B32" t="s">
        <v>29</v>
      </c>
      <c r="E32">
        <v>18</v>
      </c>
      <c r="F32">
        <v>56</v>
      </c>
      <c r="G32">
        <v>73.099999999999994</v>
      </c>
      <c r="H32">
        <f t="shared" si="0"/>
        <v>17.099999999999994</v>
      </c>
      <c r="I32">
        <v>30</v>
      </c>
      <c r="J32">
        <v>0</v>
      </c>
      <c r="K32">
        <f t="shared" si="1"/>
        <v>1800</v>
      </c>
      <c r="L32">
        <v>2.09</v>
      </c>
      <c r="M32">
        <f t="shared" si="2"/>
        <v>1.8949999999999998</v>
      </c>
      <c r="N32">
        <v>1.9</v>
      </c>
      <c r="O32">
        <v>0.7</v>
      </c>
      <c r="P32">
        <f t="shared" si="5"/>
        <v>45.592821993908942</v>
      </c>
      <c r="Q32">
        <v>914</v>
      </c>
      <c r="R32">
        <v>842</v>
      </c>
      <c r="S32">
        <f t="shared" si="4"/>
        <v>7.8774617067833788</v>
      </c>
      <c r="V32" s="1"/>
      <c r="W32" s="1"/>
      <c r="Y32" s="1"/>
      <c r="Z32" s="1"/>
    </row>
    <row r="33" spans="2:26" ht="18" customHeight="1" x14ac:dyDescent="0.25">
      <c r="B33" t="s">
        <v>29</v>
      </c>
      <c r="E33">
        <v>18</v>
      </c>
      <c r="F33">
        <v>57.84</v>
      </c>
      <c r="G33">
        <v>75.73</v>
      </c>
      <c r="H33">
        <f t="shared" si="0"/>
        <v>17.89</v>
      </c>
      <c r="I33">
        <v>30</v>
      </c>
      <c r="J33">
        <v>0</v>
      </c>
      <c r="K33">
        <f t="shared" si="1"/>
        <v>1800</v>
      </c>
      <c r="L33">
        <v>2.09</v>
      </c>
      <c r="M33">
        <f t="shared" si="2"/>
        <v>1.8949999999999998</v>
      </c>
      <c r="N33">
        <v>1.9</v>
      </c>
      <c r="O33">
        <v>0.7</v>
      </c>
      <c r="P33">
        <f t="shared" si="5"/>
        <v>47.699157045089549</v>
      </c>
      <c r="Q33">
        <v>914</v>
      </c>
      <c r="R33">
        <v>838</v>
      </c>
      <c r="S33">
        <f t="shared" si="4"/>
        <v>8.31509846827133</v>
      </c>
      <c r="V33" s="1"/>
      <c r="W33" s="1"/>
      <c r="Y33" s="1"/>
      <c r="Z33" s="1"/>
    </row>
    <row r="34" spans="2:26" ht="18" customHeight="1" x14ac:dyDescent="0.25">
      <c r="B34" t="s">
        <v>30</v>
      </c>
      <c r="E34">
        <v>18.2</v>
      </c>
      <c r="F34">
        <v>57.83</v>
      </c>
      <c r="G34">
        <v>70.59</v>
      </c>
      <c r="H34">
        <f t="shared" si="0"/>
        <v>12.760000000000005</v>
      </c>
      <c r="I34">
        <v>30</v>
      </c>
      <c r="J34">
        <v>0</v>
      </c>
      <c r="K34">
        <f t="shared" si="1"/>
        <v>1800</v>
      </c>
      <c r="L34">
        <v>2.09</v>
      </c>
      <c r="M34">
        <f t="shared" si="2"/>
        <v>1.8949999999999998</v>
      </c>
      <c r="N34">
        <v>1.9</v>
      </c>
      <c r="O34">
        <v>0.7</v>
      </c>
      <c r="P34">
        <f t="shared" si="5"/>
        <v>33.647449892555152</v>
      </c>
      <c r="Q34">
        <v>914</v>
      </c>
      <c r="R34">
        <v>819</v>
      </c>
      <c r="S34">
        <f t="shared" si="4"/>
        <v>10.393873085339166</v>
      </c>
      <c r="V34" s="1"/>
      <c r="W34" s="1"/>
      <c r="Y34" s="1"/>
      <c r="Z34" s="1"/>
    </row>
    <row r="35" spans="2:26" ht="18" customHeight="1" x14ac:dyDescent="0.25">
      <c r="B35" t="s">
        <v>30</v>
      </c>
      <c r="E35">
        <v>18.100000000000001</v>
      </c>
      <c r="F35">
        <v>56.86</v>
      </c>
      <c r="G35">
        <v>69.22</v>
      </c>
      <c r="H35">
        <f t="shared" si="0"/>
        <v>12.36</v>
      </c>
      <c r="I35">
        <v>30</v>
      </c>
      <c r="J35">
        <v>0</v>
      </c>
      <c r="K35">
        <f t="shared" si="1"/>
        <v>1800</v>
      </c>
      <c r="L35">
        <v>2.09</v>
      </c>
      <c r="M35">
        <f t="shared" si="2"/>
        <v>1.8949999999999998</v>
      </c>
      <c r="N35">
        <v>1.9</v>
      </c>
      <c r="O35">
        <v>0.7</v>
      </c>
      <c r="P35">
        <f t="shared" si="5"/>
        <v>32.772740904025277</v>
      </c>
      <c r="Q35">
        <v>914</v>
      </c>
      <c r="R35">
        <v>807</v>
      </c>
      <c r="S35">
        <f t="shared" si="4"/>
        <v>11.706783369803063</v>
      </c>
      <c r="V35" s="1"/>
      <c r="W35" s="1"/>
      <c r="Y35" s="1"/>
      <c r="Z35" s="1"/>
    </row>
    <row r="36" spans="2:26" ht="18" customHeight="1" x14ac:dyDescent="0.25">
      <c r="B36" t="s">
        <v>30</v>
      </c>
      <c r="E36">
        <v>17.899999999999999</v>
      </c>
      <c r="F36">
        <v>60.03</v>
      </c>
      <c r="G36">
        <v>71.73</v>
      </c>
      <c r="H36">
        <f t="shared" si="0"/>
        <v>11.700000000000003</v>
      </c>
      <c r="I36">
        <v>30</v>
      </c>
      <c r="J36">
        <v>0</v>
      </c>
      <c r="K36">
        <f t="shared" si="1"/>
        <v>1800</v>
      </c>
      <c r="L36">
        <v>2.09</v>
      </c>
      <c r="M36">
        <f t="shared" si="2"/>
        <v>1.8949999999999998</v>
      </c>
      <c r="N36">
        <v>1.9</v>
      </c>
      <c r="O36">
        <v>0.7</v>
      </c>
      <c r="P36">
        <f t="shared" si="5"/>
        <v>31.369362971404591</v>
      </c>
      <c r="Q36">
        <v>914</v>
      </c>
      <c r="R36">
        <v>804</v>
      </c>
      <c r="S36">
        <f t="shared" si="4"/>
        <v>12.035010940919037</v>
      </c>
      <c r="V36" s="1"/>
      <c r="W36" s="1"/>
      <c r="Y36" s="1"/>
      <c r="Z36" s="1"/>
    </row>
    <row r="37" spans="2:26" ht="18" customHeight="1" x14ac:dyDescent="0.25">
      <c r="B37" t="s">
        <v>30</v>
      </c>
      <c r="E37">
        <v>18.2</v>
      </c>
      <c r="F37">
        <v>57.98</v>
      </c>
      <c r="G37">
        <v>70.25</v>
      </c>
      <c r="H37">
        <f t="shared" si="0"/>
        <v>12.270000000000003</v>
      </c>
      <c r="I37">
        <v>30</v>
      </c>
      <c r="J37">
        <v>0</v>
      </c>
      <c r="K37">
        <f t="shared" si="1"/>
        <v>1800</v>
      </c>
      <c r="L37">
        <v>2.09</v>
      </c>
      <c r="M37">
        <f t="shared" si="2"/>
        <v>1.8949999999999998</v>
      </c>
      <c r="N37">
        <v>1.9</v>
      </c>
      <c r="O37">
        <v>0.7</v>
      </c>
      <c r="P37">
        <f t="shared" si="5"/>
        <v>32.355345625521288</v>
      </c>
      <c r="Q37">
        <v>914</v>
      </c>
      <c r="R37">
        <v>817</v>
      </c>
      <c r="S37">
        <f t="shared" si="4"/>
        <v>10.612691466083149</v>
      </c>
      <c r="V37" s="1"/>
      <c r="W37" s="1"/>
      <c r="Y37" s="1"/>
      <c r="Z37" s="1"/>
    </row>
    <row r="38" spans="2:26" ht="18" customHeight="1" x14ac:dyDescent="0.25">
      <c r="B38" t="s">
        <v>31</v>
      </c>
      <c r="E38">
        <v>17.7</v>
      </c>
      <c r="F38">
        <v>57.83</v>
      </c>
      <c r="G38">
        <v>70.650000000000006</v>
      </c>
      <c r="H38">
        <f>G38-F38</f>
        <v>12.820000000000007</v>
      </c>
      <c r="I38">
        <v>30</v>
      </c>
      <c r="J38">
        <v>0</v>
      </c>
      <c r="K38">
        <f t="shared" si="1"/>
        <v>1800</v>
      </c>
      <c r="L38">
        <v>2.1</v>
      </c>
      <c r="M38">
        <f t="shared" si="2"/>
        <v>1.9049999999999998</v>
      </c>
      <c r="N38">
        <v>1.91</v>
      </c>
      <c r="O38">
        <v>0.7</v>
      </c>
      <c r="P38">
        <f t="shared" si="5"/>
        <v>34.578158585059924</v>
      </c>
      <c r="Q38">
        <v>871</v>
      </c>
      <c r="R38">
        <v>744</v>
      </c>
      <c r="S38">
        <f t="shared" si="4"/>
        <v>14.580941446613096</v>
      </c>
      <c r="V38" s="1"/>
      <c r="W38" s="1"/>
      <c r="Y38" s="1"/>
      <c r="Z38" s="1"/>
    </row>
    <row r="39" spans="2:26" ht="18" customHeight="1" x14ac:dyDescent="0.25">
      <c r="B39" t="s">
        <v>31</v>
      </c>
      <c r="E39">
        <v>18.3</v>
      </c>
      <c r="F39">
        <v>56.86</v>
      </c>
      <c r="G39">
        <v>70.33</v>
      </c>
      <c r="H39">
        <f t="shared" ref="H39:H49" si="6">G39-F39</f>
        <v>13.469999999999999</v>
      </c>
      <c r="I39">
        <v>30</v>
      </c>
      <c r="J39">
        <v>0</v>
      </c>
      <c r="K39">
        <f t="shared" si="1"/>
        <v>1800</v>
      </c>
      <c r="L39">
        <v>2.1</v>
      </c>
      <c r="M39">
        <f t="shared" si="2"/>
        <v>1.9049999999999998</v>
      </c>
      <c r="N39">
        <v>1.91</v>
      </c>
      <c r="O39">
        <v>0.7</v>
      </c>
      <c r="P39">
        <f t="shared" si="5"/>
        <v>35.14014983287467</v>
      </c>
      <c r="Q39">
        <v>871</v>
      </c>
      <c r="R39">
        <v>744</v>
      </c>
      <c r="S39">
        <f t="shared" si="4"/>
        <v>14.580941446613096</v>
      </c>
      <c r="V39" s="1"/>
      <c r="W39" s="1"/>
      <c r="Y39" s="1"/>
      <c r="Z39" s="1"/>
    </row>
    <row r="40" spans="2:26" ht="18" customHeight="1" x14ac:dyDescent="0.25">
      <c r="B40" t="s">
        <v>31</v>
      </c>
      <c r="E40">
        <v>18.3</v>
      </c>
      <c r="F40">
        <v>60.03</v>
      </c>
      <c r="G40">
        <v>73.650000000000006</v>
      </c>
      <c r="H40">
        <f t="shared" si="6"/>
        <v>13.620000000000005</v>
      </c>
      <c r="I40">
        <v>30</v>
      </c>
      <c r="J40">
        <v>0</v>
      </c>
      <c r="K40">
        <f t="shared" si="1"/>
        <v>1800</v>
      </c>
      <c r="L40">
        <v>2.1</v>
      </c>
      <c r="M40">
        <f t="shared" si="2"/>
        <v>1.9049999999999998</v>
      </c>
      <c r="N40">
        <v>1.91</v>
      </c>
      <c r="O40">
        <v>0.7</v>
      </c>
      <c r="P40">
        <f t="shared" si="5"/>
        <v>35.531465532572625</v>
      </c>
      <c r="Q40">
        <v>871</v>
      </c>
      <c r="R40">
        <v>742</v>
      </c>
      <c r="S40">
        <f t="shared" si="4"/>
        <v>14.810562571756606</v>
      </c>
      <c r="V40" s="1"/>
      <c r="W40" s="1"/>
      <c r="Y40" s="1"/>
      <c r="Z40" s="1"/>
    </row>
    <row r="41" spans="2:26" ht="18" customHeight="1" x14ac:dyDescent="0.25">
      <c r="B41" t="s">
        <v>31</v>
      </c>
      <c r="E41">
        <v>18</v>
      </c>
      <c r="F41">
        <v>57.98</v>
      </c>
      <c r="G41">
        <v>70.8</v>
      </c>
      <c r="H41">
        <f t="shared" si="6"/>
        <v>12.82</v>
      </c>
      <c r="I41">
        <v>30</v>
      </c>
      <c r="J41">
        <v>0</v>
      </c>
      <c r="K41">
        <f t="shared" si="1"/>
        <v>1800</v>
      </c>
      <c r="L41">
        <v>2.1</v>
      </c>
      <c r="M41">
        <f t="shared" si="2"/>
        <v>1.9049999999999998</v>
      </c>
      <c r="N41">
        <v>1.91</v>
      </c>
      <c r="O41">
        <v>0.7</v>
      </c>
      <c r="P41">
        <f t="shared" si="5"/>
        <v>34.001855941975563</v>
      </c>
      <c r="Q41">
        <v>871</v>
      </c>
      <c r="R41">
        <v>734</v>
      </c>
      <c r="S41">
        <f t="shared" si="4"/>
        <v>15.729047072330658</v>
      </c>
      <c r="V41" s="1"/>
      <c r="W41" s="1"/>
      <c r="Y41" s="1"/>
      <c r="Z41" s="1"/>
    </row>
    <row r="42" spans="2:26" ht="18" customHeight="1" x14ac:dyDescent="0.25">
      <c r="B42" t="s">
        <v>32</v>
      </c>
      <c r="E42">
        <v>17.600000000000001</v>
      </c>
      <c r="F42">
        <v>56.95</v>
      </c>
      <c r="G42">
        <v>66.72</v>
      </c>
      <c r="H42">
        <f t="shared" si="6"/>
        <v>9.769999999999996</v>
      </c>
      <c r="I42">
        <v>30</v>
      </c>
      <c r="J42">
        <v>0</v>
      </c>
      <c r="K42">
        <f t="shared" si="1"/>
        <v>1800</v>
      </c>
      <c r="L42">
        <v>2.09</v>
      </c>
      <c r="M42">
        <f t="shared" si="2"/>
        <v>1.8949999999999998</v>
      </c>
      <c r="N42">
        <v>1.9</v>
      </c>
      <c r="O42">
        <v>0.7</v>
      </c>
      <c r="P42">
        <f t="shared" si="5"/>
        <v>26.641260220125019</v>
      </c>
      <c r="Q42">
        <v>914</v>
      </c>
      <c r="R42">
        <v>784</v>
      </c>
      <c r="S42">
        <f t="shared" si="4"/>
        <v>14.223194748358864</v>
      </c>
      <c r="V42" s="1"/>
      <c r="W42" s="1"/>
      <c r="Y42" s="1"/>
      <c r="Z42" s="1"/>
    </row>
    <row r="43" spans="2:26" ht="18" customHeight="1" x14ac:dyDescent="0.25">
      <c r="B43" t="s">
        <v>32</v>
      </c>
      <c r="E43">
        <v>17.399999999999999</v>
      </c>
      <c r="F43">
        <v>58.27</v>
      </c>
      <c r="G43">
        <v>68.12</v>
      </c>
      <c r="H43">
        <f t="shared" si="6"/>
        <v>9.8500000000000014</v>
      </c>
      <c r="I43">
        <v>30</v>
      </c>
      <c r="J43">
        <v>0</v>
      </c>
      <c r="K43">
        <f t="shared" si="1"/>
        <v>1800</v>
      </c>
      <c r="L43">
        <v>2.09</v>
      </c>
      <c r="M43">
        <f t="shared" si="2"/>
        <v>1.8949999999999998</v>
      </c>
      <c r="N43">
        <v>1.9</v>
      </c>
      <c r="O43">
        <v>0.7</v>
      </c>
      <c r="P43">
        <f t="shared" si="5"/>
        <v>27.168136517846545</v>
      </c>
      <c r="Q43">
        <v>914</v>
      </c>
      <c r="R43">
        <v>788</v>
      </c>
      <c r="S43">
        <f t="shared" si="4"/>
        <v>13.785557986870899</v>
      </c>
      <c r="V43" s="1"/>
      <c r="W43" s="1"/>
      <c r="Y43" s="1"/>
      <c r="Z43" s="1"/>
    </row>
    <row r="44" spans="2:26" ht="18" customHeight="1" x14ac:dyDescent="0.25">
      <c r="B44" t="s">
        <v>32</v>
      </c>
      <c r="E44">
        <v>18.2</v>
      </c>
      <c r="F44">
        <v>57.97</v>
      </c>
      <c r="G44">
        <v>69.2</v>
      </c>
      <c r="H44">
        <f t="shared" si="6"/>
        <v>11.230000000000004</v>
      </c>
      <c r="I44">
        <v>30</v>
      </c>
      <c r="J44">
        <v>0</v>
      </c>
      <c r="K44">
        <f t="shared" si="1"/>
        <v>1800</v>
      </c>
      <c r="L44">
        <v>2.09</v>
      </c>
      <c r="M44">
        <f t="shared" si="2"/>
        <v>1.8949999999999998</v>
      </c>
      <c r="N44">
        <v>1.9</v>
      </c>
      <c r="O44">
        <v>0.7</v>
      </c>
      <c r="P44">
        <f t="shared" si="5"/>
        <v>29.612920242429023</v>
      </c>
      <c r="Q44">
        <v>914</v>
      </c>
      <c r="R44">
        <v>795</v>
      </c>
      <c r="S44">
        <f t="shared" si="4"/>
        <v>13.019693654266959</v>
      </c>
      <c r="V44" s="1"/>
      <c r="W44" s="1"/>
      <c r="Y44" s="1"/>
      <c r="Z44" s="1"/>
    </row>
    <row r="45" spans="2:26" ht="18" customHeight="1" x14ac:dyDescent="0.25">
      <c r="B45" t="s">
        <v>32</v>
      </c>
      <c r="E45">
        <v>17.899999999999999</v>
      </c>
      <c r="F45">
        <v>58.9</v>
      </c>
      <c r="G45">
        <v>69.84</v>
      </c>
      <c r="H45">
        <f t="shared" si="6"/>
        <v>10.940000000000005</v>
      </c>
      <c r="I45">
        <v>30</v>
      </c>
      <c r="J45">
        <v>0</v>
      </c>
      <c r="K45">
        <f t="shared" si="1"/>
        <v>1800</v>
      </c>
      <c r="L45">
        <v>2.09</v>
      </c>
      <c r="M45">
        <f t="shared" si="2"/>
        <v>1.8949999999999998</v>
      </c>
      <c r="N45">
        <v>1.9</v>
      </c>
      <c r="O45">
        <v>0.7</v>
      </c>
      <c r="P45">
        <f t="shared" si="5"/>
        <v>29.331694949330455</v>
      </c>
      <c r="Q45">
        <v>914</v>
      </c>
      <c r="R45">
        <v>795</v>
      </c>
      <c r="S45">
        <f t="shared" si="4"/>
        <v>13.019693654266959</v>
      </c>
      <c r="V45" s="1"/>
      <c r="W45" s="1"/>
      <c r="Y45" s="1"/>
      <c r="Z45" s="1"/>
    </row>
    <row r="46" spans="2:26" ht="18" customHeight="1" x14ac:dyDescent="0.25">
      <c r="B46" t="s">
        <v>33</v>
      </c>
      <c r="E46">
        <v>17.5</v>
      </c>
      <c r="F46">
        <v>56.89</v>
      </c>
      <c r="G46">
        <v>68.56</v>
      </c>
      <c r="H46">
        <f t="shared" si="6"/>
        <v>11.670000000000002</v>
      </c>
      <c r="I46">
        <v>30</v>
      </c>
      <c r="J46">
        <v>0</v>
      </c>
      <c r="K46">
        <f t="shared" si="1"/>
        <v>1800</v>
      </c>
      <c r="L46">
        <v>2.09</v>
      </c>
      <c r="M46">
        <f t="shared" si="2"/>
        <v>1.8949999999999998</v>
      </c>
      <c r="N46">
        <v>1.9</v>
      </c>
      <c r="O46">
        <v>0.7</v>
      </c>
      <c r="P46">
        <f t="shared" si="5"/>
        <v>32.004104220686777</v>
      </c>
      <c r="Q46">
        <v>914</v>
      </c>
      <c r="R46">
        <v>793</v>
      </c>
      <c r="S46">
        <f t="shared" si="4"/>
        <v>13.238512035010942</v>
      </c>
      <c r="V46" s="1"/>
      <c r="W46" s="1"/>
      <c r="Y46" s="1"/>
      <c r="Z46" s="1"/>
    </row>
    <row r="47" spans="2:26" ht="18" customHeight="1" x14ac:dyDescent="0.25">
      <c r="B47" t="s">
        <v>33</v>
      </c>
      <c r="E47">
        <v>17.899999999999999</v>
      </c>
      <c r="F47">
        <v>57</v>
      </c>
      <c r="G47">
        <v>69.31</v>
      </c>
      <c r="H47">
        <f t="shared" si="6"/>
        <v>12.310000000000002</v>
      </c>
      <c r="I47">
        <v>30</v>
      </c>
      <c r="J47">
        <v>0</v>
      </c>
      <c r="K47">
        <f t="shared" si="1"/>
        <v>1800</v>
      </c>
      <c r="L47">
        <v>2.09</v>
      </c>
      <c r="M47">
        <f t="shared" si="2"/>
        <v>1.8949999999999998</v>
      </c>
      <c r="N47">
        <v>1.9</v>
      </c>
      <c r="O47">
        <v>0.7</v>
      </c>
      <c r="P47">
        <f t="shared" si="5"/>
        <v>33.004859673332518</v>
      </c>
      <c r="Q47">
        <v>914</v>
      </c>
      <c r="R47">
        <v>798</v>
      </c>
      <c r="S47">
        <f t="shared" si="4"/>
        <v>12.691466083150985</v>
      </c>
      <c r="V47" s="1"/>
      <c r="W47" s="1"/>
      <c r="Y47" s="1"/>
      <c r="Z47" s="1"/>
    </row>
    <row r="48" spans="2:26" ht="18" customHeight="1" x14ac:dyDescent="0.25">
      <c r="B48" t="s">
        <v>33</v>
      </c>
      <c r="E48">
        <v>17.7</v>
      </c>
      <c r="F48">
        <v>61.36</v>
      </c>
      <c r="G48">
        <v>73.489999999999995</v>
      </c>
      <c r="H48">
        <f t="shared" si="6"/>
        <v>12.129999999999995</v>
      </c>
      <c r="I48">
        <v>30</v>
      </c>
      <c r="J48">
        <v>0</v>
      </c>
      <c r="K48">
        <f t="shared" si="1"/>
        <v>1800</v>
      </c>
      <c r="L48">
        <v>2.09</v>
      </c>
      <c r="M48">
        <f t="shared" si="2"/>
        <v>1.8949999999999998</v>
      </c>
      <c r="N48">
        <v>1.9</v>
      </c>
      <c r="O48">
        <v>0.7</v>
      </c>
      <c r="P48">
        <f t="shared" si="5"/>
        <v>32.889737186209665</v>
      </c>
      <c r="Q48">
        <v>914</v>
      </c>
      <c r="R48">
        <v>803</v>
      </c>
      <c r="S48">
        <f t="shared" si="4"/>
        <v>12.144420131291028</v>
      </c>
      <c r="V48" s="1"/>
      <c r="W48" s="1"/>
      <c r="Y48" s="1"/>
      <c r="Z48" s="1"/>
    </row>
    <row r="49" spans="2:26" ht="18" customHeight="1" x14ac:dyDescent="0.25">
      <c r="B49" t="s">
        <v>33</v>
      </c>
      <c r="E49">
        <v>17.600000000000001</v>
      </c>
      <c r="F49">
        <v>58.25</v>
      </c>
      <c r="G49">
        <v>69.900000000000006</v>
      </c>
      <c r="H49">
        <f t="shared" si="6"/>
        <v>11.650000000000006</v>
      </c>
      <c r="I49">
        <v>30</v>
      </c>
      <c r="J49">
        <v>0</v>
      </c>
      <c r="K49">
        <f t="shared" si="1"/>
        <v>1800</v>
      </c>
      <c r="L49">
        <v>2.09</v>
      </c>
      <c r="M49">
        <f t="shared" si="2"/>
        <v>1.8949999999999998</v>
      </c>
      <c r="N49">
        <v>1.9</v>
      </c>
      <c r="O49">
        <v>0.7</v>
      </c>
      <c r="P49">
        <f t="shared" si="5"/>
        <v>31.767725851019115</v>
      </c>
      <c r="Q49">
        <v>914</v>
      </c>
      <c r="R49">
        <v>790</v>
      </c>
      <c r="S49">
        <f t="shared" si="4"/>
        <v>13.566739606126916</v>
      </c>
      <c r="V49" s="1"/>
      <c r="W49" s="1"/>
      <c r="Y49" s="1"/>
      <c r="Z49" s="1"/>
    </row>
    <row r="50" spans="2:26" ht="18" customHeight="1" x14ac:dyDescent="0.25">
      <c r="B50" t="s">
        <v>34</v>
      </c>
      <c r="E50">
        <v>18</v>
      </c>
      <c r="F50">
        <v>56.95</v>
      </c>
      <c r="G50">
        <v>63.88</v>
      </c>
      <c r="H50">
        <f>G50-F50</f>
        <v>6.93</v>
      </c>
      <c r="I50">
        <v>30</v>
      </c>
      <c r="J50">
        <v>0</v>
      </c>
      <c r="K50">
        <f t="shared" si="1"/>
        <v>1800</v>
      </c>
      <c r="L50">
        <v>2.1</v>
      </c>
      <c r="M50">
        <f t="shared" si="2"/>
        <v>1.9049999999999998</v>
      </c>
      <c r="N50">
        <v>1.91</v>
      </c>
      <c r="O50">
        <v>0.7</v>
      </c>
      <c r="P50">
        <f t="shared" si="5"/>
        <v>18.380098414812064</v>
      </c>
      <c r="Q50">
        <v>871</v>
      </c>
      <c r="R50">
        <v>678</v>
      </c>
      <c r="S50">
        <f t="shared" si="4"/>
        <v>22.158438576349027</v>
      </c>
      <c r="V50" s="1"/>
      <c r="W50" s="1"/>
      <c r="Y50" s="1"/>
      <c r="Z50" s="1"/>
    </row>
    <row r="51" spans="2:26" ht="18" customHeight="1" x14ac:dyDescent="0.25">
      <c r="B51" t="s">
        <v>34</v>
      </c>
      <c r="E51">
        <v>18.600000000000001</v>
      </c>
      <c r="F51">
        <v>58.27</v>
      </c>
      <c r="G51">
        <v>67.489999999999995</v>
      </c>
      <c r="H51">
        <f t="shared" ref="H51:H73" si="7">G51-F51</f>
        <v>9.2199999999999918</v>
      </c>
      <c r="I51">
        <v>30</v>
      </c>
      <c r="J51">
        <v>0</v>
      </c>
      <c r="K51">
        <f t="shared" si="1"/>
        <v>1800</v>
      </c>
      <c r="L51">
        <v>2.1</v>
      </c>
      <c r="M51">
        <f t="shared" si="2"/>
        <v>1.9049999999999998</v>
      </c>
      <c r="N51">
        <v>1.91</v>
      </c>
      <c r="O51">
        <v>0.7</v>
      </c>
      <c r="P51">
        <f t="shared" si="5"/>
        <v>23.664922131625065</v>
      </c>
      <c r="Q51">
        <v>871</v>
      </c>
      <c r="R51">
        <v>689</v>
      </c>
      <c r="S51">
        <f t="shared" si="4"/>
        <v>20.895522388059703</v>
      </c>
      <c r="V51" s="1"/>
      <c r="W51" s="1"/>
      <c r="Y51" s="1"/>
      <c r="Z51" s="1"/>
    </row>
    <row r="52" spans="2:26" ht="18" customHeight="1" x14ac:dyDescent="0.25">
      <c r="B52" t="s">
        <v>34</v>
      </c>
      <c r="E52">
        <v>18.100000000000001</v>
      </c>
      <c r="F52">
        <v>57.97</v>
      </c>
      <c r="G52">
        <v>67.23</v>
      </c>
      <c r="H52">
        <f t="shared" si="7"/>
        <v>9.2600000000000051</v>
      </c>
      <c r="I52">
        <v>30</v>
      </c>
      <c r="J52">
        <v>0</v>
      </c>
      <c r="K52">
        <f t="shared" si="1"/>
        <v>1800</v>
      </c>
      <c r="L52">
        <v>2.1</v>
      </c>
      <c r="M52">
        <f t="shared" si="2"/>
        <v>1.9049999999999998</v>
      </c>
      <c r="N52">
        <v>1.91</v>
      </c>
      <c r="O52">
        <v>0.7</v>
      </c>
      <c r="P52">
        <f t="shared" si="5"/>
        <v>24.424153163688</v>
      </c>
      <c r="Q52">
        <v>871</v>
      </c>
      <c r="R52">
        <v>686</v>
      </c>
      <c r="S52">
        <f t="shared" si="4"/>
        <v>21.239954075774975</v>
      </c>
      <c r="V52" s="1"/>
      <c r="W52" s="1"/>
      <c r="Y52" s="1"/>
      <c r="Z52" s="1"/>
    </row>
    <row r="53" spans="2:26" ht="18" customHeight="1" x14ac:dyDescent="0.25">
      <c r="B53" t="s">
        <v>34</v>
      </c>
      <c r="E53">
        <v>18.399999999999999</v>
      </c>
      <c r="F53">
        <v>58.9</v>
      </c>
      <c r="G53">
        <v>64.67</v>
      </c>
      <c r="H53">
        <f t="shared" si="7"/>
        <v>5.7700000000000031</v>
      </c>
      <c r="I53">
        <v>30</v>
      </c>
      <c r="J53">
        <v>0</v>
      </c>
      <c r="K53">
        <f t="shared" si="1"/>
        <v>1800</v>
      </c>
      <c r="L53">
        <v>2.1</v>
      </c>
      <c r="M53">
        <f t="shared" si="2"/>
        <v>1.9049999999999998</v>
      </c>
      <c r="N53">
        <v>1.91</v>
      </c>
      <c r="O53">
        <v>0.7</v>
      </c>
      <c r="P53">
        <f t="shared" si="5"/>
        <v>14.970802915508989</v>
      </c>
      <c r="Q53">
        <v>871</v>
      </c>
      <c r="R53">
        <v>677</v>
      </c>
      <c r="S53">
        <f t="shared" si="4"/>
        <v>22.273249138920775</v>
      </c>
      <c r="V53" s="1"/>
      <c r="W53" s="1"/>
      <c r="Y53" s="1"/>
      <c r="Z53" s="1"/>
    </row>
    <row r="54" spans="2:26" ht="18" customHeight="1" x14ac:dyDescent="0.25">
      <c r="B54" t="s">
        <v>35</v>
      </c>
      <c r="E54">
        <v>17.8</v>
      </c>
      <c r="F54">
        <v>58.62</v>
      </c>
      <c r="G54">
        <v>69.38</v>
      </c>
      <c r="H54">
        <f t="shared" si="7"/>
        <v>10.759999999999998</v>
      </c>
      <c r="I54">
        <v>30</v>
      </c>
      <c r="J54">
        <v>0</v>
      </c>
      <c r="K54">
        <f t="shared" si="1"/>
        <v>1800</v>
      </c>
      <c r="L54">
        <v>2.09</v>
      </c>
      <c r="M54">
        <f t="shared" si="2"/>
        <v>1.8899999999999997</v>
      </c>
      <c r="N54">
        <v>1.89</v>
      </c>
      <c r="O54">
        <v>0.7</v>
      </c>
      <c r="P54">
        <f t="shared" si="5"/>
        <v>29.087912009117748</v>
      </c>
      <c r="Q54">
        <v>917</v>
      </c>
      <c r="R54">
        <v>752</v>
      </c>
      <c r="S54">
        <f t="shared" si="4"/>
        <v>17.993456924754639</v>
      </c>
      <c r="V54" s="1"/>
      <c r="W54" s="1"/>
      <c r="Y54" s="1"/>
      <c r="Z54" s="1"/>
    </row>
    <row r="55" spans="2:26" ht="18" customHeight="1" x14ac:dyDescent="0.25">
      <c r="B55" t="s">
        <v>35</v>
      </c>
      <c r="E55">
        <v>18.100000000000001</v>
      </c>
      <c r="F55">
        <v>56</v>
      </c>
      <c r="G55">
        <v>67.22</v>
      </c>
      <c r="H55">
        <f t="shared" si="7"/>
        <v>11.219999999999999</v>
      </c>
      <c r="I55">
        <v>30</v>
      </c>
      <c r="J55">
        <v>0</v>
      </c>
      <c r="K55">
        <f t="shared" si="1"/>
        <v>1800</v>
      </c>
      <c r="L55">
        <v>2.09</v>
      </c>
      <c r="M55">
        <f t="shared" si="2"/>
        <v>1.8899999999999997</v>
      </c>
      <c r="N55">
        <v>1.89</v>
      </c>
      <c r="O55">
        <v>0.7</v>
      </c>
      <c r="P55">
        <f t="shared" si="5"/>
        <v>29.828716110481633</v>
      </c>
      <c r="Q55">
        <v>917</v>
      </c>
      <c r="R55">
        <v>760</v>
      </c>
      <c r="S55">
        <f t="shared" si="4"/>
        <v>17.12104689203926</v>
      </c>
      <c r="V55" s="1"/>
      <c r="W55" s="1"/>
      <c r="Y55" s="1"/>
      <c r="Z55" s="1"/>
    </row>
    <row r="56" spans="2:26" ht="18" customHeight="1" x14ac:dyDescent="0.25">
      <c r="B56" t="s">
        <v>35</v>
      </c>
      <c r="E56">
        <v>17.7</v>
      </c>
      <c r="F56">
        <v>57.84</v>
      </c>
      <c r="G56">
        <v>67.790000000000006</v>
      </c>
      <c r="H56">
        <f t="shared" si="7"/>
        <v>9.9500000000000028</v>
      </c>
      <c r="I56">
        <v>30</v>
      </c>
      <c r="J56">
        <v>0</v>
      </c>
      <c r="K56">
        <f t="shared" si="1"/>
        <v>1800</v>
      </c>
      <c r="L56">
        <v>2.09</v>
      </c>
      <c r="M56">
        <f t="shared" si="2"/>
        <v>1.8899999999999997</v>
      </c>
      <c r="N56">
        <v>1.89</v>
      </c>
      <c r="O56">
        <v>0.7</v>
      </c>
      <c r="P56">
        <f t="shared" si="5"/>
        <v>27.050175875994203</v>
      </c>
      <c r="Q56">
        <v>917</v>
      </c>
      <c r="R56">
        <v>752</v>
      </c>
      <c r="S56">
        <f t="shared" si="4"/>
        <v>17.993456924754639</v>
      </c>
      <c r="V56" s="1"/>
      <c r="W56" s="1"/>
      <c r="Y56" s="1"/>
      <c r="Z56" s="1"/>
    </row>
    <row r="57" spans="2:26" ht="18" customHeight="1" x14ac:dyDescent="0.25">
      <c r="B57" t="s">
        <v>35</v>
      </c>
      <c r="E57">
        <v>17.7</v>
      </c>
      <c r="F57">
        <v>58.52</v>
      </c>
      <c r="G57">
        <v>69.290000000000006</v>
      </c>
      <c r="H57">
        <f t="shared" si="7"/>
        <v>10.770000000000003</v>
      </c>
      <c r="I57">
        <v>30</v>
      </c>
      <c r="J57">
        <v>0</v>
      </c>
      <c r="K57">
        <f t="shared" si="1"/>
        <v>1800</v>
      </c>
      <c r="L57">
        <v>2.09</v>
      </c>
      <c r="M57">
        <f t="shared" si="2"/>
        <v>1.8899999999999997</v>
      </c>
      <c r="N57">
        <v>1.89</v>
      </c>
      <c r="O57">
        <v>0.7</v>
      </c>
      <c r="P57">
        <f t="shared" si="5"/>
        <v>29.279436601453021</v>
      </c>
      <c r="Q57">
        <v>917</v>
      </c>
      <c r="R57">
        <v>756</v>
      </c>
      <c r="S57">
        <f t="shared" si="4"/>
        <v>17.55725190839695</v>
      </c>
      <c r="V57" s="1"/>
      <c r="W57" s="1"/>
      <c r="Y57" s="1"/>
      <c r="Z57" s="1"/>
    </row>
    <row r="58" spans="2:26" ht="18" customHeight="1" x14ac:dyDescent="0.25">
      <c r="B58" t="s">
        <v>36</v>
      </c>
      <c r="E58">
        <v>18</v>
      </c>
      <c r="F58">
        <v>56.89</v>
      </c>
      <c r="G58">
        <v>65.290000000000006</v>
      </c>
      <c r="H58">
        <f t="shared" si="7"/>
        <v>8.4000000000000057</v>
      </c>
      <c r="I58">
        <v>30</v>
      </c>
      <c r="J58">
        <v>0</v>
      </c>
      <c r="K58">
        <f t="shared" si="1"/>
        <v>1800</v>
      </c>
      <c r="L58">
        <v>2.1</v>
      </c>
      <c r="M58">
        <f t="shared" si="2"/>
        <v>1.9049999999999998</v>
      </c>
      <c r="N58">
        <v>1.91</v>
      </c>
      <c r="O58">
        <v>0.7</v>
      </c>
      <c r="P58">
        <f t="shared" si="5"/>
        <v>22.278907169469182</v>
      </c>
      <c r="Q58">
        <v>871</v>
      </c>
      <c r="R58">
        <v>700</v>
      </c>
      <c r="S58">
        <f t="shared" si="4"/>
        <v>19.632606199770379</v>
      </c>
      <c r="V58" s="1"/>
      <c r="W58" s="1"/>
      <c r="Y58" s="1"/>
      <c r="Z58" s="1"/>
    </row>
    <row r="59" spans="2:26" ht="18" customHeight="1" x14ac:dyDescent="0.25">
      <c r="B59" t="s">
        <v>36</v>
      </c>
      <c r="E59">
        <v>17.8</v>
      </c>
      <c r="F59">
        <v>57</v>
      </c>
      <c r="G59">
        <v>65.12</v>
      </c>
      <c r="H59">
        <f t="shared" si="7"/>
        <v>8.1200000000000045</v>
      </c>
      <c r="I59">
        <v>30</v>
      </c>
      <c r="J59">
        <v>0</v>
      </c>
      <c r="K59">
        <f t="shared" si="1"/>
        <v>1800</v>
      </c>
      <c r="L59">
        <v>2.1</v>
      </c>
      <c r="M59">
        <f t="shared" si="2"/>
        <v>1.9049999999999998</v>
      </c>
      <c r="N59">
        <v>1.91</v>
      </c>
      <c r="O59">
        <v>0.7</v>
      </c>
      <c r="P59">
        <f t="shared" si="5"/>
        <v>21.778257570155269</v>
      </c>
      <c r="Q59">
        <v>871</v>
      </c>
      <c r="R59">
        <v>667</v>
      </c>
      <c r="S59">
        <f t="shared" si="4"/>
        <v>23.421354764638352</v>
      </c>
      <c r="V59" s="1"/>
      <c r="W59" s="1"/>
      <c r="Y59" s="1"/>
      <c r="Z59" s="1"/>
    </row>
    <row r="60" spans="2:26" ht="18" customHeight="1" x14ac:dyDescent="0.25">
      <c r="B60" t="s">
        <v>36</v>
      </c>
      <c r="E60">
        <v>17.399999999999999</v>
      </c>
      <c r="F60">
        <v>61.36</v>
      </c>
      <c r="G60">
        <v>69.78</v>
      </c>
      <c r="H60">
        <f t="shared" si="7"/>
        <v>8.4200000000000017</v>
      </c>
      <c r="I60">
        <v>30</v>
      </c>
      <c r="J60">
        <v>0</v>
      </c>
      <c r="K60">
        <f t="shared" si="1"/>
        <v>1800</v>
      </c>
      <c r="L60">
        <v>2.1</v>
      </c>
      <c r="M60">
        <f t="shared" si="2"/>
        <v>1.9049999999999998</v>
      </c>
      <c r="N60">
        <v>1.91</v>
      </c>
      <c r="O60">
        <v>0.7</v>
      </c>
      <c r="P60">
        <f t="shared" si="5"/>
        <v>23.102019503316559</v>
      </c>
      <c r="Q60">
        <v>871</v>
      </c>
      <c r="R60">
        <v>693</v>
      </c>
      <c r="S60">
        <f t="shared" si="4"/>
        <v>20.436280137772684</v>
      </c>
      <c r="V60" s="1"/>
      <c r="W60" s="1"/>
      <c r="Y60" s="1"/>
      <c r="Z60" s="1"/>
    </row>
    <row r="61" spans="2:26" ht="18" customHeight="1" x14ac:dyDescent="0.25">
      <c r="B61" t="s">
        <v>36</v>
      </c>
      <c r="E61">
        <v>17.8</v>
      </c>
      <c r="F61">
        <v>58.25</v>
      </c>
      <c r="G61">
        <v>66.56</v>
      </c>
      <c r="H61">
        <f t="shared" si="7"/>
        <v>8.3100000000000023</v>
      </c>
      <c r="I61">
        <v>30</v>
      </c>
      <c r="J61">
        <v>0</v>
      </c>
      <c r="K61">
        <f t="shared" si="1"/>
        <v>1800</v>
      </c>
      <c r="L61">
        <v>2.1</v>
      </c>
      <c r="M61">
        <f t="shared" si="2"/>
        <v>1.9049999999999998</v>
      </c>
      <c r="N61">
        <v>1.91</v>
      </c>
      <c r="O61">
        <v>0.7</v>
      </c>
      <c r="P61">
        <f t="shared" si="5"/>
        <v>22.287847340885495</v>
      </c>
      <c r="Q61">
        <v>871</v>
      </c>
      <c r="R61">
        <v>679</v>
      </c>
      <c r="S61">
        <f t="shared" si="4"/>
        <v>22.043628013777266</v>
      </c>
      <c r="V61" s="1"/>
      <c r="W61" s="1"/>
      <c r="Y61" s="1"/>
      <c r="Z61" s="1"/>
    </row>
    <row r="62" spans="2:26" ht="18" customHeight="1" x14ac:dyDescent="0.25">
      <c r="B62" t="s">
        <v>37</v>
      </c>
      <c r="E62">
        <v>17.8</v>
      </c>
      <c r="F62">
        <v>57.83</v>
      </c>
      <c r="G62">
        <v>67.739999999999995</v>
      </c>
      <c r="H62">
        <f t="shared" si="7"/>
        <v>9.9099999999999966</v>
      </c>
      <c r="I62">
        <v>30</v>
      </c>
      <c r="J62">
        <v>0</v>
      </c>
      <c r="K62">
        <f t="shared" si="1"/>
        <v>1800</v>
      </c>
      <c r="L62">
        <v>2.09</v>
      </c>
      <c r="M62">
        <f t="shared" si="2"/>
        <v>1.8899999999999997</v>
      </c>
      <c r="N62">
        <v>1.89</v>
      </c>
      <c r="O62">
        <v>0.7</v>
      </c>
      <c r="P62">
        <f t="shared" si="5"/>
        <v>26.790075093899336</v>
      </c>
      <c r="Q62">
        <v>917</v>
      </c>
      <c r="R62">
        <v>741</v>
      </c>
      <c r="S62">
        <f t="shared" si="4"/>
        <v>19.193020719738271</v>
      </c>
      <c r="V62" s="1"/>
      <c r="W62" s="1"/>
      <c r="Y62" s="1"/>
      <c r="Z62" s="1"/>
    </row>
    <row r="63" spans="2:26" ht="18" customHeight="1" x14ac:dyDescent="0.25">
      <c r="B63" t="s">
        <v>37</v>
      </c>
      <c r="E63">
        <v>17.7</v>
      </c>
      <c r="F63">
        <v>56.86</v>
      </c>
      <c r="G63">
        <v>66.599999999999994</v>
      </c>
      <c r="H63">
        <f t="shared" si="7"/>
        <v>9.7399999999999949</v>
      </c>
      <c r="I63">
        <v>30</v>
      </c>
      <c r="J63">
        <v>0</v>
      </c>
      <c r="K63">
        <f t="shared" si="1"/>
        <v>1800</v>
      </c>
      <c r="L63">
        <v>2.09</v>
      </c>
      <c r="M63">
        <f t="shared" si="2"/>
        <v>1.8899999999999997</v>
      </c>
      <c r="N63">
        <v>1.89</v>
      </c>
      <c r="O63">
        <v>0.7</v>
      </c>
      <c r="P63">
        <f t="shared" si="5"/>
        <v>26.479267641425462</v>
      </c>
      <c r="Q63">
        <v>917</v>
      </c>
      <c r="R63">
        <v>734</v>
      </c>
      <c r="S63">
        <f t="shared" si="4"/>
        <v>19.956379498364228</v>
      </c>
      <c r="V63" s="1"/>
      <c r="W63" s="1"/>
      <c r="Y63" s="1"/>
      <c r="Z63" s="1"/>
    </row>
    <row r="64" spans="2:26" ht="18" customHeight="1" x14ac:dyDescent="0.25">
      <c r="B64" t="s">
        <v>37</v>
      </c>
      <c r="E64">
        <v>17.7</v>
      </c>
      <c r="F64">
        <v>60.03</v>
      </c>
      <c r="G64">
        <v>69.44</v>
      </c>
      <c r="H64">
        <f t="shared" si="7"/>
        <v>9.4099999999999966</v>
      </c>
      <c r="I64">
        <v>30</v>
      </c>
      <c r="J64">
        <v>0</v>
      </c>
      <c r="K64">
        <f t="shared" si="1"/>
        <v>1800</v>
      </c>
      <c r="L64">
        <v>2.09</v>
      </c>
      <c r="M64">
        <f t="shared" si="2"/>
        <v>1.8899999999999997</v>
      </c>
      <c r="N64">
        <v>1.89</v>
      </c>
      <c r="O64">
        <v>0.7</v>
      </c>
      <c r="P64">
        <f t="shared" si="5"/>
        <v>25.582126129960329</v>
      </c>
      <c r="Q64">
        <v>917</v>
      </c>
      <c r="R64">
        <v>744</v>
      </c>
      <c r="S64">
        <f t="shared" si="4"/>
        <v>18.865866957470018</v>
      </c>
      <c r="V64" s="1"/>
      <c r="W64" s="1"/>
      <c r="Y64" s="1"/>
      <c r="Z64" s="1"/>
    </row>
    <row r="65" spans="2:26" ht="18" customHeight="1" x14ac:dyDescent="0.25">
      <c r="B65" t="s">
        <v>37</v>
      </c>
      <c r="E65">
        <v>17.899999999999999</v>
      </c>
      <c r="F65">
        <v>57.98</v>
      </c>
      <c r="G65">
        <v>67.53</v>
      </c>
      <c r="H65">
        <f t="shared" si="7"/>
        <v>9.5500000000000043</v>
      </c>
      <c r="I65">
        <v>30</v>
      </c>
      <c r="J65">
        <v>0</v>
      </c>
      <c r="K65">
        <f t="shared" si="1"/>
        <v>1800</v>
      </c>
      <c r="L65">
        <v>2.09</v>
      </c>
      <c r="M65">
        <f t="shared" si="2"/>
        <v>1.8899999999999997</v>
      </c>
      <c r="N65">
        <v>1.89</v>
      </c>
      <c r="O65">
        <v>0.7</v>
      </c>
      <c r="P65">
        <f t="shared" si="5"/>
        <v>25.672645232860845</v>
      </c>
      <c r="Q65">
        <v>917</v>
      </c>
      <c r="R65">
        <v>751</v>
      </c>
      <c r="S65">
        <f t="shared" si="4"/>
        <v>18.102508178844062</v>
      </c>
      <c r="V65" s="1"/>
      <c r="W65" s="1"/>
      <c r="Y65" s="1"/>
      <c r="Z65" s="1"/>
    </row>
    <row r="66" spans="2:26" ht="18" customHeight="1" x14ac:dyDescent="0.25">
      <c r="B66" t="s">
        <v>38</v>
      </c>
      <c r="E66">
        <v>17.899999999999999</v>
      </c>
      <c r="F66">
        <v>56.95</v>
      </c>
      <c r="G66">
        <v>65.16</v>
      </c>
      <c r="H66">
        <f t="shared" si="7"/>
        <v>8.2099999999999937</v>
      </c>
      <c r="I66">
        <v>30</v>
      </c>
      <c r="J66">
        <v>0</v>
      </c>
      <c r="K66">
        <f t="shared" si="1"/>
        <v>1800</v>
      </c>
      <c r="L66">
        <v>2.09</v>
      </c>
      <c r="M66">
        <f t="shared" si="2"/>
        <v>1.8899999999999997</v>
      </c>
      <c r="N66">
        <v>1.89</v>
      </c>
      <c r="O66">
        <v>0.7</v>
      </c>
      <c r="P66">
        <f t="shared" si="5"/>
        <v>22.070410194951549</v>
      </c>
      <c r="Q66">
        <v>917</v>
      </c>
      <c r="R66">
        <v>719</v>
      </c>
      <c r="S66">
        <f t="shared" si="4"/>
        <v>21.592148309705564</v>
      </c>
      <c r="V66" s="1"/>
      <c r="W66" s="1"/>
      <c r="Y66" s="1"/>
      <c r="Z66" s="1"/>
    </row>
    <row r="67" spans="2:26" ht="18" customHeight="1" x14ac:dyDescent="0.25">
      <c r="B67" t="s">
        <v>38</v>
      </c>
      <c r="E67">
        <v>18.2</v>
      </c>
      <c r="F67">
        <v>58.27</v>
      </c>
      <c r="G67">
        <v>66.739999999999995</v>
      </c>
      <c r="H67">
        <f t="shared" si="7"/>
        <v>8.4699999999999918</v>
      </c>
      <c r="I67">
        <v>30</v>
      </c>
      <c r="J67">
        <v>0</v>
      </c>
      <c r="K67">
        <f t="shared" si="1"/>
        <v>1800</v>
      </c>
      <c r="L67">
        <v>2.09</v>
      </c>
      <c r="M67">
        <f t="shared" si="2"/>
        <v>1.8899999999999997</v>
      </c>
      <c r="N67">
        <v>1.89</v>
      </c>
      <c r="O67">
        <v>0.7</v>
      </c>
      <c r="P67">
        <f t="shared" si="5"/>
        <v>22.394032343879676</v>
      </c>
      <c r="Q67">
        <v>917</v>
      </c>
      <c r="R67">
        <v>717</v>
      </c>
      <c r="S67">
        <f t="shared" si="4"/>
        <v>21.810250817884409</v>
      </c>
      <c r="V67" s="1"/>
      <c r="W67" s="1"/>
      <c r="Y67" s="1"/>
      <c r="Z67" s="1"/>
    </row>
    <row r="68" spans="2:26" ht="18" customHeight="1" x14ac:dyDescent="0.25">
      <c r="B68" t="s">
        <v>38</v>
      </c>
      <c r="E68">
        <v>17.8</v>
      </c>
      <c r="F68">
        <v>57.97</v>
      </c>
      <c r="G68">
        <v>65.86</v>
      </c>
      <c r="H68">
        <f t="shared" si="7"/>
        <v>7.8900000000000006</v>
      </c>
      <c r="I68">
        <v>30</v>
      </c>
      <c r="J68">
        <v>0</v>
      </c>
      <c r="K68">
        <f t="shared" si="1"/>
        <v>1800</v>
      </c>
      <c r="L68">
        <v>2.09</v>
      </c>
      <c r="M68">
        <f t="shared" si="2"/>
        <v>1.8899999999999997</v>
      </c>
      <c r="N68">
        <v>1.89</v>
      </c>
      <c r="O68">
        <v>0.7</v>
      </c>
      <c r="P68">
        <f t="shared" si="5"/>
        <v>21.329333248321475</v>
      </c>
      <c r="Q68">
        <v>917</v>
      </c>
      <c r="R68">
        <v>730</v>
      </c>
      <c r="S68">
        <f t="shared" si="4"/>
        <v>20.392584514721918</v>
      </c>
      <c r="V68" s="1"/>
      <c r="W68" s="1"/>
      <c r="Y68" s="1"/>
      <c r="Z68" s="1"/>
    </row>
    <row r="69" spans="2:26" ht="18" customHeight="1" x14ac:dyDescent="0.25">
      <c r="B69" t="s">
        <v>38</v>
      </c>
      <c r="E69">
        <v>18.100000000000001</v>
      </c>
      <c r="F69">
        <v>58.9</v>
      </c>
      <c r="G69">
        <v>67.540000000000006</v>
      </c>
      <c r="H69">
        <f t="shared" si="7"/>
        <v>8.6400000000000077</v>
      </c>
      <c r="I69">
        <v>30</v>
      </c>
      <c r="J69">
        <v>0</v>
      </c>
      <c r="K69">
        <f t="shared" si="1"/>
        <v>1800</v>
      </c>
      <c r="L69">
        <v>2.09</v>
      </c>
      <c r="M69">
        <f t="shared" si="2"/>
        <v>1.8899999999999997</v>
      </c>
      <c r="N69">
        <v>1.89</v>
      </c>
      <c r="O69">
        <v>0.7</v>
      </c>
      <c r="P69">
        <f t="shared" si="5"/>
        <v>22.969706523579461</v>
      </c>
      <c r="Q69">
        <v>917</v>
      </c>
      <c r="R69">
        <v>732</v>
      </c>
      <c r="S69">
        <f t="shared" si="4"/>
        <v>20.174482006543073</v>
      </c>
      <c r="V69" s="1"/>
      <c r="W69" s="1"/>
      <c r="Y69" s="1"/>
      <c r="Z69" s="1"/>
    </row>
    <row r="70" spans="2:26" ht="18" customHeight="1" x14ac:dyDescent="0.25">
      <c r="B70" t="s">
        <v>39</v>
      </c>
      <c r="E70">
        <v>18.100000000000001</v>
      </c>
      <c r="F70">
        <v>56.89</v>
      </c>
      <c r="G70">
        <v>65.709999999999994</v>
      </c>
      <c r="H70">
        <f t="shared" si="7"/>
        <v>8.8199999999999932</v>
      </c>
      <c r="I70">
        <v>30</v>
      </c>
      <c r="J70">
        <v>0</v>
      </c>
      <c r="K70">
        <f t="shared" si="1"/>
        <v>1800</v>
      </c>
      <c r="L70">
        <v>2.09</v>
      </c>
      <c r="M70">
        <f t="shared" si="2"/>
        <v>1.8899999999999997</v>
      </c>
      <c r="N70">
        <v>1.89</v>
      </c>
      <c r="O70">
        <v>0.7</v>
      </c>
      <c r="P70">
        <f t="shared" si="5"/>
        <v>23.448242076153996</v>
      </c>
      <c r="Q70">
        <v>917</v>
      </c>
      <c r="R70">
        <v>728</v>
      </c>
      <c r="S70">
        <f t="shared" si="4"/>
        <v>20.610687022900763</v>
      </c>
      <c r="V70" s="1"/>
      <c r="W70" s="1"/>
      <c r="Y70" s="1"/>
      <c r="Z70" s="1"/>
    </row>
    <row r="71" spans="2:26" ht="18" customHeight="1" x14ac:dyDescent="0.25">
      <c r="B71" t="s">
        <v>39</v>
      </c>
      <c r="E71">
        <v>17.899999999999999</v>
      </c>
      <c r="F71">
        <v>57</v>
      </c>
      <c r="G71">
        <v>65.72</v>
      </c>
      <c r="H71">
        <f t="shared" si="7"/>
        <v>8.7199999999999989</v>
      </c>
      <c r="I71">
        <v>30</v>
      </c>
      <c r="J71">
        <v>0</v>
      </c>
      <c r="K71">
        <f t="shared" si="1"/>
        <v>1800</v>
      </c>
      <c r="L71">
        <v>2.09</v>
      </c>
      <c r="M71">
        <f t="shared" si="2"/>
        <v>1.8899999999999997</v>
      </c>
      <c r="N71">
        <v>1.89</v>
      </c>
      <c r="O71">
        <v>0.7</v>
      </c>
      <c r="P71">
        <f t="shared" si="5"/>
        <v>23.44141009743942</v>
      </c>
      <c r="Q71">
        <v>917</v>
      </c>
      <c r="R71">
        <v>735</v>
      </c>
      <c r="S71">
        <f t="shared" si="4"/>
        <v>19.847328244274806</v>
      </c>
      <c r="V71" s="1"/>
      <c r="W71" s="1"/>
      <c r="Y71" s="1"/>
      <c r="Z71" s="1"/>
    </row>
    <row r="72" spans="2:26" ht="18" customHeight="1" x14ac:dyDescent="0.25">
      <c r="B72" t="s">
        <v>39</v>
      </c>
      <c r="E72">
        <v>17.399999999999999</v>
      </c>
      <c r="F72">
        <v>61.36</v>
      </c>
      <c r="G72">
        <v>69.430000000000007</v>
      </c>
      <c r="H72">
        <f t="shared" si="7"/>
        <v>8.0700000000000074</v>
      </c>
      <c r="I72">
        <v>30</v>
      </c>
      <c r="J72">
        <v>0</v>
      </c>
      <c r="K72">
        <f t="shared" si="1"/>
        <v>1800</v>
      </c>
      <c r="L72">
        <v>2.09</v>
      </c>
      <c r="M72">
        <f t="shared" si="2"/>
        <v>1.8899999999999997</v>
      </c>
      <c r="N72">
        <v>1.89</v>
      </c>
      <c r="O72">
        <v>0.7</v>
      </c>
      <c r="P72">
        <f t="shared" si="5"/>
        <v>22.317449731133475</v>
      </c>
      <c r="Q72">
        <v>917</v>
      </c>
      <c r="R72">
        <v>795</v>
      </c>
      <c r="S72">
        <f t="shared" si="4"/>
        <v>13.304252998909476</v>
      </c>
      <c r="V72" s="1"/>
      <c r="W72" s="1"/>
      <c r="Y72" s="1"/>
      <c r="Z72" s="1"/>
    </row>
    <row r="73" spans="2:26" ht="18" customHeight="1" x14ac:dyDescent="0.25">
      <c r="B73" t="s">
        <v>39</v>
      </c>
      <c r="E73">
        <v>17.5</v>
      </c>
      <c r="F73">
        <v>58.25</v>
      </c>
      <c r="G73">
        <v>66.91</v>
      </c>
      <c r="H73">
        <f t="shared" si="7"/>
        <v>8.6599999999999966</v>
      </c>
      <c r="I73">
        <v>30</v>
      </c>
      <c r="J73">
        <v>0</v>
      </c>
      <c r="K73">
        <f t="shared" si="1"/>
        <v>1800</v>
      </c>
      <c r="L73">
        <v>2.09</v>
      </c>
      <c r="M73">
        <f t="shared" si="2"/>
        <v>1.8899999999999997</v>
      </c>
      <c r="N73">
        <v>1.89</v>
      </c>
      <c r="O73">
        <v>0.7</v>
      </c>
      <c r="P73">
        <f t="shared" si="5"/>
        <v>23.812232928207553</v>
      </c>
      <c r="Q73">
        <v>917</v>
      </c>
      <c r="R73">
        <v>738</v>
      </c>
      <c r="S73">
        <f t="shared" si="4"/>
        <v>19.520174482006553</v>
      </c>
      <c r="V73" s="1"/>
      <c r="W73" s="1"/>
      <c r="Y73" s="1"/>
      <c r="Z73" s="1"/>
    </row>
    <row r="74" spans="2:26" ht="18" customHeight="1" x14ac:dyDescent="0.25">
      <c r="B74">
        <v>8.5</v>
      </c>
      <c r="C74" t="s">
        <v>58</v>
      </c>
      <c r="V74" s="1"/>
      <c r="W74" s="1"/>
      <c r="Y74" s="1"/>
      <c r="Z74" s="1"/>
    </row>
    <row r="75" spans="2:26" ht="18" customHeight="1" x14ac:dyDescent="0.25">
      <c r="B75" t="s">
        <v>20</v>
      </c>
      <c r="E75">
        <v>17.8</v>
      </c>
      <c r="F75">
        <v>58.62</v>
      </c>
      <c r="G75">
        <v>65.59</v>
      </c>
      <c r="H75">
        <f>G75-F75</f>
        <v>6.970000000000006</v>
      </c>
      <c r="I75">
        <v>30</v>
      </c>
      <c r="J75">
        <v>0</v>
      </c>
      <c r="K75">
        <f>J75+(60*I75)</f>
        <v>1800</v>
      </c>
      <c r="L75">
        <v>2.1</v>
      </c>
      <c r="M75">
        <f>IF(B75="","",L75/2+N75/2)-0.1</f>
        <v>1.9049999999999998</v>
      </c>
      <c r="N75">
        <v>1.91</v>
      </c>
      <c r="O75">
        <v>0.7</v>
      </c>
      <c r="P75">
        <f t="shared" si="5"/>
        <v>18.693898431524911</v>
      </c>
      <c r="Q75">
        <v>871</v>
      </c>
      <c r="R75">
        <v>707</v>
      </c>
      <c r="S75">
        <f>IF(Q75="","",(100-(R75/Q75*100)))</f>
        <v>18.828932261768088</v>
      </c>
      <c r="Z75" s="2"/>
    </row>
    <row r="76" spans="2:26" ht="18" customHeight="1" x14ac:dyDescent="0.25">
      <c r="B76" t="s">
        <v>20</v>
      </c>
      <c r="E76">
        <v>17.600000000000001</v>
      </c>
      <c r="F76">
        <v>56</v>
      </c>
      <c r="G76">
        <v>63.36</v>
      </c>
      <c r="H76">
        <f t="shared" ref="H76:H77" si="8">G76-F76</f>
        <v>7.3599999999999994</v>
      </c>
      <c r="I76">
        <v>30</v>
      </c>
      <c r="J76">
        <v>0</v>
      </c>
      <c r="K76">
        <f t="shared" ref="K76:K77" si="9">J76+(60*I76)</f>
        <v>1800</v>
      </c>
      <c r="L76">
        <v>2.1</v>
      </c>
      <c r="M76">
        <f t="shared" ref="M76:M89" si="10">IF(B76="","",L76/2+N76/2)-0.1</f>
        <v>1.9049999999999998</v>
      </c>
      <c r="N76">
        <v>1.91</v>
      </c>
      <c r="O76">
        <v>0.7</v>
      </c>
      <c r="P76">
        <f t="shared" si="5"/>
        <v>19.964215515498346</v>
      </c>
      <c r="Q76">
        <v>871</v>
      </c>
      <c r="R76">
        <v>718</v>
      </c>
      <c r="S76">
        <f t="shared" ref="S76:S77" si="11">IF(Q76="","",(100-(R76/Q76*100)))</f>
        <v>17.566016073478764</v>
      </c>
      <c r="Z76" s="2"/>
    </row>
    <row r="77" spans="2:26" ht="18" customHeight="1" x14ac:dyDescent="0.25">
      <c r="B77" t="s">
        <v>20</v>
      </c>
      <c r="E77">
        <v>18.2</v>
      </c>
      <c r="F77">
        <v>57.84</v>
      </c>
      <c r="G77">
        <v>65.11</v>
      </c>
      <c r="H77">
        <f t="shared" si="8"/>
        <v>7.269999999999996</v>
      </c>
      <c r="I77">
        <v>30</v>
      </c>
      <c r="J77">
        <v>0</v>
      </c>
      <c r="K77">
        <f t="shared" si="9"/>
        <v>1800</v>
      </c>
      <c r="L77">
        <v>2.1</v>
      </c>
      <c r="M77">
        <f t="shared" si="10"/>
        <v>1.9049999999999998</v>
      </c>
      <c r="N77">
        <v>1.91</v>
      </c>
      <c r="O77">
        <v>0.7</v>
      </c>
      <c r="P77">
        <f t="shared" si="5"/>
        <v>19.069975092861945</v>
      </c>
      <c r="Q77">
        <v>871</v>
      </c>
      <c r="R77">
        <v>710</v>
      </c>
      <c r="S77">
        <f t="shared" si="11"/>
        <v>18.484500574052802</v>
      </c>
      <c r="Z77" s="2"/>
    </row>
    <row r="78" spans="2:26" ht="18" customHeight="1" x14ac:dyDescent="0.25">
      <c r="B78" t="s">
        <v>21</v>
      </c>
      <c r="E78">
        <v>17.899999999999999</v>
      </c>
      <c r="F78">
        <v>57.83</v>
      </c>
      <c r="G78">
        <v>65.27</v>
      </c>
      <c r="H78">
        <f t="shared" ref="H78:H89" si="12">G78-F78</f>
        <v>7.4399999999999977</v>
      </c>
      <c r="I78">
        <v>30</v>
      </c>
      <c r="J78">
        <v>0</v>
      </c>
      <c r="K78">
        <f>J78+(60*I78)</f>
        <v>1800</v>
      </c>
      <c r="L78">
        <v>2.1</v>
      </c>
      <c r="M78">
        <f t="shared" si="10"/>
        <v>1.9049999999999998</v>
      </c>
      <c r="N78">
        <v>1.91</v>
      </c>
      <c r="O78">
        <v>0.7</v>
      </c>
      <c r="P78">
        <f t="shared" si="5"/>
        <v>19.842985156526407</v>
      </c>
      <c r="Q78">
        <v>871</v>
      </c>
      <c r="R78">
        <v>707</v>
      </c>
      <c r="S78">
        <f t="shared" ref="S78:S89" si="13">IF(Q78="","",(100-(R78/Q78*100)))</f>
        <v>18.828932261768088</v>
      </c>
      <c r="W78" s="1"/>
    </row>
    <row r="79" spans="2:26" ht="18" customHeight="1" x14ac:dyDescent="0.25">
      <c r="B79" t="s">
        <v>21</v>
      </c>
      <c r="E79">
        <v>17.7</v>
      </c>
      <c r="F79">
        <v>56.86</v>
      </c>
      <c r="G79">
        <v>64.86</v>
      </c>
      <c r="H79">
        <f t="shared" si="12"/>
        <v>8</v>
      </c>
      <c r="I79">
        <v>30</v>
      </c>
      <c r="J79">
        <v>0</v>
      </c>
      <c r="K79">
        <f t="shared" ref="K79:K84" si="14">J79+(60*I79)</f>
        <v>1800</v>
      </c>
      <c r="L79">
        <v>2.1</v>
      </c>
      <c r="M79">
        <f t="shared" si="10"/>
        <v>1.9049999999999998</v>
      </c>
      <c r="N79">
        <v>1.91</v>
      </c>
      <c r="O79">
        <v>0.7</v>
      </c>
      <c r="P79">
        <f t="shared" si="5"/>
        <v>21.577634062439877</v>
      </c>
      <c r="Q79">
        <v>871</v>
      </c>
      <c r="R79">
        <v>712</v>
      </c>
      <c r="S79">
        <f t="shared" si="13"/>
        <v>18.254879448909307</v>
      </c>
      <c r="U79" s="3"/>
      <c r="W79" s="1"/>
    </row>
    <row r="80" spans="2:26" ht="18" customHeight="1" x14ac:dyDescent="0.25">
      <c r="B80" t="s">
        <v>21</v>
      </c>
      <c r="E80">
        <v>17.5</v>
      </c>
      <c r="F80">
        <v>60.03</v>
      </c>
      <c r="G80">
        <v>67.61</v>
      </c>
      <c r="H80">
        <f t="shared" si="12"/>
        <v>7.5799999999999983</v>
      </c>
      <c r="I80">
        <v>30</v>
      </c>
      <c r="J80">
        <v>0</v>
      </c>
      <c r="K80">
        <f t="shared" si="14"/>
        <v>1800</v>
      </c>
      <c r="L80">
        <v>2.1</v>
      </c>
      <c r="M80">
        <f t="shared" si="10"/>
        <v>1.9049999999999998</v>
      </c>
      <c r="N80">
        <v>1.91</v>
      </c>
      <c r="O80">
        <v>0.7</v>
      </c>
      <c r="P80">
        <f t="shared" si="5"/>
        <v>20.678463225866484</v>
      </c>
      <c r="Q80">
        <v>871</v>
      </c>
      <c r="R80">
        <v>708</v>
      </c>
      <c r="S80">
        <f t="shared" si="13"/>
        <v>18.714121699196326</v>
      </c>
      <c r="W80" s="1"/>
    </row>
    <row r="81" spans="2:23" ht="18" customHeight="1" x14ac:dyDescent="0.25">
      <c r="B81" t="s">
        <v>21</v>
      </c>
      <c r="E81">
        <v>17.899999999999999</v>
      </c>
      <c r="F81">
        <v>57.98</v>
      </c>
      <c r="G81">
        <v>65.510000000000005</v>
      </c>
      <c r="H81">
        <f t="shared" si="12"/>
        <v>7.5300000000000082</v>
      </c>
      <c r="I81">
        <v>30</v>
      </c>
      <c r="J81">
        <v>0</v>
      </c>
      <c r="K81">
        <f t="shared" si="14"/>
        <v>1800</v>
      </c>
      <c r="L81">
        <v>2.1</v>
      </c>
      <c r="M81">
        <f t="shared" si="10"/>
        <v>1.9049999999999998</v>
      </c>
      <c r="N81">
        <v>1.91</v>
      </c>
      <c r="O81">
        <v>0.7</v>
      </c>
      <c r="P81">
        <f t="shared" si="5"/>
        <v>20.083021267290867</v>
      </c>
      <c r="Q81">
        <v>871</v>
      </c>
      <c r="R81">
        <v>703</v>
      </c>
      <c r="S81">
        <f t="shared" si="13"/>
        <v>19.288174512055107</v>
      </c>
      <c r="W81" s="1"/>
    </row>
    <row r="82" spans="2:23" ht="18" customHeight="1" x14ac:dyDescent="0.25">
      <c r="B82" t="s">
        <v>22</v>
      </c>
      <c r="E82">
        <v>18.2</v>
      </c>
      <c r="F82">
        <v>56.95</v>
      </c>
      <c r="G82">
        <v>64.510000000000005</v>
      </c>
      <c r="H82">
        <f t="shared" si="12"/>
        <v>7.5600000000000023</v>
      </c>
      <c r="I82">
        <v>30</v>
      </c>
      <c r="J82">
        <v>0</v>
      </c>
      <c r="K82">
        <f t="shared" si="14"/>
        <v>1800</v>
      </c>
      <c r="L82">
        <v>2.1</v>
      </c>
      <c r="M82">
        <f t="shared" si="10"/>
        <v>1.9049999999999998</v>
      </c>
      <c r="N82">
        <v>1.91</v>
      </c>
      <c r="O82">
        <v>0.7</v>
      </c>
      <c r="P82">
        <f t="shared" si="5"/>
        <v>19.830675612384656</v>
      </c>
      <c r="Q82">
        <v>871</v>
      </c>
      <c r="R82">
        <v>694</v>
      </c>
      <c r="S82">
        <f t="shared" si="13"/>
        <v>20.321469575200922</v>
      </c>
      <c r="U82" s="3"/>
      <c r="W82" s="1"/>
    </row>
    <row r="83" spans="2:23" ht="18" customHeight="1" x14ac:dyDescent="0.25">
      <c r="B83" t="s">
        <v>22</v>
      </c>
      <c r="E83">
        <v>17.8</v>
      </c>
      <c r="F83">
        <v>58.27</v>
      </c>
      <c r="G83">
        <v>65.73</v>
      </c>
      <c r="H83">
        <f t="shared" si="12"/>
        <v>7.4600000000000009</v>
      </c>
      <c r="I83">
        <v>30</v>
      </c>
      <c r="J83">
        <v>0</v>
      </c>
      <c r="K83">
        <f t="shared" si="14"/>
        <v>1800</v>
      </c>
      <c r="L83">
        <v>2.1</v>
      </c>
      <c r="M83">
        <f t="shared" si="10"/>
        <v>1.9049999999999998</v>
      </c>
      <c r="N83">
        <v>1.91</v>
      </c>
      <c r="O83">
        <v>0.7</v>
      </c>
      <c r="P83">
        <f t="shared" si="5"/>
        <v>20.008103629723919</v>
      </c>
      <c r="Q83">
        <v>871</v>
      </c>
      <c r="R83">
        <v>699</v>
      </c>
      <c r="S83">
        <f t="shared" si="13"/>
        <v>19.747416762342141</v>
      </c>
      <c r="W83" s="1"/>
    </row>
    <row r="84" spans="2:23" ht="18" customHeight="1" x14ac:dyDescent="0.25">
      <c r="B84" t="s">
        <v>22</v>
      </c>
      <c r="E84">
        <v>18.100000000000001</v>
      </c>
      <c r="F84">
        <v>57.97</v>
      </c>
      <c r="G84">
        <v>65.94</v>
      </c>
      <c r="H84">
        <f t="shared" si="12"/>
        <v>7.9699999999999989</v>
      </c>
      <c r="I84">
        <v>30</v>
      </c>
      <c r="J84">
        <v>0</v>
      </c>
      <c r="K84">
        <f t="shared" si="14"/>
        <v>1800</v>
      </c>
      <c r="L84">
        <v>2.1</v>
      </c>
      <c r="M84">
        <f t="shared" si="10"/>
        <v>1.9049999999999998</v>
      </c>
      <c r="N84">
        <v>1.91</v>
      </c>
      <c r="O84">
        <v>0.7</v>
      </c>
      <c r="P84">
        <f t="shared" ref="P84:P89" si="15">IF(G84="","",(360000*H84)/(K84*M84*PI()*O84*E84))</f>
        <v>21.021652344988468</v>
      </c>
      <c r="Q84">
        <v>871</v>
      </c>
      <c r="R84">
        <v>711</v>
      </c>
      <c r="S84">
        <f t="shared" si="13"/>
        <v>18.369690011481055</v>
      </c>
      <c r="W84" s="1"/>
    </row>
    <row r="85" spans="2:23" ht="18" customHeight="1" x14ac:dyDescent="0.25">
      <c r="B85" t="s">
        <v>22</v>
      </c>
      <c r="E85">
        <v>18.100000000000001</v>
      </c>
      <c r="F85">
        <v>58.9</v>
      </c>
      <c r="G85">
        <v>65.58</v>
      </c>
      <c r="H85">
        <f t="shared" si="12"/>
        <v>6.68</v>
      </c>
      <c r="I85">
        <v>30</v>
      </c>
      <c r="J85">
        <v>0</v>
      </c>
      <c r="K85">
        <f t="shared" ref="K85:K89" si="16">J85+(60*I85)</f>
        <v>1800</v>
      </c>
      <c r="L85">
        <v>2.1</v>
      </c>
      <c r="M85">
        <f t="shared" si="10"/>
        <v>1.9049999999999998</v>
      </c>
      <c r="N85">
        <v>1.91</v>
      </c>
      <c r="O85">
        <v>0.7</v>
      </c>
      <c r="P85">
        <f t="shared" si="15"/>
        <v>17.619151526288956</v>
      </c>
      <c r="Q85">
        <v>871</v>
      </c>
      <c r="R85">
        <v>719</v>
      </c>
      <c r="S85">
        <f t="shared" si="13"/>
        <v>17.451205510907002</v>
      </c>
      <c r="U85" s="3"/>
      <c r="W85" s="1"/>
    </row>
    <row r="86" spans="2:23" ht="18" customHeight="1" x14ac:dyDescent="0.25">
      <c r="B86" t="s">
        <v>23</v>
      </c>
      <c r="E86">
        <v>18</v>
      </c>
      <c r="F86">
        <v>60.39</v>
      </c>
      <c r="G86">
        <v>67.650000000000006</v>
      </c>
      <c r="H86">
        <f t="shared" si="12"/>
        <v>7.2600000000000051</v>
      </c>
      <c r="I86">
        <v>30</v>
      </c>
      <c r="J86">
        <v>0</v>
      </c>
      <c r="K86">
        <f t="shared" si="16"/>
        <v>1800</v>
      </c>
      <c r="L86">
        <v>2.1</v>
      </c>
      <c r="M86">
        <f t="shared" si="10"/>
        <v>1.9049999999999998</v>
      </c>
      <c r="N86">
        <v>1.91</v>
      </c>
      <c r="O86">
        <v>0.7</v>
      </c>
      <c r="P86">
        <f t="shared" si="15"/>
        <v>19.255341196469796</v>
      </c>
      <c r="Q86">
        <v>871</v>
      </c>
      <c r="R86">
        <v>730</v>
      </c>
      <c r="S86">
        <f t="shared" si="13"/>
        <v>16.188289322617678</v>
      </c>
      <c r="W86" s="1"/>
    </row>
    <row r="87" spans="2:23" ht="18" customHeight="1" x14ac:dyDescent="0.25">
      <c r="B87" t="s">
        <v>23</v>
      </c>
      <c r="E87">
        <v>18</v>
      </c>
      <c r="F87">
        <v>57</v>
      </c>
      <c r="G87">
        <v>63.06</v>
      </c>
      <c r="H87">
        <f t="shared" si="12"/>
        <v>6.0600000000000023</v>
      </c>
      <c r="I87">
        <v>30</v>
      </c>
      <c r="J87">
        <v>0</v>
      </c>
      <c r="K87">
        <f t="shared" si="16"/>
        <v>1800</v>
      </c>
      <c r="L87">
        <v>2.1</v>
      </c>
      <c r="M87">
        <f t="shared" si="10"/>
        <v>1.9049999999999998</v>
      </c>
      <c r="N87">
        <v>1.91</v>
      </c>
      <c r="O87">
        <v>0.7</v>
      </c>
      <c r="P87">
        <f t="shared" si="15"/>
        <v>16.072640172259906</v>
      </c>
      <c r="Q87">
        <v>871</v>
      </c>
      <c r="R87">
        <v>723</v>
      </c>
      <c r="S87">
        <f t="shared" si="13"/>
        <v>16.991963260619983</v>
      </c>
      <c r="W87" s="1"/>
    </row>
    <row r="88" spans="2:23" ht="18" customHeight="1" x14ac:dyDescent="0.25">
      <c r="B88" t="s">
        <v>23</v>
      </c>
      <c r="E88">
        <v>17.899999999999999</v>
      </c>
      <c r="F88">
        <v>61.36</v>
      </c>
      <c r="G88">
        <v>67.489999999999995</v>
      </c>
      <c r="H88">
        <f t="shared" si="12"/>
        <v>6.1299999999999955</v>
      </c>
      <c r="I88">
        <v>30</v>
      </c>
      <c r="J88">
        <v>0</v>
      </c>
      <c r="K88">
        <f t="shared" si="16"/>
        <v>1800</v>
      </c>
      <c r="L88">
        <v>2.1</v>
      </c>
      <c r="M88">
        <f t="shared" si="10"/>
        <v>1.9049999999999998</v>
      </c>
      <c r="N88">
        <v>1.91</v>
      </c>
      <c r="O88">
        <v>0.7</v>
      </c>
      <c r="P88">
        <f t="shared" si="15"/>
        <v>16.349126210955216</v>
      </c>
      <c r="Q88">
        <v>871</v>
      </c>
      <c r="R88">
        <v>734</v>
      </c>
      <c r="S88">
        <f t="shared" si="13"/>
        <v>15.729047072330658</v>
      </c>
    </row>
    <row r="89" spans="2:23" ht="18" customHeight="1" x14ac:dyDescent="0.25">
      <c r="B89" t="s">
        <v>23</v>
      </c>
      <c r="E89">
        <v>17.8</v>
      </c>
      <c r="F89">
        <v>58.25</v>
      </c>
      <c r="G89">
        <v>65.67</v>
      </c>
      <c r="H89">
        <f t="shared" si="12"/>
        <v>7.4200000000000017</v>
      </c>
      <c r="I89">
        <v>30</v>
      </c>
      <c r="J89">
        <v>0</v>
      </c>
      <c r="K89">
        <f t="shared" si="16"/>
        <v>1800</v>
      </c>
      <c r="L89">
        <v>2.1</v>
      </c>
      <c r="M89">
        <f t="shared" si="10"/>
        <v>1.9049999999999998</v>
      </c>
      <c r="N89">
        <v>1.91</v>
      </c>
      <c r="O89">
        <v>0.7</v>
      </c>
      <c r="P89">
        <f t="shared" si="15"/>
        <v>19.900821572728081</v>
      </c>
      <c r="Q89">
        <v>871</v>
      </c>
      <c r="R89">
        <v>710</v>
      </c>
      <c r="S89">
        <f t="shared" si="13"/>
        <v>18.484500574052802</v>
      </c>
    </row>
    <row r="94" spans="2:23" ht="18" customHeight="1" x14ac:dyDescent="0.25"/>
    <row r="95" spans="2:23" ht="18" customHeight="1" x14ac:dyDescent="0.25"/>
    <row r="96" spans="2:23" ht="18" customHeight="1" x14ac:dyDescent="0.25"/>
    <row r="97" ht="18" customHeight="1" x14ac:dyDescent="0.25"/>
    <row r="98" ht="18" customHeight="1" x14ac:dyDescent="0.25"/>
    <row r="99" ht="18" customHeight="1" x14ac:dyDescent="0.25"/>
    <row r="100" ht="18" customHeight="1" x14ac:dyDescent="0.25"/>
    <row r="101" ht="18" customHeight="1" x14ac:dyDescent="0.25"/>
    <row r="102" ht="18" customHeight="1" x14ac:dyDescent="0.25"/>
    <row r="103" ht="18" customHeight="1" x14ac:dyDescent="0.25"/>
    <row r="104" ht="18" customHeight="1" x14ac:dyDescent="0.25"/>
    <row r="105" ht="18" customHeight="1" x14ac:dyDescent="0.25"/>
  </sheetData>
  <phoneticPr fontId="5" type="noConversion"/>
  <pageMargins left="0.75" right="0.75" top="1" bottom="1" header="0.5" footer="0.5"/>
  <pageSetup paperSize="9" orientation="portrait" r:id="rId1"/>
  <headerFooter alignWithMargins="0">
    <oddFooter>&amp;LFile: &amp;F (&amp;A)&amp;RPrintdatum: 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T68"/>
  <sheetViews>
    <sheetView topLeftCell="A10" zoomScale="115" zoomScaleNormal="115" workbookViewId="0">
      <selection activeCell="B3" sqref="B3:D23"/>
    </sheetView>
  </sheetViews>
  <sheetFormatPr defaultRowHeight="13.2" x14ac:dyDescent="0.25"/>
  <cols>
    <col min="3" max="3" width="16.88671875" bestFit="1" customWidth="1"/>
    <col min="4" max="4" width="20.44140625" customWidth="1"/>
    <col min="5" max="5" width="16.88671875" bestFit="1" customWidth="1"/>
    <col min="14" max="20" width="9.109375" customWidth="1"/>
  </cols>
  <sheetData>
    <row r="3" spans="2:5" x14ac:dyDescent="0.25">
      <c r="B3" t="s">
        <v>4</v>
      </c>
      <c r="C3" t="s">
        <v>3</v>
      </c>
      <c r="D3" t="s">
        <v>2</v>
      </c>
      <c r="E3" t="s">
        <v>1</v>
      </c>
    </row>
    <row r="4" spans="2:5" x14ac:dyDescent="0.25">
      <c r="B4" t="s">
        <v>25</v>
      </c>
      <c r="C4" s="3">
        <v>86.948843064439799</v>
      </c>
      <c r="D4" s="3">
        <v>4.3510514374305655</v>
      </c>
      <c r="E4">
        <f>D4/SQRT(4)</f>
        <v>2.1755257187152828</v>
      </c>
    </row>
    <row r="5" spans="2:5" x14ac:dyDescent="0.25">
      <c r="B5" t="s">
        <v>24</v>
      </c>
      <c r="C5" s="3">
        <v>113.17826195656176</v>
      </c>
      <c r="D5" s="3">
        <v>7.5846098081163813</v>
      </c>
      <c r="E5">
        <f t="shared" ref="E5:E19" si="0">D5/SQRT(4)</f>
        <v>3.7923049040581907</v>
      </c>
    </row>
    <row r="6" spans="2:5" x14ac:dyDescent="0.25">
      <c r="B6" t="s">
        <v>26</v>
      </c>
      <c r="C6" s="3">
        <v>41.034222806163918</v>
      </c>
      <c r="D6" s="3">
        <v>8.663915709667636</v>
      </c>
      <c r="E6">
        <f>D6/SQRT(2)</f>
        <v>6.1263135499346442</v>
      </c>
    </row>
    <row r="7" spans="2:5" x14ac:dyDescent="0.25">
      <c r="B7" t="s">
        <v>27</v>
      </c>
      <c r="C7" s="3">
        <v>71.805683105576094</v>
      </c>
      <c r="D7" s="3">
        <v>3.6725861477658723</v>
      </c>
      <c r="E7">
        <f t="shared" si="0"/>
        <v>1.8362930738829362</v>
      </c>
    </row>
    <row r="8" spans="2:5" x14ac:dyDescent="0.25">
      <c r="B8" t="s">
        <v>28</v>
      </c>
      <c r="C8" s="3">
        <v>41.990063006147452</v>
      </c>
      <c r="D8" s="3">
        <v>2.7863003345737161</v>
      </c>
      <c r="E8">
        <f t="shared" si="0"/>
        <v>1.393150167286858</v>
      </c>
    </row>
    <row r="9" spans="2:5" x14ac:dyDescent="0.25">
      <c r="B9" t="s">
        <v>29</v>
      </c>
      <c r="C9" s="3">
        <v>46.697080309548745</v>
      </c>
      <c r="D9" s="3">
        <v>1.0568787269321158</v>
      </c>
      <c r="E9">
        <f>D9/SQRT(3)</f>
        <v>0.61018921749504607</v>
      </c>
    </row>
    <row r="10" spans="2:5" x14ac:dyDescent="0.25">
      <c r="B10" t="s">
        <v>30</v>
      </c>
      <c r="C10" s="3">
        <v>32.536224848376577</v>
      </c>
      <c r="D10" s="3">
        <v>0.94605230239147153</v>
      </c>
      <c r="E10">
        <f t="shared" si="0"/>
        <v>0.47302615119573577</v>
      </c>
    </row>
    <row r="11" spans="2:5" x14ac:dyDescent="0.25">
      <c r="B11" t="s">
        <v>31</v>
      </c>
      <c r="C11" s="3">
        <v>34.812907473120696</v>
      </c>
      <c r="D11" s="3">
        <v>0.66741413266409633</v>
      </c>
      <c r="E11">
        <f t="shared" si="0"/>
        <v>0.33370706633204816</v>
      </c>
    </row>
    <row r="12" spans="2:5" x14ac:dyDescent="0.25">
      <c r="B12" t="s">
        <v>32</v>
      </c>
      <c r="C12" s="3">
        <v>28.188502982432762</v>
      </c>
      <c r="D12" s="3">
        <v>1.502327116101388</v>
      </c>
      <c r="E12">
        <f t="shared" si="0"/>
        <v>0.75116355805069401</v>
      </c>
    </row>
    <row r="13" spans="2:5" x14ac:dyDescent="0.25">
      <c r="B13" t="s">
        <v>33</v>
      </c>
      <c r="C13" s="3">
        <v>32.416606732812021</v>
      </c>
      <c r="D13" s="3">
        <v>0.62211967477574814</v>
      </c>
      <c r="E13">
        <f t="shared" si="0"/>
        <v>0.31105983738787407</v>
      </c>
    </row>
    <row r="14" spans="2:5" x14ac:dyDescent="0.25">
      <c r="B14" t="s">
        <v>34</v>
      </c>
      <c r="C14" s="3">
        <v>20.359994156408529</v>
      </c>
      <c r="D14" s="3">
        <v>4.4871411364921361</v>
      </c>
      <c r="E14">
        <f t="shared" si="0"/>
        <v>2.243570568246068</v>
      </c>
    </row>
    <row r="15" spans="2:5" x14ac:dyDescent="0.25">
      <c r="B15" t="s">
        <v>35</v>
      </c>
      <c r="C15" s="3">
        <v>28.811560149261652</v>
      </c>
      <c r="D15" s="3">
        <v>1.2155053177616226</v>
      </c>
      <c r="E15">
        <f t="shared" si="0"/>
        <v>0.60775265888081131</v>
      </c>
    </row>
    <row r="16" spans="2:5" x14ac:dyDescent="0.25">
      <c r="B16" t="s">
        <v>36</v>
      </c>
      <c r="C16" s="3">
        <v>22.361757895956625</v>
      </c>
      <c r="D16" s="3">
        <v>0.54796194836619228</v>
      </c>
      <c r="E16">
        <f t="shared" si="0"/>
        <v>0.27398097418309614</v>
      </c>
    </row>
    <row r="17" spans="2:20" x14ac:dyDescent="0.25">
      <c r="B17" t="s">
        <v>37</v>
      </c>
      <c r="C17" s="3">
        <v>26.131028524536493</v>
      </c>
      <c r="D17" s="3">
        <v>0.59638408876030868</v>
      </c>
      <c r="E17">
        <f t="shared" si="0"/>
        <v>0.29819204438015434</v>
      </c>
    </row>
    <row r="18" spans="2:20" x14ac:dyDescent="0.25">
      <c r="B18" t="s">
        <v>38</v>
      </c>
      <c r="C18" s="3">
        <v>22.190870577683039</v>
      </c>
      <c r="D18" s="3">
        <v>0.68425565581776127</v>
      </c>
      <c r="E18">
        <f t="shared" si="0"/>
        <v>0.34212782790888063</v>
      </c>
    </row>
    <row r="19" spans="2:20" x14ac:dyDescent="0.25">
      <c r="B19" t="s">
        <v>39</v>
      </c>
      <c r="C19" s="3">
        <v>23.254833708233612</v>
      </c>
      <c r="D19" s="3">
        <v>0.64848545518058998</v>
      </c>
      <c r="E19">
        <f t="shared" si="0"/>
        <v>0.32424272759029499</v>
      </c>
    </row>
    <row r="20" spans="2:20" x14ac:dyDescent="0.25">
      <c r="B20" t="s">
        <v>20</v>
      </c>
      <c r="C20" s="3">
        <v>19.242696346628399</v>
      </c>
      <c r="D20" s="3">
        <v>0.65253417311715178</v>
      </c>
      <c r="E20">
        <f>D20/SQRT(3)</f>
        <v>0.37674078050461746</v>
      </c>
      <c r="P20" s="3"/>
      <c r="R20" s="3"/>
      <c r="T20" s="3"/>
    </row>
    <row r="21" spans="2:20" x14ac:dyDescent="0.25">
      <c r="B21" t="s">
        <v>21</v>
      </c>
      <c r="C21" s="3">
        <v>20.545525928030905</v>
      </c>
      <c r="D21" s="3">
        <v>0.77252694086816742</v>
      </c>
      <c r="E21">
        <f t="shared" ref="E21:E23" si="1">D21/SQRT(4)</f>
        <v>0.38626347043408371</v>
      </c>
      <c r="T21" s="3"/>
    </row>
    <row r="22" spans="2:20" x14ac:dyDescent="0.25">
      <c r="B22" t="s">
        <v>22</v>
      </c>
      <c r="C22" s="3">
        <v>19.6198957783465</v>
      </c>
      <c r="D22" s="3">
        <v>1.4332983532832471</v>
      </c>
      <c r="E22">
        <f t="shared" si="1"/>
        <v>0.71664917664162353</v>
      </c>
      <c r="P22" s="3"/>
      <c r="Q22" s="3"/>
      <c r="R22" s="3"/>
      <c r="T22" s="3"/>
    </row>
    <row r="23" spans="2:20" x14ac:dyDescent="0.25">
      <c r="B23" t="s">
        <v>23</v>
      </c>
      <c r="C23" s="3">
        <v>17.894482288103248</v>
      </c>
      <c r="D23" s="3">
        <v>1.9650757740901816</v>
      </c>
      <c r="E23">
        <f t="shared" si="1"/>
        <v>0.98253788704509082</v>
      </c>
      <c r="P23" s="3"/>
      <c r="Q23" s="3"/>
      <c r="R23" s="3"/>
      <c r="T23" s="3"/>
    </row>
    <row r="24" spans="2:20" x14ac:dyDescent="0.25">
      <c r="C24" s="3"/>
      <c r="D24" s="3"/>
      <c r="P24" s="3"/>
      <c r="Q24" s="3"/>
      <c r="R24" s="3"/>
      <c r="T24" s="3"/>
    </row>
    <row r="25" spans="2:20" x14ac:dyDescent="0.25">
      <c r="T25" s="3"/>
    </row>
    <row r="26" spans="2:20" x14ac:dyDescent="0.25">
      <c r="C26" s="3"/>
      <c r="D26" s="3"/>
    </row>
    <row r="27" spans="2:20" x14ac:dyDescent="0.25">
      <c r="C27" s="3"/>
      <c r="D27" s="3"/>
    </row>
    <row r="29" spans="2:20" x14ac:dyDescent="0.25">
      <c r="N29" s="3"/>
      <c r="O29" s="3"/>
      <c r="P29" s="3"/>
      <c r="Q29" s="3"/>
      <c r="T29" s="3"/>
    </row>
    <row r="30" spans="2:20" x14ac:dyDescent="0.25">
      <c r="N30" s="3"/>
      <c r="O30" s="3"/>
      <c r="P30" s="3"/>
      <c r="Q30" s="3"/>
      <c r="T30" s="3"/>
    </row>
    <row r="31" spans="2:20" x14ac:dyDescent="0.25">
      <c r="N31" s="3"/>
      <c r="O31" s="3"/>
      <c r="P31" s="3"/>
      <c r="Q31" s="3"/>
      <c r="T31" s="3"/>
    </row>
    <row r="32" spans="2:20" x14ac:dyDescent="0.25">
      <c r="C32" t="s">
        <v>42</v>
      </c>
      <c r="N32" s="3"/>
      <c r="O32" s="3"/>
      <c r="P32" s="3"/>
      <c r="Q32" s="3"/>
      <c r="T32" s="3"/>
    </row>
    <row r="33" spans="3:20" x14ac:dyDescent="0.25">
      <c r="C33" t="s">
        <v>43</v>
      </c>
      <c r="T33" s="3"/>
    </row>
    <row r="34" spans="3:20" x14ac:dyDescent="0.25">
      <c r="C34" t="s">
        <v>44</v>
      </c>
      <c r="S34" s="3"/>
      <c r="T34" s="3"/>
    </row>
    <row r="35" spans="3:20" x14ac:dyDescent="0.25">
      <c r="C35" t="s">
        <v>45</v>
      </c>
    </row>
    <row r="36" spans="3:20" x14ac:dyDescent="0.25">
      <c r="C36" t="s">
        <v>46</v>
      </c>
    </row>
    <row r="37" spans="3:20" x14ac:dyDescent="0.25">
      <c r="N37" s="3"/>
      <c r="O37" s="3"/>
      <c r="P37" s="3"/>
      <c r="Q37" s="3"/>
    </row>
    <row r="38" spans="3:20" x14ac:dyDescent="0.25">
      <c r="N38" s="3"/>
      <c r="O38" s="3"/>
      <c r="P38" s="3"/>
      <c r="Q38" s="3"/>
    </row>
    <row r="39" spans="3:20" x14ac:dyDescent="0.25">
      <c r="N39" s="3"/>
      <c r="O39" s="3"/>
      <c r="P39" s="3"/>
      <c r="Q39" s="3"/>
    </row>
    <row r="40" spans="3:20" x14ac:dyDescent="0.25">
      <c r="N40" s="3"/>
      <c r="O40" s="3"/>
      <c r="P40" s="3"/>
      <c r="Q40" s="3"/>
    </row>
    <row r="64" spans="16:16" x14ac:dyDescent="0.25">
      <c r="P64" s="3"/>
    </row>
    <row r="65" spans="14:15" x14ac:dyDescent="0.25">
      <c r="N65" s="3"/>
      <c r="O65" s="3"/>
    </row>
    <row r="66" spans="14:15" x14ac:dyDescent="0.25">
      <c r="N66" s="3"/>
      <c r="O66" s="3"/>
    </row>
    <row r="67" spans="14:15" x14ac:dyDescent="0.25">
      <c r="N67" s="3"/>
      <c r="O67" s="3"/>
    </row>
    <row r="68" spans="14:15" x14ac:dyDescent="0.25">
      <c r="N68" s="3"/>
      <c r="O68" s="3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4:R139"/>
  <sheetViews>
    <sheetView topLeftCell="A91" zoomScale="85" zoomScaleNormal="85" workbookViewId="0">
      <selection activeCell="P118" activeCellId="19" sqref="P5 P11 P17 P23 P29 P35 P41 P47 P53 P59 P65 P71 P77 P83 P89 P95 P100 P106 P112 P118"/>
    </sheetView>
  </sheetViews>
  <sheetFormatPr defaultRowHeight="13.2" x14ac:dyDescent="0.25"/>
  <cols>
    <col min="8" max="8" width="16.88671875" bestFit="1" customWidth="1"/>
  </cols>
  <sheetData>
    <row r="4" spans="2:18" ht="15.6" x14ac:dyDescent="0.35">
      <c r="B4" t="s">
        <v>10</v>
      </c>
      <c r="C4" t="s">
        <v>4</v>
      </c>
      <c r="D4" t="s">
        <v>6</v>
      </c>
      <c r="E4" t="s">
        <v>11</v>
      </c>
      <c r="F4" t="s">
        <v>1</v>
      </c>
      <c r="G4" t="s">
        <v>7</v>
      </c>
      <c r="H4" t="s">
        <v>12</v>
      </c>
      <c r="I4" t="s">
        <v>1</v>
      </c>
      <c r="J4" t="s">
        <v>8</v>
      </c>
      <c r="K4" t="s">
        <v>13</v>
      </c>
      <c r="L4" t="s">
        <v>1</v>
      </c>
      <c r="M4" t="s">
        <v>9</v>
      </c>
      <c r="N4" t="s">
        <v>14</v>
      </c>
      <c r="O4" t="s">
        <v>1</v>
      </c>
      <c r="P4" t="s">
        <v>40</v>
      </c>
    </row>
    <row r="5" spans="2:18" x14ac:dyDescent="0.25">
      <c r="B5" t="s">
        <v>25</v>
      </c>
      <c r="C5" t="s">
        <v>15</v>
      </c>
      <c r="D5" t="e">
        <v>#REF!</v>
      </c>
      <c r="E5" t="e">
        <f>AVERAGE(D5:D8)</f>
        <v>#REF!</v>
      </c>
      <c r="F5" t="e">
        <f>_xlfn.STDEV.S(D5:D8)/2</f>
        <v>#REF!</v>
      </c>
      <c r="G5" t="e">
        <v>#REF!</v>
      </c>
      <c r="H5" t="e">
        <f>AVERAGE(G5:G8)</f>
        <v>#REF!</v>
      </c>
      <c r="I5" t="e">
        <f>_xlfn.STDEV.S(G5:G8)/2</f>
        <v>#REF!</v>
      </c>
      <c r="J5" t="e">
        <v>#REF!</v>
      </c>
      <c r="K5" t="e">
        <f>AVERAGE(J5:J8)</f>
        <v>#REF!</v>
      </c>
      <c r="L5" t="e">
        <f>_xlfn.STDEV.S(J5:J8)/2</f>
        <v>#REF!</v>
      </c>
      <c r="M5">
        <v>3.6464088397789993</v>
      </c>
      <c r="N5">
        <f>AVERAGE(M5:M8)</f>
        <v>3.8121546961325947</v>
      </c>
      <c r="O5">
        <f>_xlfn.STDEV.S(M5:M8)/SQRT(4)</f>
        <v>0.17177493652097173</v>
      </c>
      <c r="P5">
        <f>_xlfn.STDEV.S(M5:M8)</f>
        <v>0.34354987304194345</v>
      </c>
      <c r="R5">
        <v>0.34354987304194345</v>
      </c>
    </row>
    <row r="6" spans="2:18" x14ac:dyDescent="0.25">
      <c r="D6" t="e">
        <v>#REF!</v>
      </c>
      <c r="G6" t="e">
        <v>#REF!</v>
      </c>
      <c r="J6" t="e">
        <v>#REF!</v>
      </c>
      <c r="M6">
        <v>4.1988950276243031</v>
      </c>
      <c r="R6">
        <v>0.4640013644463139</v>
      </c>
    </row>
    <row r="7" spans="2:18" x14ac:dyDescent="0.25">
      <c r="D7" t="e">
        <v>#REF!</v>
      </c>
      <c r="G7" t="e">
        <v>#REF!</v>
      </c>
      <c r="J7" t="e">
        <v>#REF!</v>
      </c>
      <c r="M7">
        <v>3.9779005524861901</v>
      </c>
      <c r="R7">
        <v>2.1877336876490019</v>
      </c>
    </row>
    <row r="8" spans="2:18" x14ac:dyDescent="0.25">
      <c r="D8" t="e">
        <v>#REF!</v>
      </c>
      <c r="G8" t="e">
        <v>#REF!</v>
      </c>
      <c r="J8" t="e">
        <v>#REF!</v>
      </c>
      <c r="M8">
        <v>3.4254143646408863</v>
      </c>
      <c r="R8">
        <v>0.63154431673968192</v>
      </c>
    </row>
    <row r="9" spans="2:18" x14ac:dyDescent="0.25">
      <c r="R9">
        <v>0.74942872741715494</v>
      </c>
    </row>
    <row r="10" spans="2:18" ht="15.6" x14ac:dyDescent="0.35">
      <c r="B10" t="s">
        <v>10</v>
      </c>
      <c r="C10" t="s">
        <v>4</v>
      </c>
      <c r="D10" t="s">
        <v>6</v>
      </c>
      <c r="E10" t="s">
        <v>11</v>
      </c>
      <c r="F10" t="s">
        <v>1</v>
      </c>
      <c r="G10" t="s">
        <v>7</v>
      </c>
      <c r="H10" t="s">
        <v>12</v>
      </c>
      <c r="I10" t="s">
        <v>1</v>
      </c>
      <c r="J10" t="s">
        <v>8</v>
      </c>
      <c r="K10" t="s">
        <v>13</v>
      </c>
      <c r="L10" t="s">
        <v>1</v>
      </c>
      <c r="M10" t="s">
        <v>9</v>
      </c>
      <c r="N10" t="s">
        <v>14</v>
      </c>
      <c r="O10" t="s">
        <v>1</v>
      </c>
      <c r="R10">
        <v>0.38423244904641618</v>
      </c>
    </row>
    <row r="11" spans="2:18" x14ac:dyDescent="0.25">
      <c r="B11" t="s">
        <v>24</v>
      </c>
      <c r="C11" t="s">
        <v>15</v>
      </c>
      <c r="D11" t="e">
        <v>#REF!</v>
      </c>
      <c r="E11" t="e">
        <f>AVERAGE(D11:D14)</f>
        <v>#REF!</v>
      </c>
      <c r="F11" t="e">
        <f>_xlfn.STDEV.S(D11:D14)/2</f>
        <v>#REF!</v>
      </c>
      <c r="G11" t="e">
        <v>#REF!</v>
      </c>
      <c r="H11" t="e">
        <f>AVERAGE(G11:G14)</f>
        <v>#REF!</v>
      </c>
      <c r="I11" t="e">
        <f>_xlfn.STDEV.S(G11:G14)/2</f>
        <v>#REF!</v>
      </c>
      <c r="J11" t="e">
        <v>#REF!</v>
      </c>
      <c r="K11" t="e">
        <f>AVERAGE(J11:J14)</f>
        <v>#REF!</v>
      </c>
      <c r="L11" t="e">
        <f>_xlfn.STDEV.S(J11:J14)/2</f>
        <v>#REF!</v>
      </c>
      <c r="M11">
        <v>5.2812858783008068</v>
      </c>
      <c r="N11">
        <f>AVERAGE(M11:M14)</f>
        <v>5.2238805970149258</v>
      </c>
      <c r="O11">
        <f>_xlfn.STDEV.S(M11:M14)/SQRT(4)</f>
        <v>0.23200068222315695</v>
      </c>
      <c r="P11">
        <f>_xlfn.STDEV.S(M11:M14)</f>
        <v>0.4640013644463139</v>
      </c>
      <c r="R11">
        <v>0.80584900780395252</v>
      </c>
    </row>
    <row r="12" spans="2:18" x14ac:dyDescent="0.25">
      <c r="D12" t="e">
        <v>#REF!</v>
      </c>
      <c r="G12" t="e">
        <v>#REF!</v>
      </c>
      <c r="J12" t="e">
        <v>#REF!</v>
      </c>
      <c r="M12">
        <v>4.9368541905855352</v>
      </c>
      <c r="R12">
        <v>0.54660761029795868</v>
      </c>
    </row>
    <row r="13" spans="2:18" x14ac:dyDescent="0.25">
      <c r="D13" t="e">
        <v>#REF!</v>
      </c>
      <c r="G13" t="e">
        <v>#REF!</v>
      </c>
      <c r="J13" t="e">
        <v>#REF!</v>
      </c>
      <c r="M13">
        <v>4.8220436280137733</v>
      </c>
      <c r="R13">
        <v>0.59592030045106525</v>
      </c>
    </row>
    <row r="14" spans="2:18" x14ac:dyDescent="0.25">
      <c r="D14" t="e">
        <v>#REF!</v>
      </c>
      <c r="G14" t="e">
        <v>#REF!</v>
      </c>
      <c r="J14" t="e">
        <v>#REF!</v>
      </c>
      <c r="M14">
        <v>5.8553386911595879</v>
      </c>
      <c r="R14">
        <v>0.62532560902561141</v>
      </c>
    </row>
    <row r="15" spans="2:18" x14ac:dyDescent="0.25">
      <c r="R15">
        <v>0.67922844811706051</v>
      </c>
    </row>
    <row r="16" spans="2:18" ht="15.6" x14ac:dyDescent="0.35">
      <c r="B16" t="s">
        <v>10</v>
      </c>
      <c r="C16" t="s">
        <v>4</v>
      </c>
      <c r="D16" t="s">
        <v>6</v>
      </c>
      <c r="E16" t="s">
        <v>11</v>
      </c>
      <c r="F16" t="s">
        <v>1</v>
      </c>
      <c r="G16" t="s">
        <v>7</v>
      </c>
      <c r="H16" t="s">
        <v>12</v>
      </c>
      <c r="I16" t="s">
        <v>1</v>
      </c>
      <c r="J16" t="s">
        <v>8</v>
      </c>
      <c r="K16" t="s">
        <v>13</v>
      </c>
      <c r="L16" t="s">
        <v>1</v>
      </c>
      <c r="M16" t="s">
        <v>9</v>
      </c>
      <c r="N16" t="s">
        <v>14</v>
      </c>
      <c r="O16" t="s">
        <v>1</v>
      </c>
      <c r="R16">
        <v>0.41763450720014894</v>
      </c>
    </row>
    <row r="17" spans="2:18" x14ac:dyDescent="0.25">
      <c r="B17" t="s">
        <v>26</v>
      </c>
      <c r="C17" t="s">
        <v>15</v>
      </c>
      <c r="D17">
        <v>0</v>
      </c>
      <c r="E17">
        <f>AVERAGE(D17:D20)</f>
        <v>0</v>
      </c>
      <c r="F17">
        <f>_xlfn.STDEV.S(D17:D20)/2</f>
        <v>0</v>
      </c>
      <c r="G17">
        <v>0</v>
      </c>
      <c r="H17">
        <f>AVERAGE(G17:G20)</f>
        <v>0</v>
      </c>
      <c r="I17">
        <f>_xlfn.STDEV.S(G17:G20)/2</f>
        <v>0</v>
      </c>
      <c r="J17">
        <v>0</v>
      </c>
      <c r="K17">
        <f>AVERAGE(J17:J20)</f>
        <v>0</v>
      </c>
      <c r="L17">
        <f>_xlfn.STDEV.S(J17:J20)/2</f>
        <v>0</v>
      </c>
      <c r="N17">
        <f>AVERAGE(M19:M20)</f>
        <v>8.8397790055248606</v>
      </c>
      <c r="O17">
        <f>_xlfn.STDEV.S(M17:M20)/SQRT(2)</f>
        <v>1.5469613259668613</v>
      </c>
      <c r="P17">
        <f>_xlfn.STDEV.S(M19:M20)</f>
        <v>2.1877336876490019</v>
      </c>
      <c r="R17">
        <v>1.6883399735766642</v>
      </c>
    </row>
    <row r="18" spans="2:18" x14ac:dyDescent="0.25">
      <c r="D18">
        <v>0</v>
      </c>
      <c r="G18">
        <v>0</v>
      </c>
      <c r="J18">
        <v>0</v>
      </c>
      <c r="R18">
        <v>0.76853415164906802</v>
      </c>
    </row>
    <row r="19" spans="2:18" x14ac:dyDescent="0.25">
      <c r="D19">
        <v>0</v>
      </c>
      <c r="G19">
        <v>0</v>
      </c>
      <c r="J19">
        <v>0</v>
      </c>
      <c r="M19">
        <v>10.386740331491723</v>
      </c>
      <c r="R19">
        <v>0.82811964739327926</v>
      </c>
    </row>
    <row r="20" spans="2:18" x14ac:dyDescent="0.25">
      <c r="D20">
        <v>0</v>
      </c>
      <c r="G20">
        <v>0</v>
      </c>
      <c r="J20">
        <v>0</v>
      </c>
      <c r="M20">
        <v>7.2928176795579986</v>
      </c>
      <c r="R20">
        <v>3.3753080786351384</v>
      </c>
    </row>
    <row r="21" spans="2:18" x14ac:dyDescent="0.25">
      <c r="R21">
        <v>0.65284049403872724</v>
      </c>
    </row>
    <row r="22" spans="2:18" ht="15.6" x14ac:dyDescent="0.35">
      <c r="B22" t="s">
        <v>10</v>
      </c>
      <c r="C22" t="s">
        <v>4</v>
      </c>
      <c r="D22" t="s">
        <v>6</v>
      </c>
      <c r="E22" t="s">
        <v>11</v>
      </c>
      <c r="F22" t="s">
        <v>1</v>
      </c>
      <c r="G22" t="s">
        <v>7</v>
      </c>
      <c r="H22" t="s">
        <v>12</v>
      </c>
      <c r="I22" t="s">
        <v>1</v>
      </c>
      <c r="J22" t="s">
        <v>8</v>
      </c>
      <c r="K22" t="s">
        <v>13</v>
      </c>
      <c r="L22" t="s">
        <v>1</v>
      </c>
      <c r="M22" t="s">
        <v>9</v>
      </c>
      <c r="N22" t="s">
        <v>14</v>
      </c>
      <c r="O22" t="s">
        <v>1</v>
      </c>
      <c r="R22">
        <v>0.42443691184115301</v>
      </c>
    </row>
    <row r="23" spans="2:18" x14ac:dyDescent="0.25">
      <c r="B23" t="s">
        <v>27</v>
      </c>
      <c r="C23" t="s">
        <v>15</v>
      </c>
      <c r="D23" t="s">
        <v>0</v>
      </c>
      <c r="E23" t="e">
        <f>AVERAGE(D23:D26)</f>
        <v>#DIV/0!</v>
      </c>
      <c r="F23" t="e">
        <f>_xlfn.STDEV.S(D23:D26)/2</f>
        <v>#DIV/0!</v>
      </c>
      <c r="G23" t="s">
        <v>0</v>
      </c>
      <c r="H23" t="e">
        <f>AVERAGE(G23:G26)</f>
        <v>#DIV/0!</v>
      </c>
      <c r="I23" t="e">
        <f>_xlfn.STDEV.S(G23:G26)/2</f>
        <v>#DIV/0!</v>
      </c>
      <c r="J23" t="s">
        <v>0</v>
      </c>
      <c r="K23" t="e">
        <f>AVERAGE(J23:J26)</f>
        <v>#DIV/0!</v>
      </c>
      <c r="L23" t="e">
        <f>_xlfn.STDEV.S(J23:J26)/2</f>
        <v>#DIV/0!</v>
      </c>
      <c r="M23">
        <v>4.1988950276243031</v>
      </c>
      <c r="N23">
        <f>AVERAGE(M23:M26)</f>
        <v>4.8618784530386741</v>
      </c>
      <c r="O23">
        <f>_xlfn.STDEV.S(M23:M26)/SQRT(4)</f>
        <v>0.31577215836984096</v>
      </c>
      <c r="P23">
        <f>_xlfn.STDEV.S(M23:M26)</f>
        <v>0.63154431673968192</v>
      </c>
      <c r="R23">
        <v>1.303576068140156</v>
      </c>
    </row>
    <row r="24" spans="2:18" x14ac:dyDescent="0.25">
      <c r="D24" t="s">
        <v>41</v>
      </c>
      <c r="G24" t="s">
        <v>41</v>
      </c>
      <c r="J24" t="s">
        <v>41</v>
      </c>
      <c r="M24">
        <v>5.0828729281767977</v>
      </c>
      <c r="R24">
        <v>1.2091501934925</v>
      </c>
    </row>
    <row r="25" spans="2:18" x14ac:dyDescent="0.25">
      <c r="D25" t="s">
        <v>41</v>
      </c>
      <c r="G25" t="s">
        <v>41</v>
      </c>
      <c r="J25" t="s">
        <v>41</v>
      </c>
      <c r="M25">
        <v>4.5303867403314939</v>
      </c>
    </row>
    <row r="26" spans="2:18" x14ac:dyDescent="0.25">
      <c r="D26" t="s">
        <v>41</v>
      </c>
      <c r="G26" t="s">
        <v>41</v>
      </c>
      <c r="J26" t="s">
        <v>41</v>
      </c>
      <c r="M26">
        <v>5.6353591160221015</v>
      </c>
    </row>
    <row r="28" spans="2:18" ht="15.6" x14ac:dyDescent="0.35">
      <c r="B28" t="s">
        <v>10</v>
      </c>
      <c r="C28" t="s">
        <v>4</v>
      </c>
      <c r="D28" t="s">
        <v>6</v>
      </c>
      <c r="E28" t="s">
        <v>11</v>
      </c>
      <c r="F28" t="s">
        <v>1</v>
      </c>
      <c r="G28" t="s">
        <v>7</v>
      </c>
      <c r="H28" t="s">
        <v>12</v>
      </c>
      <c r="I28" t="s">
        <v>1</v>
      </c>
      <c r="J28" t="s">
        <v>8</v>
      </c>
      <c r="K28" t="s">
        <v>13</v>
      </c>
      <c r="L28" t="s">
        <v>1</v>
      </c>
      <c r="M28" t="s">
        <v>9</v>
      </c>
      <c r="N28" t="s">
        <v>14</v>
      </c>
      <c r="O28" t="s">
        <v>1</v>
      </c>
    </row>
    <row r="29" spans="2:18" x14ac:dyDescent="0.25">
      <c r="B29" t="s">
        <v>28</v>
      </c>
      <c r="C29" t="s">
        <v>15</v>
      </c>
      <c r="D29" t="s">
        <v>41</v>
      </c>
      <c r="E29" t="e">
        <f>AVERAGE(D29:D32)</f>
        <v>#REF!</v>
      </c>
      <c r="F29" t="e">
        <f>_xlfn.STDEV.S(D29:D32)/2</f>
        <v>#REF!</v>
      </c>
      <c r="G29" t="s">
        <v>41</v>
      </c>
      <c r="H29" t="e">
        <f>AVERAGE(G29:G32)</f>
        <v>#REF!</v>
      </c>
      <c r="I29" t="e">
        <f>_xlfn.STDEV.S(G29:G32)/2</f>
        <v>#REF!</v>
      </c>
      <c r="J29" t="s">
        <v>41</v>
      </c>
      <c r="K29" t="e">
        <f>AVERAGE(J29:J32)</f>
        <v>#REF!</v>
      </c>
      <c r="L29" t="e">
        <f>_xlfn.STDEV.S(J29:J32)/2</f>
        <v>#REF!</v>
      </c>
      <c r="M29">
        <v>7.955801104972366</v>
      </c>
      <c r="N29">
        <f>AVERAGE(M29:M32)</f>
        <v>7.5138121546961294</v>
      </c>
      <c r="O29">
        <f>_xlfn.STDEV.S(M29:M32)/SQRT(4)</f>
        <v>0.37471436370857747</v>
      </c>
      <c r="P29">
        <f>_xlfn.STDEV.S(M29:M32)</f>
        <v>0.74942872741715494</v>
      </c>
    </row>
    <row r="30" spans="2:18" x14ac:dyDescent="0.25">
      <c r="D30" t="s">
        <v>41</v>
      </c>
      <c r="G30" t="s">
        <v>41</v>
      </c>
      <c r="J30" t="s">
        <v>41</v>
      </c>
      <c r="M30">
        <v>6.6298342541436455</v>
      </c>
    </row>
    <row r="31" spans="2:18" x14ac:dyDescent="0.25">
      <c r="D31" t="s">
        <v>41</v>
      </c>
      <c r="G31" t="s">
        <v>41</v>
      </c>
      <c r="J31" t="s">
        <v>41</v>
      </c>
      <c r="M31">
        <v>8.2872928176795568</v>
      </c>
    </row>
    <row r="32" spans="2:18" x14ac:dyDescent="0.25">
      <c r="D32" t="e">
        <v>#REF!</v>
      </c>
      <c r="G32" t="e">
        <v>#REF!</v>
      </c>
      <c r="J32" t="e">
        <v>#REF!</v>
      </c>
      <c r="M32">
        <v>7.1823204419889493</v>
      </c>
    </row>
    <row r="34" spans="2:16" ht="15.6" x14ac:dyDescent="0.35">
      <c r="B34" t="s">
        <v>10</v>
      </c>
      <c r="C34" t="s">
        <v>4</v>
      </c>
      <c r="D34" t="s">
        <v>6</v>
      </c>
      <c r="E34" t="s">
        <v>11</v>
      </c>
      <c r="F34" t="s">
        <v>1</v>
      </c>
      <c r="G34" t="s">
        <v>7</v>
      </c>
      <c r="H34" t="s">
        <v>12</v>
      </c>
      <c r="I34" t="s">
        <v>1</v>
      </c>
      <c r="J34" t="s">
        <v>8</v>
      </c>
      <c r="K34" t="s">
        <v>13</v>
      </c>
      <c r="L34" t="s">
        <v>1</v>
      </c>
      <c r="M34" t="s">
        <v>9</v>
      </c>
      <c r="N34" t="s">
        <v>14</v>
      </c>
      <c r="O34" t="s">
        <v>1</v>
      </c>
    </row>
    <row r="35" spans="2:16" x14ac:dyDescent="0.25">
      <c r="B35" t="s">
        <v>29</v>
      </c>
      <c r="C35" t="s">
        <v>15</v>
      </c>
      <c r="D35" t="s">
        <v>41</v>
      </c>
      <c r="E35" t="e">
        <f>AVERAGE(D35:D38)</f>
        <v>#DIV/0!</v>
      </c>
      <c r="F35" t="e">
        <f>_xlfn.STDEV.S(D35:D38)/2</f>
        <v>#DIV/0!</v>
      </c>
      <c r="G35" t="s">
        <v>41</v>
      </c>
      <c r="H35" t="e">
        <f>AVERAGE(G35:G38)</f>
        <v>#DIV/0!</v>
      </c>
      <c r="I35" t="e">
        <f>_xlfn.STDEV.S(G35:G38)/2</f>
        <v>#DIV/0!</v>
      </c>
      <c r="J35" t="s">
        <v>41</v>
      </c>
      <c r="K35" t="e">
        <f>AVERAGE(J35:J38)</f>
        <v>#DIV/0!</v>
      </c>
      <c r="L35" t="e">
        <f>_xlfn.STDEV.S(J35:J38)/2</f>
        <v>#DIV/0!</v>
      </c>
      <c r="M35">
        <v>8.6433260393873184</v>
      </c>
      <c r="N35">
        <f>AVERAGE(M35:M38)</f>
        <v>8.2786287381473418</v>
      </c>
      <c r="O35">
        <f>_xlfn.STDEV.S(M35:M38)/SQRT(3)</f>
        <v>0.22183670788833756</v>
      </c>
      <c r="P35">
        <f>_xlfn.STDEV.S(M35:M37)</f>
        <v>0.38423244904641618</v>
      </c>
    </row>
    <row r="36" spans="2:16" x14ac:dyDescent="0.25">
      <c r="D36" t="s">
        <v>41</v>
      </c>
      <c r="G36" t="s">
        <v>41</v>
      </c>
      <c r="J36" t="s">
        <v>41</v>
      </c>
      <c r="M36">
        <v>7.8774617067833788</v>
      </c>
    </row>
    <row r="37" spans="2:16" x14ac:dyDescent="0.25">
      <c r="D37" t="s">
        <v>41</v>
      </c>
      <c r="G37" t="s">
        <v>41</v>
      </c>
      <c r="J37" t="s">
        <v>41</v>
      </c>
      <c r="M37">
        <v>8.31509846827133</v>
      </c>
    </row>
    <row r="38" spans="2:16" x14ac:dyDescent="0.25">
      <c r="D38" t="s">
        <v>41</v>
      </c>
      <c r="G38" t="s">
        <v>41</v>
      </c>
      <c r="J38" t="s">
        <v>41</v>
      </c>
    </row>
    <row r="40" spans="2:16" ht="15.6" x14ac:dyDescent="0.35">
      <c r="B40" t="s">
        <v>10</v>
      </c>
      <c r="C40" t="s">
        <v>4</v>
      </c>
      <c r="D40" t="s">
        <v>6</v>
      </c>
      <c r="E40" t="s">
        <v>11</v>
      </c>
      <c r="F40" t="s">
        <v>1</v>
      </c>
      <c r="G40" t="s">
        <v>7</v>
      </c>
      <c r="H40" t="s">
        <v>12</v>
      </c>
      <c r="I40" t="s">
        <v>1</v>
      </c>
      <c r="J40" t="s">
        <v>8</v>
      </c>
      <c r="K40" t="s">
        <v>13</v>
      </c>
      <c r="L40" t="s">
        <v>1</v>
      </c>
      <c r="M40" t="s">
        <v>9</v>
      </c>
      <c r="N40" t="s">
        <v>14</v>
      </c>
      <c r="O40" t="s">
        <v>1</v>
      </c>
    </row>
    <row r="41" spans="2:16" x14ac:dyDescent="0.25">
      <c r="B41" t="s">
        <v>30</v>
      </c>
      <c r="C41" t="s">
        <v>15</v>
      </c>
      <c r="D41" t="s">
        <v>41</v>
      </c>
      <c r="E41" t="e">
        <f>AVERAGE(D41:D44)</f>
        <v>#DIV/0!</v>
      </c>
      <c r="F41" t="e">
        <f>_xlfn.STDEV.S(D41:D44)/2</f>
        <v>#DIV/0!</v>
      </c>
      <c r="G41" t="s">
        <v>41</v>
      </c>
      <c r="H41" t="e">
        <f>AVERAGE(G41:G44)</f>
        <v>#DIV/0!</v>
      </c>
      <c r="I41" t="e">
        <f>_xlfn.STDEV.S(G41:G44)/2</f>
        <v>#DIV/0!</v>
      </c>
      <c r="J41" t="s">
        <v>41</v>
      </c>
      <c r="K41" t="e">
        <f>AVERAGE(J41:J44)</f>
        <v>#DIV/0!</v>
      </c>
      <c r="L41" t="e">
        <f>_xlfn.STDEV.S(J41:J44)/2</f>
        <v>#DIV/0!</v>
      </c>
      <c r="M41">
        <v>10.393873085339166</v>
      </c>
      <c r="N41">
        <f>AVERAGE(M41:M44)</f>
        <v>11.187089715536104</v>
      </c>
      <c r="O41">
        <f>_xlfn.STDEV.S(M41:M44)/SQRT(4)</f>
        <v>0.40292450390197626</v>
      </c>
      <c r="P41">
        <f>_xlfn.STDEV.S(M41:M44)</f>
        <v>0.80584900780395252</v>
      </c>
    </row>
    <row r="42" spans="2:16" x14ac:dyDescent="0.25">
      <c r="D42" t="s">
        <v>41</v>
      </c>
      <c r="G42" t="s">
        <v>41</v>
      </c>
      <c r="J42" t="s">
        <v>41</v>
      </c>
      <c r="M42">
        <v>11.706783369803063</v>
      </c>
    </row>
    <row r="43" spans="2:16" x14ac:dyDescent="0.25">
      <c r="D43" t="s">
        <v>41</v>
      </c>
      <c r="G43" t="s">
        <v>41</v>
      </c>
      <c r="J43" t="s">
        <v>41</v>
      </c>
      <c r="M43">
        <v>12.035010940919037</v>
      </c>
    </row>
    <row r="44" spans="2:16" x14ac:dyDescent="0.25">
      <c r="D44" t="s">
        <v>41</v>
      </c>
      <c r="G44" t="s">
        <v>41</v>
      </c>
      <c r="J44" t="s">
        <v>41</v>
      </c>
      <c r="M44">
        <v>10.612691466083149</v>
      </c>
    </row>
    <row r="46" spans="2:16" ht="15.6" x14ac:dyDescent="0.35">
      <c r="B46" t="s">
        <v>10</v>
      </c>
      <c r="C46" t="s">
        <v>4</v>
      </c>
      <c r="D46" t="s">
        <v>6</v>
      </c>
      <c r="E46" t="s">
        <v>11</v>
      </c>
      <c r="F46" t="s">
        <v>1</v>
      </c>
      <c r="G46" t="s">
        <v>7</v>
      </c>
      <c r="H46" t="s">
        <v>12</v>
      </c>
      <c r="I46" t="s">
        <v>1</v>
      </c>
      <c r="J46" t="s">
        <v>8</v>
      </c>
      <c r="K46" t="s">
        <v>13</v>
      </c>
      <c r="L46" t="s">
        <v>1</v>
      </c>
      <c r="M46" t="s">
        <v>9</v>
      </c>
      <c r="N46" t="s">
        <v>14</v>
      </c>
      <c r="O46" t="s">
        <v>1</v>
      </c>
    </row>
    <row r="47" spans="2:16" x14ac:dyDescent="0.25">
      <c r="B47" t="s">
        <v>31</v>
      </c>
      <c r="C47" t="s">
        <v>15</v>
      </c>
      <c r="D47" t="e">
        <v>#REF!</v>
      </c>
      <c r="E47" t="e">
        <f>AVERAGE(D47:D50)</f>
        <v>#REF!</v>
      </c>
      <c r="F47" t="e">
        <f>_xlfn.STDEV.S(D47:D50)/2</f>
        <v>#REF!</v>
      </c>
      <c r="G47" t="e">
        <v>#REF!</v>
      </c>
      <c r="H47" t="e">
        <f>AVERAGE(G47:G50)</f>
        <v>#REF!</v>
      </c>
      <c r="I47" t="e">
        <f>_xlfn.STDEV.S(G47:G50)/2</f>
        <v>#REF!</v>
      </c>
      <c r="J47" t="e">
        <v>#REF!</v>
      </c>
      <c r="K47" t="e">
        <f>AVERAGE(J47:J50)</f>
        <v>#REF!</v>
      </c>
      <c r="L47" t="e">
        <f>_xlfn.STDEV.S(J47:J50)/2</f>
        <v>#REF!</v>
      </c>
      <c r="M47">
        <v>14.580941446613096</v>
      </c>
      <c r="N47">
        <f>AVERAGE(M47:M50)</f>
        <v>14.925373134328364</v>
      </c>
      <c r="O47">
        <f>_xlfn.STDEV.S(M47:M50)/SQRT(4)</f>
        <v>0.27330380514897934</v>
      </c>
      <c r="P47">
        <f>_xlfn.STDEV.S(M47:M50)</f>
        <v>0.54660761029795868</v>
      </c>
    </row>
    <row r="48" spans="2:16" x14ac:dyDescent="0.25">
      <c r="D48" t="s">
        <v>41</v>
      </c>
      <c r="G48" t="s">
        <v>41</v>
      </c>
      <c r="J48" t="s">
        <v>41</v>
      </c>
      <c r="M48">
        <v>14.580941446613096</v>
      </c>
    </row>
    <row r="49" spans="2:16" x14ac:dyDescent="0.25">
      <c r="D49" t="s">
        <v>41</v>
      </c>
      <c r="G49" t="s">
        <v>41</v>
      </c>
      <c r="J49" t="s">
        <v>41</v>
      </c>
      <c r="M49">
        <v>14.810562571756606</v>
      </c>
    </row>
    <row r="50" spans="2:16" x14ac:dyDescent="0.25">
      <c r="D50" t="s">
        <v>41</v>
      </c>
      <c r="G50" t="s">
        <v>41</v>
      </c>
      <c r="J50" t="s">
        <v>41</v>
      </c>
      <c r="M50">
        <v>15.729047072330658</v>
      </c>
    </row>
    <row r="52" spans="2:16" ht="15.6" x14ac:dyDescent="0.35">
      <c r="B52" t="s">
        <v>10</v>
      </c>
      <c r="C52" t="s">
        <v>4</v>
      </c>
      <c r="D52" t="s">
        <v>6</v>
      </c>
      <c r="E52" t="s">
        <v>11</v>
      </c>
      <c r="F52" t="s">
        <v>1</v>
      </c>
      <c r="G52" t="s">
        <v>7</v>
      </c>
      <c r="H52" t="s">
        <v>12</v>
      </c>
      <c r="I52" t="s">
        <v>1</v>
      </c>
      <c r="J52" t="s">
        <v>8</v>
      </c>
      <c r="K52" t="s">
        <v>13</v>
      </c>
      <c r="L52" t="s">
        <v>1</v>
      </c>
      <c r="M52" t="s">
        <v>9</v>
      </c>
      <c r="N52" t="s">
        <v>14</v>
      </c>
      <c r="O52" t="s">
        <v>1</v>
      </c>
    </row>
    <row r="53" spans="2:16" x14ac:dyDescent="0.25">
      <c r="B53" t="s">
        <v>32</v>
      </c>
      <c r="C53" t="s">
        <v>15</v>
      </c>
      <c r="D53" t="s">
        <v>41</v>
      </c>
      <c r="E53" t="e">
        <f>AVERAGE(D53:D56)</f>
        <v>#DIV/0!</v>
      </c>
      <c r="F53" t="e">
        <f>_xlfn.STDEV.S(D53:D56)/2</f>
        <v>#DIV/0!</v>
      </c>
      <c r="G53" t="s">
        <v>41</v>
      </c>
      <c r="H53" t="e">
        <f>AVERAGE(G53:G56)</f>
        <v>#DIV/0!</v>
      </c>
      <c r="I53" t="e">
        <f>_xlfn.STDEV.S(G53:G56)/2</f>
        <v>#DIV/0!</v>
      </c>
      <c r="J53" t="s">
        <v>41</v>
      </c>
      <c r="K53" t="e">
        <f>AVERAGE(J53:J56)</f>
        <v>#DIV/0!</v>
      </c>
      <c r="L53" t="e">
        <f>_xlfn.STDEV.S(J53:J56)/2</f>
        <v>#DIV/0!</v>
      </c>
      <c r="M53">
        <v>14.223194748358864</v>
      </c>
      <c r="N53">
        <f>AVERAGE(M53:M56)</f>
        <v>13.51203501094092</v>
      </c>
      <c r="O53">
        <f>_xlfn.STDEV.S(M53:M56)/SQRT(4)</f>
        <v>0.29796015022553263</v>
      </c>
      <c r="P53">
        <f>_xlfn.STDEV.S(M53:M56)</f>
        <v>0.59592030045106525</v>
      </c>
    </row>
    <row r="54" spans="2:16" x14ac:dyDescent="0.25">
      <c r="D54" t="s">
        <v>41</v>
      </c>
      <c r="G54" t="s">
        <v>41</v>
      </c>
      <c r="J54" t="s">
        <v>41</v>
      </c>
      <c r="M54">
        <v>13.785557986870899</v>
      </c>
    </row>
    <row r="55" spans="2:16" x14ac:dyDescent="0.25">
      <c r="D55" t="s">
        <v>41</v>
      </c>
      <c r="G55" t="s">
        <v>41</v>
      </c>
      <c r="J55" t="s">
        <v>41</v>
      </c>
      <c r="M55">
        <v>13.019693654266959</v>
      </c>
    </row>
    <row r="56" spans="2:16" x14ac:dyDescent="0.25">
      <c r="D56" t="s">
        <v>41</v>
      </c>
      <c r="G56" t="s">
        <v>41</v>
      </c>
      <c r="J56" t="s">
        <v>41</v>
      </c>
      <c r="M56">
        <v>13.019693654266959</v>
      </c>
    </row>
    <row r="58" spans="2:16" ht="15.6" x14ac:dyDescent="0.35">
      <c r="B58" t="s">
        <v>10</v>
      </c>
      <c r="C58" t="s">
        <v>4</v>
      </c>
      <c r="D58" t="s">
        <v>6</v>
      </c>
      <c r="E58" t="s">
        <v>11</v>
      </c>
      <c r="F58" t="s">
        <v>1</v>
      </c>
      <c r="G58" t="s">
        <v>7</v>
      </c>
      <c r="H58" t="s">
        <v>12</v>
      </c>
      <c r="I58" t="s">
        <v>1</v>
      </c>
      <c r="J58" t="s">
        <v>8</v>
      </c>
      <c r="K58" t="s">
        <v>13</v>
      </c>
      <c r="L58" t="s">
        <v>1</v>
      </c>
      <c r="M58" t="s">
        <v>9</v>
      </c>
      <c r="N58" t="s">
        <v>14</v>
      </c>
      <c r="O58" t="s">
        <v>1</v>
      </c>
    </row>
    <row r="59" spans="2:16" x14ac:dyDescent="0.25">
      <c r="B59" t="s">
        <v>33</v>
      </c>
      <c r="C59" t="s">
        <v>15</v>
      </c>
      <c r="D59" t="s">
        <v>41</v>
      </c>
      <c r="E59" t="e">
        <f>AVERAGE(D59:D62)</f>
        <v>#DIV/0!</v>
      </c>
      <c r="F59" t="e">
        <f>_xlfn.STDEV.S(D59:D62)/2</f>
        <v>#DIV/0!</v>
      </c>
      <c r="G59" t="s">
        <v>41</v>
      </c>
      <c r="H59" t="e">
        <f>AVERAGE(G59:G62)</f>
        <v>#DIV/0!</v>
      </c>
      <c r="I59" t="e">
        <f>_xlfn.STDEV.S(G59:G62)/2</f>
        <v>#DIV/0!</v>
      </c>
      <c r="J59" t="s">
        <v>41</v>
      </c>
      <c r="K59" t="e">
        <f>AVERAGE(J59:J62)</f>
        <v>#DIV/0!</v>
      </c>
      <c r="L59" t="e">
        <f>_xlfn.STDEV.S(J59:J62)/2</f>
        <v>#DIV/0!</v>
      </c>
      <c r="M59">
        <v>13.238512035010942</v>
      </c>
      <c r="N59">
        <f>AVERAGE(M59:M62)</f>
        <v>12.910284463894968</v>
      </c>
      <c r="O59">
        <f>_xlfn.STDEV.S(M59:M62)/SQRT(4)</f>
        <v>0.3126628045128057</v>
      </c>
      <c r="P59">
        <f>_xlfn.STDEV.S(M59:M62)</f>
        <v>0.62532560902561141</v>
      </c>
    </row>
    <row r="60" spans="2:16" x14ac:dyDescent="0.25">
      <c r="D60" t="s">
        <v>41</v>
      </c>
      <c r="G60" t="s">
        <v>41</v>
      </c>
      <c r="J60" t="s">
        <v>41</v>
      </c>
      <c r="M60">
        <v>12.691466083150985</v>
      </c>
    </row>
    <row r="61" spans="2:16" x14ac:dyDescent="0.25">
      <c r="D61" t="s">
        <v>41</v>
      </c>
      <c r="G61" t="s">
        <v>41</v>
      </c>
      <c r="J61" t="s">
        <v>41</v>
      </c>
      <c r="M61">
        <v>12.144420131291028</v>
      </c>
    </row>
    <row r="62" spans="2:16" x14ac:dyDescent="0.25">
      <c r="D62" t="s">
        <v>41</v>
      </c>
      <c r="G62" t="s">
        <v>41</v>
      </c>
      <c r="J62" t="s">
        <v>41</v>
      </c>
      <c r="M62">
        <v>13.566739606126916</v>
      </c>
    </row>
    <row r="64" spans="2:16" ht="15.6" x14ac:dyDescent="0.35">
      <c r="B64" t="s">
        <v>10</v>
      </c>
      <c r="C64" t="s">
        <v>4</v>
      </c>
      <c r="D64" t="s">
        <v>6</v>
      </c>
      <c r="E64" t="s">
        <v>11</v>
      </c>
      <c r="F64" t="s">
        <v>1</v>
      </c>
      <c r="G64" t="s">
        <v>7</v>
      </c>
      <c r="H64" t="s">
        <v>12</v>
      </c>
      <c r="I64" t="s">
        <v>1</v>
      </c>
      <c r="J64" t="s">
        <v>8</v>
      </c>
      <c r="K64" t="s">
        <v>13</v>
      </c>
      <c r="L64" t="s">
        <v>1</v>
      </c>
      <c r="M64" t="s">
        <v>9</v>
      </c>
      <c r="N64" t="s">
        <v>14</v>
      </c>
      <c r="O64" t="s">
        <v>1</v>
      </c>
    </row>
    <row r="65" spans="2:16" x14ac:dyDescent="0.25">
      <c r="B65" t="s">
        <v>34</v>
      </c>
      <c r="C65" t="s">
        <v>15</v>
      </c>
      <c r="D65" t="s">
        <v>41</v>
      </c>
      <c r="E65" t="e">
        <f>AVERAGE(D65:D68)</f>
        <v>#DIV/0!</v>
      </c>
      <c r="F65" t="e">
        <f>_xlfn.STDEV.S(D65:D68)/2</f>
        <v>#DIV/0!</v>
      </c>
      <c r="G65" t="s">
        <v>41</v>
      </c>
      <c r="H65" t="e">
        <f>AVERAGE(G65:G68)</f>
        <v>#DIV/0!</v>
      </c>
      <c r="I65" t="e">
        <f>_xlfn.STDEV.S(G65:G68)/2</f>
        <v>#DIV/0!</v>
      </c>
      <c r="J65" t="s">
        <v>41</v>
      </c>
      <c r="K65" t="e">
        <f>AVERAGE(J65:J68)</f>
        <v>#DIV/0!</v>
      </c>
      <c r="L65" t="e">
        <f>_xlfn.STDEV.S(J65:J68)/2</f>
        <v>#DIV/0!</v>
      </c>
      <c r="M65">
        <v>22.158438576349027</v>
      </c>
      <c r="N65">
        <f>AVERAGE(M65:M68)</f>
        <v>21.64179104477612</v>
      </c>
      <c r="O65">
        <f>_xlfn.STDEV.S(M65:M68)/SQRT(4)</f>
        <v>0.33961422405853026</v>
      </c>
      <c r="P65">
        <f>_xlfn.STDEV.S(M65:M68)</f>
        <v>0.67922844811706051</v>
      </c>
    </row>
    <row r="66" spans="2:16" x14ac:dyDescent="0.25">
      <c r="D66" t="s">
        <v>41</v>
      </c>
      <c r="G66" t="s">
        <v>41</v>
      </c>
      <c r="J66" t="s">
        <v>41</v>
      </c>
      <c r="M66">
        <v>20.895522388059703</v>
      </c>
    </row>
    <row r="67" spans="2:16" x14ac:dyDescent="0.25">
      <c r="D67" t="s">
        <v>41</v>
      </c>
      <c r="G67" t="s">
        <v>41</v>
      </c>
      <c r="J67" t="s">
        <v>41</v>
      </c>
      <c r="M67">
        <v>21.239954075774975</v>
      </c>
    </row>
    <row r="68" spans="2:16" x14ac:dyDescent="0.25">
      <c r="D68" t="s">
        <v>41</v>
      </c>
      <c r="G68" t="s">
        <v>41</v>
      </c>
      <c r="J68" t="s">
        <v>41</v>
      </c>
      <c r="M68">
        <v>22.273249138920775</v>
      </c>
    </row>
    <row r="70" spans="2:16" ht="15.6" x14ac:dyDescent="0.35">
      <c r="B70" t="s">
        <v>10</v>
      </c>
      <c r="C70" t="s">
        <v>4</v>
      </c>
      <c r="D70" t="s">
        <v>6</v>
      </c>
      <c r="E70" t="s">
        <v>11</v>
      </c>
      <c r="F70" t="s">
        <v>1</v>
      </c>
      <c r="G70" t="s">
        <v>7</v>
      </c>
      <c r="H70" t="s">
        <v>12</v>
      </c>
      <c r="I70" t="s">
        <v>1</v>
      </c>
      <c r="J70" t="s">
        <v>8</v>
      </c>
      <c r="K70" t="s">
        <v>13</v>
      </c>
      <c r="L70" t="s">
        <v>1</v>
      </c>
      <c r="M70" t="s">
        <v>9</v>
      </c>
      <c r="N70" t="s">
        <v>14</v>
      </c>
      <c r="O70" t="s">
        <v>1</v>
      </c>
    </row>
    <row r="71" spans="2:16" x14ac:dyDescent="0.25">
      <c r="B71" t="s">
        <v>35</v>
      </c>
      <c r="C71" t="s">
        <v>15</v>
      </c>
      <c r="D71" t="s">
        <v>41</v>
      </c>
      <c r="E71">
        <f>AVERAGE(D71:D74)</f>
        <v>0</v>
      </c>
      <c r="F71">
        <f>_xlfn.STDEV.S(D71:D74)/2</f>
        <v>0</v>
      </c>
      <c r="G71" t="s">
        <v>41</v>
      </c>
      <c r="H71">
        <f>AVERAGE(G71:G74)</f>
        <v>0</v>
      </c>
      <c r="I71">
        <f>_xlfn.STDEV.S(G71:G74)/2</f>
        <v>0</v>
      </c>
      <c r="J71" t="s">
        <v>41</v>
      </c>
      <c r="K71">
        <f>AVERAGE(J71:J74)</f>
        <v>0</v>
      </c>
      <c r="L71">
        <f>_xlfn.STDEV.S(J71:J74)/2</f>
        <v>0</v>
      </c>
      <c r="M71">
        <v>17.993456924754639</v>
      </c>
      <c r="N71">
        <f>AVERAGE(M71:M74)</f>
        <v>17.666303162486372</v>
      </c>
      <c r="O71">
        <f>_xlfn.STDEV.S(M71:M74)/2</f>
        <v>0.20881725360007447</v>
      </c>
      <c r="P71">
        <f>_xlfn.STDEV.S(M71:M74)</f>
        <v>0.41763450720014894</v>
      </c>
    </row>
    <row r="72" spans="2:16" x14ac:dyDescent="0.25">
      <c r="D72">
        <v>0</v>
      </c>
      <c r="G72">
        <v>0</v>
      </c>
      <c r="J72">
        <v>0</v>
      </c>
      <c r="M72">
        <v>17.12104689203926</v>
      </c>
    </row>
    <row r="73" spans="2:16" x14ac:dyDescent="0.25">
      <c r="D73">
        <v>0</v>
      </c>
      <c r="G73">
        <v>0</v>
      </c>
      <c r="J73">
        <v>0</v>
      </c>
      <c r="M73">
        <v>17.993456924754639</v>
      </c>
    </row>
    <row r="74" spans="2:16" x14ac:dyDescent="0.25">
      <c r="D74">
        <v>0</v>
      </c>
      <c r="G74">
        <v>0</v>
      </c>
      <c r="J74">
        <v>0</v>
      </c>
      <c r="M74">
        <v>17.55725190839695</v>
      </c>
    </row>
    <row r="76" spans="2:16" ht="15.6" x14ac:dyDescent="0.35">
      <c r="B76" t="s">
        <v>10</v>
      </c>
      <c r="C76" t="s">
        <v>4</v>
      </c>
      <c r="D76" t="s">
        <v>6</v>
      </c>
      <c r="E76" t="s">
        <v>11</v>
      </c>
      <c r="F76" t="s">
        <v>1</v>
      </c>
      <c r="G76" t="s">
        <v>7</v>
      </c>
      <c r="H76" t="s">
        <v>12</v>
      </c>
      <c r="I76" t="s">
        <v>1</v>
      </c>
      <c r="J76" t="s">
        <v>8</v>
      </c>
      <c r="K76" t="s">
        <v>13</v>
      </c>
      <c r="L76" t="s">
        <v>1</v>
      </c>
      <c r="M76" t="s">
        <v>9</v>
      </c>
      <c r="N76" t="s">
        <v>14</v>
      </c>
      <c r="O76" t="s">
        <v>1</v>
      </c>
    </row>
    <row r="77" spans="2:16" x14ac:dyDescent="0.25">
      <c r="B77" t="s">
        <v>36</v>
      </c>
      <c r="C77" t="s">
        <v>15</v>
      </c>
      <c r="D77">
        <v>0</v>
      </c>
      <c r="E77">
        <f>AVERAGE(D77:D80)</f>
        <v>0</v>
      </c>
      <c r="F77">
        <f>_xlfn.STDEV.S(D77:D80)/2</f>
        <v>0</v>
      </c>
      <c r="G77">
        <v>0</v>
      </c>
      <c r="H77">
        <f>AVERAGE(G77:G80)</f>
        <v>0</v>
      </c>
      <c r="I77">
        <f>_xlfn.STDEV.S(G77:G80)/2</f>
        <v>0</v>
      </c>
      <c r="J77">
        <v>0</v>
      </c>
      <c r="K77">
        <f>AVERAGE(J77:J80)</f>
        <v>0</v>
      </c>
      <c r="L77">
        <f>_xlfn.STDEV.S(J77:J80)/2</f>
        <v>0</v>
      </c>
      <c r="M77">
        <v>19.632606199770379</v>
      </c>
      <c r="N77">
        <f>AVERAGE(M77:M80)</f>
        <v>21.38346727898967</v>
      </c>
      <c r="O77">
        <f>_xlfn.STDEV.S(M77:M80)/2</f>
        <v>0.84416998678833211</v>
      </c>
      <c r="P77">
        <f>_xlfn.STDEV.S(M77:M80)</f>
        <v>1.6883399735766642</v>
      </c>
    </row>
    <row r="78" spans="2:16" x14ac:dyDescent="0.25">
      <c r="D78">
        <v>0</v>
      </c>
      <c r="G78">
        <v>0</v>
      </c>
      <c r="J78">
        <v>0</v>
      </c>
      <c r="M78">
        <v>23.421354764638352</v>
      </c>
    </row>
    <row r="79" spans="2:16" x14ac:dyDescent="0.25">
      <c r="D79">
        <v>0</v>
      </c>
      <c r="G79">
        <v>0</v>
      </c>
      <c r="J79">
        <v>0</v>
      </c>
      <c r="M79">
        <v>20.436280137772684</v>
      </c>
    </row>
    <row r="80" spans="2:16" x14ac:dyDescent="0.25">
      <c r="D80">
        <v>0</v>
      </c>
      <c r="G80">
        <v>0</v>
      </c>
      <c r="J80">
        <v>0</v>
      </c>
      <c r="M80">
        <v>22.043628013777266</v>
      </c>
    </row>
    <row r="82" spans="2:16" ht="15.6" x14ac:dyDescent="0.35">
      <c r="B82" t="s">
        <v>10</v>
      </c>
      <c r="C82" t="s">
        <v>4</v>
      </c>
      <c r="D82" t="s">
        <v>6</v>
      </c>
      <c r="E82" t="s">
        <v>11</v>
      </c>
      <c r="F82" t="s">
        <v>1</v>
      </c>
      <c r="G82" t="s">
        <v>7</v>
      </c>
      <c r="H82" t="s">
        <v>12</v>
      </c>
      <c r="I82" t="s">
        <v>1</v>
      </c>
      <c r="J82" t="s">
        <v>8</v>
      </c>
      <c r="K82" t="s">
        <v>13</v>
      </c>
      <c r="L82" t="s">
        <v>1</v>
      </c>
      <c r="M82" t="s">
        <v>9</v>
      </c>
      <c r="N82" t="s">
        <v>14</v>
      </c>
      <c r="O82" t="s">
        <v>1</v>
      </c>
    </row>
    <row r="83" spans="2:16" x14ac:dyDescent="0.25">
      <c r="B83" t="s">
        <v>37</v>
      </c>
      <c r="C83" t="s">
        <v>15</v>
      </c>
      <c r="D83">
        <v>0</v>
      </c>
      <c r="E83">
        <f>AVERAGE(D83:D86)</f>
        <v>0</v>
      </c>
      <c r="F83">
        <f>_xlfn.STDEV.S(D83:D86)/2</f>
        <v>0</v>
      </c>
      <c r="G83">
        <v>0</v>
      </c>
      <c r="H83">
        <f>AVERAGE(G83:G86)</f>
        <v>0</v>
      </c>
      <c r="I83">
        <f>_xlfn.STDEV.S(G83:G86)/2</f>
        <v>0</v>
      </c>
      <c r="J83">
        <v>0</v>
      </c>
      <c r="K83">
        <f>AVERAGE(J83:J86)</f>
        <v>0</v>
      </c>
      <c r="L83">
        <f>_xlfn.STDEV.S(J83:J86)/2</f>
        <v>0</v>
      </c>
      <c r="M83">
        <v>19.193020719738271</v>
      </c>
      <c r="N83">
        <f>AVERAGE(M83:M86)</f>
        <v>19.029443838604145</v>
      </c>
      <c r="O83">
        <f>_xlfn.STDEV.S(M83:M86)/2</f>
        <v>0.38426707582453401</v>
      </c>
      <c r="P83">
        <f>_xlfn.STDEV.S(M83:M86)</f>
        <v>0.76853415164906802</v>
      </c>
    </row>
    <row r="84" spans="2:16" x14ac:dyDescent="0.25">
      <c r="D84">
        <v>0</v>
      </c>
      <c r="G84">
        <v>0</v>
      </c>
      <c r="J84">
        <v>0</v>
      </c>
      <c r="M84">
        <v>19.956379498364228</v>
      </c>
    </row>
    <row r="85" spans="2:16" x14ac:dyDescent="0.25">
      <c r="D85">
        <v>0</v>
      </c>
      <c r="G85">
        <v>0</v>
      </c>
      <c r="J85">
        <v>0</v>
      </c>
      <c r="M85">
        <v>18.865866957470018</v>
      </c>
    </row>
    <row r="86" spans="2:16" x14ac:dyDescent="0.25">
      <c r="D86">
        <v>0</v>
      </c>
      <c r="G86">
        <v>0</v>
      </c>
      <c r="J86">
        <v>0</v>
      </c>
      <c r="M86">
        <v>18.102508178844062</v>
      </c>
    </row>
    <row r="88" spans="2:16" ht="15.6" x14ac:dyDescent="0.35">
      <c r="B88" t="s">
        <v>10</v>
      </c>
      <c r="C88" t="s">
        <v>4</v>
      </c>
      <c r="D88" t="s">
        <v>6</v>
      </c>
      <c r="E88" t="s">
        <v>11</v>
      </c>
      <c r="F88" t="s">
        <v>1</v>
      </c>
      <c r="G88" t="s">
        <v>7</v>
      </c>
      <c r="H88" t="s">
        <v>12</v>
      </c>
      <c r="I88" t="s">
        <v>1</v>
      </c>
      <c r="J88" t="s">
        <v>8</v>
      </c>
      <c r="K88" t="s">
        <v>13</v>
      </c>
      <c r="L88" t="s">
        <v>1</v>
      </c>
      <c r="M88" t="s">
        <v>9</v>
      </c>
      <c r="N88" t="s">
        <v>14</v>
      </c>
      <c r="O88" t="s">
        <v>1</v>
      </c>
    </row>
    <row r="89" spans="2:16" x14ac:dyDescent="0.25">
      <c r="B89" t="s">
        <v>38</v>
      </c>
      <c r="C89" t="s">
        <v>15</v>
      </c>
      <c r="D89">
        <v>0</v>
      </c>
      <c r="E89">
        <f>AVERAGE(D89:D92)</f>
        <v>0</v>
      </c>
      <c r="F89">
        <f>_xlfn.STDEV.S(D89:D92)/2</f>
        <v>0</v>
      </c>
      <c r="G89">
        <v>0</v>
      </c>
      <c r="H89">
        <f>AVERAGE(G89:G92)</f>
        <v>0</v>
      </c>
      <c r="I89">
        <f>_xlfn.STDEV.S(G89:G92)/2</f>
        <v>0</v>
      </c>
      <c r="J89">
        <v>0</v>
      </c>
      <c r="K89">
        <f>AVERAGE(J89:J92)</f>
        <v>0</v>
      </c>
      <c r="L89">
        <f>_xlfn.STDEV.S(J89:J92)/2</f>
        <v>0</v>
      </c>
      <c r="M89">
        <v>21.592148309705564</v>
      </c>
      <c r="N89">
        <f>AVERAGE(M89:M92)</f>
        <v>20.992366412213741</v>
      </c>
      <c r="O89">
        <f>_xlfn.STDEV.S(M89:M92)/2</f>
        <v>0.41405982369663963</v>
      </c>
      <c r="P89">
        <f>_xlfn.STDEV.S(M89:M92)</f>
        <v>0.82811964739327926</v>
      </c>
    </row>
    <row r="90" spans="2:16" x14ac:dyDescent="0.25">
      <c r="D90">
        <v>0</v>
      </c>
      <c r="G90">
        <v>0</v>
      </c>
      <c r="J90">
        <v>0</v>
      </c>
      <c r="M90">
        <v>21.810250817884409</v>
      </c>
    </row>
    <row r="91" spans="2:16" x14ac:dyDescent="0.25">
      <c r="D91">
        <v>0</v>
      </c>
      <c r="G91">
        <v>0</v>
      </c>
      <c r="J91">
        <v>0</v>
      </c>
      <c r="M91">
        <v>20.392584514721918</v>
      </c>
    </row>
    <row r="92" spans="2:16" x14ac:dyDescent="0.25">
      <c r="D92">
        <v>0</v>
      </c>
      <c r="G92">
        <v>0</v>
      </c>
      <c r="J92">
        <v>0</v>
      </c>
      <c r="M92">
        <v>20.174482006543073</v>
      </c>
    </row>
    <row r="94" spans="2:16" ht="15.6" x14ac:dyDescent="0.35">
      <c r="B94" t="s">
        <v>10</v>
      </c>
      <c r="C94" t="s">
        <v>4</v>
      </c>
      <c r="D94" t="s">
        <v>6</v>
      </c>
      <c r="E94" t="s">
        <v>11</v>
      </c>
      <c r="F94" t="s">
        <v>1</v>
      </c>
      <c r="G94" t="s">
        <v>7</v>
      </c>
      <c r="H94" t="s">
        <v>12</v>
      </c>
      <c r="I94" t="s">
        <v>1</v>
      </c>
      <c r="J94" t="s">
        <v>8</v>
      </c>
      <c r="K94" t="s">
        <v>13</v>
      </c>
      <c r="L94" t="s">
        <v>1</v>
      </c>
      <c r="M94" t="s">
        <v>9</v>
      </c>
      <c r="N94" t="s">
        <v>14</v>
      </c>
      <c r="O94" t="s">
        <v>1</v>
      </c>
    </row>
    <row r="95" spans="2:16" x14ac:dyDescent="0.25">
      <c r="B95" t="s">
        <v>39</v>
      </c>
      <c r="C95" t="s">
        <v>15</v>
      </c>
      <c r="D95" t="s">
        <v>41</v>
      </c>
      <c r="E95" t="e">
        <f>AVERAGE(D95:D98)</f>
        <v>#REF!</v>
      </c>
      <c r="F95" t="e">
        <f>_xlfn.STDEV.S(D95:D98)/2</f>
        <v>#REF!</v>
      </c>
      <c r="G95" t="s">
        <v>41</v>
      </c>
      <c r="H95" t="e">
        <f>AVERAGE(G95:G98)</f>
        <v>#REF!</v>
      </c>
      <c r="I95" t="e">
        <f>_xlfn.STDEV.S(G95:G98)/2</f>
        <v>#REF!</v>
      </c>
      <c r="J95" t="s">
        <v>41</v>
      </c>
      <c r="K95" t="e">
        <f>AVERAGE(J95:J98)</f>
        <v>#REF!</v>
      </c>
      <c r="L95" t="e">
        <f>_xlfn.STDEV.S(J95:J98)/2</f>
        <v>#REF!</v>
      </c>
      <c r="M95">
        <v>20.610687022900763</v>
      </c>
      <c r="N95">
        <f>AVERAGE(M95:M98)</f>
        <v>18.320610687022899</v>
      </c>
      <c r="O95">
        <f>_xlfn.STDEV.S(M95:M98)/2</f>
        <v>1.6876540393175692</v>
      </c>
      <c r="P95">
        <f>_xlfn.STDEV.S(M95:M98)</f>
        <v>3.3753080786351384</v>
      </c>
    </row>
    <row r="96" spans="2:16" x14ac:dyDescent="0.25">
      <c r="D96" t="s">
        <v>41</v>
      </c>
      <c r="G96" t="s">
        <v>41</v>
      </c>
      <c r="J96" t="s">
        <v>41</v>
      </c>
      <c r="M96">
        <v>19.847328244274806</v>
      </c>
    </row>
    <row r="97" spans="2:16" x14ac:dyDescent="0.25">
      <c r="D97" t="e">
        <v>#REF!</v>
      </c>
      <c r="G97" t="e">
        <v>#REF!</v>
      </c>
      <c r="J97" t="e">
        <v>#REF!</v>
      </c>
      <c r="M97">
        <v>13.304252998909476</v>
      </c>
    </row>
    <row r="98" spans="2:16" x14ac:dyDescent="0.25">
      <c r="D98" t="s">
        <v>41</v>
      </c>
      <c r="G98" t="s">
        <v>41</v>
      </c>
      <c r="J98" t="s">
        <v>41</v>
      </c>
      <c r="M98">
        <v>19.520174482006553</v>
      </c>
    </row>
    <row r="99" spans="2:16" ht="18.75" customHeight="1" x14ac:dyDescent="0.35">
      <c r="B99" t="s">
        <v>10</v>
      </c>
      <c r="C99" t="s">
        <v>4</v>
      </c>
      <c r="D99" t="s">
        <v>6</v>
      </c>
      <c r="E99" t="s">
        <v>11</v>
      </c>
      <c r="F99" t="s">
        <v>1</v>
      </c>
      <c r="G99" t="s">
        <v>7</v>
      </c>
      <c r="H99" t="s">
        <v>12</v>
      </c>
      <c r="I99" t="s">
        <v>1</v>
      </c>
      <c r="J99" t="s">
        <v>8</v>
      </c>
      <c r="K99" t="s">
        <v>13</v>
      </c>
      <c r="L99" t="s">
        <v>1</v>
      </c>
      <c r="M99" t="s">
        <v>9</v>
      </c>
      <c r="N99" t="s">
        <v>14</v>
      </c>
      <c r="O99" t="s">
        <v>1</v>
      </c>
    </row>
    <row r="100" spans="2:16" x14ac:dyDescent="0.25">
      <c r="B100" t="s">
        <v>20</v>
      </c>
      <c r="C100" t="s">
        <v>15</v>
      </c>
      <c r="D100" t="s">
        <v>41</v>
      </c>
      <c r="E100" t="e">
        <f>AVERAGE(D100:D103)</f>
        <v>#REF!</v>
      </c>
      <c r="F100" t="e">
        <f>_xlfn.STDEV.S(D100:D103)/2</f>
        <v>#REF!</v>
      </c>
      <c r="G100" t="s">
        <v>41</v>
      </c>
      <c r="H100" t="e">
        <f>AVERAGE(G100:G103)</f>
        <v>#REF!</v>
      </c>
      <c r="I100" t="e">
        <f>_xlfn.STDEV.S(G100:G103)/2</f>
        <v>#REF!</v>
      </c>
      <c r="J100" t="s">
        <v>41</v>
      </c>
      <c r="K100" t="e">
        <f>AVERAGE(J100:J103)</f>
        <v>#REF!</v>
      </c>
      <c r="L100" t="e">
        <f>_xlfn.STDEV.S(J100:J103)/2</f>
        <v>#REF!</v>
      </c>
      <c r="M100">
        <v>18.828932261768088</v>
      </c>
      <c r="N100">
        <f>AVERAGE(M100:M103)</f>
        <v>18.293149636433217</v>
      </c>
      <c r="O100">
        <f>_xlfn.STDEV.S(M100:M103)/SQRT(3)</f>
        <v>0.37691763497114744</v>
      </c>
      <c r="P100">
        <f>_xlfn.STDEV.S(M100:M103)</f>
        <v>0.65284049403872724</v>
      </c>
    </row>
    <row r="101" spans="2:16" x14ac:dyDescent="0.25">
      <c r="D101" t="s">
        <v>41</v>
      </c>
      <c r="G101" t="s">
        <v>41</v>
      </c>
      <c r="J101" t="s">
        <v>41</v>
      </c>
      <c r="M101">
        <v>17.566016073478764</v>
      </c>
    </row>
    <row r="102" spans="2:16" x14ac:dyDescent="0.25">
      <c r="D102" t="s">
        <v>41</v>
      </c>
      <c r="G102" t="s">
        <v>41</v>
      </c>
      <c r="J102" t="s">
        <v>41</v>
      </c>
      <c r="M102">
        <v>18.484500574052802</v>
      </c>
    </row>
    <row r="103" spans="2:16" x14ac:dyDescent="0.25">
      <c r="D103" t="e">
        <v>#REF!</v>
      </c>
      <c r="G103" t="e">
        <v>#REF!</v>
      </c>
      <c r="J103" t="e">
        <v>#REF!</v>
      </c>
    </row>
    <row r="105" spans="2:16" ht="15.6" x14ac:dyDescent="0.35">
      <c r="B105" t="s">
        <v>10</v>
      </c>
      <c r="C105" t="s">
        <v>4</v>
      </c>
      <c r="D105" t="s">
        <v>6</v>
      </c>
      <c r="E105" t="s">
        <v>11</v>
      </c>
      <c r="F105" t="s">
        <v>1</v>
      </c>
      <c r="G105" t="s">
        <v>7</v>
      </c>
      <c r="H105" t="s">
        <v>12</v>
      </c>
      <c r="I105" t="s">
        <v>1</v>
      </c>
      <c r="J105" t="s">
        <v>8</v>
      </c>
      <c r="K105" t="s">
        <v>13</v>
      </c>
      <c r="L105" t="s">
        <v>1</v>
      </c>
      <c r="M105" t="s">
        <v>9</v>
      </c>
      <c r="N105" t="s">
        <v>14</v>
      </c>
      <c r="O105" t="s">
        <v>1</v>
      </c>
    </row>
    <row r="106" spans="2:16" x14ac:dyDescent="0.25">
      <c r="B106" t="s">
        <v>21</v>
      </c>
      <c r="C106" t="s">
        <v>19</v>
      </c>
      <c r="D106" t="s">
        <v>41</v>
      </c>
      <c r="E106" t="e">
        <f>AVERAGE(D106:D109)</f>
        <v>#DIV/0!</v>
      </c>
      <c r="F106" t="e">
        <f>_xlfn.STDEV.S(D106:D109)/2</f>
        <v>#DIV/0!</v>
      </c>
      <c r="G106" t="s">
        <v>41</v>
      </c>
      <c r="H106" t="e">
        <f>AVERAGE(G106:G109)</f>
        <v>#DIV/0!</v>
      </c>
      <c r="I106" t="e">
        <f>_xlfn.STDEV.S(G106:G109)/2</f>
        <v>#DIV/0!</v>
      </c>
      <c r="J106" t="s">
        <v>41</v>
      </c>
      <c r="K106" t="e">
        <f>AVERAGE(J106:J109)</f>
        <v>#DIV/0!</v>
      </c>
      <c r="L106" t="e">
        <f>_xlfn.STDEV.S(J106:J109)/2</f>
        <v>#DIV/0!</v>
      </c>
      <c r="M106">
        <v>18.828932261768088</v>
      </c>
      <c r="N106">
        <f>AVERAGE(M106:M109)</f>
        <v>18.771526980482207</v>
      </c>
      <c r="O106">
        <f>_xlfn.STDEV.S(M106:M109)/SQRT(4)</f>
        <v>0.2122184559205765</v>
      </c>
      <c r="P106">
        <f>_xlfn.STDEV.S(M106:M109)</f>
        <v>0.42443691184115301</v>
      </c>
    </row>
    <row r="107" spans="2:16" x14ac:dyDescent="0.25">
      <c r="D107" t="s">
        <v>41</v>
      </c>
      <c r="G107" t="s">
        <v>41</v>
      </c>
      <c r="J107" t="s">
        <v>41</v>
      </c>
      <c r="M107">
        <v>18.254879448909307</v>
      </c>
    </row>
    <row r="108" spans="2:16" x14ac:dyDescent="0.25">
      <c r="D108" t="s">
        <v>41</v>
      </c>
      <c r="G108" t="s">
        <v>41</v>
      </c>
      <c r="J108" t="s">
        <v>41</v>
      </c>
      <c r="M108">
        <v>18.714121699196326</v>
      </c>
    </row>
    <row r="109" spans="2:16" x14ac:dyDescent="0.25">
      <c r="D109" t="s">
        <v>41</v>
      </c>
      <c r="G109" t="s">
        <v>41</v>
      </c>
      <c r="J109" t="s">
        <v>41</v>
      </c>
      <c r="M109">
        <v>19.288174512055107</v>
      </c>
    </row>
    <row r="111" spans="2:16" ht="15.6" x14ac:dyDescent="0.35">
      <c r="B111" t="s">
        <v>10</v>
      </c>
      <c r="C111" t="s">
        <v>4</v>
      </c>
      <c r="D111" t="s">
        <v>6</v>
      </c>
      <c r="E111" t="s">
        <v>11</v>
      </c>
      <c r="F111" t="s">
        <v>1</v>
      </c>
      <c r="G111" t="s">
        <v>7</v>
      </c>
      <c r="H111" t="s">
        <v>12</v>
      </c>
      <c r="I111" t="s">
        <v>1</v>
      </c>
      <c r="J111" t="s">
        <v>8</v>
      </c>
      <c r="K111" t="s">
        <v>13</v>
      </c>
      <c r="L111" t="s">
        <v>1</v>
      </c>
      <c r="M111" t="s">
        <v>9</v>
      </c>
      <c r="N111" t="s">
        <v>14</v>
      </c>
      <c r="O111" t="s">
        <v>1</v>
      </c>
    </row>
    <row r="112" spans="2:16" x14ac:dyDescent="0.25">
      <c r="B112" t="s">
        <v>22</v>
      </c>
      <c r="C112" t="s">
        <v>18</v>
      </c>
      <c r="D112" t="s">
        <v>41</v>
      </c>
      <c r="E112" t="e">
        <f>AVERAGE(D112:D115)</f>
        <v>#DIV/0!</v>
      </c>
      <c r="F112" t="e">
        <f>_xlfn.STDEV.S(D112:D115)/2</f>
        <v>#DIV/0!</v>
      </c>
      <c r="G112" t="s">
        <v>41</v>
      </c>
      <c r="H112" t="e">
        <f>AVERAGE(G112:G115)</f>
        <v>#DIV/0!</v>
      </c>
      <c r="I112" t="e">
        <f>_xlfn.STDEV.S(G112:G115)/2</f>
        <v>#DIV/0!</v>
      </c>
      <c r="J112" t="s">
        <v>41</v>
      </c>
      <c r="K112" t="e">
        <f>AVERAGE(J112:J115)</f>
        <v>#DIV/0!</v>
      </c>
      <c r="L112" t="e">
        <f>_xlfn.STDEV.S(J112:J115)/2</f>
        <v>#DIV/0!</v>
      </c>
      <c r="M112" s="4">
        <v>20.321469575200922</v>
      </c>
      <c r="N112">
        <f>AVERAGE(M112:M115)</f>
        <v>18.97244546498278</v>
      </c>
      <c r="O112">
        <f>_xlfn.STDEV.S(M112:M115)/2</f>
        <v>0.65178803407007802</v>
      </c>
      <c r="P112">
        <f>_xlfn.STDEV.S(M112:M115)</f>
        <v>1.303576068140156</v>
      </c>
    </row>
    <row r="113" spans="2:16" x14ac:dyDescent="0.25">
      <c r="D113" t="s">
        <v>41</v>
      </c>
      <c r="G113" t="s">
        <v>41</v>
      </c>
      <c r="J113" t="s">
        <v>41</v>
      </c>
      <c r="M113" s="4">
        <v>19.747416762342141</v>
      </c>
    </row>
    <row r="114" spans="2:16" x14ac:dyDescent="0.25">
      <c r="D114" t="s">
        <v>41</v>
      </c>
      <c r="G114" t="s">
        <v>41</v>
      </c>
      <c r="J114" t="s">
        <v>41</v>
      </c>
      <c r="M114" s="4">
        <v>18.369690011481055</v>
      </c>
    </row>
    <row r="115" spans="2:16" x14ac:dyDescent="0.25">
      <c r="D115" t="s">
        <v>41</v>
      </c>
      <c r="G115" t="s">
        <v>41</v>
      </c>
      <c r="J115" t="s">
        <v>41</v>
      </c>
      <c r="M115" s="4">
        <v>17.451205510907002</v>
      </c>
    </row>
    <row r="117" spans="2:16" ht="15.6" x14ac:dyDescent="0.35">
      <c r="B117" t="s">
        <v>10</v>
      </c>
      <c r="C117" t="s">
        <v>4</v>
      </c>
      <c r="D117" t="s">
        <v>6</v>
      </c>
      <c r="E117" t="s">
        <v>11</v>
      </c>
      <c r="F117" t="s">
        <v>1</v>
      </c>
      <c r="G117" t="s">
        <v>7</v>
      </c>
      <c r="H117" t="s">
        <v>12</v>
      </c>
      <c r="I117" t="s">
        <v>1</v>
      </c>
      <c r="J117" t="s">
        <v>8</v>
      </c>
      <c r="K117" t="s">
        <v>13</v>
      </c>
      <c r="L117" t="s">
        <v>1</v>
      </c>
      <c r="M117" t="s">
        <v>9</v>
      </c>
      <c r="N117" t="s">
        <v>14</v>
      </c>
      <c r="O117" t="s">
        <v>1</v>
      </c>
    </row>
    <row r="118" spans="2:16" x14ac:dyDescent="0.25">
      <c r="B118" t="s">
        <v>23</v>
      </c>
      <c r="C118" t="s">
        <v>17</v>
      </c>
      <c r="D118" t="s">
        <v>41</v>
      </c>
      <c r="E118" t="e">
        <f>AVERAGE(D118:D121)</f>
        <v>#DIV/0!</v>
      </c>
      <c r="F118" t="e">
        <f>_xlfn.STDEV.S(D118:D121)/2</f>
        <v>#DIV/0!</v>
      </c>
      <c r="G118" t="s">
        <v>41</v>
      </c>
      <c r="H118" t="e">
        <f>AVERAGE(G118:G121)</f>
        <v>#DIV/0!</v>
      </c>
      <c r="I118" t="e">
        <f>_xlfn.STDEV.S(G118:G121)/2</f>
        <v>#DIV/0!</v>
      </c>
      <c r="J118" t="s">
        <v>41</v>
      </c>
      <c r="K118" t="e">
        <f>AVERAGE(J118:J121)</f>
        <v>#DIV/0!</v>
      </c>
      <c r="L118" t="e">
        <f>_xlfn.STDEV.S(J118:J121)/2</f>
        <v>#DIV/0!</v>
      </c>
      <c r="M118" s="4">
        <v>16.188289322617678</v>
      </c>
      <c r="N118">
        <f>AVERAGE(M118:M121)</f>
        <v>16.84845005740528</v>
      </c>
      <c r="O118">
        <f>_xlfn.STDEV.S(M118:M121)/SQRT(4)</f>
        <v>0.60457509674624998</v>
      </c>
      <c r="P118">
        <f>_xlfn.STDEV.S(M118:M121)</f>
        <v>1.2091501934925</v>
      </c>
    </row>
    <row r="119" spans="2:16" x14ac:dyDescent="0.25">
      <c r="D119" t="s">
        <v>41</v>
      </c>
      <c r="G119" t="s">
        <v>41</v>
      </c>
      <c r="J119" t="s">
        <v>41</v>
      </c>
      <c r="M119" s="4">
        <v>16.991963260619983</v>
      </c>
    </row>
    <row r="120" spans="2:16" x14ac:dyDescent="0.25">
      <c r="D120" t="s">
        <v>41</v>
      </c>
      <c r="G120" t="s">
        <v>41</v>
      </c>
      <c r="J120" t="s">
        <v>41</v>
      </c>
      <c r="M120" s="4">
        <v>15.729047072330658</v>
      </c>
    </row>
    <row r="121" spans="2:16" x14ac:dyDescent="0.25">
      <c r="D121" t="s">
        <v>41</v>
      </c>
      <c r="G121" t="s">
        <v>41</v>
      </c>
      <c r="J121" t="s">
        <v>41</v>
      </c>
      <c r="M121" s="4">
        <v>18.484500574052802</v>
      </c>
    </row>
    <row r="123" spans="2:16" ht="15.6" x14ac:dyDescent="0.35">
      <c r="B123" t="s">
        <v>10</v>
      </c>
      <c r="C123" t="s">
        <v>4</v>
      </c>
      <c r="D123" t="s">
        <v>6</v>
      </c>
      <c r="E123" t="s">
        <v>11</v>
      </c>
      <c r="F123" t="s">
        <v>1</v>
      </c>
      <c r="G123" t="s">
        <v>7</v>
      </c>
      <c r="H123" t="s">
        <v>12</v>
      </c>
      <c r="I123" t="s">
        <v>1</v>
      </c>
      <c r="J123" t="s">
        <v>8</v>
      </c>
      <c r="K123" t="s">
        <v>13</v>
      </c>
      <c r="L123" t="s">
        <v>1</v>
      </c>
      <c r="M123" t="s">
        <v>9</v>
      </c>
      <c r="N123" t="s">
        <v>14</v>
      </c>
      <c r="O123" t="s">
        <v>1</v>
      </c>
    </row>
    <row r="124" spans="2:16" x14ac:dyDescent="0.25">
      <c r="B124" t="e">
        <v>#REF!</v>
      </c>
      <c r="C124" t="s">
        <v>16</v>
      </c>
      <c r="D124" t="e">
        <v>#REF!</v>
      </c>
      <c r="E124" t="e">
        <f>AVERAGE(D124:D127)</f>
        <v>#REF!</v>
      </c>
      <c r="F124" t="e">
        <f>_xlfn.STDEV.S(D124:D127)/2</f>
        <v>#REF!</v>
      </c>
      <c r="G124" t="e">
        <v>#REF!</v>
      </c>
      <c r="H124" t="e">
        <f>AVERAGE(G124:G127)</f>
        <v>#REF!</v>
      </c>
      <c r="I124" t="e">
        <f>_xlfn.STDEV.S(G124:G127)/2</f>
        <v>#REF!</v>
      </c>
      <c r="J124" t="e">
        <v>#REF!</v>
      </c>
      <c r="K124" t="e">
        <f>AVERAGE(J124:J127)</f>
        <v>#REF!</v>
      </c>
      <c r="L124" t="e">
        <f>_xlfn.STDEV.S(J124:J127)/2</f>
        <v>#REF!</v>
      </c>
      <c r="M124" s="4" t="e">
        <v>#REF!</v>
      </c>
      <c r="N124" t="e">
        <f>AVERAGE(M124:M127)</f>
        <v>#REF!</v>
      </c>
      <c r="O124" t="e">
        <f>_xlfn.STDEV.S(M124:M127)/2</f>
        <v>#REF!</v>
      </c>
      <c r="P124" t="e">
        <f>_xlfn.STDEV.S(M124:M127)</f>
        <v>#REF!</v>
      </c>
    </row>
    <row r="125" spans="2:16" x14ac:dyDescent="0.25">
      <c r="D125" t="e">
        <v>#REF!</v>
      </c>
      <c r="G125" t="e">
        <v>#REF!</v>
      </c>
      <c r="J125" t="e">
        <v>#REF!</v>
      </c>
      <c r="M125" s="4" t="e">
        <v>#REF!</v>
      </c>
    </row>
    <row r="126" spans="2:16" x14ac:dyDescent="0.25">
      <c r="D126" t="e">
        <v>#REF!</v>
      </c>
      <c r="G126" t="e">
        <v>#REF!</v>
      </c>
      <c r="J126" t="e">
        <v>#REF!</v>
      </c>
      <c r="M126" s="4" t="e">
        <v>#REF!</v>
      </c>
    </row>
    <row r="127" spans="2:16" x14ac:dyDescent="0.25">
      <c r="D127" t="e">
        <v>#REF!</v>
      </c>
      <c r="G127" t="e">
        <v>#REF!</v>
      </c>
      <c r="J127" t="e">
        <v>#REF!</v>
      </c>
      <c r="M127" s="4" t="e">
        <v>#REF!</v>
      </c>
    </row>
    <row r="130" spans="13:13" x14ac:dyDescent="0.25">
      <c r="M130" s="4"/>
    </row>
    <row r="131" spans="13:13" x14ac:dyDescent="0.25">
      <c r="M131" s="4"/>
    </row>
    <row r="132" spans="13:13" x14ac:dyDescent="0.25">
      <c r="M132" s="4"/>
    </row>
    <row r="133" spans="13:13" x14ac:dyDescent="0.25">
      <c r="M133" s="4"/>
    </row>
    <row r="136" spans="13:13" x14ac:dyDescent="0.25">
      <c r="M136" s="4"/>
    </row>
    <row r="137" spans="13:13" x14ac:dyDescent="0.25">
      <c r="M137" s="4"/>
    </row>
    <row r="138" spans="13:13" x14ac:dyDescent="0.25">
      <c r="M138" s="4"/>
    </row>
    <row r="139" spans="13:13" x14ac:dyDescent="0.25">
      <c r="M139" s="4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Permeability and retention</vt:lpstr>
      <vt:lpstr>Permeability</vt:lpstr>
      <vt:lpstr>Retention summary</vt:lpstr>
    </vt:vector>
  </TitlesOfParts>
  <Company>Twente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Joris de Grooth</dc:creator>
  <cp:lastModifiedBy>Watt, Tjerk (UT-TNW)</cp:lastModifiedBy>
  <dcterms:created xsi:type="dcterms:W3CDTF">2016-02-09T12:17:33Z</dcterms:created>
  <dcterms:modified xsi:type="dcterms:W3CDTF">2023-10-10T13:10:21Z</dcterms:modified>
</cp:coreProperties>
</file>