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C:\Users\15831\Desktop\20172105094-海马神经元细胞膜固相色谱法筛选补阳还五汤效应成分及效应成分的作用机制研究.docx\动物实验\"/>
    </mc:Choice>
  </mc:AlternateContent>
  <xr:revisionPtr revIDLastSave="0" documentId="13_ncr:1_{1056A7E4-2D7F-49D6-9A37-FF62C49F17B0}" xr6:coauthVersionLast="43" xr6:coauthVersionMax="43" xr10:uidLastSave="{00000000-0000-0000-0000-000000000000}"/>
  <bookViews>
    <workbookView xWindow="-98" yWindow="-98" windowWidth="19396" windowHeight="11596" activeTab="4" xr2:uid="{7808E2C2-6838-4D38-BD02-5A21A0419B56}"/>
  </bookViews>
  <sheets>
    <sheet name="bax" sheetId="1" r:id="rId1"/>
    <sheet name="bcl-2" sheetId="2" r:id="rId2"/>
    <sheet name="foxo" sheetId="3" r:id="rId3"/>
    <sheet name="sirt1" sheetId="4" r:id="rId4"/>
    <sheet name="pgc" sheetId="5" r:id="rId5"/>
  </sheets>
  <externalReferences>
    <externalReference r:id="rId6"/>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 i="5" l="1"/>
  <c r="D17" i="5"/>
  <c r="D18" i="5"/>
  <c r="D19" i="5"/>
  <c r="D20" i="5"/>
  <c r="D22" i="5"/>
  <c r="D23" i="5"/>
  <c r="D24" i="5"/>
  <c r="D25" i="5"/>
  <c r="D26" i="5"/>
  <c r="D27" i="5"/>
  <c r="D29" i="5"/>
  <c r="D30" i="5"/>
  <c r="D31" i="5"/>
  <c r="D32" i="5"/>
  <c r="D33" i="5"/>
  <c r="D34" i="5"/>
  <c r="D36" i="5"/>
  <c r="D37" i="5"/>
  <c r="D38" i="5"/>
  <c r="D39" i="5"/>
  <c r="D40" i="5"/>
  <c r="D41" i="5"/>
  <c r="D43" i="5"/>
  <c r="D44" i="5"/>
  <c r="D45" i="5"/>
  <c r="D46" i="5"/>
  <c r="D47" i="5"/>
  <c r="D48" i="5"/>
  <c r="D15" i="5"/>
  <c r="O11" i="4"/>
  <c r="O12" i="4"/>
  <c r="N19" i="4"/>
  <c r="O19" i="4" s="1"/>
  <c r="N20" i="4"/>
  <c r="O20" i="4" s="1"/>
  <c r="N18" i="4"/>
  <c r="O18" i="4" s="1"/>
  <c r="N15" i="4"/>
  <c r="O15" i="4" s="1"/>
  <c r="N16" i="4"/>
  <c r="O16" i="4" s="1"/>
  <c r="N14" i="4"/>
  <c r="O14" i="4" s="1"/>
  <c r="N11" i="4"/>
  <c r="N12" i="4"/>
  <c r="N10" i="4"/>
  <c r="O10" i="4" s="1"/>
  <c r="N7" i="4"/>
  <c r="O7" i="4" s="1"/>
  <c r="N8" i="4"/>
  <c r="O8" i="4" s="1"/>
  <c r="N6" i="4"/>
  <c r="O6" i="4" s="1"/>
  <c r="N3" i="4"/>
  <c r="O3" i="4" s="1"/>
  <c r="N4" i="4"/>
  <c r="O4" i="4" s="1"/>
  <c r="N2" i="4"/>
  <c r="N18" i="3"/>
  <c r="O18" i="3" s="1"/>
  <c r="N19" i="3"/>
  <c r="O19" i="3" s="1"/>
  <c r="N17" i="3"/>
  <c r="O17" i="3" s="1"/>
  <c r="N13" i="3"/>
  <c r="O13" i="3" s="1"/>
  <c r="N14" i="3"/>
  <c r="O14" i="3" s="1"/>
  <c r="N12" i="3"/>
  <c r="N9" i="3"/>
  <c r="O9" i="3" s="1"/>
  <c r="N10" i="3"/>
  <c r="O10" i="3" s="1"/>
  <c r="N8" i="3"/>
  <c r="O8" i="3" s="1"/>
  <c r="N6" i="3"/>
  <c r="O6" i="3" s="1"/>
  <c r="N7" i="3"/>
  <c r="O7" i="3" s="1"/>
  <c r="N5" i="3"/>
  <c r="O3" i="3"/>
  <c r="O4" i="3"/>
  <c r="N3" i="3"/>
  <c r="N4" i="3"/>
  <c r="N2" i="3"/>
  <c r="O2" i="3" s="1"/>
  <c r="N19" i="2"/>
  <c r="O19" i="2" s="1"/>
  <c r="N20" i="2"/>
  <c r="O20" i="2" s="1"/>
  <c r="N18" i="2"/>
  <c r="N15" i="2"/>
  <c r="O15" i="2" s="1"/>
  <c r="N16" i="2"/>
  <c r="O16" i="2" s="1"/>
  <c r="N14" i="2"/>
  <c r="O14" i="2" s="1"/>
  <c r="O11" i="2"/>
  <c r="O12" i="2"/>
  <c r="N11" i="2"/>
  <c r="N12" i="2"/>
  <c r="N10" i="2"/>
  <c r="N7" i="2"/>
  <c r="O7" i="2" s="1"/>
  <c r="N8" i="2"/>
  <c r="O8" i="2" s="1"/>
  <c r="N6" i="2"/>
  <c r="O6" i="2" s="1"/>
  <c r="N3" i="2"/>
  <c r="O3" i="2" s="1"/>
  <c r="N4" i="2"/>
  <c r="O4" i="2" s="1"/>
  <c r="N2" i="2"/>
  <c r="O18" i="1"/>
  <c r="O19" i="1"/>
  <c r="N18" i="1"/>
  <c r="N19" i="1"/>
  <c r="N14" i="1"/>
  <c r="O14" i="1" s="1"/>
  <c r="N15" i="1"/>
  <c r="O15" i="1" s="1"/>
  <c r="N11" i="1"/>
  <c r="O11" i="1" s="1"/>
  <c r="N12" i="1"/>
  <c r="O12" i="1" s="1"/>
  <c r="N8" i="1"/>
  <c r="O8" i="1" s="1"/>
  <c r="N9" i="1"/>
  <c r="O9" i="1" s="1"/>
  <c r="N5" i="1"/>
  <c r="O5" i="1" s="1"/>
  <c r="N6" i="1"/>
  <c r="O6" i="1" s="1"/>
  <c r="N17" i="1"/>
  <c r="N13" i="1"/>
  <c r="N10" i="1"/>
  <c r="N7" i="1"/>
  <c r="N4" i="1"/>
  <c r="O2" i="4"/>
  <c r="O12" i="3"/>
  <c r="O5" i="3"/>
  <c r="O18" i="2"/>
  <c r="O10" i="2"/>
  <c r="O2" i="2"/>
  <c r="O7" i="1" l="1"/>
  <c r="O10" i="1"/>
  <c r="O13" i="1"/>
  <c r="O17" i="1"/>
  <c r="O4" i="1"/>
</calcChain>
</file>

<file path=xl/sharedStrings.xml><?xml version="1.0" encoding="utf-8"?>
<sst xmlns="http://schemas.openxmlformats.org/spreadsheetml/2006/main" count="25" uniqueCount="23">
  <si>
    <t>bcl</t>
    <phoneticPr fontId="1" type="noConversion"/>
  </si>
  <si>
    <t>bax</t>
    <phoneticPr fontId="1" type="noConversion"/>
  </si>
  <si>
    <t>内参</t>
    <phoneticPr fontId="1" type="noConversion"/>
  </si>
  <si>
    <t>foxo</t>
    <phoneticPr fontId="1" type="noConversion"/>
  </si>
  <si>
    <t>sirt1</t>
    <phoneticPr fontId="1" type="noConversion"/>
  </si>
  <si>
    <t>目的/内参</t>
    <phoneticPr fontId="1" type="noConversion"/>
  </si>
  <si>
    <t>con</t>
    <phoneticPr fontId="1" type="noConversion"/>
  </si>
  <si>
    <t>model</t>
    <phoneticPr fontId="1" type="noConversion"/>
  </si>
  <si>
    <t>40+70</t>
    <phoneticPr fontId="1" type="noConversion"/>
  </si>
  <si>
    <t>BHD</t>
    <phoneticPr fontId="1" type="noConversion"/>
  </si>
  <si>
    <t>nimodipine</t>
    <phoneticPr fontId="1" type="noConversion"/>
  </si>
  <si>
    <t>相对于con</t>
    <phoneticPr fontId="1" type="noConversion"/>
  </si>
  <si>
    <t>A</t>
  </si>
  <si>
    <t>B</t>
  </si>
  <si>
    <t>C</t>
  </si>
  <si>
    <t>D</t>
  </si>
  <si>
    <t>E</t>
  </si>
  <si>
    <t>F</t>
  </si>
  <si>
    <t>G</t>
  </si>
  <si>
    <t>H</t>
  </si>
  <si>
    <t>C</t>
    <phoneticPr fontId="1" type="noConversion"/>
  </si>
  <si>
    <t>M</t>
    <phoneticPr fontId="1" type="noConversion"/>
  </si>
  <si>
    <t>N</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</si>
</sst>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等线"/>
      <family val="2"/>
      <charset val="134"/>
      <scheme val="minor"/>
    </font>
    <font>
      <sz val="9"/>
      <name val="等线"/>
      <family val="2"/>
      <charset val="134"/>
      <scheme val="minor"/>
    </font>
    <font>
      <sz val="10"/>
      <name val="宋体"/>
      <family val="3"/>
      <charset val="134"/>
    </font>
    <font>
      <sz val="10"/>
      <color rgb="FF000000"/>
      <name val="Arial"/>
      <family val="2"/>
    </font>
    <font>
      <sz val="10"/>
      <color rgb="FF27413E"/>
      <name val="Arial"/>
      <family val="2"/>
    </font>
    <font>
      <sz val="7"/>
      <color rgb="FF000000"/>
      <name val="Arial"/>
      <family val="2"/>
    </font>
  </fonts>
  <fills count="4">
    <fill>
      <patternFill patternType="none"/>
    </fill>
    <fill>
      <patternFill patternType="gray125"/>
    </fill>
    <fill>
      <patternFill patternType="solid">
        <fgColor rgb="FF99CCFF"/>
        <bgColor indexed="64"/>
      </patternFill>
    </fill>
    <fill>
      <patternFill patternType="solid">
        <fgColor rgb="FFE8F3FF"/>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9">
    <xf numFmtId="0" fontId="0" fillId="0" borderId="0" xfId="0">
      <alignment vertical="center"/>
    </xf>
    <xf numFmtId="0" fontId="0" fillId="0" borderId="0" xfId="0" applyAlignment="1"/>
    <xf numFmtId="0" fontId="2" fillId="0" borderId="0" xfId="0" applyFont="1" applyAlignment="1"/>
    <xf numFmtId="0" fontId="3" fillId="0" borderId="0" xfId="0" applyFont="1" applyAlignment="1">
      <alignment horizontal="left" vertical="center" wrapText="1"/>
    </xf>
    <xf numFmtId="0" fontId="0" fillId="2" borderId="1" xfId="0" applyFill="1" applyBorder="1" applyAlignment="1">
      <alignment vertical="center" wrapText="1"/>
    </xf>
    <xf numFmtId="0" fontId="4" fillId="2" borderId="1" xfId="0" applyFont="1" applyFill="1" applyBorder="1" applyAlignment="1">
      <alignment horizontal="center" vertical="center" wrapText="1"/>
    </xf>
    <xf numFmtId="0" fontId="5" fillId="0" borderId="0" xfId="0" applyFont="1" applyAlignment="1">
      <alignment horizontal="left" vertical="center" wrapText="1"/>
    </xf>
    <xf numFmtId="0" fontId="3" fillId="3" borderId="1" xfId="0" applyFont="1" applyFill="1" applyBorder="1" applyAlignment="1">
      <alignment horizontal="center" vertical="center" wrapText="1"/>
    </xf>
    <xf numFmtId="0" fontId="3" fillId="3" borderId="0"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trendlineLbl>
          </c:trendline>
          <c:xVal>
            <c:numRef>
              <c:f>[1]Elisa!$B$36:$B$40</c:f>
              <c:numCache>
                <c:formatCode>General</c:formatCode>
                <c:ptCount val="5"/>
                <c:pt idx="0">
                  <c:v>160</c:v>
                </c:pt>
                <c:pt idx="1">
                  <c:v>80</c:v>
                </c:pt>
                <c:pt idx="3">
                  <c:v>20</c:v>
                </c:pt>
                <c:pt idx="4">
                  <c:v>10</c:v>
                </c:pt>
              </c:numCache>
            </c:numRef>
          </c:xVal>
          <c:yVal>
            <c:numRef>
              <c:f>[1]Elisa!$C$36:$C$40</c:f>
              <c:numCache>
                <c:formatCode>General</c:formatCode>
                <c:ptCount val="5"/>
                <c:pt idx="0">
                  <c:v>0.73699999999999999</c:v>
                </c:pt>
                <c:pt idx="1">
                  <c:v>0.31</c:v>
                </c:pt>
                <c:pt idx="3">
                  <c:v>0.11600000000000001</c:v>
                </c:pt>
                <c:pt idx="4">
                  <c:v>8.5999999999999993E-2</c:v>
                </c:pt>
              </c:numCache>
            </c:numRef>
          </c:yVal>
          <c:smooth val="0"/>
          <c:extLst>
            <c:ext xmlns:c16="http://schemas.microsoft.com/office/drawing/2014/chart" uri="{C3380CC4-5D6E-409C-BE32-E72D297353CC}">
              <c16:uniqueId val="{00000004-59FF-43BB-A427-6F86089BD204}"/>
            </c:ext>
          </c:extLst>
        </c:ser>
        <c:dLbls>
          <c:showLegendKey val="0"/>
          <c:showVal val="0"/>
          <c:showCatName val="0"/>
          <c:showSerName val="0"/>
          <c:showPercent val="0"/>
          <c:showBubbleSize val="0"/>
        </c:dLbls>
        <c:axId val="542199352"/>
        <c:axId val="542199680"/>
      </c:scatterChart>
      <c:valAx>
        <c:axId val="5421993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542199680"/>
        <c:crosses val="autoZero"/>
        <c:crossBetween val="midCat"/>
      </c:valAx>
      <c:valAx>
        <c:axId val="5421996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54219935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19050</xdr:colOff>
      <xdr:row>14</xdr:row>
      <xdr:rowOff>0</xdr:rowOff>
    </xdr:from>
    <xdr:to>
      <xdr:col>15</xdr:col>
      <xdr:colOff>587238</xdr:colOff>
      <xdr:row>29</xdr:row>
      <xdr:rowOff>105396</xdr:rowOff>
    </xdr:to>
    <xdr:graphicFrame macro="">
      <xdr:nvGraphicFramePr>
        <xdr:cNvPr id="2" name="图表 1">
          <a:extLst>
            <a:ext uri="{FF2B5EF4-FFF2-40B4-BE49-F238E27FC236}">
              <a16:creationId xmlns:a16="http://schemas.microsoft.com/office/drawing/2014/main" id="{801A9F62-0C57-4AB3-B353-17597488B1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5831/Desktop/&#32479;&#35745;&#23398;&#26816;&#27979;/&#26080;&#25233;&#21046;&#21058;/&#34507;&#30333;&#26465;&#24102;/Elisa-W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isa"/>
      <sheetName val="蛋白条带数据"/>
    </sheetNames>
    <sheetDataSet>
      <sheetData sheetId="0">
        <row r="36">
          <cell r="B36">
            <v>160</v>
          </cell>
          <cell r="C36">
            <v>0.73699999999999999</v>
          </cell>
        </row>
        <row r="37">
          <cell r="B37">
            <v>80</v>
          </cell>
          <cell r="C37">
            <v>0.31</v>
          </cell>
        </row>
        <row r="39">
          <cell r="B39">
            <v>20</v>
          </cell>
          <cell r="C39">
            <v>0.11600000000000001</v>
          </cell>
        </row>
        <row r="40">
          <cell r="B40">
            <v>10</v>
          </cell>
          <cell r="C40">
            <v>8.5999999999999993E-2</v>
          </cell>
        </row>
      </sheetData>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01D1B-CAB1-4496-A286-4CA36BE65939}">
  <dimension ref="A2:O19"/>
  <sheetViews>
    <sheetView workbookViewId="0">
      <selection activeCell="O4" sqref="O4:O19"/>
    </sheetView>
  </sheetViews>
  <sheetFormatPr defaultRowHeight="13.9" x14ac:dyDescent="0.4"/>
  <cols>
    <col min="15" max="15" width="10.46484375" customWidth="1"/>
    <col min="17" max="17" width="10.73046875" customWidth="1"/>
  </cols>
  <sheetData>
    <row r="2" spans="1:15" x14ac:dyDescent="0.4">
      <c r="N2" t="s">
        <v>5</v>
      </c>
      <c r="O2" t="s">
        <v>11</v>
      </c>
    </row>
    <row r="3" spans="1:15" x14ac:dyDescent="0.4">
      <c r="A3" t="s">
        <v>1</v>
      </c>
      <c r="G3" t="s">
        <v>2</v>
      </c>
    </row>
    <row r="4" spans="1:15" x14ac:dyDescent="0.4">
      <c r="B4">
        <v>1</v>
      </c>
      <c r="C4">
        <v>490</v>
      </c>
      <c r="D4">
        <v>139.506</v>
      </c>
      <c r="E4">
        <v>68358</v>
      </c>
      <c r="H4">
        <v>1</v>
      </c>
      <c r="I4">
        <v>615</v>
      </c>
      <c r="J4">
        <v>145.244</v>
      </c>
      <c r="K4">
        <v>89325</v>
      </c>
      <c r="M4" t="s">
        <v>6</v>
      </c>
      <c r="N4">
        <f>E4/89325</f>
        <v>0.76527287993282955</v>
      </c>
      <c r="O4">
        <f>N4/0.765</f>
        <v>1.0003567057945484</v>
      </c>
    </row>
    <row r="5" spans="1:15" x14ac:dyDescent="0.4">
      <c r="E5">
        <v>68350</v>
      </c>
      <c r="N5">
        <f t="shared" ref="N5:N6" si="0">E5/89325</f>
        <v>0.76518331933949058</v>
      </c>
      <c r="O5">
        <f t="shared" ref="O5:O6" si="1">N5/0.765</f>
        <v>1.000239633123517</v>
      </c>
    </row>
    <row r="6" spans="1:15" x14ac:dyDescent="0.4">
      <c r="E6">
        <v>68499</v>
      </c>
      <c r="N6">
        <f t="shared" si="0"/>
        <v>0.76685138539042819</v>
      </c>
      <c r="O6">
        <f t="shared" si="1"/>
        <v>1.0024201116214748</v>
      </c>
    </row>
    <row r="7" spans="1:15" x14ac:dyDescent="0.4">
      <c r="B7">
        <v>2</v>
      </c>
      <c r="C7">
        <v>690</v>
      </c>
      <c r="D7">
        <v>130.89599999999999</v>
      </c>
      <c r="E7">
        <v>93318</v>
      </c>
      <c r="H7">
        <v>2</v>
      </c>
      <c r="I7">
        <v>507</v>
      </c>
      <c r="J7">
        <v>155.505</v>
      </c>
      <c r="K7">
        <v>78841</v>
      </c>
      <c r="M7" t="s">
        <v>7</v>
      </c>
      <c r="N7">
        <f>E7/78841</f>
        <v>1.1836227343640999</v>
      </c>
      <c r="O7">
        <f>N7/0.765</f>
        <v>1.5472192606066666</v>
      </c>
    </row>
    <row r="8" spans="1:15" x14ac:dyDescent="0.4">
      <c r="E8">
        <v>91208</v>
      </c>
      <c r="N8">
        <f t="shared" ref="N8:N9" si="2">E8/78841</f>
        <v>1.1568600093859793</v>
      </c>
      <c r="O8">
        <f t="shared" ref="O8:O9" si="3">N8/0.765</f>
        <v>1.512235306386901</v>
      </c>
    </row>
    <row r="9" spans="1:15" x14ac:dyDescent="0.4">
      <c r="E9">
        <v>94356</v>
      </c>
      <c r="N9">
        <f t="shared" si="2"/>
        <v>1.1967884730026255</v>
      </c>
      <c r="O9">
        <f t="shared" si="3"/>
        <v>1.5644293764740203</v>
      </c>
    </row>
    <row r="10" spans="1:15" x14ac:dyDescent="0.4">
      <c r="B10">
        <v>3</v>
      </c>
      <c r="C10">
        <v>450</v>
      </c>
      <c r="D10">
        <v>141.38900000000001</v>
      </c>
      <c r="E10">
        <v>61625</v>
      </c>
      <c r="H10">
        <v>3</v>
      </c>
      <c r="I10">
        <v>672</v>
      </c>
      <c r="J10">
        <v>140.01599999999999</v>
      </c>
      <c r="K10">
        <v>78091</v>
      </c>
      <c r="M10" t="s">
        <v>8</v>
      </c>
      <c r="N10">
        <f>E10/78091</f>
        <v>0.789143435223009</v>
      </c>
      <c r="O10">
        <f>N10/0.765</f>
        <v>1.0315600460431491</v>
      </c>
    </row>
    <row r="11" spans="1:15" x14ac:dyDescent="0.4">
      <c r="E11">
        <v>61615</v>
      </c>
      <c r="N11">
        <f t="shared" ref="N11:N12" si="4">E11/78091</f>
        <v>0.78901537949315537</v>
      </c>
      <c r="O11">
        <f t="shared" ref="O11:O12" si="5">N11/0.765</f>
        <v>1.0313926529322293</v>
      </c>
    </row>
    <row r="12" spans="1:15" x14ac:dyDescent="0.4">
      <c r="E12">
        <v>61622</v>
      </c>
      <c r="N12">
        <f t="shared" si="4"/>
        <v>0.78910501850405301</v>
      </c>
      <c r="O12">
        <f t="shared" si="5"/>
        <v>1.0315098281098731</v>
      </c>
    </row>
    <row r="13" spans="1:15" x14ac:dyDescent="0.4">
      <c r="B13">
        <v>4</v>
      </c>
      <c r="C13">
        <v>816</v>
      </c>
      <c r="D13">
        <v>129.94900000000001</v>
      </c>
      <c r="E13">
        <v>106038</v>
      </c>
      <c r="H13">
        <v>4</v>
      </c>
      <c r="I13">
        <v>585</v>
      </c>
      <c r="J13">
        <v>142.54</v>
      </c>
      <c r="K13">
        <v>83386</v>
      </c>
      <c r="M13" t="s">
        <v>9</v>
      </c>
      <c r="N13">
        <f>E13/83386</f>
        <v>1.2716523157364545</v>
      </c>
      <c r="O13">
        <f>N13/0.765</f>
        <v>1.6622906088058229</v>
      </c>
    </row>
    <row r="14" spans="1:15" x14ac:dyDescent="0.4">
      <c r="E14">
        <v>106999</v>
      </c>
      <c r="N14">
        <f t="shared" ref="N14:N15" si="6">E14/83386</f>
        <v>1.2831770321157028</v>
      </c>
      <c r="O14">
        <f t="shared" ref="O14:O15" si="7">N14/0.765</f>
        <v>1.6773555975368664</v>
      </c>
    </row>
    <row r="15" spans="1:15" x14ac:dyDescent="0.4">
      <c r="E15">
        <v>107091</v>
      </c>
      <c r="N15">
        <f t="shared" si="6"/>
        <v>1.2842803348283884</v>
      </c>
      <c r="O15">
        <f t="shared" si="7"/>
        <v>1.6787978233050829</v>
      </c>
    </row>
    <row r="17" spans="2:15" x14ac:dyDescent="0.4">
      <c r="B17">
        <v>5</v>
      </c>
      <c r="C17">
        <v>735</v>
      </c>
      <c r="D17">
        <v>144.84899999999999</v>
      </c>
      <c r="E17">
        <v>96464</v>
      </c>
      <c r="H17">
        <v>5</v>
      </c>
      <c r="I17">
        <v>516</v>
      </c>
      <c r="J17">
        <v>148.60300000000001</v>
      </c>
      <c r="K17">
        <v>99679</v>
      </c>
      <c r="M17" t="s">
        <v>10</v>
      </c>
      <c r="N17">
        <f>E17/99679</f>
        <v>0.96774646615636195</v>
      </c>
      <c r="O17">
        <f>N17/0.765</f>
        <v>1.2650280603351136</v>
      </c>
    </row>
    <row r="18" spans="2:15" x14ac:dyDescent="0.4">
      <c r="E18">
        <v>96446</v>
      </c>
      <c r="N18">
        <f t="shared" ref="N18:N19" si="8">E18/99679</f>
        <v>0.96756588649565101</v>
      </c>
      <c r="O18">
        <f t="shared" ref="O18:O19" si="9">N18/0.765</f>
        <v>1.2647920084910471</v>
      </c>
    </row>
    <row r="19" spans="2:15" x14ac:dyDescent="0.4">
      <c r="E19">
        <v>95992</v>
      </c>
      <c r="N19">
        <f t="shared" si="8"/>
        <v>0.9630112661643877</v>
      </c>
      <c r="O19">
        <f t="shared" si="9"/>
        <v>1.2588382564240361</v>
      </c>
    </row>
  </sheetData>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A7F8F-0756-46B6-87E2-A1222F9A4192}">
  <dimension ref="A2:O20"/>
  <sheetViews>
    <sheetView workbookViewId="0">
      <selection activeCell="O2" sqref="O2:O20"/>
    </sheetView>
  </sheetViews>
  <sheetFormatPr defaultRowHeight="13.9" x14ac:dyDescent="0.4"/>
  <sheetData>
    <row r="2" spans="1:15" x14ac:dyDescent="0.4">
      <c r="A2" t="s">
        <v>0</v>
      </c>
      <c r="B2">
        <v>1</v>
      </c>
      <c r="C2">
        <v>864</v>
      </c>
      <c r="D2">
        <v>237.911</v>
      </c>
      <c r="E2">
        <v>205555</v>
      </c>
      <c r="H2">
        <v>1</v>
      </c>
      <c r="I2">
        <v>450</v>
      </c>
      <c r="J2">
        <v>199.262</v>
      </c>
      <c r="K2">
        <v>89668</v>
      </c>
      <c r="N2">
        <f>E2/89668</f>
        <v>2.2924008564928404</v>
      </c>
      <c r="O2">
        <f>N2/2.29</f>
        <v>1.0010484089488385</v>
      </c>
    </row>
    <row r="3" spans="1:15" x14ac:dyDescent="0.4">
      <c r="E3">
        <v>211678</v>
      </c>
      <c r="N3">
        <f t="shared" ref="N3:N4" si="0">E3/89668</f>
        <v>2.3606860864522461</v>
      </c>
      <c r="O3">
        <f t="shared" ref="O3:O4" si="1">N3/2.29</f>
        <v>1.0308672866603694</v>
      </c>
    </row>
    <row r="4" spans="1:15" x14ac:dyDescent="0.4">
      <c r="E4">
        <v>210908</v>
      </c>
      <c r="N4">
        <f t="shared" si="0"/>
        <v>2.3520988535486462</v>
      </c>
      <c r="O4">
        <f t="shared" si="1"/>
        <v>1.0271174032963521</v>
      </c>
    </row>
    <row r="6" spans="1:15" x14ac:dyDescent="0.4">
      <c r="B6">
        <v>2</v>
      </c>
      <c r="C6">
        <v>658</v>
      </c>
      <c r="D6">
        <v>244.33600000000001</v>
      </c>
      <c r="E6">
        <v>120773</v>
      </c>
      <c r="H6">
        <v>2</v>
      </c>
      <c r="I6">
        <v>440</v>
      </c>
      <c r="J6">
        <v>220.27699999999999</v>
      </c>
      <c r="K6">
        <v>96922</v>
      </c>
      <c r="N6">
        <f>E6/96922</f>
        <v>1.2460844803037494</v>
      </c>
      <c r="O6">
        <f>N6/2.29</f>
        <v>0.54414169445578575</v>
      </c>
    </row>
    <row r="7" spans="1:15" x14ac:dyDescent="0.4">
      <c r="E7">
        <v>120767</v>
      </c>
      <c r="N7">
        <f t="shared" ref="N7:N8" si="2">E7/96922</f>
        <v>1.2460225748540064</v>
      </c>
      <c r="O7">
        <f t="shared" ref="O7:O8" si="3">N7/2.29</f>
        <v>0.54411466150829968</v>
      </c>
    </row>
    <row r="8" spans="1:15" x14ac:dyDescent="0.4">
      <c r="E8">
        <v>121789</v>
      </c>
      <c r="N8">
        <f t="shared" si="2"/>
        <v>1.2565671364602464</v>
      </c>
      <c r="O8">
        <f t="shared" si="3"/>
        <v>0.54871927356342642</v>
      </c>
    </row>
    <row r="10" spans="1:15" x14ac:dyDescent="0.4">
      <c r="B10">
        <v>3</v>
      </c>
      <c r="C10">
        <v>720</v>
      </c>
      <c r="D10">
        <v>239.28899999999999</v>
      </c>
      <c r="E10">
        <v>192288</v>
      </c>
      <c r="H10">
        <v>3</v>
      </c>
      <c r="I10">
        <v>473</v>
      </c>
      <c r="J10">
        <v>222.64500000000001</v>
      </c>
      <c r="K10">
        <v>85311</v>
      </c>
      <c r="N10">
        <f>E10/85311</f>
        <v>2.2539649048774484</v>
      </c>
      <c r="O10">
        <f>N10/2.29</f>
        <v>0.98426415060150585</v>
      </c>
    </row>
    <row r="11" spans="1:15" x14ac:dyDescent="0.4">
      <c r="E11">
        <v>192199</v>
      </c>
      <c r="N11">
        <f t="shared" ref="N11:N12" si="4">E11/85311</f>
        <v>2.2529216630915121</v>
      </c>
      <c r="O11">
        <f t="shared" ref="O11:O12" si="5">N11/2.29</f>
        <v>0.98380858650284364</v>
      </c>
    </row>
    <row r="12" spans="1:15" x14ac:dyDescent="0.4">
      <c r="E12">
        <v>192209</v>
      </c>
      <c r="N12">
        <f t="shared" si="4"/>
        <v>2.2530388812697075</v>
      </c>
      <c r="O12">
        <f t="shared" si="5"/>
        <v>0.98385977348022158</v>
      </c>
    </row>
    <row r="14" spans="1:15" x14ac:dyDescent="0.4">
      <c r="B14">
        <v>4</v>
      </c>
      <c r="C14">
        <v>864</v>
      </c>
      <c r="D14">
        <v>227.56399999999999</v>
      </c>
      <c r="E14">
        <v>166615</v>
      </c>
      <c r="H14">
        <v>4</v>
      </c>
      <c r="I14">
        <v>396</v>
      </c>
      <c r="J14">
        <v>184.78800000000001</v>
      </c>
      <c r="K14">
        <v>83176</v>
      </c>
      <c r="N14">
        <f>E14/83176</f>
        <v>2.0031619697989806</v>
      </c>
      <c r="O14">
        <f>N14/2.29</f>
        <v>0.87474321825282997</v>
      </c>
    </row>
    <row r="15" spans="1:15" x14ac:dyDescent="0.4">
      <c r="E15">
        <v>165478</v>
      </c>
      <c r="N15">
        <f t="shared" ref="N15:N16" si="6">E15/83176</f>
        <v>1.9894921612003462</v>
      </c>
      <c r="O15">
        <f t="shared" ref="O15:O16" si="7">N15/2.29</f>
        <v>0.86877386951980184</v>
      </c>
    </row>
    <row r="16" spans="1:15" x14ac:dyDescent="0.4">
      <c r="E16">
        <v>165894</v>
      </c>
      <c r="N16">
        <f t="shared" si="6"/>
        <v>1.9944936039242089</v>
      </c>
      <c r="O16">
        <f t="shared" si="7"/>
        <v>0.8709579056437593</v>
      </c>
    </row>
    <row r="18" spans="2:15" x14ac:dyDescent="0.4">
      <c r="B18">
        <v>5</v>
      </c>
      <c r="C18">
        <v>800</v>
      </c>
      <c r="D18">
        <v>250.226</v>
      </c>
      <c r="E18">
        <v>200181</v>
      </c>
      <c r="H18">
        <v>5</v>
      </c>
      <c r="I18">
        <v>550</v>
      </c>
      <c r="J18">
        <v>214.642</v>
      </c>
      <c r="K18">
        <v>88053</v>
      </c>
      <c r="N18">
        <f>E18/88053</f>
        <v>2.2734148751320227</v>
      </c>
      <c r="O18">
        <f>N18/2.29</f>
        <v>0.9927575873938963</v>
      </c>
    </row>
    <row r="19" spans="2:15" x14ac:dyDescent="0.4">
      <c r="E19">
        <v>200099</v>
      </c>
      <c r="N19">
        <f t="shared" ref="N19:N20" si="8">E19/88053</f>
        <v>2.2724836178210852</v>
      </c>
      <c r="O19">
        <f t="shared" ref="O19:O20" si="9">N19/2.29</f>
        <v>0.99235092481270093</v>
      </c>
    </row>
    <row r="20" spans="2:15" x14ac:dyDescent="0.4">
      <c r="E20">
        <v>210981</v>
      </c>
      <c r="N20">
        <f t="shared" si="8"/>
        <v>2.3960682770604067</v>
      </c>
      <c r="O20">
        <f t="shared" si="9"/>
        <v>1.0463180249172082</v>
      </c>
    </row>
  </sheetData>
  <phoneticPr fontId="1" type="noConversion"/>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A7577-CF01-48E4-AC13-74CB5E8FE5E1}">
  <dimension ref="A2:O19"/>
  <sheetViews>
    <sheetView workbookViewId="0">
      <selection activeCell="O2" sqref="O2:O19"/>
    </sheetView>
  </sheetViews>
  <sheetFormatPr defaultRowHeight="13.9" x14ac:dyDescent="0.4"/>
  <sheetData>
    <row r="2" spans="1:15" x14ac:dyDescent="0.4">
      <c r="A2" t="s">
        <v>3</v>
      </c>
      <c r="B2">
        <v>1</v>
      </c>
      <c r="C2">
        <v>484</v>
      </c>
      <c r="D2">
        <v>114.459</v>
      </c>
      <c r="E2">
        <v>55398</v>
      </c>
      <c r="H2">
        <v>1</v>
      </c>
      <c r="I2">
        <v>369</v>
      </c>
      <c r="J2">
        <v>133.38200000000001</v>
      </c>
      <c r="K2">
        <v>49218</v>
      </c>
      <c r="N2">
        <f>E2/49218</f>
        <v>1.1255638181153236</v>
      </c>
      <c r="O2">
        <f>N2/1.125</f>
        <v>1.0005011716580654</v>
      </c>
    </row>
    <row r="3" spans="1:15" x14ac:dyDescent="0.4">
      <c r="E3">
        <v>54988</v>
      </c>
      <c r="N3">
        <f t="shared" ref="N3:N4" si="0">E3/49218</f>
        <v>1.1172335324474785</v>
      </c>
      <c r="O3">
        <f t="shared" ref="O3:O4" si="1">N3/1.125</f>
        <v>0.99309647328664752</v>
      </c>
    </row>
    <row r="4" spans="1:15" x14ac:dyDescent="0.4">
      <c r="E4">
        <v>55672</v>
      </c>
      <c r="N4">
        <f t="shared" si="0"/>
        <v>1.1311308870738348</v>
      </c>
      <c r="O4">
        <f t="shared" si="1"/>
        <v>1.0054496773989643</v>
      </c>
    </row>
    <row r="5" spans="1:15" x14ac:dyDescent="0.4">
      <c r="B5">
        <v>2</v>
      </c>
      <c r="C5">
        <v>304</v>
      </c>
      <c r="D5">
        <v>181.38800000000001</v>
      </c>
      <c r="E5">
        <v>55142</v>
      </c>
      <c r="H5">
        <v>2</v>
      </c>
      <c r="I5">
        <v>460</v>
      </c>
      <c r="J5">
        <v>205.07599999999999</v>
      </c>
      <c r="K5">
        <v>94335</v>
      </c>
      <c r="N5">
        <f>E5/94335</f>
        <v>0.58453384215826576</v>
      </c>
      <c r="O5">
        <f>N5/1.125</f>
        <v>0.51958563747401398</v>
      </c>
    </row>
    <row r="6" spans="1:15" x14ac:dyDescent="0.4">
      <c r="E6">
        <v>55143</v>
      </c>
      <c r="N6">
        <f t="shared" ref="N6:N7" si="2">E6/94335</f>
        <v>0.58454444267769123</v>
      </c>
      <c r="O6">
        <f t="shared" ref="O6:O7" si="3">N6/1.125</f>
        <v>0.51959506015794776</v>
      </c>
    </row>
    <row r="7" spans="1:15" x14ac:dyDescent="0.4">
      <c r="E7">
        <v>54092</v>
      </c>
      <c r="N7">
        <f t="shared" si="2"/>
        <v>0.57340329676154134</v>
      </c>
      <c r="O7">
        <f t="shared" si="3"/>
        <v>0.50969181934359231</v>
      </c>
    </row>
    <row r="8" spans="1:15" x14ac:dyDescent="0.4">
      <c r="B8">
        <v>3</v>
      </c>
      <c r="C8">
        <v>462</v>
      </c>
      <c r="D8">
        <v>209.571</v>
      </c>
      <c r="E8">
        <v>99822</v>
      </c>
      <c r="H8">
        <v>3</v>
      </c>
      <c r="I8">
        <v>440</v>
      </c>
      <c r="J8">
        <v>234.63399999999999</v>
      </c>
      <c r="K8">
        <v>103239</v>
      </c>
      <c r="N8">
        <f>E8/103239</f>
        <v>0.96690204283265047</v>
      </c>
      <c r="O8">
        <f>N8/1.125</f>
        <v>0.85946848251791153</v>
      </c>
    </row>
    <row r="9" spans="1:15" x14ac:dyDescent="0.4">
      <c r="E9">
        <v>99811</v>
      </c>
      <c r="N9">
        <f t="shared" ref="N9:N10" si="4">E9/103239</f>
        <v>0.96679549395092945</v>
      </c>
      <c r="O9">
        <f t="shared" ref="O9:O10" si="5">N9/1.125</f>
        <v>0.85937377240082613</v>
      </c>
    </row>
    <row r="10" spans="1:15" x14ac:dyDescent="0.4">
      <c r="E10">
        <v>99096</v>
      </c>
      <c r="N10">
        <f t="shared" si="4"/>
        <v>0.95986981663906079</v>
      </c>
      <c r="O10">
        <f t="shared" si="5"/>
        <v>0.85321761479027625</v>
      </c>
    </row>
    <row r="12" spans="1:15" x14ac:dyDescent="0.4">
      <c r="B12">
        <v>4</v>
      </c>
      <c r="C12">
        <v>380</v>
      </c>
      <c r="D12">
        <v>217.334</v>
      </c>
      <c r="E12">
        <v>82587</v>
      </c>
      <c r="H12">
        <v>4</v>
      </c>
      <c r="I12">
        <v>552</v>
      </c>
      <c r="J12">
        <v>215.04</v>
      </c>
      <c r="K12">
        <v>118702</v>
      </c>
      <c r="N12">
        <f>E12/118702</f>
        <v>0.69575070344223344</v>
      </c>
      <c r="O12">
        <f>N12/1.125</f>
        <v>0.61844506972642976</v>
      </c>
    </row>
    <row r="13" spans="1:15" x14ac:dyDescent="0.4">
      <c r="E13">
        <v>81234</v>
      </c>
      <c r="N13">
        <f t="shared" ref="N13:N14" si="6">E13/118702</f>
        <v>0.68435241192229279</v>
      </c>
      <c r="O13">
        <f t="shared" ref="O13:O14" si="7">N13/1.125</f>
        <v>0.60831325504203804</v>
      </c>
    </row>
    <row r="14" spans="1:15" x14ac:dyDescent="0.4">
      <c r="E14">
        <v>82459</v>
      </c>
      <c r="N14">
        <f t="shared" si="6"/>
        <v>0.69467237283280825</v>
      </c>
      <c r="O14">
        <f t="shared" si="7"/>
        <v>0.61748655362916294</v>
      </c>
    </row>
    <row r="17" spans="2:15" x14ac:dyDescent="0.4">
      <c r="B17">
        <v>5</v>
      </c>
      <c r="C17">
        <v>473</v>
      </c>
      <c r="D17">
        <v>177.14</v>
      </c>
      <c r="E17">
        <v>83787</v>
      </c>
      <c r="H17">
        <v>5</v>
      </c>
      <c r="I17">
        <v>360</v>
      </c>
      <c r="J17">
        <v>194.27199999999999</v>
      </c>
      <c r="K17">
        <v>69938</v>
      </c>
      <c r="N17">
        <f>E17/69938</f>
        <v>1.1980182447310475</v>
      </c>
      <c r="O17">
        <f>N17/1.125</f>
        <v>1.0649051064275978</v>
      </c>
    </row>
    <row r="18" spans="2:15" x14ac:dyDescent="0.4">
      <c r="E18">
        <v>83199</v>
      </c>
      <c r="N18">
        <f t="shared" ref="N18:N19" si="8">E18/69938</f>
        <v>1.1896107981354915</v>
      </c>
      <c r="O18">
        <f t="shared" ref="O18:O19" si="9">N18/1.125</f>
        <v>1.0574318205648814</v>
      </c>
    </row>
    <row r="19" spans="2:15" x14ac:dyDescent="0.4">
      <c r="E19">
        <v>83451</v>
      </c>
      <c r="N19">
        <f t="shared" si="8"/>
        <v>1.1932139895335869</v>
      </c>
      <c r="O19">
        <f t="shared" si="9"/>
        <v>1.0606346573631884</v>
      </c>
    </row>
  </sheetData>
  <phoneticPr fontId="1" type="noConversion"/>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0C676-3614-4E96-8059-6F4E90FEEF2C}">
  <dimension ref="A2:O20"/>
  <sheetViews>
    <sheetView workbookViewId="0">
      <selection activeCell="O2" sqref="O2:O20"/>
    </sheetView>
  </sheetViews>
  <sheetFormatPr defaultRowHeight="13.9" x14ac:dyDescent="0.4"/>
  <sheetData>
    <row r="2" spans="1:15" x14ac:dyDescent="0.4">
      <c r="A2" t="s">
        <v>4</v>
      </c>
      <c r="B2">
        <v>1</v>
      </c>
      <c r="C2">
        <v>532</v>
      </c>
      <c r="D2">
        <v>112.752</v>
      </c>
      <c r="E2">
        <v>59984</v>
      </c>
      <c r="H2">
        <v>1</v>
      </c>
      <c r="I2">
        <v>329</v>
      </c>
      <c r="J2">
        <v>202.36500000000001</v>
      </c>
      <c r="K2">
        <v>66578</v>
      </c>
      <c r="N2">
        <f>E2/66578</f>
        <v>0.90095827450509181</v>
      </c>
      <c r="O2">
        <f>N2/0.9</f>
        <v>1.0010647494501019</v>
      </c>
    </row>
    <row r="3" spans="1:15" x14ac:dyDescent="0.4">
      <c r="E3">
        <v>59886</v>
      </c>
      <c r="N3">
        <f t="shared" ref="N3:N4" si="0">E3/66578</f>
        <v>0.89948631680134583</v>
      </c>
      <c r="O3">
        <f t="shared" ref="O3:O4" si="1">N3/0.9</f>
        <v>0.99942924089038421</v>
      </c>
    </row>
    <row r="4" spans="1:15" x14ac:dyDescent="0.4">
      <c r="E4">
        <v>60091</v>
      </c>
      <c r="N4">
        <f t="shared" si="0"/>
        <v>0.90256541199795726</v>
      </c>
      <c r="O4">
        <f t="shared" si="1"/>
        <v>1.002850457775508</v>
      </c>
    </row>
    <row r="6" spans="1:15" x14ac:dyDescent="0.4">
      <c r="B6">
        <v>2</v>
      </c>
      <c r="C6">
        <v>429</v>
      </c>
      <c r="D6">
        <v>186.95599999999999</v>
      </c>
      <c r="E6">
        <v>72204</v>
      </c>
      <c r="H6">
        <v>2</v>
      </c>
      <c r="I6">
        <v>564</v>
      </c>
      <c r="J6">
        <v>207.29300000000001</v>
      </c>
      <c r="K6">
        <v>116913</v>
      </c>
      <c r="N6">
        <f>E6/116913</f>
        <v>0.61758743681198836</v>
      </c>
      <c r="O6">
        <f>N6/0.9</f>
        <v>0.68620826312443151</v>
      </c>
    </row>
    <row r="7" spans="1:15" x14ac:dyDescent="0.4">
      <c r="E7">
        <v>73198</v>
      </c>
      <c r="N7">
        <f t="shared" ref="N7:N8" si="2">E7/116913</f>
        <v>0.62608948534380271</v>
      </c>
      <c r="O7">
        <f t="shared" ref="O7:O8" si="3">N7/0.9</f>
        <v>0.69565498371533629</v>
      </c>
    </row>
    <row r="8" spans="1:15" x14ac:dyDescent="0.4">
      <c r="E8">
        <v>73219</v>
      </c>
      <c r="N8">
        <f t="shared" si="2"/>
        <v>0.62626910608743258</v>
      </c>
      <c r="O8">
        <f t="shared" si="3"/>
        <v>0.69585456231936949</v>
      </c>
    </row>
    <row r="10" spans="1:15" x14ac:dyDescent="0.4">
      <c r="B10">
        <v>3</v>
      </c>
      <c r="C10">
        <v>455</v>
      </c>
      <c r="D10">
        <v>222.89</v>
      </c>
      <c r="E10">
        <v>101415</v>
      </c>
      <c r="H10">
        <v>3</v>
      </c>
      <c r="I10">
        <v>396</v>
      </c>
      <c r="J10">
        <v>233.465</v>
      </c>
      <c r="K10">
        <v>115452</v>
      </c>
      <c r="N10">
        <f>E10/115452</f>
        <v>0.87841700446938986</v>
      </c>
      <c r="O10">
        <f>N10/0.9</f>
        <v>0.97601889385487761</v>
      </c>
    </row>
    <row r="11" spans="1:15" x14ac:dyDescent="0.4">
      <c r="E11">
        <v>101098</v>
      </c>
      <c r="N11">
        <f t="shared" ref="N11:N12" si="4">E11/115452</f>
        <v>0.87567127464227557</v>
      </c>
      <c r="O11">
        <f t="shared" ref="O11:O12" si="5">N11/0.9</f>
        <v>0.97296808293586168</v>
      </c>
    </row>
    <row r="12" spans="1:15" x14ac:dyDescent="0.4">
      <c r="E12">
        <v>110991</v>
      </c>
      <c r="N12">
        <f t="shared" si="4"/>
        <v>0.96136056542978898</v>
      </c>
      <c r="O12">
        <f t="shared" si="5"/>
        <v>1.0681784060330988</v>
      </c>
    </row>
    <row r="14" spans="1:15" x14ac:dyDescent="0.4">
      <c r="B14">
        <v>4</v>
      </c>
      <c r="C14">
        <v>360</v>
      </c>
      <c r="D14">
        <v>232.953</v>
      </c>
      <c r="E14">
        <v>81863</v>
      </c>
      <c r="H14">
        <v>4</v>
      </c>
      <c r="I14">
        <v>378</v>
      </c>
      <c r="J14">
        <v>224.91300000000001</v>
      </c>
      <c r="K14">
        <v>109917</v>
      </c>
      <c r="N14">
        <f>E14/109917</f>
        <v>0.74477105452295822</v>
      </c>
      <c r="O14">
        <f>N14/0.9</f>
        <v>0.827523393914398</v>
      </c>
    </row>
    <row r="15" spans="1:15" x14ac:dyDescent="0.4">
      <c r="E15">
        <v>81567</v>
      </c>
      <c r="N15">
        <f t="shared" ref="N15:N16" si="6">E15/109917</f>
        <v>0.74207811348563002</v>
      </c>
      <c r="O15">
        <f t="shared" ref="O15:O16" si="7">N15/0.9</f>
        <v>0.82453123720625554</v>
      </c>
    </row>
    <row r="16" spans="1:15" x14ac:dyDescent="0.4">
      <c r="E16">
        <v>81099</v>
      </c>
      <c r="N16">
        <f t="shared" si="6"/>
        <v>0.73782035535904367</v>
      </c>
      <c r="O16">
        <f t="shared" si="7"/>
        <v>0.81980039484338185</v>
      </c>
    </row>
    <row r="18" spans="2:15" x14ac:dyDescent="0.4">
      <c r="B18">
        <v>5</v>
      </c>
      <c r="C18">
        <v>444</v>
      </c>
      <c r="D18">
        <v>167.94800000000001</v>
      </c>
      <c r="E18">
        <v>74569</v>
      </c>
      <c r="H18">
        <v>5</v>
      </c>
      <c r="I18">
        <v>369</v>
      </c>
      <c r="J18">
        <v>214.53399999999999</v>
      </c>
      <c r="K18">
        <v>79163</v>
      </c>
      <c r="N18">
        <f>E18/79163</f>
        <v>0.94196783851041521</v>
      </c>
      <c r="O18">
        <f>N18/0.9</f>
        <v>1.0466309316782392</v>
      </c>
    </row>
    <row r="19" spans="2:15" x14ac:dyDescent="0.4">
      <c r="E19">
        <v>74499</v>
      </c>
      <c r="N19">
        <f t="shared" ref="N19:N20" si="8">E19/79163</f>
        <v>0.94108358702929396</v>
      </c>
      <c r="O19">
        <f t="shared" ref="O19:O20" si="9">N19/0.9</f>
        <v>1.0456484300325488</v>
      </c>
    </row>
    <row r="20" spans="2:15" x14ac:dyDescent="0.4">
      <c r="E20">
        <v>74398</v>
      </c>
      <c r="N20">
        <f t="shared" si="8"/>
        <v>0.93980773846367627</v>
      </c>
      <c r="O20">
        <f t="shared" si="9"/>
        <v>1.0442308205151958</v>
      </c>
    </row>
  </sheetData>
  <phoneticPr fontId="1" type="noConversion"/>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C0616-CED0-44D2-9281-62BFB4C2D48D}">
  <dimension ref="A1:N48"/>
  <sheetViews>
    <sheetView tabSelected="1" topLeftCell="A28" workbookViewId="0">
      <selection activeCell="F37" sqref="F37"/>
    </sheetView>
  </sheetViews>
  <sheetFormatPr defaultRowHeight="13.9" x14ac:dyDescent="0.4"/>
  <sheetData>
    <row r="1" spans="1:14" x14ac:dyDescent="0.4">
      <c r="A1" s="1"/>
      <c r="B1" s="1"/>
      <c r="C1" s="1"/>
      <c r="D1" s="1"/>
      <c r="E1" s="1"/>
      <c r="F1" s="1"/>
      <c r="G1" s="1"/>
      <c r="H1" s="1"/>
      <c r="I1" s="1"/>
      <c r="J1" s="1"/>
      <c r="K1" s="1"/>
      <c r="L1" s="1"/>
      <c r="M1" s="1"/>
      <c r="N1" s="1"/>
    </row>
    <row r="2" spans="1:14" x14ac:dyDescent="0.4">
      <c r="A2" s="1"/>
      <c r="B2" s="1"/>
      <c r="C2" s="1"/>
      <c r="D2" s="1"/>
      <c r="E2" s="1"/>
      <c r="F2" s="1"/>
      <c r="G2" s="1"/>
      <c r="H2" s="1"/>
      <c r="I2" s="1"/>
      <c r="J2" s="1"/>
      <c r="K2" s="1"/>
      <c r="L2" s="1"/>
      <c r="M2" s="1"/>
      <c r="N2" s="1"/>
    </row>
    <row r="3" spans="1:14" x14ac:dyDescent="0.4">
      <c r="A3" s="2"/>
      <c r="B3" s="1"/>
      <c r="C3" s="1"/>
      <c r="D3" s="1"/>
      <c r="E3" s="1"/>
      <c r="F3" s="1"/>
      <c r="G3" s="1"/>
      <c r="H3" s="1"/>
      <c r="I3" s="1"/>
      <c r="J3" s="1"/>
      <c r="K3" s="1"/>
      <c r="L3" s="1"/>
      <c r="M3" s="1"/>
      <c r="N3" s="1"/>
    </row>
    <row r="4" spans="1:14" x14ac:dyDescent="0.4">
      <c r="A4" s="4"/>
      <c r="B4" s="5">
        <v>1</v>
      </c>
      <c r="C4" s="5">
        <v>2</v>
      </c>
      <c r="D4" s="5">
        <v>3</v>
      </c>
      <c r="E4" s="5">
        <v>4</v>
      </c>
      <c r="F4" s="5">
        <v>5</v>
      </c>
      <c r="G4" s="5">
        <v>6</v>
      </c>
      <c r="H4" s="5">
        <v>7</v>
      </c>
      <c r="I4" s="5">
        <v>8</v>
      </c>
      <c r="J4" s="5">
        <v>9</v>
      </c>
      <c r="K4" s="5">
        <v>10</v>
      </c>
      <c r="L4" s="5">
        <v>11</v>
      </c>
      <c r="M4" s="5">
        <v>12</v>
      </c>
      <c r="N4" s="1"/>
    </row>
    <row r="5" spans="1:14" x14ac:dyDescent="0.4">
      <c r="A5" s="5" t="s">
        <v>12</v>
      </c>
      <c r="B5" s="8">
        <v>0.25109999999999999</v>
      </c>
      <c r="C5" s="8">
        <v>0.31209999999999999</v>
      </c>
      <c r="D5" s="8">
        <v>0.2722</v>
      </c>
      <c r="E5" s="8">
        <v>0.24909999999999999</v>
      </c>
      <c r="F5" s="8">
        <v>0.2913</v>
      </c>
      <c r="G5" s="8">
        <v>0.20119999999999999</v>
      </c>
      <c r="H5" s="8">
        <v>0.1411</v>
      </c>
      <c r="I5" s="8">
        <v>0.14910000000000001</v>
      </c>
      <c r="J5" s="8">
        <v>0.14779999999999999</v>
      </c>
      <c r="K5" s="8">
        <v>0.1492</v>
      </c>
      <c r="L5" s="8">
        <v>0.1467</v>
      </c>
      <c r="M5" s="8">
        <v>0.14099999999999999</v>
      </c>
      <c r="N5" s="6">
        <v>450</v>
      </c>
    </row>
    <row r="6" spans="1:14" x14ac:dyDescent="0.4">
      <c r="A6" s="5" t="s">
        <v>13</v>
      </c>
      <c r="B6" s="8">
        <v>0.12690000000000001</v>
      </c>
      <c r="C6" s="8">
        <v>0.1278</v>
      </c>
      <c r="D6" s="8">
        <v>0.12670000000000001</v>
      </c>
      <c r="E6" s="8">
        <v>0.12670000000000001</v>
      </c>
      <c r="F6" s="8">
        <v>0.12559999999999999</v>
      </c>
      <c r="G6" s="8">
        <v>0.1244</v>
      </c>
      <c r="H6" s="8">
        <v>0.19670000000000001</v>
      </c>
      <c r="I6" s="8">
        <v>0.19450000000000001</v>
      </c>
      <c r="J6" s="8">
        <v>0.19220000000000001</v>
      </c>
      <c r="K6" s="8">
        <v>0.19189999999999999</v>
      </c>
      <c r="L6" s="8">
        <v>0.2009</v>
      </c>
      <c r="M6" s="8">
        <v>0.19989999999999999</v>
      </c>
      <c r="N6" s="6">
        <v>450</v>
      </c>
    </row>
    <row r="7" spans="1:14" x14ac:dyDescent="0.4">
      <c r="A7" s="5" t="s">
        <v>14</v>
      </c>
      <c r="B7" s="8">
        <v>0.2001</v>
      </c>
      <c r="C7" s="8">
        <v>0.21890000000000001</v>
      </c>
      <c r="D7" s="8">
        <v>0.2011</v>
      </c>
      <c r="E7" s="8">
        <v>0.2031</v>
      </c>
      <c r="F7" s="8">
        <v>0.2001</v>
      </c>
      <c r="G7" s="8">
        <v>0.20119999999999999</v>
      </c>
      <c r="H7" s="7">
        <v>0</v>
      </c>
      <c r="I7" s="7">
        <v>0</v>
      </c>
      <c r="J7" s="7">
        <v>0</v>
      </c>
      <c r="K7" s="7">
        <v>0</v>
      </c>
      <c r="L7" s="7">
        <v>0</v>
      </c>
      <c r="M7" s="7">
        <v>0</v>
      </c>
      <c r="N7" s="6">
        <v>450</v>
      </c>
    </row>
    <row r="8" spans="1:14" x14ac:dyDescent="0.4">
      <c r="A8" s="5" t="s">
        <v>15</v>
      </c>
      <c r="B8" s="7">
        <v>0</v>
      </c>
      <c r="C8" s="7">
        <v>0</v>
      </c>
      <c r="D8" s="7">
        <v>0</v>
      </c>
      <c r="E8" s="7">
        <v>0</v>
      </c>
      <c r="F8" s="7">
        <v>0</v>
      </c>
      <c r="G8" s="7">
        <v>0</v>
      </c>
      <c r="H8" s="7">
        <v>0</v>
      </c>
      <c r="I8" s="7">
        <v>0</v>
      </c>
      <c r="J8" s="7">
        <v>0</v>
      </c>
      <c r="K8" s="7">
        <v>0</v>
      </c>
      <c r="L8" s="7">
        <v>0</v>
      </c>
      <c r="M8" s="7">
        <v>0</v>
      </c>
      <c r="N8" s="6">
        <v>450</v>
      </c>
    </row>
    <row r="9" spans="1:14" x14ac:dyDescent="0.4">
      <c r="A9" s="5" t="s">
        <v>16</v>
      </c>
      <c r="B9" s="7">
        <v>0</v>
      </c>
      <c r="C9" s="7">
        <v>0</v>
      </c>
      <c r="D9" s="7">
        <v>0</v>
      </c>
      <c r="E9" s="7">
        <v>0</v>
      </c>
      <c r="F9" s="7">
        <v>0</v>
      </c>
      <c r="G9" s="7">
        <v>0</v>
      </c>
      <c r="H9" s="7">
        <v>0</v>
      </c>
      <c r="I9" s="7">
        <v>0</v>
      </c>
      <c r="J9" s="7">
        <v>0</v>
      </c>
      <c r="K9" s="7">
        <v>0</v>
      </c>
      <c r="L9" s="7">
        <v>0</v>
      </c>
      <c r="M9" s="7">
        <v>0</v>
      </c>
      <c r="N9" s="6">
        <v>450</v>
      </c>
    </row>
    <row r="10" spans="1:14" x14ac:dyDescent="0.4">
      <c r="A10" s="5" t="s">
        <v>17</v>
      </c>
      <c r="B10" s="7">
        <v>0</v>
      </c>
      <c r="C10" s="7">
        <v>0</v>
      </c>
      <c r="D10" s="7">
        <v>0</v>
      </c>
      <c r="E10" s="7">
        <v>0</v>
      </c>
      <c r="F10" s="7">
        <v>0</v>
      </c>
      <c r="G10" s="7">
        <v>0</v>
      </c>
      <c r="H10" s="7">
        <v>0</v>
      </c>
      <c r="I10" s="7">
        <v>0</v>
      </c>
      <c r="J10" s="7">
        <v>0</v>
      </c>
      <c r="K10" s="7">
        <v>0</v>
      </c>
      <c r="L10" s="7">
        <v>0</v>
      </c>
      <c r="M10" s="7">
        <v>0</v>
      </c>
      <c r="N10" s="6">
        <v>450</v>
      </c>
    </row>
    <row r="11" spans="1:14" x14ac:dyDescent="0.4">
      <c r="A11" s="5" t="s">
        <v>18</v>
      </c>
      <c r="B11" s="7">
        <v>0</v>
      </c>
      <c r="C11" s="7">
        <v>0</v>
      </c>
      <c r="D11" s="7">
        <v>0</v>
      </c>
      <c r="E11" s="7">
        <v>0</v>
      </c>
      <c r="F11" s="7">
        <v>0</v>
      </c>
      <c r="G11" s="7">
        <v>0</v>
      </c>
      <c r="H11" s="7">
        <v>0</v>
      </c>
      <c r="I11" s="7">
        <v>0</v>
      </c>
      <c r="J11" s="7">
        <v>0</v>
      </c>
      <c r="K11" s="7">
        <v>0</v>
      </c>
      <c r="L11" s="7">
        <v>0</v>
      </c>
      <c r="M11" s="7">
        <v>0</v>
      </c>
      <c r="N11" s="6">
        <v>450</v>
      </c>
    </row>
    <row r="12" spans="1:14" x14ac:dyDescent="0.4">
      <c r="A12" s="5" t="s">
        <v>19</v>
      </c>
      <c r="B12" s="7">
        <v>0</v>
      </c>
      <c r="C12" s="7">
        <v>0</v>
      </c>
      <c r="D12" s="7">
        <v>0</v>
      </c>
      <c r="E12" s="7">
        <v>0</v>
      </c>
      <c r="F12" s="7">
        <v>0</v>
      </c>
      <c r="G12" s="7">
        <v>0</v>
      </c>
      <c r="H12" s="7">
        <v>0</v>
      </c>
      <c r="I12" s="7">
        <v>0</v>
      </c>
      <c r="J12" s="7">
        <v>0</v>
      </c>
      <c r="K12" s="7">
        <v>0</v>
      </c>
      <c r="L12" s="7">
        <v>0</v>
      </c>
      <c r="M12" s="7">
        <v>0</v>
      </c>
      <c r="N12" s="6">
        <v>450</v>
      </c>
    </row>
    <row r="13" spans="1:14" x14ac:dyDescent="0.4">
      <c r="A13" s="2"/>
      <c r="B13" s="1"/>
      <c r="C13" s="1"/>
      <c r="D13" s="1"/>
      <c r="E13" s="1"/>
      <c r="F13" s="1"/>
      <c r="G13" s="1"/>
      <c r="H13" s="1"/>
      <c r="I13" s="1"/>
      <c r="J13" s="1"/>
      <c r="K13" s="1"/>
      <c r="L13" s="1"/>
      <c r="M13" s="1"/>
      <c r="N13" s="1"/>
    </row>
    <row r="14" spans="1:14" x14ac:dyDescent="0.4">
      <c r="A14" s="2"/>
      <c r="B14" s="1"/>
      <c r="C14" s="1"/>
      <c r="D14" s="1"/>
      <c r="E14" s="1"/>
      <c r="F14" s="1"/>
      <c r="G14" s="1"/>
      <c r="H14" s="1"/>
      <c r="I14" s="1"/>
      <c r="J14" s="1"/>
      <c r="K14" s="1"/>
      <c r="L14" s="1"/>
      <c r="M14" s="1"/>
      <c r="N14" s="1"/>
    </row>
    <row r="15" spans="1:14" x14ac:dyDescent="0.4">
      <c r="A15" s="2" t="s">
        <v>20</v>
      </c>
      <c r="B15" s="8">
        <v>0.25109999999999999</v>
      </c>
      <c r="C15" s="1"/>
      <c r="D15" s="1">
        <f>(B15-0.021)/0.0043</f>
        <v>53.511627906976742</v>
      </c>
      <c r="E15" s="1"/>
      <c r="F15" s="1"/>
      <c r="G15" s="1"/>
      <c r="H15" s="1"/>
      <c r="I15" s="1"/>
      <c r="J15" s="1"/>
      <c r="K15" s="1"/>
      <c r="L15" s="1"/>
      <c r="M15" s="1"/>
      <c r="N15" s="1"/>
    </row>
    <row r="16" spans="1:14" x14ac:dyDescent="0.4">
      <c r="A16" s="1"/>
      <c r="B16" s="8">
        <v>0.31209999999999999</v>
      </c>
      <c r="C16" s="1"/>
      <c r="D16" s="1">
        <f t="shared" ref="D16:D48" si="0">(B16-0.021)/0.0043</f>
        <v>67.697674418604649</v>
      </c>
      <c r="E16" s="1"/>
      <c r="F16" s="1"/>
      <c r="G16" s="1"/>
      <c r="H16" s="1"/>
      <c r="I16" s="1"/>
      <c r="J16" s="1"/>
      <c r="K16" s="1"/>
      <c r="L16" s="1"/>
      <c r="M16" s="1"/>
      <c r="N16" s="1"/>
    </row>
    <row r="17" spans="1:14" x14ac:dyDescent="0.4">
      <c r="A17" s="3"/>
      <c r="B17" s="8">
        <v>0.2722</v>
      </c>
      <c r="C17" s="1"/>
      <c r="D17" s="1">
        <f t="shared" si="0"/>
        <v>58.418604651162788</v>
      </c>
      <c r="E17" s="1"/>
      <c r="F17" s="1"/>
      <c r="G17" s="1"/>
      <c r="H17" s="1"/>
      <c r="I17" s="1"/>
      <c r="J17" s="1"/>
      <c r="K17" s="1"/>
      <c r="L17" s="1"/>
      <c r="M17" s="1"/>
      <c r="N17" s="1"/>
    </row>
    <row r="18" spans="1:14" x14ac:dyDescent="0.4">
      <c r="A18" s="1"/>
      <c r="B18" s="8">
        <v>0.24909999999999999</v>
      </c>
      <c r="C18" s="1"/>
      <c r="D18" s="1">
        <f t="shared" si="0"/>
        <v>53.046511627906973</v>
      </c>
      <c r="E18" s="1"/>
      <c r="F18" s="1"/>
      <c r="G18" s="1"/>
      <c r="H18" s="1"/>
      <c r="I18" s="1"/>
      <c r="J18" s="1"/>
      <c r="K18" s="1"/>
      <c r="L18" s="1"/>
      <c r="M18" s="1"/>
      <c r="N18" s="1"/>
    </row>
    <row r="19" spans="1:14" x14ac:dyDescent="0.4">
      <c r="B19" s="8">
        <v>0.2913</v>
      </c>
      <c r="D19" s="1">
        <f t="shared" si="0"/>
        <v>62.860465116279066</v>
      </c>
    </row>
    <row r="20" spans="1:14" x14ac:dyDescent="0.4">
      <c r="B20" s="8">
        <v>0.20119999999999999</v>
      </c>
      <c r="D20" s="1">
        <f t="shared" si="0"/>
        <v>41.906976744186046</v>
      </c>
    </row>
    <row r="21" spans="1:14" x14ac:dyDescent="0.4">
      <c r="D21" s="1"/>
    </row>
    <row r="22" spans="1:14" x14ac:dyDescent="0.4">
      <c r="A22" t="s">
        <v>9</v>
      </c>
      <c r="B22" s="8">
        <v>0.1411</v>
      </c>
      <c r="D22" s="1">
        <f t="shared" si="0"/>
        <v>27.930232558139533</v>
      </c>
    </row>
    <row r="23" spans="1:14" x14ac:dyDescent="0.4">
      <c r="B23" s="8">
        <v>0.14910000000000001</v>
      </c>
      <c r="D23" s="1">
        <f t="shared" si="0"/>
        <v>29.79069767441861</v>
      </c>
    </row>
    <row r="24" spans="1:14" x14ac:dyDescent="0.4">
      <c r="B24" s="8">
        <v>0.14779999999999999</v>
      </c>
      <c r="D24" s="1">
        <f t="shared" si="0"/>
        <v>29.488372093023255</v>
      </c>
    </row>
    <row r="25" spans="1:14" x14ac:dyDescent="0.4">
      <c r="B25" s="8">
        <v>0.1492</v>
      </c>
      <c r="D25" s="1">
        <f t="shared" si="0"/>
        <v>29.813953488372096</v>
      </c>
    </row>
    <row r="26" spans="1:14" x14ac:dyDescent="0.4">
      <c r="B26" s="8">
        <v>0.1467</v>
      </c>
      <c r="D26" s="1">
        <f t="shared" si="0"/>
        <v>29.232558139534884</v>
      </c>
    </row>
    <row r="27" spans="1:14" x14ac:dyDescent="0.4">
      <c r="B27" s="8">
        <v>0.14099999999999999</v>
      </c>
      <c r="D27" s="1">
        <f t="shared" si="0"/>
        <v>27.906976744186043</v>
      </c>
    </row>
    <row r="28" spans="1:14" x14ac:dyDescent="0.4">
      <c r="D28" s="1"/>
    </row>
    <row r="29" spans="1:14" x14ac:dyDescent="0.4">
      <c r="A29" t="s">
        <v>21</v>
      </c>
      <c r="B29" s="8">
        <v>0.12690000000000001</v>
      </c>
      <c r="D29" s="1">
        <f t="shared" si="0"/>
        <v>24.627906976744189</v>
      </c>
    </row>
    <row r="30" spans="1:14" x14ac:dyDescent="0.4">
      <c r="B30" s="8">
        <v>0.1278</v>
      </c>
      <c r="D30" s="1">
        <f t="shared" si="0"/>
        <v>24.837209302325579</v>
      </c>
    </row>
    <row r="31" spans="1:14" x14ac:dyDescent="0.4">
      <c r="B31" s="8">
        <v>0.12670000000000001</v>
      </c>
      <c r="D31" s="1">
        <f t="shared" si="0"/>
        <v>24.581395348837209</v>
      </c>
    </row>
    <row r="32" spans="1:14" x14ac:dyDescent="0.4">
      <c r="B32" s="8">
        <v>0.12670000000000001</v>
      </c>
      <c r="D32" s="1">
        <f t="shared" si="0"/>
        <v>24.581395348837209</v>
      </c>
    </row>
    <row r="33" spans="1:4" x14ac:dyDescent="0.4">
      <c r="B33" s="8">
        <v>0.12559999999999999</v>
      </c>
      <c r="D33" s="1">
        <f t="shared" si="0"/>
        <v>24.325581395348834</v>
      </c>
    </row>
    <row r="34" spans="1:4" x14ac:dyDescent="0.4">
      <c r="B34" s="8">
        <v>0.1244</v>
      </c>
      <c r="D34" s="1">
        <f t="shared" si="0"/>
        <v>24.046511627906973</v>
      </c>
    </row>
    <row r="35" spans="1:4" x14ac:dyDescent="0.4">
      <c r="D35" s="1"/>
    </row>
    <row r="36" spans="1:4" x14ac:dyDescent="0.4">
      <c r="A36" t="s">
        <v>8</v>
      </c>
      <c r="B36" s="8">
        <v>0.19670000000000001</v>
      </c>
      <c r="D36" s="1">
        <f t="shared" si="0"/>
        <v>40.860465116279073</v>
      </c>
    </row>
    <row r="37" spans="1:4" x14ac:dyDescent="0.4">
      <c r="B37" s="8">
        <v>0.19450000000000001</v>
      </c>
      <c r="D37" s="1">
        <f t="shared" si="0"/>
        <v>40.348837209302332</v>
      </c>
    </row>
    <row r="38" spans="1:4" x14ac:dyDescent="0.4">
      <c r="B38" s="8">
        <v>0.19220000000000001</v>
      </c>
      <c r="D38" s="1">
        <f t="shared" si="0"/>
        <v>39.8139534883721</v>
      </c>
    </row>
    <row r="39" spans="1:4" x14ac:dyDescent="0.4">
      <c r="B39" s="8">
        <v>0.19189999999999999</v>
      </c>
      <c r="D39" s="1">
        <f t="shared" si="0"/>
        <v>39.744186046511629</v>
      </c>
    </row>
    <row r="40" spans="1:4" x14ac:dyDescent="0.4">
      <c r="B40" s="8">
        <v>0.2009</v>
      </c>
      <c r="D40" s="1">
        <f t="shared" si="0"/>
        <v>41.837209302325583</v>
      </c>
    </row>
    <row r="41" spans="1:4" x14ac:dyDescent="0.4">
      <c r="B41" s="8">
        <v>0.19989999999999999</v>
      </c>
      <c r="D41" s="1">
        <f t="shared" si="0"/>
        <v>41.604651162790695</v>
      </c>
    </row>
    <row r="42" spans="1:4" x14ac:dyDescent="0.4">
      <c r="D42" s="1"/>
    </row>
    <row r="43" spans="1:4" x14ac:dyDescent="0.4">
      <c r="A43" t="s">
        <v>22</v>
      </c>
      <c r="B43" s="8">
        <v>0.2001</v>
      </c>
      <c r="D43" s="1">
        <f t="shared" si="0"/>
        <v>41.651162790697676</v>
      </c>
    </row>
    <row r="44" spans="1:4" x14ac:dyDescent="0.4">
      <c r="B44" s="8">
        <v>0.21890000000000001</v>
      </c>
      <c r="D44" s="1">
        <f t="shared" si="0"/>
        <v>46.02325581395349</v>
      </c>
    </row>
    <row r="45" spans="1:4" x14ac:dyDescent="0.4">
      <c r="B45" s="8">
        <v>0.2011</v>
      </c>
      <c r="D45" s="1">
        <f t="shared" si="0"/>
        <v>41.883720930232563</v>
      </c>
    </row>
    <row r="46" spans="1:4" x14ac:dyDescent="0.4">
      <c r="B46" s="8">
        <v>0.2031</v>
      </c>
      <c r="D46" s="1">
        <f t="shared" si="0"/>
        <v>42.348837209302332</v>
      </c>
    </row>
    <row r="47" spans="1:4" x14ac:dyDescent="0.4">
      <c r="B47" s="8">
        <v>0.2001</v>
      </c>
      <c r="D47" s="1">
        <f t="shared" si="0"/>
        <v>41.651162790697676</v>
      </c>
    </row>
    <row r="48" spans="1:4" x14ac:dyDescent="0.4">
      <c r="B48" s="8">
        <v>0.20119999999999999</v>
      </c>
      <c r="D48" s="1">
        <f t="shared" si="0"/>
        <v>41.906976744186046</v>
      </c>
    </row>
  </sheetData>
  <phoneticPr fontId="1" type="noConversion"/>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bax</vt:lpstr>
      <vt:lpstr>bcl-2</vt:lpstr>
      <vt:lpstr>foxo</vt:lpstr>
      <vt:lpstr>sirt1</vt:lpstr>
      <vt:lpstr>pgc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闫向丽</dc:creator>
  <cp:lastModifiedBy>闫向丽</cp:lastModifiedBy>
  <dcterms:created xsi:type="dcterms:W3CDTF">2019-12-03T03:18:19Z</dcterms:created>
  <dcterms:modified xsi:type="dcterms:W3CDTF">2020-03-15T05:31:37Z</dcterms:modified>
</cp:coreProperties>
</file>