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9"/>
  <workbookPr/>
  <mc:AlternateContent xmlns:mc="http://schemas.openxmlformats.org/markup-compatibility/2006">
    <mc:Choice Requires="x15">
      <x15ac:absPath xmlns:x15ac="http://schemas.microsoft.com/office/spreadsheetml/2010/11/ac" url="E:\Experiments\20190819_Emulsions different particle conc\"/>
    </mc:Choice>
  </mc:AlternateContent>
  <xr:revisionPtr revIDLastSave="0" documentId="13_ncr:1_{517A8B54-E350-49AB-8485-A2AA373949A8}" xr6:coauthVersionLast="36" xr6:coauthVersionMax="36" xr10:uidLastSave="{00000000-0000-0000-0000-000000000000}"/>
  <bookViews>
    <workbookView xWindow="0" yWindow="0" windowWidth="20730" windowHeight="11760" xr2:uid="{00000000-000D-0000-FFFF-FFFF00000000}"/>
  </bookViews>
  <sheets>
    <sheet name="t = 1 day" sheetId="1" r:id="rId1"/>
    <sheet name="t = 1 month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" i="1" l="1"/>
  <c r="N11" i="1" l="1"/>
  <c r="M11" i="1"/>
  <c r="N10" i="1"/>
  <c r="M10" i="1"/>
  <c r="N9" i="1"/>
  <c r="M9" i="1"/>
  <c r="N8" i="1"/>
  <c r="M8" i="1"/>
  <c r="N7" i="1"/>
  <c r="M7" i="1"/>
  <c r="AQ55" i="2"/>
  <c r="E11" i="1" s="1"/>
  <c r="AQ54" i="2"/>
  <c r="D11" i="1" s="1"/>
  <c r="AH55" i="2"/>
  <c r="E10" i="1" s="1"/>
  <c r="AH54" i="2"/>
  <c r="D10" i="1" s="1"/>
  <c r="Y55" i="2"/>
  <c r="E9" i="1" s="1"/>
  <c r="Y54" i="2"/>
  <c r="D9" i="1" s="1"/>
  <c r="P55" i="2"/>
  <c r="E8" i="1" s="1"/>
  <c r="P54" i="2"/>
  <c r="D8" i="1" s="1"/>
  <c r="G55" i="2"/>
  <c r="E7" i="1" s="1"/>
  <c r="G54" i="2"/>
  <c r="D7" i="1" s="1"/>
  <c r="AG12" i="1" l="1"/>
  <c r="AG13" i="1"/>
  <c r="AE14" i="1" l="1"/>
  <c r="AZ69" i="1"/>
  <c r="BA69" i="1"/>
  <c r="AZ70" i="1"/>
  <c r="BA70" i="1"/>
  <c r="AZ71" i="1"/>
  <c r="BA71" i="1"/>
  <c r="BA68" i="1"/>
  <c r="AZ68" i="1"/>
  <c r="BA67" i="1"/>
  <c r="AZ67" i="1"/>
  <c r="BA66" i="1"/>
  <c r="AZ66" i="1"/>
  <c r="BA65" i="1"/>
  <c r="AZ65" i="1"/>
  <c r="BA64" i="1"/>
  <c r="AZ64" i="1"/>
  <c r="BA63" i="1"/>
  <c r="AZ63" i="1"/>
  <c r="BA62" i="1"/>
  <c r="AZ62" i="1"/>
  <c r="BA61" i="1"/>
  <c r="AZ61" i="1"/>
  <c r="BA60" i="1"/>
  <c r="AZ60" i="1"/>
  <c r="BA59" i="1"/>
  <c r="AZ59" i="1"/>
  <c r="BA58" i="1"/>
  <c r="AZ58" i="1"/>
  <c r="BA57" i="1"/>
  <c r="AZ57" i="1"/>
  <c r="BA56" i="1"/>
  <c r="AZ56" i="1"/>
  <c r="BA55" i="1"/>
  <c r="AZ55" i="1"/>
  <c r="BA54" i="1"/>
  <c r="AZ54" i="1"/>
  <c r="BA53" i="1"/>
  <c r="AZ53" i="1"/>
  <c r="BA52" i="1"/>
  <c r="AZ52" i="1"/>
  <c r="BA51" i="1"/>
  <c r="AZ51" i="1"/>
  <c r="BA50" i="1"/>
  <c r="AZ50" i="1"/>
  <c r="BA49" i="1"/>
  <c r="AZ49" i="1"/>
  <c r="BA48" i="1"/>
  <c r="AZ48" i="1"/>
  <c r="BA47" i="1"/>
  <c r="AZ47" i="1"/>
  <c r="BA46" i="1"/>
  <c r="AZ46" i="1"/>
  <c r="BA45" i="1"/>
  <c r="AZ45" i="1"/>
  <c r="BA44" i="1"/>
  <c r="AZ44" i="1"/>
  <c r="BA43" i="1"/>
  <c r="AZ43" i="1"/>
  <c r="BA42" i="1"/>
  <c r="AZ42" i="1"/>
  <c r="BA41" i="1"/>
  <c r="AZ41" i="1"/>
  <c r="BA40" i="1"/>
  <c r="AZ40" i="1"/>
  <c r="BA39" i="1"/>
  <c r="AZ39" i="1"/>
  <c r="BA38" i="1"/>
  <c r="AZ38" i="1"/>
  <c r="BA37" i="1"/>
  <c r="AZ37" i="1"/>
  <c r="BA36" i="1"/>
  <c r="AZ36" i="1"/>
  <c r="BA35" i="1"/>
  <c r="AZ35" i="1"/>
  <c r="BA34" i="1"/>
  <c r="AZ34" i="1"/>
  <c r="BA33" i="1"/>
  <c r="AZ33" i="1"/>
  <c r="BA32" i="1"/>
  <c r="AZ32" i="1"/>
  <c r="BA31" i="1"/>
  <c r="AZ31" i="1"/>
  <c r="BA30" i="1"/>
  <c r="AZ30" i="1"/>
  <c r="BA29" i="1"/>
  <c r="AZ29" i="1"/>
  <c r="BA28" i="1"/>
  <c r="AZ28" i="1"/>
  <c r="BA27" i="1"/>
  <c r="AZ27" i="1"/>
  <c r="BA26" i="1"/>
  <c r="AZ26" i="1"/>
  <c r="BA25" i="1"/>
  <c r="AZ25" i="1"/>
  <c r="BA24" i="1"/>
  <c r="AZ24" i="1"/>
  <c r="BA23" i="1"/>
  <c r="AZ23" i="1"/>
  <c r="BA22" i="1"/>
  <c r="AZ22" i="1"/>
  <c r="BA21" i="1"/>
  <c r="AZ21" i="1"/>
  <c r="BA20" i="1"/>
  <c r="AZ20" i="1"/>
  <c r="BA19" i="1"/>
  <c r="AZ19" i="1"/>
  <c r="AP69" i="1"/>
  <c r="AP19" i="1"/>
  <c r="AQ19" i="1"/>
  <c r="AP20" i="1"/>
  <c r="AQ20" i="1"/>
  <c r="AP21" i="1"/>
  <c r="AQ21" i="1"/>
  <c r="AP22" i="1"/>
  <c r="AQ22" i="1"/>
  <c r="AP23" i="1"/>
  <c r="AQ23" i="1"/>
  <c r="AP24" i="1"/>
  <c r="AQ24" i="1"/>
  <c r="AP25" i="1"/>
  <c r="AQ25" i="1"/>
  <c r="AP26" i="1"/>
  <c r="AQ26" i="1"/>
  <c r="AP27" i="1"/>
  <c r="AQ27" i="1"/>
  <c r="AP28" i="1"/>
  <c r="AQ28" i="1"/>
  <c r="AP29" i="1"/>
  <c r="AQ29" i="1"/>
  <c r="AP30" i="1"/>
  <c r="AQ30" i="1"/>
  <c r="AP31" i="1"/>
  <c r="AQ31" i="1"/>
  <c r="AP32" i="1"/>
  <c r="AQ32" i="1"/>
  <c r="AP33" i="1"/>
  <c r="AQ33" i="1"/>
  <c r="AP34" i="1"/>
  <c r="AQ34" i="1"/>
  <c r="AP35" i="1"/>
  <c r="AQ35" i="1"/>
  <c r="AP36" i="1"/>
  <c r="AQ36" i="1"/>
  <c r="AP37" i="1"/>
  <c r="AQ37" i="1"/>
  <c r="AP38" i="1"/>
  <c r="AQ38" i="1"/>
  <c r="AP39" i="1"/>
  <c r="AQ39" i="1"/>
  <c r="AP40" i="1"/>
  <c r="AQ40" i="1"/>
  <c r="AP41" i="1"/>
  <c r="AQ41" i="1"/>
  <c r="AP42" i="1"/>
  <c r="AQ42" i="1"/>
  <c r="AP43" i="1"/>
  <c r="AQ43" i="1"/>
  <c r="AP44" i="1"/>
  <c r="AQ44" i="1"/>
  <c r="AP45" i="1"/>
  <c r="AQ45" i="1"/>
  <c r="AP46" i="1"/>
  <c r="AQ46" i="1"/>
  <c r="AP47" i="1"/>
  <c r="AQ47" i="1"/>
  <c r="AP48" i="1"/>
  <c r="AQ48" i="1"/>
  <c r="AP49" i="1"/>
  <c r="AQ49" i="1"/>
  <c r="AP50" i="1"/>
  <c r="AQ50" i="1"/>
  <c r="AP51" i="1"/>
  <c r="AQ51" i="1"/>
  <c r="AP52" i="1"/>
  <c r="AQ52" i="1"/>
  <c r="AP53" i="1"/>
  <c r="AQ53" i="1"/>
  <c r="AP54" i="1"/>
  <c r="AQ54" i="1"/>
  <c r="AP55" i="1"/>
  <c r="AQ55" i="1"/>
  <c r="AP56" i="1"/>
  <c r="AQ56" i="1"/>
  <c r="AP57" i="1"/>
  <c r="AQ57" i="1"/>
  <c r="AP58" i="1"/>
  <c r="AQ58" i="1"/>
  <c r="AP59" i="1"/>
  <c r="AQ59" i="1"/>
  <c r="AP60" i="1"/>
  <c r="AQ60" i="1"/>
  <c r="AP61" i="1"/>
  <c r="AQ61" i="1"/>
  <c r="AP62" i="1"/>
  <c r="AQ62" i="1"/>
  <c r="AP63" i="1"/>
  <c r="AQ63" i="1"/>
  <c r="AP64" i="1"/>
  <c r="AQ64" i="1"/>
  <c r="AP65" i="1"/>
  <c r="AQ65" i="1"/>
  <c r="AP66" i="1"/>
  <c r="AQ66" i="1"/>
  <c r="AP67" i="1"/>
  <c r="AQ67" i="1"/>
  <c r="AP68" i="1"/>
  <c r="AQ68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19" i="1"/>
  <c r="AF69" i="1" s="1"/>
  <c r="R71" i="1"/>
  <c r="S71" i="1"/>
  <c r="R72" i="1"/>
  <c r="S72" i="1"/>
  <c r="R73" i="1"/>
  <c r="S73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20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19" i="1"/>
  <c r="A11" i="1"/>
  <c r="A10" i="1"/>
  <c r="A9" i="1"/>
  <c r="A8" i="1"/>
  <c r="A7" i="1"/>
  <c r="AZ72" i="1" l="1"/>
  <c r="BA72" i="1"/>
  <c r="BA5" i="1"/>
  <c r="V6" i="1"/>
  <c r="BA6" i="1"/>
  <c r="V7" i="1"/>
  <c r="AG69" i="1"/>
  <c r="AG71" i="1" s="1"/>
  <c r="BA7" i="1"/>
  <c r="V8" i="1"/>
  <c r="BA4" i="1"/>
  <c r="V5" i="1"/>
  <c r="BA8" i="1"/>
  <c r="V9" i="1"/>
  <c r="S74" i="1"/>
  <c r="R74" i="1"/>
  <c r="BA74" i="1"/>
  <c r="AQ69" i="1"/>
  <c r="AQ71" i="1" s="1"/>
  <c r="H69" i="1"/>
  <c r="I69" i="1"/>
  <c r="J8" i="1"/>
  <c r="J9" i="1"/>
  <c r="J10" i="1"/>
  <c r="J11" i="1"/>
  <c r="J7" i="1"/>
  <c r="I8" i="1"/>
  <c r="I9" i="1"/>
  <c r="I10" i="1"/>
  <c r="I11" i="1"/>
  <c r="I7" i="1"/>
  <c r="S76" i="1" l="1"/>
  <c r="I71" i="1"/>
  <c r="AY73" i="1"/>
  <c r="C11" i="1" s="1"/>
  <c r="AY72" i="1"/>
  <c r="AO70" i="1"/>
  <c r="C10" i="1" s="1"/>
  <c r="AO69" i="1"/>
  <c r="AE70" i="1"/>
  <c r="C9" i="1" s="1"/>
  <c r="AE69" i="1"/>
  <c r="Q75" i="1"/>
  <c r="C8" i="1" s="1"/>
  <c r="Q74" i="1"/>
  <c r="G70" i="1"/>
  <c r="C7" i="1" s="1"/>
  <c r="G69" i="1"/>
  <c r="B7" i="1" l="1"/>
  <c r="W5" i="1" s="1"/>
  <c r="AE3" i="1"/>
  <c r="AF3" i="1" s="1"/>
  <c r="B11" i="1"/>
  <c r="W9" i="1" s="1"/>
  <c r="AE7" i="1"/>
  <c r="AF7" i="1" s="1"/>
  <c r="B10" i="1"/>
  <c r="W8" i="1" s="1"/>
  <c r="AE6" i="1"/>
  <c r="AF6" i="1" s="1"/>
  <c r="B9" i="1"/>
  <c r="W7" i="1" s="1"/>
  <c r="AE5" i="1"/>
  <c r="AF5" i="1" s="1"/>
  <c r="B8" i="1"/>
  <c r="W6" i="1" s="1"/>
  <c r="Y6" i="1" s="1"/>
  <c r="Z6" i="1" s="1"/>
  <c r="AE4" i="1"/>
  <c r="AF4" i="1" s="1"/>
  <c r="Y7" i="1" l="1"/>
  <c r="Z7" i="1" s="1"/>
  <c r="X7" i="1"/>
  <c r="AA7" i="1" s="1"/>
  <c r="Y9" i="1"/>
  <c r="Z9" i="1" s="1"/>
  <c r="X9" i="1"/>
  <c r="AA9" i="1" s="1"/>
  <c r="Y8" i="1"/>
  <c r="Z8" i="1" s="1"/>
  <c r="X8" i="1"/>
  <c r="AA8" i="1" s="1"/>
  <c r="Y5" i="1"/>
  <c r="Z5" i="1" s="1"/>
  <c r="X5" i="1"/>
  <c r="AA5" i="1" s="1"/>
  <c r="X6" i="1"/>
  <c r="AA6" i="1" s="1"/>
</calcChain>
</file>

<file path=xl/sharedStrings.xml><?xml version="1.0" encoding="utf-8"?>
<sst xmlns="http://schemas.openxmlformats.org/spreadsheetml/2006/main" count="137" uniqueCount="59">
  <si>
    <t>Conc./wt.%</t>
  </si>
  <si>
    <t>Average droplet diameter emulsions at different conc. Of silica particles (SiOH= 65%)</t>
  </si>
  <si>
    <t>diamter t = 1 day/µm</t>
  </si>
  <si>
    <t>diamter t = 1 month/µm</t>
  </si>
  <si>
    <t>area</t>
  </si>
  <si>
    <t>mean</t>
  </si>
  <si>
    <t>min</t>
  </si>
  <si>
    <t>max</t>
  </si>
  <si>
    <t>angle</t>
  </si>
  <si>
    <t>length</t>
  </si>
  <si>
    <t>µm</t>
  </si>
  <si>
    <t>0.1 wt.% 4x2 and 4x3 without coverslide</t>
  </si>
  <si>
    <t>s</t>
  </si>
  <si>
    <t>0.2 wt.% 10x2 and 10x3 without coverslide</t>
  </si>
  <si>
    <t>0.4 wt.% 20x3 without coverslide</t>
  </si>
  <si>
    <t>0.6 wt.% 20x3 without coverslide</t>
  </si>
  <si>
    <t>0.8 wt.% 20x3 without coverslide</t>
  </si>
  <si>
    <t>t = 1 day</t>
  </si>
  <si>
    <t>cream height/cm</t>
  </si>
  <si>
    <t>org. phase height/cm</t>
  </si>
  <si>
    <t>aq. Phase height/cm</t>
  </si>
  <si>
    <t>fo</t>
  </si>
  <si>
    <t>fw</t>
  </si>
  <si>
    <t>[E. Coli] in emulsions</t>
  </si>
  <si>
    <t>[octanaloxime] in emulsion</t>
  </si>
  <si>
    <t>wt.%</t>
  </si>
  <si>
    <t>Conversion 48h WU</t>
  </si>
  <si>
    <t>[Silica]</t>
  </si>
  <si>
    <t>check</t>
  </si>
  <si>
    <t>hom/non-stirr (48 h)</t>
  </si>
  <si>
    <t>D^2</t>
  </si>
  <si>
    <t>D^3</t>
  </si>
  <si>
    <t>D[3,2]</t>
  </si>
  <si>
    <t>g particles</t>
  </si>
  <si>
    <r>
      <t xml:space="preserve">1/D </t>
    </r>
    <r>
      <rPr>
        <sz val="11"/>
        <color theme="1"/>
        <rFont val="Calibri"/>
        <family val="2"/>
      </rPr>
      <t>µm-1</t>
    </r>
  </si>
  <si>
    <r>
      <t>1/D c</t>
    </r>
    <r>
      <rPr>
        <sz val="11"/>
        <color theme="1"/>
        <rFont val="Calibri"/>
        <family val="2"/>
      </rPr>
      <t>m-1</t>
    </r>
  </si>
  <si>
    <t>C</t>
  </si>
  <si>
    <t>Vd</t>
  </si>
  <si>
    <t>nm</t>
  </si>
  <si>
    <t>cm</t>
  </si>
  <si>
    <t>kg/m3</t>
  </si>
  <si>
    <t>g/cm3</t>
  </si>
  <si>
    <t>cm3</t>
  </si>
  <si>
    <t>particle dens.</t>
  </si>
  <si>
    <t>particle diam.</t>
  </si>
  <si>
    <t>r</t>
  </si>
  <si>
    <t>[SiOH]</t>
  </si>
  <si>
    <t>AREA 1 DROPLET</t>
  </si>
  <si>
    <t>VOL 1 DROPLET</t>
  </si>
  <si>
    <t>µm3</t>
  </si>
  <si>
    <t>VTOT/VDROPL (NUMBER OF DROPLETS)</t>
  </si>
  <si>
    <t>Conversion WU OP</t>
  </si>
  <si>
    <t>Total intref. Area</t>
  </si>
  <si>
    <t>0.2 wt.% 10x1</t>
  </si>
  <si>
    <t>0.4 wt.% 20x4</t>
  </si>
  <si>
    <t>0.8 wt.% 40x1</t>
  </si>
  <si>
    <t>0.6 wt.% 40x2-4</t>
  </si>
  <si>
    <t>t = 1 month</t>
  </si>
  <si>
    <t xml:space="preserve">0.1 wt.% 4x1 and 4x2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</si>
</sst>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0" fillId="2" borderId="6" xfId="0" applyFill="1" applyBorder="1"/>
    <xf numFmtId="0" fontId="0" fillId="2" borderId="7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0" xfId="0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3" borderId="5" xfId="0" applyFont="1" applyFill="1" applyBorder="1"/>
    <xf numFmtId="0" fontId="0" fillId="3" borderId="6" xfId="0" applyFont="1" applyFill="1" applyBorder="1"/>
    <xf numFmtId="0" fontId="0" fillId="3" borderId="7" xfId="0" applyFont="1" applyFill="1" applyBorder="1"/>
    <xf numFmtId="0" fontId="1" fillId="3" borderId="1" xfId="0" applyFont="1" applyFill="1" applyBorder="1"/>
    <xf numFmtId="2" fontId="0" fillId="2" borderId="11" xfId="0" applyNumberFormat="1" applyFill="1" applyBorder="1"/>
    <xf numFmtId="2" fontId="0" fillId="2" borderId="12" xfId="0" applyNumberFormat="1" applyFill="1" applyBorder="1"/>
    <xf numFmtId="2" fontId="0" fillId="2" borderId="13" xfId="0" applyNumberFormat="1" applyFill="1" applyBorder="1"/>
    <xf numFmtId="2" fontId="0" fillId="2" borderId="15" xfId="0" applyNumberFormat="1" applyFill="1" applyBorder="1"/>
    <xf numFmtId="2" fontId="0" fillId="2" borderId="0" xfId="0" applyNumberFormat="1" applyFill="1" applyBorder="1"/>
    <xf numFmtId="0" fontId="1" fillId="3" borderId="13" xfId="0" applyFont="1" applyFill="1" applyBorder="1"/>
    <xf numFmtId="0" fontId="1" fillId="3" borderId="14" xfId="0" applyFont="1" applyFill="1" applyBorder="1"/>
    <xf numFmtId="0" fontId="0" fillId="3" borderId="3" xfId="0" applyFill="1" applyBorder="1"/>
    <xf numFmtId="0" fontId="0" fillId="3" borderId="4" xfId="0" applyFill="1" applyBorder="1"/>
    <xf numFmtId="0" fontId="1" fillId="2" borderId="0" xfId="0" applyFont="1" applyFill="1" applyBorder="1"/>
    <xf numFmtId="0" fontId="1" fillId="3" borderId="5" xfId="0" applyFont="1" applyFill="1" applyBorder="1"/>
    <xf numFmtId="0" fontId="1" fillId="3" borderId="7" xfId="0" applyFont="1" applyFill="1" applyBorder="1"/>
    <xf numFmtId="0" fontId="0" fillId="2" borderId="5" xfId="0" applyFill="1" applyBorder="1"/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11" fontId="0" fillId="2" borderId="0" xfId="0" applyNumberFormat="1" applyFill="1"/>
    <xf numFmtId="0" fontId="3" fillId="2" borderId="0" xfId="0" applyFont="1" applyFill="1"/>
    <xf numFmtId="0" fontId="1" fillId="3" borderId="6" xfId="0" applyFont="1" applyFill="1" applyBorder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975000000000006"/>
          <c:y val="5.3912219305920113E-2"/>
          <c:w val="0.80615223097112854"/>
          <c:h val="0.7159025955088949"/>
        </c:manualLayout>
      </c:layout>
      <c:scatterChart>
        <c:scatterStyle val="lineMarker"/>
        <c:varyColors val="0"/>
        <c:ser>
          <c:idx val="0"/>
          <c:order val="0"/>
          <c:tx>
            <c:v>t = 1 day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 = 1 day'!$C$7:$C$11</c:f>
                <c:numCache>
                  <c:formatCode>General</c:formatCode>
                  <c:ptCount val="5"/>
                  <c:pt idx="0">
                    <c:v>145.08479850651145</c:v>
                  </c:pt>
                  <c:pt idx="1">
                    <c:v>26.688422301091165</c:v>
                  </c:pt>
                  <c:pt idx="2">
                    <c:v>9.2789935946189495</c:v>
                  </c:pt>
                  <c:pt idx="3">
                    <c:v>6.2213599986051769</c:v>
                  </c:pt>
                  <c:pt idx="4">
                    <c:v>6.5776936202131857</c:v>
                  </c:pt>
                </c:numCache>
              </c:numRef>
            </c:plus>
            <c:minus>
              <c:numRef>
                <c:f>'t = 1 day'!$C$7:$C$11</c:f>
                <c:numCache>
                  <c:formatCode>General</c:formatCode>
                  <c:ptCount val="5"/>
                  <c:pt idx="0">
                    <c:v>145.08479850651145</c:v>
                  </c:pt>
                  <c:pt idx="1">
                    <c:v>26.688422301091165</c:v>
                  </c:pt>
                  <c:pt idx="2">
                    <c:v>9.2789935946189495</c:v>
                  </c:pt>
                  <c:pt idx="3">
                    <c:v>6.2213599986051769</c:v>
                  </c:pt>
                  <c:pt idx="4">
                    <c:v>6.5776936202131857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't = 1 day'!$A$7:$A$11</c:f>
              <c:numCache>
                <c:formatCode>General</c:formatCode>
                <c:ptCount val="5"/>
                <c:pt idx="0">
                  <c:v>0.1142857142857143</c:v>
                </c:pt>
                <c:pt idx="1">
                  <c:v>0.22857142857142859</c:v>
                </c:pt>
                <c:pt idx="2">
                  <c:v>0.45714285714285718</c:v>
                </c:pt>
                <c:pt idx="3">
                  <c:v>0.68571428571428572</c:v>
                </c:pt>
                <c:pt idx="4">
                  <c:v>0.91428571428571437</c:v>
                </c:pt>
              </c:numCache>
            </c:numRef>
          </c:xVal>
          <c:yVal>
            <c:numRef>
              <c:f>'t = 1 day'!$B$7:$B$11</c:f>
              <c:numCache>
                <c:formatCode>0.00</c:formatCode>
                <c:ptCount val="5"/>
                <c:pt idx="0">
                  <c:v>464.65472000000011</c:v>
                </c:pt>
                <c:pt idx="1">
                  <c:v>137.47161111111112</c:v>
                </c:pt>
                <c:pt idx="2">
                  <c:v>42.409559999999999</c:v>
                </c:pt>
                <c:pt idx="3">
                  <c:v>31.201820000000001</c:v>
                </c:pt>
                <c:pt idx="4">
                  <c:v>26.230150943396225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17-44F5-B700-68F0F2049AF4}"/>
            </c:ext>
          </c:extLst>
        </c:ser>
        <c:ser>
          <c:idx val="1"/>
          <c:order val="1"/>
          <c:tx>
            <c:v>t = 1 month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 = 1 day'!$E$7:$E$11</c:f>
                <c:numCache>
                  <c:formatCode>General</c:formatCode>
                  <c:ptCount val="5"/>
                  <c:pt idx="0">
                    <c:v>80.969504114331386</c:v>
                  </c:pt>
                  <c:pt idx="1">
                    <c:v>25.318364308678046</c:v>
                  </c:pt>
                  <c:pt idx="2">
                    <c:v>13.224955559263199</c:v>
                  </c:pt>
                  <c:pt idx="3">
                    <c:v>9.1895085016355562</c:v>
                  </c:pt>
                  <c:pt idx="4">
                    <c:v>7.6113036237331286</c:v>
                  </c:pt>
                </c:numCache>
              </c:numRef>
            </c:plus>
            <c:minus>
              <c:numRef>
                <c:f>'t = 1 day'!$E$7:$E$11</c:f>
                <c:numCache>
                  <c:formatCode>General</c:formatCode>
                  <c:ptCount val="5"/>
                  <c:pt idx="0">
                    <c:v>80.969504114331386</c:v>
                  </c:pt>
                  <c:pt idx="1">
                    <c:v>25.318364308678046</c:v>
                  </c:pt>
                  <c:pt idx="2">
                    <c:v>13.224955559263199</c:v>
                  </c:pt>
                  <c:pt idx="3">
                    <c:v>9.1895085016355562</c:v>
                  </c:pt>
                  <c:pt idx="4">
                    <c:v>7.6113036237331286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't = 1 day'!$A$7:$A$11</c:f>
              <c:numCache>
                <c:formatCode>General</c:formatCode>
                <c:ptCount val="5"/>
                <c:pt idx="0">
                  <c:v>0.1142857142857143</c:v>
                </c:pt>
                <c:pt idx="1">
                  <c:v>0.22857142857142859</c:v>
                </c:pt>
                <c:pt idx="2">
                  <c:v>0.45714285714285718</c:v>
                </c:pt>
                <c:pt idx="3">
                  <c:v>0.68571428571428572</c:v>
                </c:pt>
                <c:pt idx="4">
                  <c:v>0.91428571428571437</c:v>
                </c:pt>
              </c:numCache>
            </c:numRef>
          </c:xVal>
          <c:yVal>
            <c:numRef>
              <c:f>'t = 1 day'!$D$7:$D$11</c:f>
              <c:numCache>
                <c:formatCode>General</c:formatCode>
                <c:ptCount val="5"/>
                <c:pt idx="0">
                  <c:v>470.01264000000009</c:v>
                </c:pt>
                <c:pt idx="1">
                  <c:v>130.88671999999997</c:v>
                </c:pt>
                <c:pt idx="2">
                  <c:v>53.745080000000016</c:v>
                </c:pt>
                <c:pt idx="3">
                  <c:v>35.620220000000003</c:v>
                </c:pt>
                <c:pt idx="4">
                  <c:v>27.52562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7D-44E3-A919-15BB16106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243584"/>
        <c:axId val="205105792"/>
      </c:scatterChart>
      <c:valAx>
        <c:axId val="258243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[silica particles 65% SiOH]/wt.%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5105792"/>
        <c:crosses val="autoZero"/>
        <c:crossBetween val="midCat"/>
      </c:valAx>
      <c:valAx>
        <c:axId val="2051057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average droplet diameter/µm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58243584"/>
        <c:crosses val="autoZero"/>
        <c:crossBetween val="midCat"/>
        <c:minorUnit val="25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8815430629310859"/>
          <c:y val="7.4262502901423041E-2"/>
          <c:w val="0.26596935848135261"/>
          <c:h val="0.173760422804292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fo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't = 1 day'!$A$7:$A$11</c:f>
              <c:numCache>
                <c:formatCode>General</c:formatCode>
                <c:ptCount val="5"/>
                <c:pt idx="0">
                  <c:v>0.1142857142857143</c:v>
                </c:pt>
                <c:pt idx="1">
                  <c:v>0.22857142857142859</c:v>
                </c:pt>
                <c:pt idx="2">
                  <c:v>0.45714285714285718</c:v>
                </c:pt>
                <c:pt idx="3">
                  <c:v>0.68571428571428572</c:v>
                </c:pt>
                <c:pt idx="4">
                  <c:v>0.91428571428571437</c:v>
                </c:pt>
              </c:numCache>
            </c:numRef>
          </c:xVal>
          <c:yVal>
            <c:numRef>
              <c:f>'t = 1 day'!$I$7:$I$11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24-46A3-8ED2-47B78FC1A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591552"/>
        <c:axId val="189593472"/>
      </c:scatterChart>
      <c:scatterChart>
        <c:scatterStyle val="lineMarker"/>
        <c:varyColors val="0"/>
        <c:ser>
          <c:idx val="1"/>
          <c:order val="1"/>
          <c:tx>
            <c:v>fw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't = 1 day'!$A$7:$A$11</c:f>
              <c:numCache>
                <c:formatCode>General</c:formatCode>
                <c:ptCount val="5"/>
                <c:pt idx="0">
                  <c:v>0.1142857142857143</c:v>
                </c:pt>
                <c:pt idx="1">
                  <c:v>0.22857142857142859</c:v>
                </c:pt>
                <c:pt idx="2">
                  <c:v>0.45714285714285718</c:v>
                </c:pt>
                <c:pt idx="3">
                  <c:v>0.68571428571428572</c:v>
                </c:pt>
                <c:pt idx="4">
                  <c:v>0.91428571428571437</c:v>
                </c:pt>
              </c:numCache>
            </c:numRef>
          </c:xVal>
          <c:yVal>
            <c:numRef>
              <c:f>'t = 1 day'!$J$7:$J$11</c:f>
              <c:numCache>
                <c:formatCode>General</c:formatCode>
                <c:ptCount val="5"/>
                <c:pt idx="0">
                  <c:v>0.65</c:v>
                </c:pt>
                <c:pt idx="1">
                  <c:v>0.55000000000000004</c:v>
                </c:pt>
                <c:pt idx="2">
                  <c:v>0.35</c:v>
                </c:pt>
                <c:pt idx="3">
                  <c:v>0.25</c:v>
                </c:pt>
                <c:pt idx="4">
                  <c:v>0.15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C24-46A3-8ED2-47B78FC1A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442496"/>
        <c:axId val="252440576"/>
      </c:scatterChart>
      <c:valAx>
        <c:axId val="1895915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[silica particles 65% SiOH]/wt.%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9593472"/>
        <c:crosses val="autoZero"/>
        <c:crossBetween val="midCat"/>
      </c:valAx>
      <c:valAx>
        <c:axId val="1895934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fraction</a:t>
                </a:r>
                <a:r>
                  <a:rPr lang="en-GB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of organic phase resolved</a:t>
                </a:r>
                <a:endParaRPr lang="en-GB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9444444444444445E-2"/>
              <c:y val="7.40277777777777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" sourceLinked="0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9591552"/>
        <c:crosses val="autoZero"/>
        <c:crossBetween val="midCat"/>
        <c:minorUnit val="5.0000000000000024E-2"/>
      </c:valAx>
      <c:valAx>
        <c:axId val="25244057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fraction</a:t>
                </a:r>
                <a:r>
                  <a:rPr lang="en-GB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of aqueous phse resolved</a:t>
                </a:r>
                <a:endParaRPr lang="en-GB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" sourceLinked="0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52442496"/>
        <c:crosses val="max"/>
        <c:crossBetween val="midCat"/>
        <c:minorUnit val="5.0000000000000024E-2"/>
      </c:valAx>
      <c:valAx>
        <c:axId val="2524424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52440576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30555555555552"/>
          <c:y val="5.5092592592592603E-2"/>
          <c:w val="0.80830555555555561"/>
          <c:h val="0.71236147564887742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't = 1 day'!$BA$4:$BA$8</c:f>
              <c:numCache>
                <c:formatCode>General</c:formatCode>
                <c:ptCount val="5"/>
                <c:pt idx="0">
                  <c:v>0.1142857142857143</c:v>
                </c:pt>
                <c:pt idx="1">
                  <c:v>0.22857142857142859</c:v>
                </c:pt>
                <c:pt idx="2">
                  <c:v>0.45714285714285718</c:v>
                </c:pt>
                <c:pt idx="3">
                  <c:v>0.68571428571428572</c:v>
                </c:pt>
                <c:pt idx="4">
                  <c:v>0.91428571428571437</c:v>
                </c:pt>
              </c:numCache>
            </c:numRef>
          </c:xVal>
          <c:yVal>
            <c:numRef>
              <c:f>'t = 1 day'!$BB$4:$BB$8</c:f>
              <c:numCache>
                <c:formatCode>General</c:formatCode>
                <c:ptCount val="5"/>
                <c:pt idx="0">
                  <c:v>76</c:v>
                </c:pt>
                <c:pt idx="1">
                  <c:v>81.7</c:v>
                </c:pt>
                <c:pt idx="2">
                  <c:v>87.3</c:v>
                </c:pt>
                <c:pt idx="3">
                  <c:v>92.3</c:v>
                </c:pt>
                <c:pt idx="4">
                  <c:v>93.1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E4-49BA-9924-A9F7BCC87406}"/>
            </c:ext>
          </c:extLst>
        </c:ser>
        <c:ser>
          <c:idx val="1"/>
          <c:order val="1"/>
          <c:tx>
            <c:v>Control</c:v>
          </c:tx>
          <c:spPr>
            <a:ln w="12700"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't = 1 day'!$BA$12:$BA$13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't = 1 day'!$BB$12:$BB$13</c:f>
              <c:numCache>
                <c:formatCode>General</c:formatCode>
                <c:ptCount val="2"/>
                <c:pt idx="0">
                  <c:v>31.2</c:v>
                </c:pt>
                <c:pt idx="1">
                  <c:v>31.2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E4-49BA-9924-A9F7BCC874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346368"/>
        <c:axId val="84348288"/>
      </c:scatterChart>
      <c:valAx>
        <c:axId val="84346368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200" b="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s-ES" sz="1200" b="0">
                    <a:latin typeface="Times New Roman" pitchFamily="18" charset="0"/>
                    <a:cs typeface="Times New Roman" pitchFamily="18" charset="0"/>
                  </a:rPr>
                  <a:t>[Silica</a:t>
                </a:r>
                <a:r>
                  <a:rPr lang="es-ES" sz="1200" b="0" baseline="0">
                    <a:latin typeface="Times New Roman" pitchFamily="18" charset="0"/>
                    <a:cs typeface="Times New Roman" pitchFamily="18" charset="0"/>
                  </a:rPr>
                  <a:t> particles 65 %SiOH] in emulsion/wt.%</a:t>
                </a:r>
                <a:endParaRPr lang="es-ES" sz="1200" b="0">
                  <a:latin typeface="Times New Roman" pitchFamily="18" charset="0"/>
                  <a:cs typeface="Times New Roman" pitchFamily="18" charset="0"/>
                </a:endParaRPr>
              </a:p>
            </c:rich>
          </c:tx>
          <c:overlay val="0"/>
        </c:title>
        <c:numFmt formatCode="#,##0.0" sourceLinked="0"/>
        <c:majorTickMark val="in"/>
        <c:minorTickMark val="in"/>
        <c:tickLblPos val="nextTo"/>
        <c:spPr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>
                <a:solidFill>
                  <a:sysClr val="windowText" lastClr="000000"/>
                </a:solidFill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84348288"/>
        <c:crosses val="autoZero"/>
        <c:crossBetween val="midCat"/>
      </c:valAx>
      <c:valAx>
        <c:axId val="843482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 b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s-ES" sz="1200" b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rPr>
                  <a:t>Conversion/%</a:t>
                </a:r>
              </a:p>
            </c:rich>
          </c:tx>
          <c:overlay val="0"/>
        </c:title>
        <c:numFmt formatCode="#,##0" sourceLinked="0"/>
        <c:majorTickMark val="in"/>
        <c:minorTickMark val="in"/>
        <c:tickLblPos val="nextTo"/>
        <c:spPr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84346368"/>
        <c:crosses val="autoZero"/>
        <c:crossBetween val="midCat"/>
        <c:minorUnit val="5"/>
      </c:valAx>
      <c:spPr>
        <a:ln w="12700">
          <a:solidFill>
            <a:sysClr val="windowText" lastClr="000000"/>
          </a:solidFill>
        </a:ln>
      </c:spPr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5.6807524059492562E-2"/>
                  <c:y val="1.6433362496354623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't = 1 day'!$AD$3:$AD$6</c:f>
              <c:numCache>
                <c:formatCode>General</c:formatCode>
                <c:ptCount val="4"/>
                <c:pt idx="0">
                  <c:v>1.0999999999999999E-2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</c:numCache>
            </c:numRef>
          </c:xVal>
          <c:yVal>
            <c:numRef>
              <c:f>'t = 1 day'!$AF$3:$AF$6</c:f>
              <c:numCache>
                <c:formatCode>General</c:formatCode>
                <c:ptCount val="4"/>
                <c:pt idx="0">
                  <c:v>21.521356761424908</c:v>
                </c:pt>
                <c:pt idx="1">
                  <c:v>72.742291438757661</c:v>
                </c:pt>
                <c:pt idx="2">
                  <c:v>235.79589130375322</c:v>
                </c:pt>
                <c:pt idx="3">
                  <c:v>320.49412502219417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28-4E0E-A933-5E4960F03BE1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't = 1 day'!$AD$3:$AD$7</c:f>
              <c:numCache>
                <c:formatCode>General</c:formatCode>
                <c:ptCount val="5"/>
                <c:pt idx="0">
                  <c:v>1.0999999999999999E-2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</c:numCache>
            </c:numRef>
          </c:xVal>
          <c:yVal>
            <c:numRef>
              <c:f>'t = 1 day'!$AF$3:$AF$7</c:f>
              <c:numCache>
                <c:formatCode>General</c:formatCode>
                <c:ptCount val="5"/>
                <c:pt idx="0">
                  <c:v>21.521356761424908</c:v>
                </c:pt>
                <c:pt idx="1">
                  <c:v>72.742291438757661</c:v>
                </c:pt>
                <c:pt idx="2">
                  <c:v>235.79589130375322</c:v>
                </c:pt>
                <c:pt idx="3">
                  <c:v>320.49412502219417</c:v>
                </c:pt>
                <c:pt idx="4">
                  <c:v>381.24065780557879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02-4E99-A53E-F17B5E257B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497120"/>
        <c:axId val="438494496"/>
      </c:scatterChart>
      <c:valAx>
        <c:axId val="438497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silica particles (65%</a:t>
                </a:r>
                <a:r>
                  <a:rPr lang="en-GB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SiOH) mass/g</a:t>
                </a:r>
                <a:endParaRPr lang="en-GB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38494496"/>
        <c:crosses val="autoZero"/>
        <c:crossBetween val="midCat"/>
      </c:valAx>
      <c:valAx>
        <c:axId val="438494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1/D[3,2]/cm</a:t>
                </a:r>
                <a:r>
                  <a:rPr lang="en-GB" sz="1200" baseline="30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38497120"/>
        <c:crosses val="autoZero"/>
        <c:crossBetween val="midCat"/>
        <c:minorUnit val="25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Total surface area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accent1"/>
                </a:solidFill>
                <a:prstDash val="dash"/>
              </a:ln>
              <a:effectLst/>
            </c:spPr>
            <c:trendlineType val="exp"/>
            <c:forward val="3"/>
            <c:dispRSqr val="0"/>
            <c:dispEq val="0"/>
          </c:trendline>
          <c:xVal>
            <c:numRef>
              <c:f>'t = 1 day'!$AB$5:$AB$9</c:f>
              <c:numCache>
                <c:formatCode>General</c:formatCode>
                <c:ptCount val="5"/>
                <c:pt idx="0">
                  <c:v>50.8</c:v>
                </c:pt>
                <c:pt idx="1">
                  <c:v>81.7</c:v>
                </c:pt>
                <c:pt idx="2">
                  <c:v>87.3</c:v>
                </c:pt>
                <c:pt idx="3">
                  <c:v>92.3</c:v>
                </c:pt>
                <c:pt idx="4">
                  <c:v>93.1</c:v>
                </c:pt>
              </c:numCache>
            </c:numRef>
          </c:xVal>
          <c:yVal>
            <c:numRef>
              <c:f>'t = 1 day'!$AA$5:$AA$9</c:f>
              <c:numCache>
                <c:formatCode>0.00E+00</c:formatCode>
                <c:ptCount val="5"/>
                <c:pt idx="0">
                  <c:v>64564070284.274727</c:v>
                </c:pt>
                <c:pt idx="1">
                  <c:v>218226874316.27301</c:v>
                </c:pt>
                <c:pt idx="2">
                  <c:v>707387673911.25977</c:v>
                </c:pt>
                <c:pt idx="3">
                  <c:v>961482375066.58264</c:v>
                </c:pt>
                <c:pt idx="4">
                  <c:v>1143721973416.7363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43-4D2C-B29F-A80E00C6B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518808"/>
        <c:axId val="457525040"/>
      </c:scatterChart>
      <c:scatterChart>
        <c:scatterStyle val="lineMarker"/>
        <c:varyColors val="0"/>
        <c:ser>
          <c:idx val="1"/>
          <c:order val="1"/>
          <c:tx>
            <c:v>droplet diameter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accent2"/>
                </a:solidFill>
                <a:prstDash val="dash"/>
              </a:ln>
              <a:effectLst/>
            </c:spPr>
            <c:trendlineType val="exp"/>
            <c:dispRSqr val="0"/>
            <c:dispEq val="0"/>
          </c:trendline>
          <c:xVal>
            <c:numRef>
              <c:f>'t = 1 day'!$AB$5:$AB$9</c:f>
              <c:numCache>
                <c:formatCode>General</c:formatCode>
                <c:ptCount val="5"/>
                <c:pt idx="0">
                  <c:v>50.8</c:v>
                </c:pt>
                <c:pt idx="1">
                  <c:v>81.7</c:v>
                </c:pt>
                <c:pt idx="2">
                  <c:v>87.3</c:v>
                </c:pt>
                <c:pt idx="3">
                  <c:v>92.3</c:v>
                </c:pt>
                <c:pt idx="4">
                  <c:v>93.1</c:v>
                </c:pt>
              </c:numCache>
            </c:numRef>
          </c:xVal>
          <c:yVal>
            <c:numRef>
              <c:f>'t = 1 day'!$B$7:$B$11</c:f>
              <c:numCache>
                <c:formatCode>0.00</c:formatCode>
                <c:ptCount val="5"/>
                <c:pt idx="0">
                  <c:v>464.65472000000011</c:v>
                </c:pt>
                <c:pt idx="1">
                  <c:v>137.47161111111112</c:v>
                </c:pt>
                <c:pt idx="2">
                  <c:v>42.409559999999999</c:v>
                </c:pt>
                <c:pt idx="3">
                  <c:v>31.201820000000001</c:v>
                </c:pt>
                <c:pt idx="4">
                  <c:v>26.230150943396225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043-4D2C-B29F-A80E00C6B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524056"/>
        <c:axId val="457518809"/>
      </c:scatterChart>
      <c:valAx>
        <c:axId val="457518808"/>
        <c:scaling>
          <c:orientation val="minMax"/>
          <c:min val="4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conversion</a:t>
                </a:r>
                <a:r>
                  <a:rPr lang="en-GB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/%</a:t>
                </a:r>
                <a:endParaRPr lang="en-GB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57525040"/>
        <c:crosses val="autoZero"/>
        <c:crossBetween val="midCat"/>
      </c:valAx>
      <c:valAx>
        <c:axId val="4575250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total</a:t>
                </a:r>
                <a:r>
                  <a:rPr lang="en-GB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interfacial area/µm</a:t>
                </a:r>
                <a:r>
                  <a:rPr lang="en-GB" sz="1200" baseline="30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E+0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57518808"/>
        <c:crosses val="autoZero"/>
        <c:crossBetween val="midCat"/>
        <c:minorUnit val="100000000000"/>
      </c:valAx>
      <c:valAx>
        <c:axId val="45751880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average</a:t>
                </a:r>
                <a:r>
                  <a:rPr lang="en-GB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droplet diameter/µm</a:t>
                </a:r>
                <a:endParaRPr lang="en-GB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57524056"/>
        <c:crosses val="max"/>
        <c:crossBetween val="midCat"/>
      </c:valAx>
      <c:valAx>
        <c:axId val="457524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7518809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fo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't = 1 day'!$A$7:$A$11</c:f>
              <c:numCache>
                <c:formatCode>General</c:formatCode>
                <c:ptCount val="5"/>
                <c:pt idx="0">
                  <c:v>0.1142857142857143</c:v>
                </c:pt>
                <c:pt idx="1">
                  <c:v>0.22857142857142859</c:v>
                </c:pt>
                <c:pt idx="2">
                  <c:v>0.45714285714285718</c:v>
                </c:pt>
                <c:pt idx="3">
                  <c:v>0.68571428571428572</c:v>
                </c:pt>
                <c:pt idx="4">
                  <c:v>0.91428571428571437</c:v>
                </c:pt>
              </c:numCache>
            </c:numRef>
          </c:xVal>
          <c:yVal>
            <c:numRef>
              <c:f>'t = 1 day'!$M$7:$M$11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45-44AE-8411-6A47E88D6D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591552"/>
        <c:axId val="189593472"/>
      </c:scatterChart>
      <c:scatterChart>
        <c:scatterStyle val="lineMarker"/>
        <c:varyColors val="0"/>
        <c:ser>
          <c:idx val="1"/>
          <c:order val="1"/>
          <c:tx>
            <c:v>fw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't = 1 day'!$A$7:$A$11</c:f>
              <c:numCache>
                <c:formatCode>General</c:formatCode>
                <c:ptCount val="5"/>
                <c:pt idx="0">
                  <c:v>0.1142857142857143</c:v>
                </c:pt>
                <c:pt idx="1">
                  <c:v>0.22857142857142859</c:v>
                </c:pt>
                <c:pt idx="2">
                  <c:v>0.45714285714285718</c:v>
                </c:pt>
                <c:pt idx="3">
                  <c:v>0.68571428571428572</c:v>
                </c:pt>
                <c:pt idx="4">
                  <c:v>0.91428571428571437</c:v>
                </c:pt>
              </c:numCache>
            </c:numRef>
          </c:xVal>
          <c:yVal>
            <c:numRef>
              <c:f>'t = 1 day'!$N$7:$N$11</c:f>
              <c:numCache>
                <c:formatCode>General</c:formatCode>
                <c:ptCount val="5"/>
                <c:pt idx="0">
                  <c:v>0.65</c:v>
                </c:pt>
                <c:pt idx="1">
                  <c:v>0.55000000000000004</c:v>
                </c:pt>
                <c:pt idx="2">
                  <c:v>0.3</c:v>
                </c:pt>
                <c:pt idx="3">
                  <c:v>0.15</c:v>
                </c:pt>
                <c:pt idx="4">
                  <c:v>0.05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45-44AE-8411-6A47E88D6D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442496"/>
        <c:axId val="252440576"/>
      </c:scatterChart>
      <c:valAx>
        <c:axId val="1895915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[silica particles 65% SiOH]/wt.%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9593472"/>
        <c:crosses val="autoZero"/>
        <c:crossBetween val="midCat"/>
      </c:valAx>
      <c:valAx>
        <c:axId val="1895934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fraction</a:t>
                </a:r>
                <a:r>
                  <a:rPr lang="en-GB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of organic phase resolved</a:t>
                </a:r>
                <a:endParaRPr lang="en-GB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9444444444444445E-2"/>
              <c:y val="7.40277777777777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" sourceLinked="0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9591552"/>
        <c:crosses val="autoZero"/>
        <c:crossBetween val="midCat"/>
        <c:minorUnit val="5.0000000000000024E-2"/>
      </c:valAx>
      <c:valAx>
        <c:axId val="25244057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fraction</a:t>
                </a:r>
                <a:r>
                  <a:rPr lang="en-GB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of aqueous phse resolved</a:t>
                </a:r>
                <a:endParaRPr lang="en-GB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" sourceLinked="0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52442496"/>
        <c:crosses val="max"/>
        <c:crossBetween val="midCat"/>
        <c:minorUnit val="5.0000000000000024E-2"/>
      </c:valAx>
      <c:valAx>
        <c:axId val="2524424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52440576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Conversion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dash"/>
              </a:ln>
              <a:effectLst/>
            </c:spPr>
            <c:trendlineType val="log"/>
            <c:backward val="16000000000"/>
            <c:dispRSqr val="0"/>
            <c:dispEq val="0"/>
          </c:trendline>
          <c:xVal>
            <c:numRef>
              <c:f>'t = 1 day'!$AA$5:$AA$9</c:f>
              <c:numCache>
                <c:formatCode>0.00E+00</c:formatCode>
                <c:ptCount val="5"/>
                <c:pt idx="0">
                  <c:v>64564070284.274727</c:v>
                </c:pt>
                <c:pt idx="1">
                  <c:v>218226874316.27301</c:v>
                </c:pt>
                <c:pt idx="2">
                  <c:v>707387673911.25977</c:v>
                </c:pt>
                <c:pt idx="3">
                  <c:v>961482375066.58264</c:v>
                </c:pt>
                <c:pt idx="4">
                  <c:v>1143721973416.7363</c:v>
                </c:pt>
              </c:numCache>
            </c:numRef>
          </c:xVal>
          <c:yVal>
            <c:numRef>
              <c:f>'t = 1 day'!$AB$5:$AB$9</c:f>
              <c:numCache>
                <c:formatCode>General</c:formatCode>
                <c:ptCount val="5"/>
                <c:pt idx="0">
                  <c:v>50.8</c:v>
                </c:pt>
                <c:pt idx="1">
                  <c:v>81.7</c:v>
                </c:pt>
                <c:pt idx="2">
                  <c:v>87.3</c:v>
                </c:pt>
                <c:pt idx="3">
                  <c:v>92.3</c:v>
                </c:pt>
                <c:pt idx="4">
                  <c:v>93.1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A1-4B27-ABD9-4355D6B5D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518808"/>
        <c:axId val="457525040"/>
      </c:scatterChart>
      <c:scatterChart>
        <c:scatterStyle val="lineMarker"/>
        <c:varyColors val="0"/>
        <c:ser>
          <c:idx val="1"/>
          <c:order val="1"/>
          <c:tx>
            <c:v>droplet diameter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dash"/>
              </a:ln>
              <a:effectLst/>
            </c:spPr>
            <c:trendlineType val="power"/>
            <c:forward val="500000000"/>
            <c:dispRSqr val="0"/>
            <c:dispEq val="0"/>
          </c:trendline>
          <c:xVal>
            <c:numRef>
              <c:f>'t = 1 day'!$AA$5:$AA$9</c:f>
              <c:numCache>
                <c:formatCode>0.00E+00</c:formatCode>
                <c:ptCount val="5"/>
                <c:pt idx="0">
                  <c:v>64564070284.274727</c:v>
                </c:pt>
                <c:pt idx="1">
                  <c:v>218226874316.27301</c:v>
                </c:pt>
                <c:pt idx="2">
                  <c:v>707387673911.25977</c:v>
                </c:pt>
                <c:pt idx="3">
                  <c:v>961482375066.58264</c:v>
                </c:pt>
                <c:pt idx="4">
                  <c:v>1143721973416.7363</c:v>
                </c:pt>
              </c:numCache>
            </c:numRef>
          </c:xVal>
          <c:yVal>
            <c:numRef>
              <c:f>'t = 1 day'!$B$7:$B$11</c:f>
              <c:numCache>
                <c:formatCode>0.00</c:formatCode>
                <c:ptCount val="5"/>
                <c:pt idx="0">
                  <c:v>464.65472000000011</c:v>
                </c:pt>
                <c:pt idx="1">
                  <c:v>137.47161111111112</c:v>
                </c:pt>
                <c:pt idx="2">
                  <c:v>42.409559999999999</c:v>
                </c:pt>
                <c:pt idx="3">
                  <c:v>31.201820000000001</c:v>
                </c:pt>
                <c:pt idx="4">
                  <c:v>26.230150943396225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9A1-4B27-ABD9-4355D6B5D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524056"/>
        <c:axId val="457518809"/>
      </c:scatterChart>
      <c:valAx>
        <c:axId val="457518808"/>
        <c:scaling>
          <c:orientation val="minMax"/>
          <c:max val="1200000000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total interfacial</a:t>
                </a:r>
                <a:r>
                  <a:rPr lang="en-GB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area/µm</a:t>
                </a:r>
                <a:r>
                  <a:rPr lang="en-GB" sz="1200" baseline="30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E+00" sourceLinked="0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57525040"/>
        <c:crosses val="autoZero"/>
        <c:crossBetween val="midCat"/>
        <c:majorUnit val="300000000000"/>
        <c:minorUnit val="50000000000"/>
      </c:valAx>
      <c:valAx>
        <c:axId val="457525040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conversion/%</a:t>
                </a:r>
                <a:endParaRPr lang="en-GB" sz="1200" baseline="300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57518808"/>
        <c:crosses val="autoZero"/>
        <c:crossBetween val="midCat"/>
        <c:minorUnit val="5"/>
      </c:valAx>
      <c:valAx>
        <c:axId val="457518809"/>
        <c:scaling>
          <c:orientation val="minMax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average</a:t>
                </a:r>
                <a:r>
                  <a:rPr lang="en-GB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droplet diameter/µm</a:t>
                </a:r>
                <a:endParaRPr lang="en-GB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57524056"/>
        <c:crosses val="max"/>
        <c:crossBetween val="midCat"/>
        <c:majorUnit val="100"/>
        <c:minorUnit val="20"/>
      </c:valAx>
      <c:valAx>
        <c:axId val="457524056"/>
        <c:scaling>
          <c:orientation val="minMax"/>
        </c:scaling>
        <c:delete val="1"/>
        <c:axPos val="b"/>
        <c:numFmt formatCode="0.00E+00" sourceLinked="1"/>
        <c:majorTickMark val="out"/>
        <c:minorTickMark val="none"/>
        <c:tickLblPos val="nextTo"/>
        <c:crossAx val="457518809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3.xml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390525</xdr:colOff>
      <xdr:row>0</xdr:row>
      <xdr:rowOff>57150</xdr:rowOff>
    </xdr:from>
    <xdr:to>
      <xdr:col>20</xdr:col>
      <xdr:colOff>676275</xdr:colOff>
      <xdr:row>14</xdr:row>
      <xdr:rowOff>104775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590550</xdr:colOff>
      <xdr:row>1</xdr:row>
      <xdr:rowOff>28575</xdr:rowOff>
    </xdr:from>
    <xdr:to>
      <xdr:col>45</xdr:col>
      <xdr:colOff>590550</xdr:colOff>
      <xdr:row>15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44</xdr:col>
      <xdr:colOff>423451</xdr:colOff>
      <xdr:row>10</xdr:row>
      <xdr:rowOff>0</xdr:rowOff>
    </xdr:from>
    <xdr:to>
      <xdr:col>44</xdr:col>
      <xdr:colOff>639451</xdr:colOff>
      <xdr:row>10</xdr:row>
      <xdr:rowOff>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35237326" y="1952625"/>
          <a:ext cx="216000" cy="0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447675</xdr:colOff>
      <xdr:row>1</xdr:row>
      <xdr:rowOff>28575</xdr:rowOff>
    </xdr:from>
    <xdr:to>
      <xdr:col>60</xdr:col>
      <xdr:colOff>447675</xdr:colOff>
      <xdr:row>15</xdr:row>
      <xdr:rowOff>57150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33</xdr:col>
      <xdr:colOff>423862</xdr:colOff>
      <xdr:row>1</xdr:row>
      <xdr:rowOff>9525</xdr:rowOff>
    </xdr:from>
    <xdr:to>
      <xdr:col>39</xdr:col>
      <xdr:colOff>461962</xdr:colOff>
      <xdr:row>15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29</xdr:col>
      <xdr:colOff>142875</xdr:colOff>
      <xdr:row>7</xdr:row>
      <xdr:rowOff>104775</xdr:rowOff>
    </xdr:from>
    <xdr:to>
      <xdr:col>30</xdr:col>
      <xdr:colOff>304800</xdr:colOff>
      <xdr:row>9</xdr:row>
      <xdr:rowOff>133350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30725" y="1676400"/>
          <a:ext cx="9239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18</xdr:col>
      <xdr:colOff>381000</xdr:colOff>
      <xdr:row>16</xdr:row>
      <xdr:rowOff>114300</xdr:rowOff>
    </xdr:from>
    <xdr:to>
      <xdr:col>23</xdr:col>
      <xdr:colOff>981075</xdr:colOff>
      <xdr:row>30</xdr:row>
      <xdr:rowOff>171450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46</xdr:col>
      <xdr:colOff>38100</xdr:colOff>
      <xdr:row>1</xdr:row>
      <xdr:rowOff>38100</xdr:rowOff>
    </xdr:from>
    <xdr:to>
      <xdr:col>52</xdr:col>
      <xdr:colOff>38100</xdr:colOff>
      <xdr:row>15</xdr:row>
      <xdr:rowOff>85725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390525</xdr:colOff>
      <xdr:row>31</xdr:row>
      <xdr:rowOff>28575</xdr:rowOff>
    </xdr:from>
    <xdr:to>
      <xdr:col>25</xdr:col>
      <xdr:colOff>342900</xdr:colOff>
      <xdr:row>50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AE1D361F-AAD3-4A8C-84AA-1F64E7D4FA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6"/>
  <sheetViews>
    <sheetView tabSelected="1" topLeftCell="L16" workbookViewId="0">
      <selection activeCell="W16" sqref="W16"/>
    </sheetView>
  </sheetViews>
  <sheetFormatPr defaultColWidth="11.42578125" defaultRowHeight="15" x14ac:dyDescent="0.25"/>
  <cols>
    <col min="1" max="1" width="11.42578125" style="1"/>
    <col min="2" max="2" width="19.5703125" style="1" customWidth="1"/>
    <col min="3" max="3" width="12" style="1" bestFit="1" customWidth="1"/>
    <col min="4" max="4" width="22.28515625" style="1" bestFit="1" customWidth="1"/>
    <col min="5" max="5" width="11.42578125" style="1"/>
    <col min="6" max="6" width="16.140625" style="1" bestFit="1" customWidth="1"/>
    <col min="7" max="7" width="19.28515625" style="1" bestFit="1" customWidth="1"/>
    <col min="8" max="9" width="19.28515625" style="1" customWidth="1"/>
    <col min="10" max="10" width="25.5703125" style="1" bestFit="1" customWidth="1"/>
    <col min="11" max="21" width="11.42578125" style="1"/>
    <col min="22" max="22" width="13.28515625" style="1" customWidth="1"/>
    <col min="23" max="23" width="12" style="1" bestFit="1" customWidth="1"/>
    <col min="24" max="24" width="15.140625" style="1" bestFit="1" customWidth="1"/>
    <col min="25" max="25" width="12" style="1" bestFit="1" customWidth="1"/>
    <col min="26" max="26" width="11.42578125" style="1"/>
    <col min="27" max="27" width="12" style="1" bestFit="1" customWidth="1"/>
    <col min="28" max="16384" width="11.42578125" style="1"/>
  </cols>
  <sheetData>
    <row r="1" spans="1:55" ht="15.75" thickBot="1" x14ac:dyDescent="0.3">
      <c r="A1" s="4" t="s">
        <v>1</v>
      </c>
      <c r="B1" s="5"/>
      <c r="C1" s="5"/>
      <c r="D1" s="5"/>
      <c r="E1" s="5"/>
      <c r="F1" s="6"/>
      <c r="G1" s="2"/>
      <c r="H1" s="2"/>
      <c r="I1" s="2"/>
      <c r="J1" s="35" t="s">
        <v>23</v>
      </c>
      <c r="K1" s="37">
        <v>2.5000000000000001E-2</v>
      </c>
      <c r="L1" s="16"/>
      <c r="M1" s="16"/>
      <c r="N1" s="16"/>
      <c r="O1" s="16"/>
      <c r="P1" s="1" t="s">
        <v>25</v>
      </c>
      <c r="Y1" s="1">
        <v>5</v>
      </c>
      <c r="Z1" s="1" t="s">
        <v>42</v>
      </c>
      <c r="AP1" s="1" t="s">
        <v>17</v>
      </c>
      <c r="AW1" s="1" t="s">
        <v>57</v>
      </c>
    </row>
    <row r="2" spans="1:55" ht="15.75" thickBot="1" x14ac:dyDescent="0.3">
      <c r="A2" s="34"/>
      <c r="B2" s="34"/>
      <c r="C2" s="34"/>
      <c r="D2" s="34"/>
      <c r="E2" s="34"/>
      <c r="F2" s="34"/>
      <c r="G2" s="2"/>
      <c r="H2" s="2"/>
      <c r="I2" s="2"/>
      <c r="J2" s="36" t="s">
        <v>24</v>
      </c>
      <c r="K2" s="8">
        <v>8.2000000000000003E-2</v>
      </c>
      <c r="L2" s="16"/>
      <c r="M2" s="16"/>
      <c r="N2" s="16"/>
      <c r="O2" s="16"/>
      <c r="P2" s="1" t="s">
        <v>25</v>
      </c>
      <c r="Y2" s="1">
        <f>Y1*10^(12)</f>
        <v>5000000000000</v>
      </c>
      <c r="Z2" s="3" t="s">
        <v>49</v>
      </c>
      <c r="AD2" s="1" t="s">
        <v>33</v>
      </c>
      <c r="AE2" s="1" t="s">
        <v>34</v>
      </c>
      <c r="AF2" s="1" t="s">
        <v>35</v>
      </c>
    </row>
    <row r="3" spans="1:55" x14ac:dyDescent="0.25">
      <c r="AD3" s="1">
        <v>1.0999999999999999E-2</v>
      </c>
      <c r="AE3" s="1">
        <f>1/G69</f>
        <v>2.1521356761424909E-3</v>
      </c>
      <c r="AF3" s="1">
        <f>AE3*10000</f>
        <v>21.521356761424908</v>
      </c>
      <c r="BA3" s="1" t="s">
        <v>27</v>
      </c>
      <c r="BB3" s="1" t="s">
        <v>26</v>
      </c>
    </row>
    <row r="4" spans="1:55" ht="15.75" thickBot="1" x14ac:dyDescent="0.3">
      <c r="V4" s="1" t="s">
        <v>46</v>
      </c>
      <c r="W4" s="1" t="s">
        <v>45</v>
      </c>
      <c r="X4" s="1" t="s">
        <v>47</v>
      </c>
      <c r="Y4" s="1" t="s">
        <v>48</v>
      </c>
      <c r="Z4" s="1" t="s">
        <v>50</v>
      </c>
      <c r="AA4" s="1" t="s">
        <v>52</v>
      </c>
      <c r="AB4" s="1" t="s">
        <v>51</v>
      </c>
      <c r="AD4" s="1">
        <v>0.02</v>
      </c>
      <c r="AE4" s="1">
        <f>1/Q74</f>
        <v>7.2742291438757656E-3</v>
      </c>
      <c r="AF4" s="1">
        <f t="shared" ref="AF4:AF7" si="0">AE4*10000</f>
        <v>72.742291438757661</v>
      </c>
      <c r="BA4" s="1">
        <f>A7</f>
        <v>0.1142857142857143</v>
      </c>
      <c r="BB4" s="43">
        <v>76</v>
      </c>
      <c r="BC4" s="1" t="s">
        <v>28</v>
      </c>
    </row>
    <row r="5" spans="1:55" ht="15.75" thickBot="1" x14ac:dyDescent="0.3">
      <c r="F5" s="45" t="s">
        <v>17</v>
      </c>
      <c r="G5" s="46"/>
      <c r="H5" s="46"/>
      <c r="I5" s="46"/>
      <c r="J5" s="47"/>
      <c r="K5" s="45" t="s">
        <v>57</v>
      </c>
      <c r="L5" s="46"/>
      <c r="M5" s="46"/>
      <c r="N5" s="47"/>
      <c r="V5" s="1">
        <f>A7</f>
        <v>0.1142857142857143</v>
      </c>
      <c r="W5" s="1">
        <f>B7/2</f>
        <v>232.32736000000006</v>
      </c>
      <c r="X5" s="1">
        <f>4*PI()*W5^2</f>
        <v>678282.44798408961</v>
      </c>
      <c r="Y5" s="1">
        <f>4/3*PI()*W5^3</f>
        <v>52527856.824826963</v>
      </c>
      <c r="Z5" s="1">
        <f>$Y$2/Y5</f>
        <v>95187.58811489871</v>
      </c>
      <c r="AA5" s="42">
        <f>X5*Z5</f>
        <v>64564070284.274727</v>
      </c>
      <c r="AB5" s="43">
        <v>50.8</v>
      </c>
      <c r="AD5" s="1">
        <v>0.04</v>
      </c>
      <c r="AE5" s="1">
        <f>1/AE69</f>
        <v>2.3579589130375323E-2</v>
      </c>
      <c r="AF5" s="1">
        <f t="shared" si="0"/>
        <v>235.79589130375322</v>
      </c>
      <c r="BA5" s="1">
        <f>A8</f>
        <v>0.22857142857142859</v>
      </c>
      <c r="BB5" s="1">
        <v>81.7</v>
      </c>
    </row>
    <row r="6" spans="1:55" ht="15.75" thickBot="1" x14ac:dyDescent="0.3">
      <c r="A6" s="24" t="s">
        <v>0</v>
      </c>
      <c r="B6" s="4" t="s">
        <v>2</v>
      </c>
      <c r="C6" s="6" t="s">
        <v>12</v>
      </c>
      <c r="D6" s="5" t="s">
        <v>3</v>
      </c>
      <c r="E6" s="6" t="s">
        <v>12</v>
      </c>
      <c r="F6" s="4" t="s">
        <v>18</v>
      </c>
      <c r="G6" s="5" t="s">
        <v>20</v>
      </c>
      <c r="H6" s="5" t="s">
        <v>19</v>
      </c>
      <c r="I6" s="4" t="s">
        <v>21</v>
      </c>
      <c r="J6" s="6" t="s">
        <v>22</v>
      </c>
      <c r="K6" s="5" t="s">
        <v>20</v>
      </c>
      <c r="L6" s="5" t="s">
        <v>19</v>
      </c>
      <c r="M6" s="4" t="s">
        <v>21</v>
      </c>
      <c r="N6" s="6" t="s">
        <v>22</v>
      </c>
      <c r="V6" s="1">
        <f t="shared" ref="V6:V9" si="1">A8</f>
        <v>0.22857142857142859</v>
      </c>
      <c r="W6" s="1">
        <f>B8/2</f>
        <v>68.735805555555558</v>
      </c>
      <c r="X6" s="1">
        <f t="shared" ref="X6:X9" si="2">4*PI()*W6^2</f>
        <v>59371.212399519041</v>
      </c>
      <c r="Y6" s="1">
        <f>4/3*PI()*W6^3</f>
        <v>1360309.3703636432</v>
      </c>
      <c r="Z6" s="1">
        <f>$Y$2/Y6</f>
        <v>3675634.4614926684</v>
      </c>
      <c r="AA6" s="42">
        <f>X6*Z6</f>
        <v>218226874316.27301</v>
      </c>
      <c r="AB6" s="1">
        <v>81.7</v>
      </c>
      <c r="AD6" s="1">
        <v>0.06</v>
      </c>
      <c r="AE6" s="1">
        <f>1/AO69</f>
        <v>3.2049412502219418E-2</v>
      </c>
      <c r="AF6" s="1">
        <f t="shared" si="0"/>
        <v>320.49412502219417</v>
      </c>
      <c r="BA6" s="1">
        <f>A9</f>
        <v>0.45714285714285718</v>
      </c>
      <c r="BB6" s="1">
        <v>87.3</v>
      </c>
    </row>
    <row r="7" spans="1:55" x14ac:dyDescent="0.25">
      <c r="A7" s="37">
        <f>0.01/8.75*100</f>
        <v>0.1142857142857143</v>
      </c>
      <c r="B7" s="25">
        <f>G69</f>
        <v>464.65472000000011</v>
      </c>
      <c r="C7" s="26">
        <f>G70</f>
        <v>145.08479850651145</v>
      </c>
      <c r="D7" s="12">
        <f>'t = 1 month'!G54</f>
        <v>470.01264000000009</v>
      </c>
      <c r="E7" s="14">
        <f>'t = 1 month'!G55</f>
        <v>80.969504114331386</v>
      </c>
      <c r="F7" s="15">
        <v>2.9</v>
      </c>
      <c r="G7" s="16">
        <v>1.3</v>
      </c>
      <c r="H7" s="16">
        <v>0</v>
      </c>
      <c r="I7" s="12">
        <f>H7/2</f>
        <v>0</v>
      </c>
      <c r="J7" s="14">
        <f>G7/2</f>
        <v>0.65</v>
      </c>
      <c r="K7" s="16">
        <v>1.3</v>
      </c>
      <c r="L7" s="16">
        <v>0</v>
      </c>
      <c r="M7" s="12">
        <f>L7/2</f>
        <v>0</v>
      </c>
      <c r="N7" s="14">
        <f>K7/2</f>
        <v>0.65</v>
      </c>
      <c r="V7" s="1">
        <f t="shared" si="1"/>
        <v>0.45714285714285718</v>
      </c>
      <c r="W7" s="1">
        <f>B9/2</f>
        <v>21.20478</v>
      </c>
      <c r="X7" s="1">
        <f t="shared" si="2"/>
        <v>5650.3767475042023</v>
      </c>
      <c r="Y7" s="1">
        <f>4/3*PI()*W7^3</f>
        <v>39938.331949314044</v>
      </c>
      <c r="Z7" s="1">
        <f>$Y$2/Y7</f>
        <v>125193010.22249821</v>
      </c>
      <c r="AA7" s="42">
        <f>X7*Z7</f>
        <v>707387673911.25977</v>
      </c>
      <c r="AB7" s="1">
        <v>87.3</v>
      </c>
      <c r="AD7" s="1">
        <v>0.08</v>
      </c>
      <c r="AE7" s="1">
        <f>1/AY72</f>
        <v>3.8124065780557881E-2</v>
      </c>
      <c r="AF7" s="1">
        <f t="shared" si="0"/>
        <v>381.24065780557879</v>
      </c>
      <c r="BA7" s="1">
        <f>A10</f>
        <v>0.68571428571428572</v>
      </c>
      <c r="BB7" s="1">
        <v>92.3</v>
      </c>
    </row>
    <row r="8" spans="1:55" x14ac:dyDescent="0.25">
      <c r="A8" s="7">
        <f>0.02/8.75*100</f>
        <v>0.22857142857142859</v>
      </c>
      <c r="B8" s="25">
        <f>Q74</f>
        <v>137.47161111111112</v>
      </c>
      <c r="C8" s="26">
        <f>Q75</f>
        <v>26.688422301091165</v>
      </c>
      <c r="D8" s="15">
        <f>'t = 1 month'!P54</f>
        <v>130.88671999999997</v>
      </c>
      <c r="E8" s="17">
        <f>'t = 1 month'!P55</f>
        <v>25.318364308678046</v>
      </c>
      <c r="F8" s="15">
        <v>3.4</v>
      </c>
      <c r="G8" s="16">
        <v>1.1000000000000001</v>
      </c>
      <c r="H8" s="16">
        <v>0</v>
      </c>
      <c r="I8" s="15">
        <f t="shared" ref="I8:I11" si="3">H8/2</f>
        <v>0</v>
      </c>
      <c r="J8" s="17">
        <f>G8/2</f>
        <v>0.55000000000000004</v>
      </c>
      <c r="K8" s="16">
        <v>1.1000000000000001</v>
      </c>
      <c r="L8" s="16">
        <v>0</v>
      </c>
      <c r="M8" s="15">
        <f t="shared" ref="M8:M11" si="4">L8/2</f>
        <v>0</v>
      </c>
      <c r="N8" s="17">
        <f>K8/2</f>
        <v>0.55000000000000004</v>
      </c>
      <c r="V8" s="1">
        <f t="shared" si="1"/>
        <v>0.68571428571428572</v>
      </c>
      <c r="W8" s="1">
        <f>B10/2</f>
        <v>15.600910000000001</v>
      </c>
      <c r="X8" s="1">
        <f t="shared" si="2"/>
        <v>3058.5087475111427</v>
      </c>
      <c r="Y8" s="1">
        <f>4/3*PI()*W8^3</f>
        <v>15905.173234711354</v>
      </c>
      <c r="Z8" s="1">
        <f>$Y$2/Y8</f>
        <v>314363127.40612155</v>
      </c>
      <c r="AA8" s="42">
        <f t="shared" ref="AA8:AA9" si="5">X8*Z8</f>
        <v>961482375066.58264</v>
      </c>
      <c r="AB8" s="1">
        <v>92.3</v>
      </c>
      <c r="BA8" s="1">
        <f>A11</f>
        <v>0.91428571428571437</v>
      </c>
      <c r="BB8" s="1">
        <v>93.1</v>
      </c>
    </row>
    <row r="9" spans="1:55" x14ac:dyDescent="0.25">
      <c r="A9" s="7">
        <f>0.04/8.75*100</f>
        <v>0.45714285714285718</v>
      </c>
      <c r="B9" s="25">
        <f>AE69</f>
        <v>42.409559999999999</v>
      </c>
      <c r="C9" s="26">
        <f>AE70</f>
        <v>9.2789935946189495</v>
      </c>
      <c r="D9" s="15">
        <f>'t = 1 month'!Y54</f>
        <v>53.745080000000016</v>
      </c>
      <c r="E9" s="17">
        <f>'t = 1 month'!Y55</f>
        <v>13.224955559263199</v>
      </c>
      <c r="F9" s="15">
        <v>3.5</v>
      </c>
      <c r="G9" s="16">
        <v>0.7</v>
      </c>
      <c r="H9" s="16">
        <v>0</v>
      </c>
      <c r="I9" s="15">
        <f t="shared" si="3"/>
        <v>0</v>
      </c>
      <c r="J9" s="17">
        <f>G9/2</f>
        <v>0.35</v>
      </c>
      <c r="K9" s="16">
        <v>0.6</v>
      </c>
      <c r="L9" s="16">
        <v>0</v>
      </c>
      <c r="M9" s="15">
        <f t="shared" si="4"/>
        <v>0</v>
      </c>
      <c r="N9" s="17">
        <f>K9/2</f>
        <v>0.3</v>
      </c>
      <c r="V9" s="1">
        <f t="shared" si="1"/>
        <v>0.91428571428571437</v>
      </c>
      <c r="W9" s="1">
        <f>B11/2</f>
        <v>13.115075471698113</v>
      </c>
      <c r="X9" s="1">
        <f t="shared" si="2"/>
        <v>2161.4811489583763</v>
      </c>
      <c r="Y9" s="1">
        <f>4/3*PI()*W9^3</f>
        <v>9449.3294664139521</v>
      </c>
      <c r="Z9" s="1">
        <f>$Y$2/Y9</f>
        <v>529138074.58737224</v>
      </c>
      <c r="AA9" s="42">
        <f t="shared" si="5"/>
        <v>1143721973416.7363</v>
      </c>
      <c r="AB9" s="1">
        <v>93.1</v>
      </c>
      <c r="AD9"/>
    </row>
    <row r="10" spans="1:55" ht="15.75" thickBot="1" x14ac:dyDescent="0.3">
      <c r="A10" s="7">
        <f>0.06/8.75*100</f>
        <v>0.68571428571428572</v>
      </c>
      <c r="B10" s="25">
        <f>AO69</f>
        <v>31.201820000000001</v>
      </c>
      <c r="C10" s="26">
        <f>AO70</f>
        <v>6.2213599986051769</v>
      </c>
      <c r="D10" s="15">
        <f>'t = 1 month'!AH54</f>
        <v>35.620220000000003</v>
      </c>
      <c r="E10" s="17">
        <f>'t = 1 month'!AH55</f>
        <v>9.1895085016355562</v>
      </c>
      <c r="F10" s="15">
        <v>3.8</v>
      </c>
      <c r="G10" s="16">
        <v>0.5</v>
      </c>
      <c r="H10" s="16">
        <v>0</v>
      </c>
      <c r="I10" s="15">
        <f t="shared" si="3"/>
        <v>0</v>
      </c>
      <c r="J10" s="17">
        <f>G10/2</f>
        <v>0.25</v>
      </c>
      <c r="K10" s="16">
        <v>0.3</v>
      </c>
      <c r="L10" s="16">
        <v>0</v>
      </c>
      <c r="M10" s="15">
        <f t="shared" si="4"/>
        <v>0</v>
      </c>
      <c r="N10" s="17">
        <f>K10/2</f>
        <v>0.15</v>
      </c>
    </row>
    <row r="11" spans="1:55" ht="15.75" thickBot="1" x14ac:dyDescent="0.3">
      <c r="A11" s="8">
        <f>0.08/8.75*100</f>
        <v>0.91428571428571437</v>
      </c>
      <c r="B11" s="27">
        <f>AY72</f>
        <v>26.230150943396225</v>
      </c>
      <c r="C11" s="28">
        <f>AY73</f>
        <v>6.5776936202131857</v>
      </c>
      <c r="D11" s="18">
        <f>'t = 1 month'!AQ54</f>
        <v>27.52562</v>
      </c>
      <c r="E11" s="20">
        <f>'t = 1 month'!AQ55</f>
        <v>7.6113036237331286</v>
      </c>
      <c r="F11" s="18">
        <v>3.8</v>
      </c>
      <c r="G11" s="19">
        <v>0.3</v>
      </c>
      <c r="H11" s="19">
        <v>0</v>
      </c>
      <c r="I11" s="18">
        <f t="shared" si="3"/>
        <v>0</v>
      </c>
      <c r="J11" s="20">
        <f>G11/2</f>
        <v>0.15</v>
      </c>
      <c r="K11" s="19">
        <v>0.1</v>
      </c>
      <c r="L11" s="19">
        <v>0</v>
      </c>
      <c r="M11" s="18">
        <f t="shared" si="4"/>
        <v>0</v>
      </c>
      <c r="N11" s="20">
        <f>K11/2</f>
        <v>0.05</v>
      </c>
      <c r="AD11" s="12" t="s">
        <v>37</v>
      </c>
      <c r="AE11" s="12">
        <v>5</v>
      </c>
      <c r="AF11" s="14" t="s">
        <v>42</v>
      </c>
      <c r="AG11" s="13"/>
      <c r="AH11" s="14"/>
      <c r="BA11" s="1" t="s">
        <v>29</v>
      </c>
    </row>
    <row r="12" spans="1:55" x14ac:dyDescent="0.25">
      <c r="A12" s="16"/>
      <c r="B12" s="29"/>
      <c r="C12" s="29"/>
      <c r="D12" s="16"/>
      <c r="E12" s="16"/>
      <c r="AD12" s="15" t="s">
        <v>43</v>
      </c>
      <c r="AE12" s="15">
        <v>180</v>
      </c>
      <c r="AF12" s="17" t="s">
        <v>40</v>
      </c>
      <c r="AG12" s="16">
        <f>AE12*1000/1000000</f>
        <v>0.18</v>
      </c>
      <c r="AH12" s="17" t="s">
        <v>41</v>
      </c>
      <c r="BA12" s="1">
        <v>0</v>
      </c>
      <c r="BB12" s="1">
        <v>31.2</v>
      </c>
    </row>
    <row r="13" spans="1:55" ht="15.75" thickBot="1" x14ac:dyDescent="0.3">
      <c r="A13" s="16"/>
      <c r="B13" s="29"/>
      <c r="C13" s="29"/>
      <c r="D13" s="16"/>
      <c r="E13" s="16"/>
      <c r="AD13" s="15" t="s">
        <v>44</v>
      </c>
      <c r="AE13" s="18">
        <v>20</v>
      </c>
      <c r="AF13" s="20" t="s">
        <v>38</v>
      </c>
      <c r="AG13" s="19">
        <f>AE13/10^(9)*100</f>
        <v>1.9999999999999999E-6</v>
      </c>
      <c r="AH13" s="20" t="s">
        <v>39</v>
      </c>
      <c r="BA13" s="1">
        <v>1</v>
      </c>
      <c r="BB13" s="1">
        <v>31.2</v>
      </c>
    </row>
    <row r="14" spans="1:55" ht="15.75" thickBot="1" x14ac:dyDescent="0.3">
      <c r="A14" s="16"/>
      <c r="B14" s="29"/>
      <c r="C14" s="29"/>
      <c r="D14" s="16"/>
      <c r="E14" s="16"/>
      <c r="AD14" s="8" t="s">
        <v>36</v>
      </c>
      <c r="AE14" s="20">
        <f>1/(6323.6*4*AE11*AG12*AG13)</f>
        <v>21.963579114569061</v>
      </c>
    </row>
    <row r="15" spans="1:55" x14ac:dyDescent="0.25">
      <c r="A15" s="16"/>
      <c r="B15" s="29"/>
      <c r="C15" s="29"/>
      <c r="D15" s="16"/>
      <c r="E15" s="16"/>
    </row>
    <row r="16" spans="1:55" ht="15.75" thickBot="1" x14ac:dyDescent="0.3"/>
    <row r="17" spans="1:53" ht="15.75" thickBot="1" x14ac:dyDescent="0.3">
      <c r="A17" s="4" t="s">
        <v>11</v>
      </c>
      <c r="B17" s="5"/>
      <c r="C17" s="6"/>
      <c r="K17" s="4" t="s">
        <v>13</v>
      </c>
      <c r="L17" s="5"/>
      <c r="M17" s="5"/>
      <c r="N17" s="5"/>
      <c r="O17" s="5"/>
      <c r="P17" s="32"/>
      <c r="Q17" s="32"/>
      <c r="R17" s="33"/>
      <c r="Y17" s="4" t="s">
        <v>14</v>
      </c>
      <c r="Z17" s="32"/>
      <c r="AA17" s="33"/>
      <c r="AI17" s="4" t="s">
        <v>15</v>
      </c>
      <c r="AJ17" s="32"/>
      <c r="AK17" s="33"/>
      <c r="AS17" s="4" t="s">
        <v>16</v>
      </c>
      <c r="AT17" s="32"/>
      <c r="AU17" s="33"/>
    </row>
    <row r="18" spans="1:53" ht="15.75" thickBot="1" x14ac:dyDescent="0.3">
      <c r="B18" s="30" t="s">
        <v>4</v>
      </c>
      <c r="C18" s="31" t="s">
        <v>5</v>
      </c>
      <c r="D18" s="5" t="s">
        <v>6</v>
      </c>
      <c r="E18" s="5" t="s">
        <v>7</v>
      </c>
      <c r="F18" s="5" t="s">
        <v>8</v>
      </c>
      <c r="G18" s="6" t="s">
        <v>9</v>
      </c>
      <c r="H18" s="38" t="s">
        <v>30</v>
      </c>
      <c r="I18" s="39" t="s">
        <v>31</v>
      </c>
      <c r="Z18" s="30" t="s">
        <v>4</v>
      </c>
      <c r="AA18" s="31" t="s">
        <v>5</v>
      </c>
      <c r="AB18" s="5" t="s">
        <v>6</v>
      </c>
      <c r="AC18" s="5" t="s">
        <v>7</v>
      </c>
      <c r="AD18" s="5" t="s">
        <v>8</v>
      </c>
      <c r="AE18" s="6" t="s">
        <v>9</v>
      </c>
      <c r="AF18" s="38" t="s">
        <v>30</v>
      </c>
      <c r="AG18" s="39" t="s">
        <v>31</v>
      </c>
      <c r="AJ18" s="30" t="s">
        <v>4</v>
      </c>
      <c r="AK18" s="31" t="s">
        <v>5</v>
      </c>
      <c r="AL18" s="5" t="s">
        <v>6</v>
      </c>
      <c r="AM18" s="5" t="s">
        <v>7</v>
      </c>
      <c r="AN18" s="5" t="s">
        <v>8</v>
      </c>
      <c r="AO18" s="6" t="s">
        <v>9</v>
      </c>
      <c r="AP18" s="38" t="s">
        <v>30</v>
      </c>
      <c r="AQ18" s="39" t="s">
        <v>31</v>
      </c>
      <c r="AT18" s="30" t="s">
        <v>4</v>
      </c>
      <c r="AU18" s="31" t="s">
        <v>5</v>
      </c>
      <c r="AV18" s="5" t="s">
        <v>6</v>
      </c>
      <c r="AW18" s="5" t="s">
        <v>7</v>
      </c>
      <c r="AX18" s="5" t="s">
        <v>8</v>
      </c>
      <c r="AY18" s="6" t="s">
        <v>9</v>
      </c>
      <c r="AZ18" s="38" t="s">
        <v>30</v>
      </c>
      <c r="BA18" s="39" t="s">
        <v>31</v>
      </c>
    </row>
    <row r="19" spans="1:53" ht="15.75" thickBot="1" x14ac:dyDescent="0.3">
      <c r="A19" s="9">
        <v>1</v>
      </c>
      <c r="B19" s="12">
        <v>321.13299999999998</v>
      </c>
      <c r="C19" s="13">
        <v>141.77699999999999</v>
      </c>
      <c r="D19" s="13">
        <v>25.39</v>
      </c>
      <c r="E19" s="13">
        <v>178.023</v>
      </c>
      <c r="F19" s="13">
        <v>-41.957999999999998</v>
      </c>
      <c r="G19" s="14">
        <v>433.66199999999998</v>
      </c>
      <c r="H19" s="12">
        <f>G19^2</f>
        <v>188062.73024399998</v>
      </c>
      <c r="I19" s="14">
        <f>G19^3</f>
        <v>81555659.723073512</v>
      </c>
      <c r="K19" s="9">
        <v>1</v>
      </c>
      <c r="L19" s="30" t="s">
        <v>4</v>
      </c>
      <c r="M19" s="31" t="s">
        <v>5</v>
      </c>
      <c r="N19" s="31" t="s">
        <v>6</v>
      </c>
      <c r="O19" s="5" t="s">
        <v>7</v>
      </c>
      <c r="P19" s="5" t="s">
        <v>8</v>
      </c>
      <c r="Q19" s="6" t="s">
        <v>9</v>
      </c>
      <c r="R19" s="40" t="s">
        <v>30</v>
      </c>
      <c r="S19" s="41" t="s">
        <v>31</v>
      </c>
      <c r="Y19" s="9">
        <v>1</v>
      </c>
      <c r="Z19" s="12">
        <v>6.7320000000000002</v>
      </c>
      <c r="AA19" s="13">
        <v>161.191</v>
      </c>
      <c r="AB19" s="13">
        <v>33.643000000000001</v>
      </c>
      <c r="AC19" s="13">
        <v>200.185</v>
      </c>
      <c r="AD19" s="13">
        <v>-55.762999999999998</v>
      </c>
      <c r="AE19" s="14">
        <v>48.384</v>
      </c>
      <c r="AF19" s="12">
        <f>AE19^2</f>
        <v>2341.0114560000002</v>
      </c>
      <c r="AG19" s="14">
        <f>AE19^3</f>
        <v>113267.49828710401</v>
      </c>
      <c r="AI19" s="21">
        <v>1</v>
      </c>
      <c r="AJ19" s="12">
        <v>6.52</v>
      </c>
      <c r="AK19" s="13">
        <v>137.703</v>
      </c>
      <c r="AL19" s="13">
        <v>63</v>
      </c>
      <c r="AM19" s="13">
        <v>171.52699999999999</v>
      </c>
      <c r="AN19" s="13">
        <v>-43.555999999999997</v>
      </c>
      <c r="AO19" s="14">
        <v>46.762</v>
      </c>
      <c r="AP19" s="15">
        <f>AO19^2</f>
        <v>2186.6846439999999</v>
      </c>
      <c r="AQ19" s="17">
        <f>AO19^3</f>
        <v>102253.747322728</v>
      </c>
      <c r="AS19" s="9">
        <v>1</v>
      </c>
      <c r="AT19" s="12">
        <v>5.2850000000000001</v>
      </c>
      <c r="AU19" s="13">
        <v>87.878</v>
      </c>
      <c r="AV19" s="13">
        <v>42.021000000000001</v>
      </c>
      <c r="AW19" s="13">
        <v>125.16200000000001</v>
      </c>
      <c r="AX19" s="13">
        <v>-121.827</v>
      </c>
      <c r="AY19" s="14">
        <v>37.924999999999997</v>
      </c>
      <c r="AZ19" s="12">
        <f>AY19^2</f>
        <v>1438.3056249999997</v>
      </c>
      <c r="BA19" s="14">
        <f>AY19^3</f>
        <v>54547.740828124988</v>
      </c>
    </row>
    <row r="20" spans="1:53" x14ac:dyDescent="0.25">
      <c r="A20" s="10">
        <v>2</v>
      </c>
      <c r="B20" s="15">
        <v>257.125</v>
      </c>
      <c r="C20" s="16">
        <v>141.84700000000001</v>
      </c>
      <c r="D20" s="16">
        <v>27.670999999999999</v>
      </c>
      <c r="E20" s="16">
        <v>184.47800000000001</v>
      </c>
      <c r="F20" s="16">
        <v>-71.102000000000004</v>
      </c>
      <c r="G20" s="17">
        <v>347.113</v>
      </c>
      <c r="H20" s="15">
        <f t="shared" ref="H20:H68" si="6">G20^2</f>
        <v>120487.434769</v>
      </c>
      <c r="I20" s="17">
        <f t="shared" ref="I20:I68" si="7">G20^3</f>
        <v>41822754.944971897</v>
      </c>
      <c r="K20" s="10">
        <v>2</v>
      </c>
      <c r="L20" s="12">
        <v>46.387</v>
      </c>
      <c r="M20" s="13">
        <v>113.76300000000001</v>
      </c>
      <c r="N20" s="13">
        <v>21.794</v>
      </c>
      <c r="O20" s="13">
        <v>154.256</v>
      </c>
      <c r="P20" s="13">
        <v>-50.133000000000003</v>
      </c>
      <c r="Q20" s="13">
        <v>148.203</v>
      </c>
      <c r="R20" s="12">
        <f>Q20^2</f>
        <v>21964.129209000002</v>
      </c>
      <c r="S20" s="14">
        <f>Q20^3</f>
        <v>3255149.8411614276</v>
      </c>
      <c r="Y20" s="10">
        <v>2</v>
      </c>
      <c r="Z20" s="15">
        <v>5.4009999999999998</v>
      </c>
      <c r="AA20" s="16">
        <v>87.203999999999994</v>
      </c>
      <c r="AB20" s="16">
        <v>27.670999999999999</v>
      </c>
      <c r="AC20" s="16">
        <v>143.43100000000001</v>
      </c>
      <c r="AD20" s="16">
        <v>-119.134</v>
      </c>
      <c r="AE20" s="17">
        <v>38.798000000000002</v>
      </c>
      <c r="AF20" s="15">
        <f t="shared" ref="AF20:AF68" si="8">AE20^2</f>
        <v>1505.2848040000001</v>
      </c>
      <c r="AG20" s="17">
        <f t="shared" ref="AG20:AG68" si="9">AE20^3</f>
        <v>58402.039825592008</v>
      </c>
      <c r="AI20" s="22">
        <v>2</v>
      </c>
      <c r="AJ20" s="15">
        <v>4.9770000000000003</v>
      </c>
      <c r="AK20" s="16">
        <v>83.474000000000004</v>
      </c>
      <c r="AL20" s="16">
        <v>54.927</v>
      </c>
      <c r="AM20" s="16">
        <v>123.304</v>
      </c>
      <c r="AN20" s="16">
        <v>-120.964</v>
      </c>
      <c r="AO20" s="17">
        <v>35.634</v>
      </c>
      <c r="AP20" s="15">
        <f t="shared" ref="AP20:AP68" si="10">AO20^2</f>
        <v>1269.781956</v>
      </c>
      <c r="AQ20" s="17">
        <f t="shared" ref="AQ20:AQ68" si="11">AO20^3</f>
        <v>45247.410220104</v>
      </c>
      <c r="AS20" s="10">
        <v>2</v>
      </c>
      <c r="AT20" s="15">
        <v>2.99</v>
      </c>
      <c r="AU20" s="16">
        <v>100.81699999999999</v>
      </c>
      <c r="AV20" s="16">
        <v>68</v>
      </c>
      <c r="AW20" s="16">
        <v>122.76900000000001</v>
      </c>
      <c r="AX20" s="16">
        <v>-81.027000000000001</v>
      </c>
      <c r="AY20" s="17">
        <v>21.373000000000001</v>
      </c>
      <c r="AZ20" s="15">
        <f t="shared" ref="AZ20:AZ71" si="12">AY20^2</f>
        <v>456.80512900000002</v>
      </c>
      <c r="BA20" s="17">
        <f t="shared" ref="BA20:BA68" si="13">AY20^3</f>
        <v>9763.2960221170015</v>
      </c>
    </row>
    <row r="21" spans="1:53" x14ac:dyDescent="0.25">
      <c r="A21" s="10">
        <v>3</v>
      </c>
      <c r="B21" s="15">
        <v>274.63099999999997</v>
      </c>
      <c r="C21" s="16">
        <v>133.874</v>
      </c>
      <c r="D21" s="16">
        <v>30.21</v>
      </c>
      <c r="E21" s="16">
        <v>181.06100000000001</v>
      </c>
      <c r="F21" s="16">
        <v>-43.381999999999998</v>
      </c>
      <c r="G21" s="17">
        <v>370.43700000000001</v>
      </c>
      <c r="H21" s="15">
        <f t="shared" si="6"/>
        <v>137223.57096900002</v>
      </c>
      <c r="I21" s="17">
        <f t="shared" si="7"/>
        <v>50832687.959043466</v>
      </c>
      <c r="K21" s="10">
        <v>3</v>
      </c>
      <c r="L21" s="15">
        <v>59.863</v>
      </c>
      <c r="M21" s="16">
        <v>125.89100000000001</v>
      </c>
      <c r="N21" s="16">
        <v>23.039000000000001</v>
      </c>
      <c r="O21" s="16">
        <v>187.077</v>
      </c>
      <c r="P21" s="16">
        <v>-114.723</v>
      </c>
      <c r="Q21" s="16">
        <v>191.28299999999999</v>
      </c>
      <c r="R21" s="15">
        <f t="shared" ref="R21:R73" si="14">Q21^2</f>
        <v>36589.186088999995</v>
      </c>
      <c r="S21" s="17">
        <f t="shared" ref="S21:S70" si="15">Q21^3</f>
        <v>6998889.2826621858</v>
      </c>
      <c r="Y21" s="10">
        <v>3</v>
      </c>
      <c r="Z21" s="15">
        <v>4.9960000000000004</v>
      </c>
      <c r="AA21" s="16">
        <v>137.489</v>
      </c>
      <c r="AB21" s="16">
        <v>77.667000000000002</v>
      </c>
      <c r="AC21" s="16">
        <v>180.75200000000001</v>
      </c>
      <c r="AD21" s="16">
        <v>-41.854999999999997</v>
      </c>
      <c r="AE21" s="17">
        <v>35.802</v>
      </c>
      <c r="AF21" s="15">
        <f t="shared" si="8"/>
        <v>1281.7832040000001</v>
      </c>
      <c r="AG21" s="17">
        <f t="shared" si="9"/>
        <v>45890.402269607999</v>
      </c>
      <c r="AI21" s="22">
        <v>3</v>
      </c>
      <c r="AJ21" s="15">
        <v>6.3659999999999997</v>
      </c>
      <c r="AK21" s="16">
        <v>128.27500000000001</v>
      </c>
      <c r="AL21" s="16">
        <v>72.864999999999995</v>
      </c>
      <c r="AM21" s="16">
        <v>156.34399999999999</v>
      </c>
      <c r="AN21" s="16">
        <v>-126.59099999999999</v>
      </c>
      <c r="AO21" s="17">
        <v>45.667000000000002</v>
      </c>
      <c r="AP21" s="15">
        <f t="shared" si="10"/>
        <v>2085.4748890000001</v>
      </c>
      <c r="AQ21" s="17">
        <f t="shared" si="11"/>
        <v>95237.381755963012</v>
      </c>
      <c r="AS21" s="10">
        <v>3</v>
      </c>
      <c r="AT21" s="15">
        <v>2.431</v>
      </c>
      <c r="AU21" s="16">
        <v>109.383</v>
      </c>
      <c r="AV21" s="16">
        <v>56.033999999999999</v>
      </c>
      <c r="AW21" s="16">
        <v>133.68700000000001</v>
      </c>
      <c r="AX21" s="16">
        <v>-137.60300000000001</v>
      </c>
      <c r="AY21" s="17">
        <v>17.303000000000001</v>
      </c>
      <c r="AZ21" s="15">
        <f t="shared" si="12"/>
        <v>299.39380900000003</v>
      </c>
      <c r="BA21" s="17">
        <f t="shared" si="13"/>
        <v>5180.4110771270007</v>
      </c>
    </row>
    <row r="22" spans="1:53" x14ac:dyDescent="0.25">
      <c r="A22" s="10">
        <v>4</v>
      </c>
      <c r="B22" s="15">
        <v>315.66199999999998</v>
      </c>
      <c r="C22" s="16">
        <v>129.85499999999999</v>
      </c>
      <c r="D22" s="16">
        <v>19.103000000000002</v>
      </c>
      <c r="E22" s="16">
        <v>184.09</v>
      </c>
      <c r="F22" s="16">
        <v>-59.514000000000003</v>
      </c>
      <c r="G22" s="17">
        <v>425.71699999999998</v>
      </c>
      <c r="H22" s="15">
        <f t="shared" si="6"/>
        <v>181234.96408899999</v>
      </c>
      <c r="I22" s="17">
        <f t="shared" si="7"/>
        <v>77154805.207076803</v>
      </c>
      <c r="K22" s="10">
        <v>4</v>
      </c>
      <c r="L22" s="15">
        <v>51.171999999999997</v>
      </c>
      <c r="M22" s="16">
        <v>145.904</v>
      </c>
      <c r="N22" s="16">
        <v>32</v>
      </c>
      <c r="O22" s="16">
        <v>172.31200000000001</v>
      </c>
      <c r="P22" s="16">
        <v>-51.203000000000003</v>
      </c>
      <c r="Q22" s="16">
        <v>163.59200000000001</v>
      </c>
      <c r="R22" s="15">
        <f t="shared" si="14"/>
        <v>26762.342464000005</v>
      </c>
      <c r="S22" s="17">
        <f t="shared" si="15"/>
        <v>4378105.1283706892</v>
      </c>
      <c r="Y22" s="10">
        <v>4</v>
      </c>
      <c r="Z22" s="15">
        <v>5.7480000000000002</v>
      </c>
      <c r="AA22" s="16">
        <v>83.611000000000004</v>
      </c>
      <c r="AB22" s="16">
        <v>53.587000000000003</v>
      </c>
      <c r="AC22" s="16">
        <v>117.651</v>
      </c>
      <c r="AD22" s="16">
        <v>-44.454000000000001</v>
      </c>
      <c r="AE22" s="17">
        <v>41.25</v>
      </c>
      <c r="AF22" s="15">
        <f t="shared" si="8"/>
        <v>1701.5625</v>
      </c>
      <c r="AG22" s="17">
        <f t="shared" si="9"/>
        <v>70189.453125</v>
      </c>
      <c r="AI22" s="22">
        <v>4</v>
      </c>
      <c r="AJ22" s="15">
        <v>4.4950000000000001</v>
      </c>
      <c r="AK22" s="16">
        <v>135.97300000000001</v>
      </c>
      <c r="AL22" s="16">
        <v>71.563000000000002</v>
      </c>
      <c r="AM22" s="16">
        <v>157.18100000000001</v>
      </c>
      <c r="AN22" s="16">
        <v>-47.792999999999999</v>
      </c>
      <c r="AO22" s="17">
        <v>32.250999999999998</v>
      </c>
      <c r="AP22" s="15">
        <f t="shared" si="10"/>
        <v>1040.1270009999998</v>
      </c>
      <c r="AQ22" s="17">
        <f t="shared" si="11"/>
        <v>33545.135909250996</v>
      </c>
      <c r="AS22" s="10">
        <v>4</v>
      </c>
      <c r="AT22" s="15">
        <v>3.819</v>
      </c>
      <c r="AU22" s="16">
        <v>88.894000000000005</v>
      </c>
      <c r="AV22" s="16">
        <v>45.076000000000001</v>
      </c>
      <c r="AW22" s="16">
        <v>135.29900000000001</v>
      </c>
      <c r="AX22" s="16">
        <v>-52.430999999999997</v>
      </c>
      <c r="AY22" s="17">
        <v>27.335000000000001</v>
      </c>
      <c r="AZ22" s="15">
        <f t="shared" si="12"/>
        <v>747.202225</v>
      </c>
      <c r="BA22" s="17">
        <f t="shared" si="13"/>
        <v>20424.772820375001</v>
      </c>
    </row>
    <row r="23" spans="1:53" x14ac:dyDescent="0.25">
      <c r="A23" s="10">
        <v>5</v>
      </c>
      <c r="B23" s="15">
        <v>292.13799999999998</v>
      </c>
      <c r="C23" s="16">
        <v>97.891999999999996</v>
      </c>
      <c r="D23" s="16">
        <v>17.667000000000002</v>
      </c>
      <c r="E23" s="16">
        <v>180.102</v>
      </c>
      <c r="F23" s="16">
        <v>34.286999999999999</v>
      </c>
      <c r="G23" s="17">
        <v>393.89100000000002</v>
      </c>
      <c r="H23" s="15">
        <f t="shared" si="6"/>
        <v>155150.11988100002</v>
      </c>
      <c r="I23" s="17">
        <f t="shared" si="7"/>
        <v>61112235.870046981</v>
      </c>
      <c r="K23" s="10">
        <v>5</v>
      </c>
      <c r="L23" s="15">
        <v>53.32</v>
      </c>
      <c r="M23" s="16">
        <v>137.94399999999999</v>
      </c>
      <c r="N23" s="16">
        <v>38.122999999999998</v>
      </c>
      <c r="O23" s="16">
        <v>167.99</v>
      </c>
      <c r="P23" s="16">
        <v>-37.542999999999999</v>
      </c>
      <c r="Q23" s="16">
        <v>170.262</v>
      </c>
      <c r="R23" s="15">
        <f t="shared" si="14"/>
        <v>28989.148644000001</v>
      </c>
      <c r="S23" s="17">
        <f t="shared" si="15"/>
        <v>4935750.4264247278</v>
      </c>
      <c r="Y23" s="10">
        <v>5</v>
      </c>
      <c r="Z23" s="15">
        <v>4.7450000000000001</v>
      </c>
      <c r="AA23" s="16">
        <v>117.949</v>
      </c>
      <c r="AB23" s="16">
        <v>96.254000000000005</v>
      </c>
      <c r="AC23" s="16">
        <v>142.50899999999999</v>
      </c>
      <c r="AD23" s="16">
        <v>-85.313999999999993</v>
      </c>
      <c r="AE23" s="17">
        <v>34.003</v>
      </c>
      <c r="AF23" s="15">
        <f t="shared" si="8"/>
        <v>1156.204009</v>
      </c>
      <c r="AG23" s="17">
        <f t="shared" si="9"/>
        <v>39314.404918027001</v>
      </c>
      <c r="AI23" s="22">
        <v>5</v>
      </c>
      <c r="AJ23" s="15">
        <v>4.0119999999999996</v>
      </c>
      <c r="AK23" s="16">
        <v>120.681</v>
      </c>
      <c r="AL23" s="16">
        <v>77.165999999999997</v>
      </c>
      <c r="AM23" s="16">
        <v>154.464</v>
      </c>
      <c r="AN23" s="16">
        <v>-50.476999999999997</v>
      </c>
      <c r="AO23" s="17">
        <v>28.809000000000001</v>
      </c>
      <c r="AP23" s="15">
        <f t="shared" si="10"/>
        <v>829.95848100000001</v>
      </c>
      <c r="AQ23" s="17">
        <f t="shared" si="11"/>
        <v>23910.273879128999</v>
      </c>
      <c r="AS23" s="10">
        <v>5</v>
      </c>
      <c r="AT23" s="15">
        <v>5.343</v>
      </c>
      <c r="AU23" s="16">
        <v>97.728999999999999</v>
      </c>
      <c r="AV23" s="16">
        <v>63.152999999999999</v>
      </c>
      <c r="AW23" s="16">
        <v>124.31399999999999</v>
      </c>
      <c r="AX23" s="16">
        <v>-60.460999999999999</v>
      </c>
      <c r="AY23" s="17">
        <v>38.313000000000002</v>
      </c>
      <c r="AZ23" s="15">
        <f t="shared" si="12"/>
        <v>1467.8859690000002</v>
      </c>
      <c r="BA23" s="17">
        <f t="shared" si="13"/>
        <v>56239.11513029701</v>
      </c>
    </row>
    <row r="24" spans="1:53" x14ac:dyDescent="0.25">
      <c r="A24" s="10">
        <v>6</v>
      </c>
      <c r="B24" s="15">
        <v>281.19600000000003</v>
      </c>
      <c r="C24" s="16">
        <v>115.008</v>
      </c>
      <c r="D24" s="16">
        <v>18.056999999999999</v>
      </c>
      <c r="E24" s="16">
        <v>179.10300000000001</v>
      </c>
      <c r="F24" s="16">
        <v>-41.521999999999998</v>
      </c>
      <c r="G24" s="17">
        <v>379.35599999999999</v>
      </c>
      <c r="H24" s="15">
        <f t="shared" si="6"/>
        <v>143910.974736</v>
      </c>
      <c r="I24" s="17">
        <f t="shared" si="7"/>
        <v>54593491.731950015</v>
      </c>
      <c r="K24" s="10">
        <v>6</v>
      </c>
      <c r="L24" s="15">
        <v>31.542999999999999</v>
      </c>
      <c r="M24" s="16">
        <v>140.58000000000001</v>
      </c>
      <c r="N24" s="16">
        <v>48.701999999999998</v>
      </c>
      <c r="O24" s="16">
        <v>167.81299999999999</v>
      </c>
      <c r="P24" s="16">
        <v>-51.563000000000002</v>
      </c>
      <c r="Q24" s="16">
        <v>100.538</v>
      </c>
      <c r="R24" s="15">
        <f t="shared" si="14"/>
        <v>10107.889443999999</v>
      </c>
      <c r="S24" s="17">
        <f t="shared" si="15"/>
        <v>1016226.9889208719</v>
      </c>
      <c r="Y24" s="10">
        <v>6</v>
      </c>
      <c r="Z24" s="15">
        <v>5.9219999999999997</v>
      </c>
      <c r="AA24" s="16">
        <v>77.885999999999996</v>
      </c>
      <c r="AB24" s="16">
        <v>47.564999999999998</v>
      </c>
      <c r="AC24" s="16">
        <v>142.667</v>
      </c>
      <c r="AD24" s="16">
        <v>-64.44</v>
      </c>
      <c r="AE24" s="17">
        <v>42.491999999999997</v>
      </c>
      <c r="AF24" s="15">
        <f t="shared" si="8"/>
        <v>1805.5700639999998</v>
      </c>
      <c r="AG24" s="17">
        <f t="shared" si="9"/>
        <v>76722.283159487983</v>
      </c>
      <c r="AI24" s="22">
        <v>6</v>
      </c>
      <c r="AJ24" s="15">
        <v>4.3789999999999996</v>
      </c>
      <c r="AK24" s="16">
        <v>137.58199999999999</v>
      </c>
      <c r="AL24" s="16">
        <v>75.42</v>
      </c>
      <c r="AM24" s="16">
        <v>175.81700000000001</v>
      </c>
      <c r="AN24" s="16">
        <v>-45</v>
      </c>
      <c r="AO24" s="17">
        <v>31.427</v>
      </c>
      <c r="AP24" s="15">
        <f t="shared" si="10"/>
        <v>987.65632900000003</v>
      </c>
      <c r="AQ24" s="17">
        <f t="shared" si="11"/>
        <v>31039.075451483001</v>
      </c>
      <c r="AS24" s="10">
        <v>6</v>
      </c>
      <c r="AT24" s="15">
        <v>5.266</v>
      </c>
      <c r="AU24" s="16">
        <v>105.81</v>
      </c>
      <c r="AV24" s="16">
        <v>62.762</v>
      </c>
      <c r="AW24" s="16">
        <v>147.57900000000001</v>
      </c>
      <c r="AX24" s="16">
        <v>-136.19300000000001</v>
      </c>
      <c r="AY24" s="17">
        <v>37.720999999999997</v>
      </c>
      <c r="AZ24" s="15">
        <f t="shared" si="12"/>
        <v>1422.8738409999996</v>
      </c>
      <c r="BA24" s="17">
        <f t="shared" si="13"/>
        <v>53672.224156360979</v>
      </c>
    </row>
    <row r="25" spans="1:53" x14ac:dyDescent="0.25">
      <c r="A25" s="10">
        <v>7</v>
      </c>
      <c r="B25" s="15">
        <v>310.738</v>
      </c>
      <c r="C25" s="16">
        <v>99.875</v>
      </c>
      <c r="D25" s="16">
        <v>14.377000000000001</v>
      </c>
      <c r="E25" s="16">
        <v>172.749</v>
      </c>
      <c r="F25" s="16">
        <v>-51.593000000000004</v>
      </c>
      <c r="G25" s="17">
        <v>419.08600000000001</v>
      </c>
      <c r="H25" s="15">
        <f t="shared" si="6"/>
        <v>175633.075396</v>
      </c>
      <c r="I25" s="17">
        <f t="shared" si="7"/>
        <v>73605363.035408065</v>
      </c>
      <c r="K25" s="10">
        <v>7</v>
      </c>
      <c r="L25" s="15">
        <v>38.280999999999999</v>
      </c>
      <c r="M25" s="16">
        <v>137.69499999999999</v>
      </c>
      <c r="N25" s="16">
        <v>67.483000000000004</v>
      </c>
      <c r="O25" s="16">
        <v>162.071</v>
      </c>
      <c r="P25" s="16">
        <v>-32.875999999999998</v>
      </c>
      <c r="Q25" s="16">
        <v>122.04600000000001</v>
      </c>
      <c r="R25" s="15">
        <f t="shared" si="14"/>
        <v>14895.226116000002</v>
      </c>
      <c r="S25" s="17">
        <f t="shared" si="15"/>
        <v>1817902.7665533363</v>
      </c>
      <c r="Y25" s="10">
        <v>7</v>
      </c>
      <c r="Z25" s="15">
        <v>5.8259999999999996</v>
      </c>
      <c r="AA25" s="16">
        <v>95.212999999999994</v>
      </c>
      <c r="AB25" s="16">
        <v>31.920999999999999</v>
      </c>
      <c r="AC25" s="16">
        <v>126.35</v>
      </c>
      <c r="AD25" s="16">
        <v>-70.602000000000004</v>
      </c>
      <c r="AE25" s="17">
        <v>41.817999999999998</v>
      </c>
      <c r="AF25" s="15">
        <f t="shared" si="8"/>
        <v>1748.7451239999998</v>
      </c>
      <c r="AG25" s="17">
        <f t="shared" si="9"/>
        <v>73129.023595431994</v>
      </c>
      <c r="AI25" s="22">
        <v>7</v>
      </c>
      <c r="AJ25" s="15">
        <v>4.4370000000000003</v>
      </c>
      <c r="AK25" s="16">
        <v>98.795000000000002</v>
      </c>
      <c r="AL25" s="16">
        <v>63.597000000000001</v>
      </c>
      <c r="AM25" s="16">
        <v>134.84200000000001</v>
      </c>
      <c r="AN25" s="16">
        <v>-53.530999999999999</v>
      </c>
      <c r="AO25" s="17">
        <v>31.779</v>
      </c>
      <c r="AP25" s="15">
        <f t="shared" si="10"/>
        <v>1009.904841</v>
      </c>
      <c r="AQ25" s="17">
        <f t="shared" si="11"/>
        <v>32093.765942139002</v>
      </c>
      <c r="AS25" s="10">
        <v>7</v>
      </c>
      <c r="AT25" s="15">
        <v>4.1280000000000001</v>
      </c>
      <c r="AU25" s="16">
        <v>105.605</v>
      </c>
      <c r="AV25" s="16">
        <v>71.727000000000004</v>
      </c>
      <c r="AW25" s="16">
        <v>129.26599999999999</v>
      </c>
      <c r="AX25" s="16">
        <v>-124.28700000000001</v>
      </c>
      <c r="AY25" s="17">
        <v>29.585999999999999</v>
      </c>
      <c r="AZ25" s="15">
        <f t="shared" si="12"/>
        <v>875.33139599999993</v>
      </c>
      <c r="BA25" s="17">
        <f t="shared" si="13"/>
        <v>25897.554682055998</v>
      </c>
    </row>
    <row r="26" spans="1:53" x14ac:dyDescent="0.25">
      <c r="A26" s="10">
        <v>8</v>
      </c>
      <c r="B26" s="15">
        <v>210.624</v>
      </c>
      <c r="C26" s="16">
        <v>90.325000000000003</v>
      </c>
      <c r="D26" s="16">
        <v>18.972000000000001</v>
      </c>
      <c r="E26" s="16">
        <v>169.61500000000001</v>
      </c>
      <c r="F26" s="16">
        <v>-58.627000000000002</v>
      </c>
      <c r="G26" s="17">
        <v>284.14699999999999</v>
      </c>
      <c r="H26" s="15">
        <f t="shared" si="6"/>
        <v>80739.517609000002</v>
      </c>
      <c r="I26" s="17">
        <f t="shared" si="7"/>
        <v>22941891.710044522</v>
      </c>
      <c r="K26" s="10">
        <v>8</v>
      </c>
      <c r="L26" s="15">
        <v>62.695</v>
      </c>
      <c r="M26" s="16">
        <v>140.29</v>
      </c>
      <c r="N26" s="16">
        <v>55.201000000000001</v>
      </c>
      <c r="O26" s="16">
        <v>172.83</v>
      </c>
      <c r="P26" s="16">
        <v>-107.41800000000001</v>
      </c>
      <c r="Q26" s="16">
        <v>200.441</v>
      </c>
      <c r="R26" s="15">
        <f t="shared" si="14"/>
        <v>40176.594481</v>
      </c>
      <c r="S26" s="17">
        <f t="shared" si="15"/>
        <v>8053036.7743661208</v>
      </c>
      <c r="Y26" s="10">
        <v>8</v>
      </c>
      <c r="Z26" s="15">
        <v>8.0050000000000008</v>
      </c>
      <c r="AA26" s="16">
        <v>111.709</v>
      </c>
      <c r="AB26" s="16">
        <v>52</v>
      </c>
      <c r="AC26" s="16">
        <v>142.63800000000001</v>
      </c>
      <c r="AD26" s="16">
        <v>-57.231999999999999</v>
      </c>
      <c r="AE26" s="17">
        <v>57.481000000000002</v>
      </c>
      <c r="AF26" s="15">
        <f t="shared" si="8"/>
        <v>3304.0653610000004</v>
      </c>
      <c r="AG26" s="17">
        <f t="shared" si="9"/>
        <v>189920.98101564104</v>
      </c>
      <c r="AI26" s="22">
        <v>8</v>
      </c>
      <c r="AJ26" s="15">
        <v>4.1859999999999999</v>
      </c>
      <c r="AK26" s="16">
        <v>112.336</v>
      </c>
      <c r="AL26" s="16">
        <v>48.292000000000002</v>
      </c>
      <c r="AM26" s="16">
        <v>150.786</v>
      </c>
      <c r="AN26" s="16">
        <v>-130.48599999999999</v>
      </c>
      <c r="AO26" s="17">
        <v>29.949000000000002</v>
      </c>
      <c r="AP26" s="15">
        <f t="shared" si="10"/>
        <v>896.94260100000008</v>
      </c>
      <c r="AQ26" s="17">
        <f t="shared" si="11"/>
        <v>26862.533957349006</v>
      </c>
      <c r="AS26" s="10">
        <v>8</v>
      </c>
      <c r="AT26" s="15">
        <v>4.5519999999999996</v>
      </c>
      <c r="AU26" s="16">
        <v>122.685</v>
      </c>
      <c r="AV26" s="16">
        <v>64.905000000000001</v>
      </c>
      <c r="AW26" s="16">
        <v>170.35</v>
      </c>
      <c r="AX26" s="16">
        <v>-44.31</v>
      </c>
      <c r="AY26" s="17">
        <v>32.607999999999997</v>
      </c>
      <c r="AZ26" s="15">
        <f t="shared" si="12"/>
        <v>1063.2816639999999</v>
      </c>
      <c r="BA26" s="17">
        <f t="shared" si="13"/>
        <v>34671.488499711995</v>
      </c>
    </row>
    <row r="27" spans="1:53" x14ac:dyDescent="0.25">
      <c r="A27" s="10">
        <v>9</v>
      </c>
      <c r="B27" s="15">
        <v>289.40300000000002</v>
      </c>
      <c r="C27" s="16">
        <v>80.894000000000005</v>
      </c>
      <c r="D27" s="16">
        <v>19.97</v>
      </c>
      <c r="E27" s="16">
        <v>174.70099999999999</v>
      </c>
      <c r="F27" s="16">
        <v>-127.304</v>
      </c>
      <c r="G27" s="17">
        <v>390.54399999999998</v>
      </c>
      <c r="H27" s="15">
        <f t="shared" si="6"/>
        <v>152524.61593599999</v>
      </c>
      <c r="I27" s="17">
        <f t="shared" si="7"/>
        <v>59567573.60610918</v>
      </c>
      <c r="K27" s="10">
        <v>9</v>
      </c>
      <c r="L27" s="15">
        <v>42.871000000000002</v>
      </c>
      <c r="M27" s="16">
        <v>133.47999999999999</v>
      </c>
      <c r="N27" s="16">
        <v>69.921999999999997</v>
      </c>
      <c r="O27" s="16">
        <v>161.054</v>
      </c>
      <c r="P27" s="16">
        <v>-111.413</v>
      </c>
      <c r="Q27" s="16">
        <v>136.953</v>
      </c>
      <c r="R27" s="15">
        <f t="shared" si="14"/>
        <v>18756.124209000001</v>
      </c>
      <c r="S27" s="17">
        <f t="shared" si="15"/>
        <v>2568707.4787951773</v>
      </c>
      <c r="Y27" s="10">
        <v>9</v>
      </c>
      <c r="Z27" s="15">
        <v>9.7029999999999994</v>
      </c>
      <c r="AA27" s="16">
        <v>130.45599999999999</v>
      </c>
      <c r="AB27" s="16">
        <v>62.595999999999997</v>
      </c>
      <c r="AC27" s="16">
        <v>168.68899999999999</v>
      </c>
      <c r="AD27" s="16">
        <v>-119.63200000000001</v>
      </c>
      <c r="AE27" s="17">
        <v>69.665999999999997</v>
      </c>
      <c r="AF27" s="15">
        <f t="shared" si="8"/>
        <v>4853.3515559999996</v>
      </c>
      <c r="AG27" s="17">
        <f t="shared" si="9"/>
        <v>338113.58950029593</v>
      </c>
      <c r="AI27" s="22">
        <v>9</v>
      </c>
      <c r="AJ27" s="15">
        <v>3.472</v>
      </c>
      <c r="AK27" s="16">
        <v>83.100999999999999</v>
      </c>
      <c r="AL27" s="16">
        <v>46.249000000000002</v>
      </c>
      <c r="AM27" s="16">
        <v>114.146</v>
      </c>
      <c r="AN27" s="16">
        <v>-51.34</v>
      </c>
      <c r="AO27" s="17">
        <v>24.901</v>
      </c>
      <c r="AP27" s="15">
        <f t="shared" si="10"/>
        <v>620.05980099999999</v>
      </c>
      <c r="AQ27" s="17">
        <f t="shared" si="11"/>
        <v>15440.109104701</v>
      </c>
      <c r="AS27" s="10">
        <v>9</v>
      </c>
      <c r="AT27" s="15">
        <v>3.6840000000000002</v>
      </c>
      <c r="AU27" s="16">
        <v>84.271000000000001</v>
      </c>
      <c r="AV27" s="16">
        <v>60.664999999999999</v>
      </c>
      <c r="AW27" s="16">
        <v>110.479</v>
      </c>
      <c r="AX27" s="16">
        <v>-120.343</v>
      </c>
      <c r="AY27" s="17">
        <v>26.393000000000001</v>
      </c>
      <c r="AZ27" s="15">
        <f t="shared" si="12"/>
        <v>696.59044900000004</v>
      </c>
      <c r="BA27" s="17">
        <f t="shared" si="13"/>
        <v>18385.111720457</v>
      </c>
    </row>
    <row r="28" spans="1:53" x14ac:dyDescent="0.25">
      <c r="A28" s="10">
        <v>10</v>
      </c>
      <c r="B28" s="15">
        <v>250.01300000000001</v>
      </c>
      <c r="C28" s="16">
        <v>95.106999999999999</v>
      </c>
      <c r="D28" s="16">
        <v>27.524000000000001</v>
      </c>
      <c r="E28" s="16">
        <v>177.678</v>
      </c>
      <c r="F28" s="16">
        <v>-111.61499999999999</v>
      </c>
      <c r="G28" s="17">
        <v>337.33</v>
      </c>
      <c r="H28" s="15">
        <f t="shared" si="6"/>
        <v>113791.52889999999</v>
      </c>
      <c r="I28" s="17">
        <f t="shared" si="7"/>
        <v>38385296.443836994</v>
      </c>
      <c r="K28" s="10">
        <v>10</v>
      </c>
      <c r="L28" s="15">
        <v>30.469000000000001</v>
      </c>
      <c r="M28" s="16">
        <v>104.98</v>
      </c>
      <c r="N28" s="16">
        <v>46.500999999999998</v>
      </c>
      <c r="O28" s="16">
        <v>166.01599999999999</v>
      </c>
      <c r="P28" s="16">
        <v>-121.849</v>
      </c>
      <c r="Q28" s="16">
        <v>97.123000000000005</v>
      </c>
      <c r="R28" s="15">
        <f t="shared" si="14"/>
        <v>9432.8771290000004</v>
      </c>
      <c r="S28" s="17">
        <f t="shared" si="15"/>
        <v>916149.32539986714</v>
      </c>
      <c r="Y28" s="10">
        <v>10</v>
      </c>
      <c r="Z28" s="15">
        <v>6.52</v>
      </c>
      <c r="AA28" s="16">
        <v>147.489</v>
      </c>
      <c r="AB28" s="16">
        <v>69</v>
      </c>
      <c r="AC28" s="16">
        <v>174.161</v>
      </c>
      <c r="AD28" s="16">
        <v>-123.879</v>
      </c>
      <c r="AE28" s="17">
        <v>46.841999999999999</v>
      </c>
      <c r="AF28" s="15">
        <f t="shared" si="8"/>
        <v>2194.1729639999999</v>
      </c>
      <c r="AG28" s="17">
        <f t="shared" si="9"/>
        <v>102779.449979688</v>
      </c>
      <c r="AI28" s="22">
        <v>10</v>
      </c>
      <c r="AJ28" s="15">
        <v>3.5880000000000001</v>
      </c>
      <c r="AK28" s="16">
        <v>105.29</v>
      </c>
      <c r="AL28" s="16">
        <v>72.182000000000002</v>
      </c>
      <c r="AM28" s="16">
        <v>126.42700000000001</v>
      </c>
      <c r="AN28" s="16">
        <v>-141.14699999999999</v>
      </c>
      <c r="AO28" s="17">
        <v>25.681999999999999</v>
      </c>
      <c r="AP28" s="15">
        <f t="shared" si="10"/>
        <v>659.56512399999997</v>
      </c>
      <c r="AQ28" s="17">
        <f t="shared" si="11"/>
        <v>16938.951514567998</v>
      </c>
      <c r="AS28" s="10">
        <v>10</v>
      </c>
      <c r="AT28" s="15">
        <v>3.8969999999999998</v>
      </c>
      <c r="AU28" s="16">
        <v>66.650999999999996</v>
      </c>
      <c r="AV28" s="16">
        <v>44.332999999999998</v>
      </c>
      <c r="AW28" s="16">
        <v>93.572000000000003</v>
      </c>
      <c r="AX28" s="16">
        <v>-58.841000000000001</v>
      </c>
      <c r="AY28" s="17">
        <v>27.916</v>
      </c>
      <c r="AZ28" s="15">
        <f t="shared" si="12"/>
        <v>779.30305599999997</v>
      </c>
      <c r="BA28" s="17">
        <f t="shared" si="13"/>
        <v>21755.024111295999</v>
      </c>
    </row>
    <row r="29" spans="1:53" x14ac:dyDescent="0.25">
      <c r="A29" s="10">
        <v>11</v>
      </c>
      <c r="B29" s="15">
        <v>261.50200000000001</v>
      </c>
      <c r="C29" s="16">
        <v>96.834000000000003</v>
      </c>
      <c r="D29" s="16">
        <v>32.667000000000002</v>
      </c>
      <c r="E29" s="16">
        <v>150.07499999999999</v>
      </c>
      <c r="F29" s="16">
        <v>-40.235999999999997</v>
      </c>
      <c r="G29" s="17">
        <v>352.68</v>
      </c>
      <c r="H29" s="15">
        <f t="shared" si="6"/>
        <v>124383.18240000001</v>
      </c>
      <c r="I29" s="17">
        <f t="shared" si="7"/>
        <v>43867460.768832006</v>
      </c>
      <c r="K29" s="10">
        <v>11</v>
      </c>
      <c r="L29" s="15">
        <v>51.758000000000003</v>
      </c>
      <c r="M29" s="16">
        <v>144.46</v>
      </c>
      <c r="N29" s="16">
        <v>34.356999999999999</v>
      </c>
      <c r="O29" s="16">
        <v>170.887</v>
      </c>
      <c r="P29" s="16">
        <v>-57.030999999999999</v>
      </c>
      <c r="Q29" s="16">
        <v>165.38300000000001</v>
      </c>
      <c r="R29" s="15">
        <f t="shared" si="14"/>
        <v>27351.536689000004</v>
      </c>
      <c r="S29" s="17">
        <f t="shared" si="15"/>
        <v>4523479.1922368882</v>
      </c>
      <c r="Y29" s="10">
        <v>11</v>
      </c>
      <c r="Z29" s="15">
        <v>6.2889999999999997</v>
      </c>
      <c r="AA29" s="16">
        <v>102.273</v>
      </c>
      <c r="AB29" s="16">
        <v>49.677</v>
      </c>
      <c r="AC29" s="16">
        <v>146.03200000000001</v>
      </c>
      <c r="AD29" s="16">
        <v>-58.069000000000003</v>
      </c>
      <c r="AE29" s="17">
        <v>45.167999999999999</v>
      </c>
      <c r="AF29" s="15">
        <f t="shared" si="8"/>
        <v>2040.148224</v>
      </c>
      <c r="AG29" s="17">
        <f t="shared" si="9"/>
        <v>92149.414981631999</v>
      </c>
      <c r="AI29" s="22">
        <v>11</v>
      </c>
      <c r="AJ29" s="15">
        <v>6.2690000000000001</v>
      </c>
      <c r="AK29" s="16">
        <v>119.71299999999999</v>
      </c>
      <c r="AL29" s="16">
        <v>58.097000000000001</v>
      </c>
      <c r="AM29" s="16">
        <v>177.68799999999999</v>
      </c>
      <c r="AN29" s="16">
        <v>-50.012999999999998</v>
      </c>
      <c r="AO29" s="17">
        <v>44.954999999999998</v>
      </c>
      <c r="AP29" s="15">
        <f t="shared" si="10"/>
        <v>2020.9520249999998</v>
      </c>
      <c r="AQ29" s="17">
        <f t="shared" si="11"/>
        <v>90851.898283874994</v>
      </c>
      <c r="AS29" s="10">
        <v>11</v>
      </c>
      <c r="AT29" s="15">
        <v>2.9710000000000001</v>
      </c>
      <c r="AU29" s="16">
        <v>76.828000000000003</v>
      </c>
      <c r="AV29" s="16">
        <v>53.273000000000003</v>
      </c>
      <c r="AW29" s="16">
        <v>113.333</v>
      </c>
      <c r="AX29" s="16">
        <v>-47.121000000000002</v>
      </c>
      <c r="AY29" s="17">
        <v>21.228000000000002</v>
      </c>
      <c r="AZ29" s="15">
        <f t="shared" si="12"/>
        <v>450.62798400000008</v>
      </c>
      <c r="BA29" s="17">
        <f t="shared" si="13"/>
        <v>9565.9308443520022</v>
      </c>
    </row>
    <row r="30" spans="1:53" x14ac:dyDescent="0.25">
      <c r="A30" s="10">
        <v>12</v>
      </c>
      <c r="B30" s="15">
        <v>265.33100000000002</v>
      </c>
      <c r="C30" s="16">
        <v>125.675</v>
      </c>
      <c r="D30" s="16">
        <v>14.237</v>
      </c>
      <c r="E30" s="16">
        <v>182.995</v>
      </c>
      <c r="F30" s="16">
        <v>-54.076999999999998</v>
      </c>
      <c r="G30" s="17">
        <v>358.03699999999998</v>
      </c>
      <c r="H30" s="15">
        <f t="shared" si="6"/>
        <v>128190.49336899999</v>
      </c>
      <c r="I30" s="17">
        <f t="shared" si="7"/>
        <v>45896939.674356647</v>
      </c>
      <c r="K30" s="10">
        <v>12</v>
      </c>
      <c r="L30" s="15">
        <v>46.777000000000001</v>
      </c>
      <c r="M30" s="16">
        <v>101.364</v>
      </c>
      <c r="N30" s="16">
        <v>36.9</v>
      </c>
      <c r="O30" s="16">
        <v>167.619</v>
      </c>
      <c r="P30" s="16">
        <v>-109.041</v>
      </c>
      <c r="Q30" s="16">
        <v>149.42599999999999</v>
      </c>
      <c r="R30" s="15">
        <f t="shared" si="14"/>
        <v>22328.129475999995</v>
      </c>
      <c r="S30" s="17">
        <f t="shared" si="15"/>
        <v>3336403.0750807747</v>
      </c>
      <c r="Y30" s="10">
        <v>12</v>
      </c>
      <c r="Z30" s="15">
        <v>7.9279999999999999</v>
      </c>
      <c r="AA30" s="16">
        <v>86.459000000000003</v>
      </c>
      <c r="AB30" s="16">
        <v>40.659999999999997</v>
      </c>
      <c r="AC30" s="16">
        <v>151.619</v>
      </c>
      <c r="AD30" s="16">
        <v>-45.395000000000003</v>
      </c>
      <c r="AE30" s="17">
        <v>56.963000000000001</v>
      </c>
      <c r="AF30" s="15">
        <f t="shared" si="8"/>
        <v>3244.7833690000002</v>
      </c>
      <c r="AG30" s="17">
        <f t="shared" si="9"/>
        <v>184832.59504834702</v>
      </c>
      <c r="AI30" s="22">
        <v>12</v>
      </c>
      <c r="AJ30" s="15">
        <v>4.7839999999999998</v>
      </c>
      <c r="AK30" s="16">
        <v>113.447</v>
      </c>
      <c r="AL30" s="16">
        <v>64.332999999999998</v>
      </c>
      <c r="AM30" s="16">
        <v>137.24100000000001</v>
      </c>
      <c r="AN30" s="16">
        <v>-112.834</v>
      </c>
      <c r="AO30" s="17">
        <v>34.359000000000002</v>
      </c>
      <c r="AP30" s="15">
        <f t="shared" si="10"/>
        <v>1180.5408810000001</v>
      </c>
      <c r="AQ30" s="17">
        <f t="shared" si="11"/>
        <v>40562.204130279009</v>
      </c>
      <c r="AS30" s="10">
        <v>12</v>
      </c>
      <c r="AT30" s="15">
        <v>2.238</v>
      </c>
      <c r="AU30" s="16">
        <v>146.54499999999999</v>
      </c>
      <c r="AV30" s="16">
        <v>68.667000000000002</v>
      </c>
      <c r="AW30" s="16">
        <v>185.32300000000001</v>
      </c>
      <c r="AX30" s="16">
        <v>-77.905000000000001</v>
      </c>
      <c r="AY30" s="17">
        <v>15.909000000000001</v>
      </c>
      <c r="AZ30" s="15">
        <f t="shared" si="12"/>
        <v>253.09628100000003</v>
      </c>
      <c r="BA30" s="17">
        <f t="shared" si="13"/>
        <v>4026.5087344290009</v>
      </c>
    </row>
    <row r="31" spans="1:53" x14ac:dyDescent="0.25">
      <c r="A31" s="10">
        <v>13</v>
      </c>
      <c r="B31" s="15">
        <v>282.291</v>
      </c>
      <c r="C31" s="16">
        <v>137.49100000000001</v>
      </c>
      <c r="D31" s="16">
        <v>35.036999999999999</v>
      </c>
      <c r="E31" s="16">
        <v>183.84100000000001</v>
      </c>
      <c r="F31" s="16">
        <v>-115.76900000000001</v>
      </c>
      <c r="G31" s="17">
        <v>381.09399999999999</v>
      </c>
      <c r="H31" s="15">
        <f t="shared" si="6"/>
        <v>145232.63683599999</v>
      </c>
      <c r="I31" s="17">
        <f t="shared" si="7"/>
        <v>55347286.502378583</v>
      </c>
      <c r="K31" s="10">
        <v>13</v>
      </c>
      <c r="L31" s="15">
        <v>44.433999999999997</v>
      </c>
      <c r="M31" s="16">
        <v>45.973999999999997</v>
      </c>
      <c r="N31" s="16">
        <v>20.725999999999999</v>
      </c>
      <c r="O31" s="16">
        <v>84.328999999999994</v>
      </c>
      <c r="P31" s="16">
        <v>-53.231000000000002</v>
      </c>
      <c r="Q31" s="16">
        <v>142</v>
      </c>
      <c r="R31" s="15">
        <f t="shared" si="14"/>
        <v>20164</v>
      </c>
      <c r="S31" s="17">
        <f t="shared" si="15"/>
        <v>2863288</v>
      </c>
      <c r="Y31" s="10">
        <v>13</v>
      </c>
      <c r="Z31" s="15">
        <v>4.8419999999999996</v>
      </c>
      <c r="AA31" s="16">
        <v>172.185</v>
      </c>
      <c r="AB31" s="16">
        <v>98.903999999999996</v>
      </c>
      <c r="AC31" s="16">
        <v>193.489</v>
      </c>
      <c r="AD31" s="16">
        <v>-63.435000000000002</v>
      </c>
      <c r="AE31" s="17">
        <v>34.783000000000001</v>
      </c>
      <c r="AF31" s="15">
        <f t="shared" si="8"/>
        <v>1209.8570890000001</v>
      </c>
      <c r="AG31" s="17">
        <f t="shared" si="9"/>
        <v>42082.459126687005</v>
      </c>
      <c r="AI31" s="22">
        <v>13</v>
      </c>
      <c r="AJ31" s="15">
        <v>5.4589999999999996</v>
      </c>
      <c r="AK31" s="16">
        <v>127.19799999999999</v>
      </c>
      <c r="AL31" s="16">
        <v>87.188000000000002</v>
      </c>
      <c r="AM31" s="16">
        <v>164.87200000000001</v>
      </c>
      <c r="AN31" s="16">
        <v>-141.34</v>
      </c>
      <c r="AO31" s="17">
        <v>39.130000000000003</v>
      </c>
      <c r="AP31" s="15">
        <f t="shared" si="10"/>
        <v>1531.1569000000002</v>
      </c>
      <c r="AQ31" s="17">
        <f t="shared" si="11"/>
        <v>59914.16949700001</v>
      </c>
      <c r="AS31" s="10">
        <v>13</v>
      </c>
      <c r="AT31" s="15">
        <v>3.8969999999999998</v>
      </c>
      <c r="AU31" s="16">
        <v>105.94499999999999</v>
      </c>
      <c r="AV31" s="16">
        <v>59.679000000000002</v>
      </c>
      <c r="AW31" s="16">
        <v>133.792</v>
      </c>
      <c r="AX31" s="16">
        <v>-121.15900000000001</v>
      </c>
      <c r="AY31" s="17">
        <v>27.916</v>
      </c>
      <c r="AZ31" s="15">
        <f t="shared" si="12"/>
        <v>779.30305599999997</v>
      </c>
      <c r="BA31" s="17">
        <f t="shared" si="13"/>
        <v>21755.024111295999</v>
      </c>
    </row>
    <row r="32" spans="1:53" x14ac:dyDescent="0.25">
      <c r="A32" s="10">
        <v>14</v>
      </c>
      <c r="B32" s="15">
        <v>239.619</v>
      </c>
      <c r="C32" s="16">
        <v>116.74</v>
      </c>
      <c r="D32" s="16">
        <v>16.667000000000002</v>
      </c>
      <c r="E32" s="16">
        <v>179.34800000000001</v>
      </c>
      <c r="F32" s="16">
        <v>-39.805999999999997</v>
      </c>
      <c r="G32" s="17">
        <v>323.50099999999998</v>
      </c>
      <c r="H32" s="15">
        <f t="shared" si="6"/>
        <v>104652.89700099999</v>
      </c>
      <c r="I32" s="17">
        <f t="shared" si="7"/>
        <v>33855316.832720496</v>
      </c>
      <c r="K32" s="10">
        <v>14</v>
      </c>
      <c r="L32" s="15">
        <v>42.284999999999997</v>
      </c>
      <c r="M32" s="16">
        <v>106.32</v>
      </c>
      <c r="N32" s="16">
        <v>37.710999999999999</v>
      </c>
      <c r="O32" s="16">
        <v>149.9</v>
      </c>
      <c r="P32" s="16">
        <v>-36.338999999999999</v>
      </c>
      <c r="Q32" s="16">
        <v>135.006</v>
      </c>
      <c r="R32" s="15">
        <f t="shared" si="14"/>
        <v>18226.620036</v>
      </c>
      <c r="S32" s="17">
        <f t="shared" si="15"/>
        <v>2460703.0645802161</v>
      </c>
      <c r="Y32" s="10">
        <v>14</v>
      </c>
      <c r="Z32" s="15">
        <v>5.0149999999999997</v>
      </c>
      <c r="AA32" s="16">
        <v>131.59299999999999</v>
      </c>
      <c r="AB32" s="16">
        <v>48.527000000000001</v>
      </c>
      <c r="AC32" s="16">
        <v>173.477</v>
      </c>
      <c r="AD32" s="16">
        <v>-39.351999999999997</v>
      </c>
      <c r="AE32" s="17">
        <v>35.923000000000002</v>
      </c>
      <c r="AF32" s="15">
        <f t="shared" si="8"/>
        <v>1290.4619290000001</v>
      </c>
      <c r="AG32" s="17">
        <f t="shared" si="9"/>
        <v>46357.263875467004</v>
      </c>
      <c r="AI32" s="22">
        <v>14</v>
      </c>
      <c r="AJ32" s="15">
        <v>3.0859999999999999</v>
      </c>
      <c r="AK32" s="16">
        <v>84.748999999999995</v>
      </c>
      <c r="AL32" s="16">
        <v>45.725000000000001</v>
      </c>
      <c r="AM32" s="16">
        <v>116.619</v>
      </c>
      <c r="AN32" s="16">
        <v>-128.88399999999999</v>
      </c>
      <c r="AO32" s="17">
        <v>22.125</v>
      </c>
      <c r="AP32" s="15">
        <f t="shared" si="10"/>
        <v>489.515625</v>
      </c>
      <c r="AQ32" s="17">
        <f t="shared" si="11"/>
        <v>10830.533203125</v>
      </c>
      <c r="AS32" s="10">
        <v>14</v>
      </c>
      <c r="AT32" s="15">
        <v>4.9379999999999997</v>
      </c>
      <c r="AU32" s="16">
        <v>84.534000000000006</v>
      </c>
      <c r="AV32" s="16">
        <v>45.774000000000001</v>
      </c>
      <c r="AW32" s="16">
        <v>131.26900000000001</v>
      </c>
      <c r="AX32" s="16">
        <v>-54.567</v>
      </c>
      <c r="AY32" s="17">
        <v>35.456000000000003</v>
      </c>
      <c r="AZ32" s="15">
        <f t="shared" si="12"/>
        <v>1257.1279360000003</v>
      </c>
      <c r="BA32" s="17">
        <f t="shared" si="13"/>
        <v>44572.728098816013</v>
      </c>
    </row>
    <row r="33" spans="1:53" x14ac:dyDescent="0.25">
      <c r="A33" s="10">
        <v>15</v>
      </c>
      <c r="B33" s="15">
        <v>274.63099999999997</v>
      </c>
      <c r="C33" s="16">
        <v>146.583</v>
      </c>
      <c r="D33" s="16">
        <v>92.766000000000005</v>
      </c>
      <c r="E33" s="16">
        <v>178.29599999999999</v>
      </c>
      <c r="F33" s="16">
        <v>-43.381999999999998</v>
      </c>
      <c r="G33" s="17">
        <v>370.43700000000001</v>
      </c>
      <c r="H33" s="15">
        <f t="shared" si="6"/>
        <v>137223.57096900002</v>
      </c>
      <c r="I33" s="17">
        <f t="shared" si="7"/>
        <v>50832687.959043466</v>
      </c>
      <c r="K33" s="10">
        <v>15</v>
      </c>
      <c r="L33" s="15">
        <v>35.546999999999997</v>
      </c>
      <c r="M33" s="16">
        <v>170.48599999999999</v>
      </c>
      <c r="N33" s="16">
        <v>65.506</v>
      </c>
      <c r="O33" s="16">
        <v>192.90299999999999</v>
      </c>
      <c r="P33" s="16">
        <v>-53.509</v>
      </c>
      <c r="Q33" s="16">
        <v>113.502</v>
      </c>
      <c r="R33" s="15">
        <f t="shared" si="14"/>
        <v>12882.704003999999</v>
      </c>
      <c r="S33" s="17">
        <f t="shared" si="15"/>
        <v>1462212.669862008</v>
      </c>
      <c r="Y33" s="10">
        <v>15</v>
      </c>
      <c r="Z33" s="15">
        <v>4.5140000000000002</v>
      </c>
      <c r="AA33" s="16">
        <v>91.861000000000004</v>
      </c>
      <c r="AB33" s="16">
        <v>46.582999999999998</v>
      </c>
      <c r="AC33" s="16">
        <v>147.78899999999999</v>
      </c>
      <c r="AD33" s="16">
        <v>-95.906000000000006</v>
      </c>
      <c r="AE33" s="17">
        <v>32.393999999999998</v>
      </c>
      <c r="AF33" s="15">
        <f t="shared" si="8"/>
        <v>1049.371236</v>
      </c>
      <c r="AG33" s="17">
        <f t="shared" si="9"/>
        <v>33993.331818983999</v>
      </c>
      <c r="AI33" s="22">
        <v>15</v>
      </c>
      <c r="AJ33" s="15">
        <v>4.9000000000000004</v>
      </c>
      <c r="AK33" s="16">
        <v>116.499</v>
      </c>
      <c r="AL33" s="16">
        <v>79.667000000000002</v>
      </c>
      <c r="AM33" s="16">
        <v>145.44399999999999</v>
      </c>
      <c r="AN33" s="16">
        <v>-93.632999999999996</v>
      </c>
      <c r="AO33" s="17">
        <v>35.07</v>
      </c>
      <c r="AP33" s="15">
        <f t="shared" si="10"/>
        <v>1229.9049</v>
      </c>
      <c r="AQ33" s="17">
        <f t="shared" si="11"/>
        <v>43132.764842999997</v>
      </c>
      <c r="AS33" s="10">
        <v>15</v>
      </c>
      <c r="AT33" s="15">
        <v>3.2210000000000001</v>
      </c>
      <c r="AU33" s="16">
        <v>112.80500000000001</v>
      </c>
      <c r="AV33" s="16">
        <v>77</v>
      </c>
      <c r="AW33" s="16">
        <v>139.99100000000001</v>
      </c>
      <c r="AX33" s="16">
        <v>-52.853000000000002</v>
      </c>
      <c r="AY33" s="17">
        <v>23</v>
      </c>
      <c r="AZ33" s="15">
        <f t="shared" si="12"/>
        <v>529</v>
      </c>
      <c r="BA33" s="17">
        <f t="shared" si="13"/>
        <v>12167</v>
      </c>
    </row>
    <row r="34" spans="1:53" x14ac:dyDescent="0.25">
      <c r="A34" s="10">
        <v>16</v>
      </c>
      <c r="B34" s="15">
        <v>304.17399999999998</v>
      </c>
      <c r="C34" s="16">
        <v>78.486999999999995</v>
      </c>
      <c r="D34" s="16">
        <v>21.832999999999998</v>
      </c>
      <c r="E34" s="16">
        <v>165.44399999999999</v>
      </c>
      <c r="F34" s="16">
        <v>-41.496000000000002</v>
      </c>
      <c r="G34" s="17">
        <v>410.80599999999998</v>
      </c>
      <c r="H34" s="15">
        <f t="shared" si="6"/>
        <v>168761.569636</v>
      </c>
      <c r="I34" s="17">
        <f t="shared" si="7"/>
        <v>69328265.375886619</v>
      </c>
      <c r="K34" s="10">
        <v>16</v>
      </c>
      <c r="L34" s="15">
        <v>35.155999999999999</v>
      </c>
      <c r="M34" s="16">
        <v>65.144000000000005</v>
      </c>
      <c r="N34" s="16">
        <v>15.832000000000001</v>
      </c>
      <c r="O34" s="16">
        <v>106.491</v>
      </c>
      <c r="P34" s="16">
        <v>-30.853999999999999</v>
      </c>
      <c r="Q34" s="16">
        <v>112.117</v>
      </c>
      <c r="R34" s="15">
        <f t="shared" si="14"/>
        <v>12570.221689000002</v>
      </c>
      <c r="S34" s="17">
        <f t="shared" si="15"/>
        <v>1409335.5451056133</v>
      </c>
      <c r="Y34" s="10">
        <v>16</v>
      </c>
      <c r="Z34" s="15">
        <v>4.2439999999999998</v>
      </c>
      <c r="AA34" s="16">
        <v>83.834000000000003</v>
      </c>
      <c r="AB34" s="16">
        <v>34.387</v>
      </c>
      <c r="AC34" s="16">
        <v>120.411</v>
      </c>
      <c r="AD34" s="16">
        <v>-145.43700000000001</v>
      </c>
      <c r="AE34" s="17">
        <v>30.358000000000001</v>
      </c>
      <c r="AF34" s="15">
        <f t="shared" si="8"/>
        <v>921.60816399999999</v>
      </c>
      <c r="AG34" s="17">
        <f t="shared" si="9"/>
        <v>27978.180642711999</v>
      </c>
      <c r="AI34" s="22">
        <v>16</v>
      </c>
      <c r="AJ34" s="15">
        <v>5.1890000000000001</v>
      </c>
      <c r="AK34" s="16">
        <v>109.014</v>
      </c>
      <c r="AL34" s="16">
        <v>71.772000000000006</v>
      </c>
      <c r="AM34" s="16">
        <v>149.815</v>
      </c>
      <c r="AN34" s="16">
        <v>-65.343999999999994</v>
      </c>
      <c r="AO34" s="17">
        <v>37.287999999999997</v>
      </c>
      <c r="AP34" s="15">
        <f t="shared" si="10"/>
        <v>1390.3949439999997</v>
      </c>
      <c r="AQ34" s="17">
        <f t="shared" si="11"/>
        <v>51845.046671871984</v>
      </c>
      <c r="AS34" s="10">
        <v>16</v>
      </c>
      <c r="AT34" s="15">
        <v>2.9710000000000001</v>
      </c>
      <c r="AU34" s="16">
        <v>123.267</v>
      </c>
      <c r="AV34" s="16">
        <v>87.100999999999999</v>
      </c>
      <c r="AW34" s="16">
        <v>139.95400000000001</v>
      </c>
      <c r="AX34" s="16">
        <v>-42.878999999999998</v>
      </c>
      <c r="AY34" s="17">
        <v>21.228000000000002</v>
      </c>
      <c r="AZ34" s="15">
        <f t="shared" si="12"/>
        <v>450.62798400000008</v>
      </c>
      <c r="BA34" s="17">
        <f t="shared" si="13"/>
        <v>9565.9308443520022</v>
      </c>
    </row>
    <row r="35" spans="1:53" x14ac:dyDescent="0.25">
      <c r="A35" s="10">
        <v>17</v>
      </c>
      <c r="B35" s="15">
        <v>212.26499999999999</v>
      </c>
      <c r="C35" s="16">
        <v>141.11199999999999</v>
      </c>
      <c r="D35" s="16">
        <v>29.085000000000001</v>
      </c>
      <c r="E35" s="16">
        <v>185.607</v>
      </c>
      <c r="F35" s="16">
        <v>-109.93300000000001</v>
      </c>
      <c r="G35" s="17">
        <v>286.387</v>
      </c>
      <c r="H35" s="15">
        <f t="shared" si="6"/>
        <v>82017.513768999997</v>
      </c>
      <c r="I35" s="17">
        <f t="shared" si="7"/>
        <v>23488749.715762604</v>
      </c>
      <c r="K35" s="10">
        <v>17</v>
      </c>
      <c r="L35" s="15">
        <v>42.383000000000003</v>
      </c>
      <c r="M35" s="16">
        <v>94.406000000000006</v>
      </c>
      <c r="N35" s="16">
        <v>14.666</v>
      </c>
      <c r="O35" s="16">
        <v>164.88200000000001</v>
      </c>
      <c r="P35" s="16">
        <v>-61.305</v>
      </c>
      <c r="Q35" s="16">
        <v>135.376</v>
      </c>
      <c r="R35" s="15">
        <f t="shared" si="14"/>
        <v>18326.661376</v>
      </c>
      <c r="S35" s="17">
        <f t="shared" si="15"/>
        <v>2480990.110437376</v>
      </c>
      <c r="Y35" s="10">
        <v>17</v>
      </c>
      <c r="Z35" s="15">
        <v>6.0759999999999996</v>
      </c>
      <c r="AA35" s="16">
        <v>95.984999999999999</v>
      </c>
      <c r="AB35" s="16">
        <v>52.043999999999997</v>
      </c>
      <c r="AC35" s="16">
        <v>134.536</v>
      </c>
      <c r="AD35" s="16">
        <v>-46.548000000000002</v>
      </c>
      <c r="AE35" s="17">
        <v>43.621000000000002</v>
      </c>
      <c r="AF35" s="15">
        <f t="shared" si="8"/>
        <v>1902.7916410000003</v>
      </c>
      <c r="AG35" s="17">
        <f t="shared" si="9"/>
        <v>83001.674172061015</v>
      </c>
      <c r="AI35" s="22">
        <v>17</v>
      </c>
      <c r="AJ35" s="15">
        <v>4.7649999999999997</v>
      </c>
      <c r="AK35" s="16">
        <v>85.650999999999996</v>
      </c>
      <c r="AL35" s="16">
        <v>45.088999999999999</v>
      </c>
      <c r="AM35" s="16">
        <v>106.42100000000001</v>
      </c>
      <c r="AN35" s="16">
        <v>-44.341000000000001</v>
      </c>
      <c r="AO35" s="17">
        <v>34.179000000000002</v>
      </c>
      <c r="AP35" s="15">
        <f t="shared" si="10"/>
        <v>1168.2040410000002</v>
      </c>
      <c r="AQ35" s="17">
        <f t="shared" si="11"/>
        <v>39928.045917339012</v>
      </c>
      <c r="AS35" s="10">
        <v>17</v>
      </c>
      <c r="AT35" s="15">
        <v>4.8419999999999996</v>
      </c>
      <c r="AU35" s="16">
        <v>106.896</v>
      </c>
      <c r="AV35" s="16">
        <v>56.127000000000002</v>
      </c>
      <c r="AW35" s="16">
        <v>126.179</v>
      </c>
      <c r="AX35" s="16">
        <v>-39.805999999999997</v>
      </c>
      <c r="AY35" s="17">
        <v>34.712000000000003</v>
      </c>
      <c r="AZ35" s="15">
        <f t="shared" si="12"/>
        <v>1204.9229440000001</v>
      </c>
      <c r="BA35" s="17">
        <f t="shared" si="13"/>
        <v>41825.285232128008</v>
      </c>
    </row>
    <row r="36" spans="1:53" x14ac:dyDescent="0.25">
      <c r="A36" s="10">
        <v>18</v>
      </c>
      <c r="B36" s="15">
        <v>302.53199999999998</v>
      </c>
      <c r="C36" s="16">
        <v>155.59299999999999</v>
      </c>
      <c r="D36" s="16">
        <v>35.904000000000003</v>
      </c>
      <c r="E36" s="16">
        <v>183.97200000000001</v>
      </c>
      <c r="F36" s="16">
        <v>-13.835000000000001</v>
      </c>
      <c r="G36" s="17">
        <v>408.29500000000002</v>
      </c>
      <c r="H36" s="15">
        <f t="shared" si="6"/>
        <v>166704.80702500002</v>
      </c>
      <c r="I36" s="17">
        <f t="shared" si="7"/>
        <v>68064739.184272379</v>
      </c>
      <c r="K36" s="10">
        <v>18</v>
      </c>
      <c r="L36" s="15">
        <v>41.015999999999998</v>
      </c>
      <c r="M36" s="16">
        <v>78.89</v>
      </c>
      <c r="N36" s="16">
        <v>39.351999999999997</v>
      </c>
      <c r="O36" s="16">
        <v>99.876999999999995</v>
      </c>
      <c r="P36" s="16">
        <v>-62.7</v>
      </c>
      <c r="Q36" s="16">
        <v>130.821</v>
      </c>
      <c r="R36" s="15">
        <f t="shared" si="14"/>
        <v>17114.134041000001</v>
      </c>
      <c r="S36" s="17">
        <f t="shared" si="15"/>
        <v>2238888.1293776613</v>
      </c>
      <c r="Y36" s="10">
        <v>18</v>
      </c>
      <c r="Z36" s="15">
        <v>7.0789999999999997</v>
      </c>
      <c r="AA36" s="16">
        <v>88.471999999999994</v>
      </c>
      <c r="AB36" s="16">
        <v>53.972000000000001</v>
      </c>
      <c r="AC36" s="16">
        <v>137.36000000000001</v>
      </c>
      <c r="AD36" s="16">
        <v>-131.00899999999999</v>
      </c>
      <c r="AE36" s="17">
        <v>50.798999999999999</v>
      </c>
      <c r="AF36" s="15">
        <f t="shared" si="8"/>
        <v>2580.5384009999998</v>
      </c>
      <c r="AG36" s="17">
        <f t="shared" si="9"/>
        <v>131088.77023239899</v>
      </c>
      <c r="AI36" s="22">
        <v>18</v>
      </c>
      <c r="AJ36" s="15">
        <v>3.5880000000000001</v>
      </c>
      <c r="AK36" s="16">
        <v>112.413</v>
      </c>
      <c r="AL36" s="16">
        <v>51.893999999999998</v>
      </c>
      <c r="AM36" s="16">
        <v>136.94900000000001</v>
      </c>
      <c r="AN36" s="16">
        <v>-122.661</v>
      </c>
      <c r="AO36" s="17">
        <v>25.736000000000001</v>
      </c>
      <c r="AP36" s="15">
        <f t="shared" si="10"/>
        <v>662.34169600000007</v>
      </c>
      <c r="AQ36" s="17">
        <f t="shared" si="11"/>
        <v>17046.025888256001</v>
      </c>
      <c r="AS36" s="10">
        <v>18</v>
      </c>
      <c r="AT36" s="15">
        <v>3.839</v>
      </c>
      <c r="AU36" s="16">
        <v>134.80699999999999</v>
      </c>
      <c r="AV36" s="16">
        <v>75.709000000000003</v>
      </c>
      <c r="AW36" s="16">
        <v>178.768</v>
      </c>
      <c r="AX36" s="16">
        <v>-41.73</v>
      </c>
      <c r="AY36" s="17">
        <v>27.542999999999999</v>
      </c>
      <c r="AZ36" s="15">
        <f t="shared" si="12"/>
        <v>758.616849</v>
      </c>
      <c r="BA36" s="17">
        <f t="shared" si="13"/>
        <v>20894.583872006999</v>
      </c>
    </row>
    <row r="37" spans="1:53" x14ac:dyDescent="0.25">
      <c r="A37" s="10">
        <v>19</v>
      </c>
      <c r="B37" s="15">
        <v>281.74299999999999</v>
      </c>
      <c r="C37" s="16">
        <v>164.733</v>
      </c>
      <c r="D37" s="16">
        <v>83.667000000000002</v>
      </c>
      <c r="E37" s="16">
        <v>182.572</v>
      </c>
      <c r="F37" s="16">
        <v>-15.333</v>
      </c>
      <c r="G37" s="17">
        <v>380.40499999999997</v>
      </c>
      <c r="H37" s="15">
        <f t="shared" si="6"/>
        <v>144707.96402499996</v>
      </c>
      <c r="I37" s="17">
        <f t="shared" si="7"/>
        <v>55047633.054930106</v>
      </c>
      <c r="K37" s="10">
        <v>19</v>
      </c>
      <c r="L37" s="15">
        <v>38.965000000000003</v>
      </c>
      <c r="M37" s="16">
        <v>104.52800000000001</v>
      </c>
      <c r="N37" s="16">
        <v>31.768000000000001</v>
      </c>
      <c r="O37" s="16">
        <v>129.761</v>
      </c>
      <c r="P37" s="16">
        <v>-126.40900000000001</v>
      </c>
      <c r="Q37" s="16">
        <v>124.254</v>
      </c>
      <c r="R37" s="15">
        <f t="shared" si="14"/>
        <v>15439.056516000001</v>
      </c>
      <c r="S37" s="17">
        <f t="shared" si="15"/>
        <v>1918364.5283390642</v>
      </c>
      <c r="Y37" s="10">
        <v>19</v>
      </c>
      <c r="Z37" s="15">
        <v>3.839</v>
      </c>
      <c r="AA37" s="16">
        <v>92.433000000000007</v>
      </c>
      <c r="AB37" s="16">
        <v>52.405000000000001</v>
      </c>
      <c r="AC37" s="16">
        <v>128.994</v>
      </c>
      <c r="AD37" s="16">
        <v>-45</v>
      </c>
      <c r="AE37" s="17">
        <v>27.498999999999999</v>
      </c>
      <c r="AF37" s="15">
        <f t="shared" si="8"/>
        <v>756.19500099999993</v>
      </c>
      <c r="AG37" s="17">
        <f t="shared" si="9"/>
        <v>20794.606332498995</v>
      </c>
      <c r="AI37" s="22">
        <v>19</v>
      </c>
      <c r="AJ37" s="15">
        <v>4.7649999999999997</v>
      </c>
      <c r="AK37" s="16">
        <v>140.92099999999999</v>
      </c>
      <c r="AL37" s="16">
        <v>60</v>
      </c>
      <c r="AM37" s="16">
        <v>171.58</v>
      </c>
      <c r="AN37" s="16">
        <v>-43.024999999999999</v>
      </c>
      <c r="AO37" s="17">
        <v>34.197000000000003</v>
      </c>
      <c r="AP37" s="15">
        <f t="shared" si="10"/>
        <v>1169.4348090000001</v>
      </c>
      <c r="AQ37" s="17">
        <f t="shared" si="11"/>
        <v>39991.162163373003</v>
      </c>
      <c r="AS37" s="10">
        <v>19</v>
      </c>
      <c r="AT37" s="15">
        <v>4.1470000000000002</v>
      </c>
      <c r="AU37" s="16">
        <v>97.149000000000001</v>
      </c>
      <c r="AV37" s="16">
        <v>46.421999999999997</v>
      </c>
      <c r="AW37" s="16">
        <v>136.56299999999999</v>
      </c>
      <c r="AX37" s="16">
        <v>-38.156999999999996</v>
      </c>
      <c r="AY37" s="17">
        <v>29.673999999999999</v>
      </c>
      <c r="AZ37" s="15">
        <f t="shared" si="12"/>
        <v>880.54627599999992</v>
      </c>
      <c r="BA37" s="17">
        <f t="shared" si="13"/>
        <v>26129.330194023998</v>
      </c>
    </row>
    <row r="38" spans="1:53" x14ac:dyDescent="0.25">
      <c r="A38" s="10">
        <v>20</v>
      </c>
      <c r="B38" s="15">
        <v>263.69</v>
      </c>
      <c r="C38" s="16">
        <v>152.309</v>
      </c>
      <c r="D38" s="16">
        <v>39.462000000000003</v>
      </c>
      <c r="E38" s="16">
        <v>178.82499999999999</v>
      </c>
      <c r="F38" s="16">
        <v>-62.795999999999999</v>
      </c>
      <c r="G38" s="17">
        <v>355.94099999999997</v>
      </c>
      <c r="H38" s="15">
        <f t="shared" si="6"/>
        <v>126693.99548099998</v>
      </c>
      <c r="I38" s="17">
        <f t="shared" si="7"/>
        <v>45095587.445502609</v>
      </c>
      <c r="K38" s="10">
        <v>20</v>
      </c>
      <c r="L38" s="15">
        <v>41.895000000000003</v>
      </c>
      <c r="M38" s="16">
        <v>85.244</v>
      </c>
      <c r="N38" s="16">
        <v>44.264000000000003</v>
      </c>
      <c r="O38" s="16">
        <v>128.20599999999999</v>
      </c>
      <c r="P38" s="16">
        <v>-61.518000000000001</v>
      </c>
      <c r="Q38" s="16">
        <v>133.68</v>
      </c>
      <c r="R38" s="15">
        <f t="shared" si="14"/>
        <v>17870.342400000001</v>
      </c>
      <c r="S38" s="17">
        <f t="shared" si="15"/>
        <v>2388907.3720320002</v>
      </c>
      <c r="Y38" s="10">
        <v>20</v>
      </c>
      <c r="Z38" s="15">
        <v>5.343</v>
      </c>
      <c r="AA38" s="16">
        <v>92.171000000000006</v>
      </c>
      <c r="AB38" s="16">
        <v>26.913</v>
      </c>
      <c r="AC38" s="16">
        <v>156.47999999999999</v>
      </c>
      <c r="AD38" s="16">
        <v>-31.39</v>
      </c>
      <c r="AE38" s="17">
        <v>38.398000000000003</v>
      </c>
      <c r="AF38" s="15">
        <f t="shared" si="8"/>
        <v>1474.4064040000003</v>
      </c>
      <c r="AG38" s="17">
        <f t="shared" si="9"/>
        <v>56614.25710079202</v>
      </c>
      <c r="AI38" s="22">
        <v>20</v>
      </c>
      <c r="AJ38" s="15">
        <v>3.7810000000000001</v>
      </c>
      <c r="AK38" s="16">
        <v>103.541</v>
      </c>
      <c r="AL38" s="16">
        <v>50</v>
      </c>
      <c r="AM38" s="16">
        <v>143.16300000000001</v>
      </c>
      <c r="AN38" s="16">
        <v>-45.83</v>
      </c>
      <c r="AO38" s="17">
        <v>27.109000000000002</v>
      </c>
      <c r="AP38" s="15">
        <f t="shared" si="10"/>
        <v>734.8978810000001</v>
      </c>
      <c r="AQ38" s="17">
        <f t="shared" si="11"/>
        <v>19922.346656029003</v>
      </c>
      <c r="AS38" s="10">
        <v>20</v>
      </c>
      <c r="AT38" s="15">
        <v>3.7229999999999999</v>
      </c>
      <c r="AU38" s="16">
        <v>86.887</v>
      </c>
      <c r="AV38" s="16">
        <v>43.389000000000003</v>
      </c>
      <c r="AW38" s="16">
        <v>150.44399999999999</v>
      </c>
      <c r="AX38" s="16">
        <v>-125.676</v>
      </c>
      <c r="AY38" s="17">
        <v>26.672000000000001</v>
      </c>
      <c r="AZ38" s="15">
        <f t="shared" si="12"/>
        <v>711.39558399999999</v>
      </c>
      <c r="BA38" s="17">
        <f t="shared" si="13"/>
        <v>18974.343016448001</v>
      </c>
    </row>
    <row r="39" spans="1:53" x14ac:dyDescent="0.25">
      <c r="A39" s="10">
        <v>21</v>
      </c>
      <c r="B39" s="15">
        <v>253.84299999999999</v>
      </c>
      <c r="C39" s="16">
        <v>149.71</v>
      </c>
      <c r="D39" s="16">
        <v>47.707000000000001</v>
      </c>
      <c r="E39" s="16">
        <v>183.67400000000001</v>
      </c>
      <c r="F39" s="16">
        <v>-67.647000000000006</v>
      </c>
      <c r="G39" s="17">
        <v>342.28899999999999</v>
      </c>
      <c r="H39" s="15">
        <f t="shared" si="6"/>
        <v>117161.75952099999</v>
      </c>
      <c r="I39" s="17">
        <f t="shared" si="7"/>
        <v>40103181.504683562</v>
      </c>
      <c r="K39" s="10">
        <v>21</v>
      </c>
      <c r="L39" s="15">
        <v>37.695</v>
      </c>
      <c r="M39" s="16">
        <v>107.806</v>
      </c>
      <c r="N39" s="16">
        <v>48.097000000000001</v>
      </c>
      <c r="O39" s="16">
        <v>169.233</v>
      </c>
      <c r="P39" s="16">
        <v>-115.233</v>
      </c>
      <c r="Q39" s="16">
        <v>120.221</v>
      </c>
      <c r="R39" s="15">
        <f t="shared" si="14"/>
        <v>14453.088841000001</v>
      </c>
      <c r="S39" s="17">
        <f t="shared" si="15"/>
        <v>1737564.7935538611</v>
      </c>
      <c r="Y39" s="10">
        <v>21</v>
      </c>
      <c r="Z39" s="15">
        <v>4.3600000000000003</v>
      </c>
      <c r="AA39" s="16">
        <v>105.038</v>
      </c>
      <c r="AB39" s="16">
        <v>58.174999999999997</v>
      </c>
      <c r="AC39" s="16">
        <v>132.16399999999999</v>
      </c>
      <c r="AD39" s="16">
        <v>-117.474</v>
      </c>
      <c r="AE39" s="17">
        <v>31.309000000000001</v>
      </c>
      <c r="AF39" s="15">
        <f t="shared" si="8"/>
        <v>980.25348100000008</v>
      </c>
      <c r="AG39" s="17">
        <f t="shared" si="9"/>
        <v>30690.756236629004</v>
      </c>
      <c r="AI39" s="22">
        <v>21</v>
      </c>
      <c r="AJ39" s="15">
        <v>5.5750000000000002</v>
      </c>
      <c r="AK39" s="16">
        <v>83.138999999999996</v>
      </c>
      <c r="AL39" s="16">
        <v>44.110999999999997</v>
      </c>
      <c r="AM39" s="16">
        <v>128.80600000000001</v>
      </c>
      <c r="AN39" s="16">
        <v>-88.409000000000006</v>
      </c>
      <c r="AO39" s="17">
        <v>40.015000000000001</v>
      </c>
      <c r="AP39" s="15">
        <f t="shared" si="10"/>
        <v>1601.200225</v>
      </c>
      <c r="AQ39" s="17">
        <f t="shared" si="11"/>
        <v>64072.027003375006</v>
      </c>
      <c r="AS39" s="10">
        <v>21</v>
      </c>
      <c r="AT39" s="15">
        <v>4.7649999999999997</v>
      </c>
      <c r="AU39" s="16">
        <v>83.707999999999998</v>
      </c>
      <c r="AV39" s="16">
        <v>41.081000000000003</v>
      </c>
      <c r="AW39" s="16">
        <v>144.666</v>
      </c>
      <c r="AX39" s="16">
        <v>-133.02500000000001</v>
      </c>
      <c r="AY39" s="17">
        <v>34.197000000000003</v>
      </c>
      <c r="AZ39" s="15">
        <f t="shared" si="12"/>
        <v>1169.4348090000001</v>
      </c>
      <c r="BA39" s="17">
        <f t="shared" si="13"/>
        <v>39991.162163373003</v>
      </c>
    </row>
    <row r="40" spans="1:53" x14ac:dyDescent="0.25">
      <c r="A40" s="10">
        <v>22</v>
      </c>
      <c r="B40" s="15">
        <v>322.22699999999998</v>
      </c>
      <c r="C40" s="16">
        <v>141.72</v>
      </c>
      <c r="D40" s="16">
        <v>26.346</v>
      </c>
      <c r="E40" s="16">
        <v>175.494</v>
      </c>
      <c r="F40" s="16">
        <v>-97.028000000000006</v>
      </c>
      <c r="G40" s="17">
        <v>435.22300000000001</v>
      </c>
      <c r="H40" s="15">
        <f t="shared" si="6"/>
        <v>189419.059729</v>
      </c>
      <c r="I40" s="17">
        <f t="shared" si="7"/>
        <v>82439531.432434574</v>
      </c>
      <c r="K40" s="10">
        <v>22</v>
      </c>
      <c r="L40" s="15">
        <v>19.727</v>
      </c>
      <c r="M40" s="16">
        <v>90.722999999999999</v>
      </c>
      <c r="N40" s="16">
        <v>43.668999999999997</v>
      </c>
      <c r="O40" s="16">
        <v>137.24799999999999</v>
      </c>
      <c r="P40" s="16">
        <v>-121.15900000000001</v>
      </c>
      <c r="Q40" s="16">
        <v>62.811999999999998</v>
      </c>
      <c r="R40" s="15">
        <f t="shared" si="14"/>
        <v>3945.3473439999998</v>
      </c>
      <c r="S40" s="17">
        <f t="shared" si="15"/>
        <v>247815.15737132798</v>
      </c>
      <c r="Y40" s="10">
        <v>22</v>
      </c>
      <c r="Z40" s="15">
        <v>4.9189999999999996</v>
      </c>
      <c r="AA40" s="16">
        <v>159.46799999999999</v>
      </c>
      <c r="AB40" s="16">
        <v>100</v>
      </c>
      <c r="AC40" s="16">
        <v>185.029</v>
      </c>
      <c r="AD40" s="16">
        <v>-53.31</v>
      </c>
      <c r="AE40" s="17">
        <v>35.334000000000003</v>
      </c>
      <c r="AF40" s="15">
        <f t="shared" si="8"/>
        <v>1248.4915560000002</v>
      </c>
      <c r="AG40" s="17">
        <f t="shared" si="9"/>
        <v>44114.20063970401</v>
      </c>
      <c r="AI40" s="22">
        <v>22</v>
      </c>
      <c r="AJ40" s="15">
        <v>4.7069999999999999</v>
      </c>
      <c r="AK40" s="16">
        <v>97.096999999999994</v>
      </c>
      <c r="AL40" s="16">
        <v>39.82</v>
      </c>
      <c r="AM40" s="16">
        <v>135.541</v>
      </c>
      <c r="AN40" s="16">
        <v>-133.66800000000001</v>
      </c>
      <c r="AO40" s="17">
        <v>33.792999999999999</v>
      </c>
      <c r="AP40" s="15">
        <f t="shared" si="10"/>
        <v>1141.9668489999999</v>
      </c>
      <c r="AQ40" s="17">
        <f t="shared" si="11"/>
        <v>38590.485728256994</v>
      </c>
      <c r="AS40" s="10">
        <v>22</v>
      </c>
      <c r="AT40" s="15">
        <v>4.63</v>
      </c>
      <c r="AU40" s="16">
        <v>120.48099999999999</v>
      </c>
      <c r="AV40" s="16">
        <v>46.25</v>
      </c>
      <c r="AW40" s="16">
        <v>161.79900000000001</v>
      </c>
      <c r="AX40" s="16">
        <v>-140.44</v>
      </c>
      <c r="AY40" s="17">
        <v>33.148000000000003</v>
      </c>
      <c r="AZ40" s="15">
        <f t="shared" si="12"/>
        <v>1098.7899040000002</v>
      </c>
      <c r="BA40" s="17">
        <f t="shared" si="13"/>
        <v>36422.68773779201</v>
      </c>
    </row>
    <row r="41" spans="1:53" x14ac:dyDescent="0.25">
      <c r="A41" s="10">
        <v>23</v>
      </c>
      <c r="B41" s="15">
        <v>259.31299999999999</v>
      </c>
      <c r="C41" s="16">
        <v>69.680999999999997</v>
      </c>
      <c r="D41" s="16">
        <v>19.279</v>
      </c>
      <c r="E41" s="16">
        <v>129.35900000000001</v>
      </c>
      <c r="F41" s="16">
        <v>-35.707000000000001</v>
      </c>
      <c r="G41" s="17">
        <v>349.77600000000001</v>
      </c>
      <c r="H41" s="15">
        <f t="shared" si="6"/>
        <v>122343.250176</v>
      </c>
      <c r="I41" s="17">
        <f t="shared" si="7"/>
        <v>42792732.673560575</v>
      </c>
      <c r="K41" s="10">
        <v>23</v>
      </c>
      <c r="L41" s="15">
        <v>32.616999999999997</v>
      </c>
      <c r="M41" s="16">
        <v>101.66800000000001</v>
      </c>
      <c r="N41" s="16">
        <v>31.225000000000001</v>
      </c>
      <c r="O41" s="16">
        <v>172.97300000000001</v>
      </c>
      <c r="P41" s="16">
        <v>-99.688999999999993</v>
      </c>
      <c r="Q41" s="16">
        <v>103.983</v>
      </c>
      <c r="R41" s="15">
        <f t="shared" si="14"/>
        <v>10812.464289000001</v>
      </c>
      <c r="S41" s="17">
        <f t="shared" si="15"/>
        <v>1124312.4741630871</v>
      </c>
      <c r="Y41" s="10">
        <v>23</v>
      </c>
      <c r="Z41" s="15">
        <v>5.4779999999999998</v>
      </c>
      <c r="AA41" s="16">
        <v>90.713999999999999</v>
      </c>
      <c r="AB41" s="16">
        <v>29.423999999999999</v>
      </c>
      <c r="AC41" s="16">
        <v>167.63900000000001</v>
      </c>
      <c r="AD41" s="16">
        <v>-113.30500000000001</v>
      </c>
      <c r="AE41" s="17">
        <v>39.319000000000003</v>
      </c>
      <c r="AF41" s="15">
        <f t="shared" si="8"/>
        <v>1545.9837610000002</v>
      </c>
      <c r="AG41" s="17">
        <f t="shared" si="9"/>
        <v>60786.535498759011</v>
      </c>
      <c r="AI41" s="22">
        <v>23</v>
      </c>
      <c r="AJ41" s="15">
        <v>5.4779999999999998</v>
      </c>
      <c r="AK41" s="16">
        <v>101.709</v>
      </c>
      <c r="AL41" s="16">
        <v>31.457000000000001</v>
      </c>
      <c r="AM41" s="16">
        <v>154.68899999999999</v>
      </c>
      <c r="AN41" s="16">
        <v>-48.433999999999997</v>
      </c>
      <c r="AO41" s="17">
        <v>39.353999999999999</v>
      </c>
      <c r="AP41" s="15">
        <f t="shared" si="10"/>
        <v>1548.737316</v>
      </c>
      <c r="AQ41" s="17">
        <f t="shared" si="11"/>
        <v>60949.008333863996</v>
      </c>
      <c r="AS41" s="10">
        <v>23</v>
      </c>
      <c r="AT41" s="15">
        <v>2.6040000000000001</v>
      </c>
      <c r="AU41" s="16">
        <v>94.325000000000003</v>
      </c>
      <c r="AV41" s="16">
        <v>73.433000000000007</v>
      </c>
      <c r="AW41" s="16">
        <v>114.14400000000001</v>
      </c>
      <c r="AX41" s="16">
        <v>-98.616</v>
      </c>
      <c r="AY41" s="17">
        <v>18.542999999999999</v>
      </c>
      <c r="AZ41" s="15">
        <f t="shared" si="12"/>
        <v>343.84284899999994</v>
      </c>
      <c r="BA41" s="17">
        <f t="shared" si="13"/>
        <v>6375.8779490069983</v>
      </c>
    </row>
    <row r="42" spans="1:53" x14ac:dyDescent="0.25">
      <c r="A42" s="10">
        <v>24</v>
      </c>
      <c r="B42" s="15">
        <v>235.24199999999999</v>
      </c>
      <c r="C42" s="16">
        <v>61.533999999999999</v>
      </c>
      <c r="D42" s="16">
        <v>12.499000000000001</v>
      </c>
      <c r="E42" s="16">
        <v>147.209</v>
      </c>
      <c r="F42" s="16">
        <v>-75.963999999999999</v>
      </c>
      <c r="G42" s="17">
        <v>317.16199999999998</v>
      </c>
      <c r="H42" s="15">
        <f t="shared" si="6"/>
        <v>100591.73424399999</v>
      </c>
      <c r="I42" s="17">
        <f t="shared" si="7"/>
        <v>31903875.616295524</v>
      </c>
      <c r="K42" s="10">
        <v>24</v>
      </c>
      <c r="L42" s="15">
        <v>34.57</v>
      </c>
      <c r="M42" s="16">
        <v>152.679</v>
      </c>
      <c r="N42" s="16">
        <v>78.796999999999997</v>
      </c>
      <c r="O42" s="16">
        <v>173.22800000000001</v>
      </c>
      <c r="P42" s="16">
        <v>-35.311</v>
      </c>
      <c r="Q42" s="16">
        <v>110.291</v>
      </c>
      <c r="R42" s="15">
        <f t="shared" si="14"/>
        <v>12164.104680999999</v>
      </c>
      <c r="S42" s="17">
        <f t="shared" si="15"/>
        <v>1341591.2693721708</v>
      </c>
      <c r="Y42" s="10">
        <v>24</v>
      </c>
      <c r="Z42" s="15">
        <v>2.8740000000000001</v>
      </c>
      <c r="AA42" s="16">
        <v>106.354</v>
      </c>
      <c r="AB42" s="16">
        <v>45.332999999999998</v>
      </c>
      <c r="AC42" s="16">
        <v>141.92500000000001</v>
      </c>
      <c r="AD42" s="16">
        <v>-49.399000000000001</v>
      </c>
      <c r="AE42" s="17">
        <v>20.488</v>
      </c>
      <c r="AF42" s="15">
        <f t="shared" si="8"/>
        <v>419.75814399999996</v>
      </c>
      <c r="AG42" s="17">
        <f t="shared" si="9"/>
        <v>8600.0048542719996</v>
      </c>
      <c r="AI42" s="22">
        <v>24</v>
      </c>
      <c r="AJ42" s="15">
        <v>5.4779999999999998</v>
      </c>
      <c r="AK42" s="16">
        <v>101.709</v>
      </c>
      <c r="AL42" s="16">
        <v>31.457000000000001</v>
      </c>
      <c r="AM42" s="16">
        <v>154.68899999999999</v>
      </c>
      <c r="AN42" s="16">
        <v>-48.433999999999997</v>
      </c>
      <c r="AO42" s="17">
        <v>39.353999999999999</v>
      </c>
      <c r="AP42" s="15">
        <f t="shared" si="10"/>
        <v>1548.737316</v>
      </c>
      <c r="AQ42" s="17">
        <f t="shared" si="11"/>
        <v>60949.008333863996</v>
      </c>
      <c r="AS42" s="10">
        <v>24</v>
      </c>
      <c r="AT42" s="15">
        <v>3.4529999999999998</v>
      </c>
      <c r="AU42" s="16">
        <v>100.062</v>
      </c>
      <c r="AV42" s="16">
        <v>61.012</v>
      </c>
      <c r="AW42" s="16">
        <v>129.09</v>
      </c>
      <c r="AX42" s="16">
        <v>-148.815</v>
      </c>
      <c r="AY42" s="17">
        <v>24.677</v>
      </c>
      <c r="AZ42" s="15">
        <f t="shared" si="12"/>
        <v>608.95432900000003</v>
      </c>
      <c r="BA42" s="17">
        <f t="shared" si="13"/>
        <v>15027.165976733</v>
      </c>
    </row>
    <row r="43" spans="1:53" x14ac:dyDescent="0.25">
      <c r="A43" s="10">
        <v>25</v>
      </c>
      <c r="B43" s="15">
        <v>276.82</v>
      </c>
      <c r="C43" s="16">
        <v>33.308999999999997</v>
      </c>
      <c r="D43" s="16">
        <v>9.7110000000000003</v>
      </c>
      <c r="E43" s="16">
        <v>107.377</v>
      </c>
      <c r="F43" s="16">
        <v>-8.1940000000000008</v>
      </c>
      <c r="G43" s="17">
        <v>373.637</v>
      </c>
      <c r="H43" s="15">
        <f t="shared" si="6"/>
        <v>139604.60776899999</v>
      </c>
      <c r="I43" s="17">
        <f t="shared" si="7"/>
        <v>52161446.832985848</v>
      </c>
      <c r="K43" s="10">
        <v>25</v>
      </c>
      <c r="L43" s="15">
        <v>41.308999999999997</v>
      </c>
      <c r="M43" s="16">
        <v>122.218</v>
      </c>
      <c r="N43" s="16">
        <v>60.16</v>
      </c>
      <c r="O43" s="16">
        <v>146.89099999999999</v>
      </c>
      <c r="P43" s="16">
        <v>-43.847000000000001</v>
      </c>
      <c r="Q43" s="16">
        <v>131.72499999999999</v>
      </c>
      <c r="R43" s="15">
        <f t="shared" si="14"/>
        <v>17351.475624999999</v>
      </c>
      <c r="S43" s="17">
        <f t="shared" si="15"/>
        <v>2285623.126703125</v>
      </c>
      <c r="Y43" s="10">
        <v>25</v>
      </c>
      <c r="Z43" s="15">
        <v>7.2919999999999998</v>
      </c>
      <c r="AA43" s="16">
        <v>113.273</v>
      </c>
      <c r="AB43" s="16">
        <v>49.667000000000002</v>
      </c>
      <c r="AC43" s="16">
        <v>162.78200000000001</v>
      </c>
      <c r="AD43" s="16">
        <v>-127.235</v>
      </c>
      <c r="AE43" s="17">
        <v>52.334000000000003</v>
      </c>
      <c r="AF43" s="15">
        <f t="shared" si="8"/>
        <v>2738.8475560000002</v>
      </c>
      <c r="AG43" s="17">
        <f t="shared" si="9"/>
        <v>143334.84799570401</v>
      </c>
      <c r="AI43" s="22">
        <v>25</v>
      </c>
      <c r="AJ43" s="15">
        <v>4.2439999999999998</v>
      </c>
      <c r="AK43" s="16">
        <v>95.031999999999996</v>
      </c>
      <c r="AL43" s="16">
        <v>60.148000000000003</v>
      </c>
      <c r="AM43" s="16">
        <v>120.14700000000001</v>
      </c>
      <c r="AN43" s="16">
        <v>-66.251000000000005</v>
      </c>
      <c r="AO43" s="17">
        <v>30.347999999999999</v>
      </c>
      <c r="AP43" s="15">
        <f t="shared" si="10"/>
        <v>921.00110399999994</v>
      </c>
      <c r="AQ43" s="17">
        <f t="shared" si="11"/>
        <v>27950.541504191999</v>
      </c>
      <c r="AS43" s="10">
        <v>25</v>
      </c>
      <c r="AT43" s="15">
        <v>2.3730000000000002</v>
      </c>
      <c r="AU43" s="16">
        <v>110.169</v>
      </c>
      <c r="AV43" s="16">
        <v>83.412999999999997</v>
      </c>
      <c r="AW43" s="16">
        <v>137.42599999999999</v>
      </c>
      <c r="AX43" s="16">
        <v>-128.36699999999999</v>
      </c>
      <c r="AY43" s="17">
        <v>17.006</v>
      </c>
      <c r="AZ43" s="15">
        <f t="shared" si="12"/>
        <v>289.20403600000003</v>
      </c>
      <c r="BA43" s="17">
        <f t="shared" si="13"/>
        <v>4918.203836216001</v>
      </c>
    </row>
    <row r="44" spans="1:53" x14ac:dyDescent="0.25">
      <c r="A44" s="10">
        <v>26</v>
      </c>
      <c r="B44" s="15">
        <v>208.983</v>
      </c>
      <c r="C44" s="16">
        <v>97.769000000000005</v>
      </c>
      <c r="D44" s="16">
        <v>18.248999999999999</v>
      </c>
      <c r="E44" s="16">
        <v>145.732</v>
      </c>
      <c r="F44" s="16">
        <v>-3.6139999999999999</v>
      </c>
      <c r="G44" s="17">
        <v>281.625</v>
      </c>
      <c r="H44" s="15">
        <f t="shared" si="6"/>
        <v>79312.640625</v>
      </c>
      <c r="I44" s="17">
        <f t="shared" si="7"/>
        <v>22336422.416015625</v>
      </c>
      <c r="K44" s="10">
        <v>26</v>
      </c>
      <c r="L44" s="15">
        <v>50.878999999999998</v>
      </c>
      <c r="M44" s="16">
        <v>138.184</v>
      </c>
      <c r="N44" s="16">
        <v>50.691000000000003</v>
      </c>
      <c r="O44" s="16">
        <v>168.59</v>
      </c>
      <c r="P44" s="16">
        <v>-124.667</v>
      </c>
      <c r="Q44" s="16">
        <v>162.62</v>
      </c>
      <c r="R44" s="15">
        <f t="shared" si="14"/>
        <v>26445.2644</v>
      </c>
      <c r="S44" s="17">
        <f t="shared" si="15"/>
        <v>4300528.8967279997</v>
      </c>
      <c r="Y44" s="10">
        <v>26</v>
      </c>
      <c r="Z44" s="15">
        <v>6.1539999999999999</v>
      </c>
      <c r="AA44" s="16">
        <v>111.373</v>
      </c>
      <c r="AB44" s="16">
        <v>42.728999999999999</v>
      </c>
      <c r="AC44" s="16">
        <v>180.423</v>
      </c>
      <c r="AD44" s="16">
        <v>-40.914000000000001</v>
      </c>
      <c r="AE44" s="17">
        <v>44.11</v>
      </c>
      <c r="AF44" s="15">
        <f t="shared" si="8"/>
        <v>1945.6921</v>
      </c>
      <c r="AG44" s="17">
        <f t="shared" si="9"/>
        <v>85824.478531000001</v>
      </c>
      <c r="AI44" s="22">
        <v>26</v>
      </c>
      <c r="AJ44" s="15">
        <v>4.1280000000000001</v>
      </c>
      <c r="AK44" s="16">
        <v>111.931</v>
      </c>
      <c r="AL44" s="16">
        <v>58.828000000000003</v>
      </c>
      <c r="AM44" s="16">
        <v>137.09800000000001</v>
      </c>
      <c r="AN44" s="16">
        <v>-115.602</v>
      </c>
      <c r="AO44" s="17">
        <v>29.57</v>
      </c>
      <c r="AP44" s="15">
        <f t="shared" si="10"/>
        <v>874.38490000000002</v>
      </c>
      <c r="AQ44" s="17">
        <f t="shared" si="11"/>
        <v>25855.561493000001</v>
      </c>
      <c r="AS44" s="10">
        <v>26</v>
      </c>
      <c r="AT44" s="15">
        <v>2.72</v>
      </c>
      <c r="AU44" s="16">
        <v>122.83</v>
      </c>
      <c r="AV44" s="16">
        <v>66</v>
      </c>
      <c r="AW44" s="16">
        <v>148.667</v>
      </c>
      <c r="AX44" s="16">
        <v>-126.87</v>
      </c>
      <c r="AY44" s="17">
        <v>19.443999999999999</v>
      </c>
      <c r="AZ44" s="15">
        <f t="shared" si="12"/>
        <v>378.06913599999996</v>
      </c>
      <c r="BA44" s="17">
        <f t="shared" si="13"/>
        <v>7351.1762803839993</v>
      </c>
    </row>
    <row r="45" spans="1:53" x14ac:dyDescent="0.25">
      <c r="A45" s="10">
        <v>27</v>
      </c>
      <c r="B45" s="15">
        <v>226.489</v>
      </c>
      <c r="C45" s="16">
        <v>118.51</v>
      </c>
      <c r="D45" s="16">
        <v>33.24</v>
      </c>
      <c r="E45" s="16">
        <v>165.55500000000001</v>
      </c>
      <c r="F45" s="16">
        <v>141.68700000000001</v>
      </c>
      <c r="G45" s="17">
        <v>305.42200000000003</v>
      </c>
      <c r="H45" s="15">
        <f t="shared" si="6"/>
        <v>93282.598084000012</v>
      </c>
      <c r="I45" s="17">
        <f t="shared" si="7"/>
        <v>28490557.672011454</v>
      </c>
      <c r="K45" s="10">
        <v>27</v>
      </c>
      <c r="L45" s="15">
        <v>40.234000000000002</v>
      </c>
      <c r="M45" s="16">
        <v>107.479</v>
      </c>
      <c r="N45" s="16">
        <v>35.954000000000001</v>
      </c>
      <c r="O45" s="16">
        <v>146.86500000000001</v>
      </c>
      <c r="P45" s="16">
        <v>-40.661999999999999</v>
      </c>
      <c r="Q45" s="16">
        <v>128.53100000000001</v>
      </c>
      <c r="R45" s="15">
        <f t="shared" si="14"/>
        <v>16520.217961000002</v>
      </c>
      <c r="S45" s="17">
        <f t="shared" si="15"/>
        <v>2123360.1347452914</v>
      </c>
      <c r="Y45" s="10">
        <v>27</v>
      </c>
      <c r="Z45" s="15">
        <v>8.0440000000000005</v>
      </c>
      <c r="AA45" s="16">
        <v>87.509</v>
      </c>
      <c r="AB45" s="16">
        <v>41.332999999999998</v>
      </c>
      <c r="AC45" s="16">
        <v>147.791</v>
      </c>
      <c r="AD45" s="16">
        <v>-125.218</v>
      </c>
      <c r="AE45" s="17">
        <v>57.802</v>
      </c>
      <c r="AF45" s="15">
        <f t="shared" si="8"/>
        <v>3341.0712039999999</v>
      </c>
      <c r="AG45" s="17">
        <f t="shared" si="9"/>
        <v>193120.59773360798</v>
      </c>
      <c r="AI45" s="22">
        <v>27</v>
      </c>
      <c r="AJ45" s="15">
        <v>3.1640000000000001</v>
      </c>
      <c r="AK45" s="16">
        <v>108.383</v>
      </c>
      <c r="AL45" s="16">
        <v>74.495999999999995</v>
      </c>
      <c r="AM45" s="16">
        <v>156.75700000000001</v>
      </c>
      <c r="AN45" s="16">
        <v>-53.972999999999999</v>
      </c>
      <c r="AO45" s="17">
        <v>22.669</v>
      </c>
      <c r="AP45" s="15">
        <f t="shared" si="10"/>
        <v>513.88356099999999</v>
      </c>
      <c r="AQ45" s="17">
        <f t="shared" si="11"/>
        <v>11649.226444309001</v>
      </c>
      <c r="AS45" s="10">
        <v>27</v>
      </c>
      <c r="AT45" s="15">
        <v>4.109</v>
      </c>
      <c r="AU45" s="16">
        <v>124.254</v>
      </c>
      <c r="AV45" s="16">
        <v>69.436999999999998</v>
      </c>
      <c r="AW45" s="16">
        <v>166.57400000000001</v>
      </c>
      <c r="AX45" s="16">
        <v>-144.21100000000001</v>
      </c>
      <c r="AY45" s="17">
        <v>29.45</v>
      </c>
      <c r="AZ45" s="15">
        <f t="shared" si="12"/>
        <v>867.30250000000001</v>
      </c>
      <c r="BA45" s="17">
        <f t="shared" si="13"/>
        <v>25542.058624999998</v>
      </c>
    </row>
    <row r="46" spans="1:53" x14ac:dyDescent="0.25">
      <c r="A46" s="10">
        <v>28</v>
      </c>
      <c r="B46" s="15">
        <v>241.26</v>
      </c>
      <c r="C46" s="16">
        <v>141.357</v>
      </c>
      <c r="D46" s="16">
        <v>60.771999999999998</v>
      </c>
      <c r="E46" s="16">
        <v>181.53200000000001</v>
      </c>
      <c r="F46" s="16">
        <v>-97.319000000000003</v>
      </c>
      <c r="G46" s="17">
        <v>325.13400000000001</v>
      </c>
      <c r="H46" s="15">
        <f t="shared" si="6"/>
        <v>105712.11795600002</v>
      </c>
      <c r="I46" s="17">
        <f t="shared" si="7"/>
        <v>34370603.759506114</v>
      </c>
      <c r="K46" s="10">
        <v>28</v>
      </c>
      <c r="L46" s="15">
        <v>48.145000000000003</v>
      </c>
      <c r="M46" s="16">
        <v>107.504</v>
      </c>
      <c r="N46" s="16">
        <v>18.593</v>
      </c>
      <c r="O46" s="16">
        <v>176.203</v>
      </c>
      <c r="P46" s="16">
        <v>-92.328000000000003</v>
      </c>
      <c r="Q46" s="16">
        <v>153.87700000000001</v>
      </c>
      <c r="R46" s="15">
        <f t="shared" si="14"/>
        <v>23678.131129000001</v>
      </c>
      <c r="S46" s="17">
        <f t="shared" si="15"/>
        <v>3643519.7837371333</v>
      </c>
      <c r="Y46" s="10">
        <v>28</v>
      </c>
      <c r="Z46" s="15">
        <v>5.1120000000000001</v>
      </c>
      <c r="AA46" s="16">
        <v>95.515000000000001</v>
      </c>
      <c r="AB46" s="16">
        <v>24.922999999999998</v>
      </c>
      <c r="AC46" s="16">
        <v>149.19</v>
      </c>
      <c r="AD46" s="16">
        <v>-54.866</v>
      </c>
      <c r="AE46" s="17">
        <v>36.683</v>
      </c>
      <c r="AF46" s="15">
        <f t="shared" si="8"/>
        <v>1345.6424890000001</v>
      </c>
      <c r="AG46" s="17">
        <f t="shared" si="9"/>
        <v>49362.203423987004</v>
      </c>
      <c r="AI46" s="22">
        <v>28</v>
      </c>
      <c r="AJ46" s="15">
        <v>4.1669999999999998</v>
      </c>
      <c r="AK46" s="16">
        <v>114.34699999999999</v>
      </c>
      <c r="AL46" s="16">
        <v>51.332999999999998</v>
      </c>
      <c r="AM46" s="16">
        <v>149.40899999999999</v>
      </c>
      <c r="AN46" s="16">
        <v>-43.493000000000002</v>
      </c>
      <c r="AO46" s="17">
        <v>29.866</v>
      </c>
      <c r="AP46" s="15">
        <f t="shared" si="10"/>
        <v>891.97795599999995</v>
      </c>
      <c r="AQ46" s="17">
        <f t="shared" si="11"/>
        <v>26639.813633895999</v>
      </c>
      <c r="AS46" s="10">
        <v>28</v>
      </c>
      <c r="AT46" s="15">
        <v>3.1440000000000001</v>
      </c>
      <c r="AU46" s="16">
        <v>76.105000000000004</v>
      </c>
      <c r="AV46" s="16">
        <v>40.835999999999999</v>
      </c>
      <c r="AW46" s="16">
        <v>101.389</v>
      </c>
      <c r="AX46" s="16">
        <v>-140.01300000000001</v>
      </c>
      <c r="AY46" s="17">
        <v>22.478000000000002</v>
      </c>
      <c r="AZ46" s="15">
        <f t="shared" si="12"/>
        <v>505.26048400000008</v>
      </c>
      <c r="BA46" s="17">
        <f t="shared" si="13"/>
        <v>11357.245159352002</v>
      </c>
    </row>
    <row r="47" spans="1:53" x14ac:dyDescent="0.25">
      <c r="A47" s="10">
        <v>29</v>
      </c>
      <c r="B47" s="15">
        <v>314.02100000000002</v>
      </c>
      <c r="C47" s="16">
        <v>83.778000000000006</v>
      </c>
      <c r="D47" s="16">
        <v>22.606999999999999</v>
      </c>
      <c r="E47" s="16">
        <v>155.14500000000001</v>
      </c>
      <c r="F47" s="16">
        <v>-94</v>
      </c>
      <c r="G47" s="17">
        <v>424.11</v>
      </c>
      <c r="H47" s="15">
        <f t="shared" si="6"/>
        <v>179869.29210000002</v>
      </c>
      <c r="I47" s="17">
        <f t="shared" si="7"/>
        <v>76284365.472531006</v>
      </c>
      <c r="K47" s="10">
        <v>29</v>
      </c>
      <c r="L47" s="15">
        <v>30.077999999999999</v>
      </c>
      <c r="M47" s="16">
        <v>59.393000000000001</v>
      </c>
      <c r="N47" s="16">
        <v>46.328000000000003</v>
      </c>
      <c r="O47" s="16">
        <v>93.021000000000001</v>
      </c>
      <c r="P47" s="16">
        <v>-71.801000000000002</v>
      </c>
      <c r="Q47" s="16">
        <v>96.055000000000007</v>
      </c>
      <c r="R47" s="15">
        <f t="shared" si="14"/>
        <v>9226.5630250000013</v>
      </c>
      <c r="S47" s="17">
        <f t="shared" si="15"/>
        <v>886257.51136637514</v>
      </c>
      <c r="Y47" s="10">
        <v>29</v>
      </c>
      <c r="Z47" s="15">
        <v>5.6130000000000004</v>
      </c>
      <c r="AA47" s="16">
        <v>55.878999999999998</v>
      </c>
      <c r="AB47" s="16">
        <v>28.073</v>
      </c>
      <c r="AC47" s="16">
        <v>97.11</v>
      </c>
      <c r="AD47" s="16">
        <v>-110.18600000000001</v>
      </c>
      <c r="AE47" s="17">
        <v>40.25</v>
      </c>
      <c r="AF47" s="15">
        <f t="shared" si="8"/>
        <v>1620.0625</v>
      </c>
      <c r="AG47" s="17">
        <f t="shared" si="9"/>
        <v>65207.515625</v>
      </c>
      <c r="AI47" s="22">
        <v>29</v>
      </c>
      <c r="AJ47" s="15">
        <v>3.3370000000000002</v>
      </c>
      <c r="AK47" s="16">
        <v>111.62</v>
      </c>
      <c r="AL47" s="16">
        <v>68.7</v>
      </c>
      <c r="AM47" s="16">
        <v>132.196</v>
      </c>
      <c r="AN47" s="16">
        <v>-59.265000000000001</v>
      </c>
      <c r="AO47" s="17">
        <v>23.914999999999999</v>
      </c>
      <c r="AP47" s="15">
        <f t="shared" si="10"/>
        <v>571.92722499999991</v>
      </c>
      <c r="AQ47" s="17">
        <f t="shared" si="11"/>
        <v>13677.639585874997</v>
      </c>
      <c r="AS47" s="10">
        <v>29</v>
      </c>
      <c r="AT47" s="15">
        <v>5.0149999999999997</v>
      </c>
      <c r="AU47" s="16">
        <v>133.81899999999999</v>
      </c>
      <c r="AV47" s="16">
        <v>77.667000000000002</v>
      </c>
      <c r="AW47" s="16">
        <v>152.48599999999999</v>
      </c>
      <c r="AX47" s="16">
        <v>-140.648</v>
      </c>
      <c r="AY47" s="17">
        <v>35.923000000000002</v>
      </c>
      <c r="AZ47" s="15">
        <f t="shared" si="12"/>
        <v>1290.4619290000001</v>
      </c>
      <c r="BA47" s="17">
        <f t="shared" si="13"/>
        <v>46357.263875467004</v>
      </c>
    </row>
    <row r="48" spans="1:53" x14ac:dyDescent="0.25">
      <c r="A48" s="10">
        <v>30</v>
      </c>
      <c r="B48" s="15">
        <v>211.71799999999999</v>
      </c>
      <c r="C48" s="16">
        <v>137.43799999999999</v>
      </c>
      <c r="D48" s="16">
        <v>39.018999999999998</v>
      </c>
      <c r="E48" s="16">
        <v>178.88</v>
      </c>
      <c r="F48" s="16">
        <v>-36.988999999999997</v>
      </c>
      <c r="G48" s="17">
        <v>285.20800000000003</v>
      </c>
      <c r="H48" s="15">
        <f t="shared" si="6"/>
        <v>81343.603264000019</v>
      </c>
      <c r="I48" s="17">
        <f t="shared" si="7"/>
        <v>23199846.399718918</v>
      </c>
      <c r="K48" s="10">
        <v>30</v>
      </c>
      <c r="L48" s="15">
        <v>41.698999999999998</v>
      </c>
      <c r="M48" s="16">
        <v>96.539000000000001</v>
      </c>
      <c r="N48" s="16">
        <v>21.268999999999998</v>
      </c>
      <c r="O48" s="16">
        <v>128.833</v>
      </c>
      <c r="P48" s="16">
        <v>-114.399</v>
      </c>
      <c r="Q48" s="16">
        <v>133.14099999999999</v>
      </c>
      <c r="R48" s="15">
        <f t="shared" si="14"/>
        <v>17726.525880999998</v>
      </c>
      <c r="S48" s="17">
        <f t="shared" si="15"/>
        <v>2360127.3823222206</v>
      </c>
      <c r="Y48" s="10">
        <v>30</v>
      </c>
      <c r="Z48" s="15">
        <v>6.617</v>
      </c>
      <c r="AA48" s="16">
        <v>99.540999999999997</v>
      </c>
      <c r="AB48" s="16">
        <v>48.667000000000002</v>
      </c>
      <c r="AC48" s="16">
        <v>130.75299999999999</v>
      </c>
      <c r="AD48" s="16">
        <v>-112.67100000000001</v>
      </c>
      <c r="AE48" s="17">
        <v>47.564</v>
      </c>
      <c r="AF48" s="15">
        <f t="shared" si="8"/>
        <v>2262.334096</v>
      </c>
      <c r="AG48" s="17">
        <f t="shared" si="9"/>
        <v>107605.658942144</v>
      </c>
      <c r="AI48" s="22">
        <v>30</v>
      </c>
      <c r="AJ48" s="15">
        <v>4.6100000000000003</v>
      </c>
      <c r="AK48" s="16">
        <v>127.529</v>
      </c>
      <c r="AL48" s="16">
        <v>92.667000000000002</v>
      </c>
      <c r="AM48" s="16">
        <v>156.29</v>
      </c>
      <c r="AN48" s="16">
        <v>-135</v>
      </c>
      <c r="AO48" s="17">
        <v>32.997999999999998</v>
      </c>
      <c r="AP48" s="15">
        <f t="shared" si="10"/>
        <v>1088.8680039999999</v>
      </c>
      <c r="AQ48" s="17">
        <f t="shared" si="11"/>
        <v>35930.466395991993</v>
      </c>
      <c r="AS48" s="10">
        <v>30</v>
      </c>
      <c r="AT48" s="15">
        <v>2.9510000000000001</v>
      </c>
      <c r="AU48" s="16">
        <v>61.872999999999998</v>
      </c>
      <c r="AV48" s="16">
        <v>45.825000000000003</v>
      </c>
      <c r="AW48" s="16">
        <v>75.683999999999997</v>
      </c>
      <c r="AX48" s="16">
        <v>-86.986999999999995</v>
      </c>
      <c r="AY48" s="17">
        <v>21.14</v>
      </c>
      <c r="AZ48" s="15">
        <f t="shared" si="12"/>
        <v>446.89960000000002</v>
      </c>
      <c r="BA48" s="17">
        <f t="shared" si="13"/>
        <v>9447.4575440000008</v>
      </c>
    </row>
    <row r="49" spans="1:53" x14ac:dyDescent="0.25">
      <c r="A49" s="10">
        <v>31</v>
      </c>
      <c r="B49" s="15">
        <v>252.749</v>
      </c>
      <c r="C49" s="16">
        <v>139.267</v>
      </c>
      <c r="D49" s="16">
        <v>46.378999999999998</v>
      </c>
      <c r="E49" s="16">
        <v>177.517</v>
      </c>
      <c r="F49" s="16">
        <v>-46.054000000000002</v>
      </c>
      <c r="G49" s="17">
        <v>341.05900000000003</v>
      </c>
      <c r="H49" s="15">
        <f t="shared" si="6"/>
        <v>116321.24148100002</v>
      </c>
      <c r="I49" s="17">
        <f t="shared" si="7"/>
        <v>39672406.298268385</v>
      </c>
      <c r="K49" s="10">
        <v>31</v>
      </c>
      <c r="L49" s="15">
        <v>35.351999999999997</v>
      </c>
      <c r="M49" s="16">
        <v>74.665999999999997</v>
      </c>
      <c r="N49" s="16">
        <v>33.960999999999999</v>
      </c>
      <c r="O49" s="16">
        <v>111.681</v>
      </c>
      <c r="P49" s="16">
        <v>-35.981000000000002</v>
      </c>
      <c r="Q49" s="16">
        <v>112.764</v>
      </c>
      <c r="R49" s="15">
        <f t="shared" si="14"/>
        <v>12715.719695999998</v>
      </c>
      <c r="S49" s="17">
        <f t="shared" si="15"/>
        <v>1433875.4157997437</v>
      </c>
      <c r="Y49" s="10">
        <v>31</v>
      </c>
      <c r="Z49" s="15">
        <v>6.4240000000000004</v>
      </c>
      <c r="AA49" s="16">
        <v>118.252</v>
      </c>
      <c r="AB49" s="16">
        <v>62.091999999999999</v>
      </c>
      <c r="AC49" s="16">
        <v>174.47499999999999</v>
      </c>
      <c r="AD49" s="16">
        <v>-74.623999999999995</v>
      </c>
      <c r="AE49" s="17">
        <v>46.094000000000001</v>
      </c>
      <c r="AF49" s="15">
        <f t="shared" si="8"/>
        <v>2124.6568360000001</v>
      </c>
      <c r="AG49" s="17">
        <f t="shared" si="9"/>
        <v>97933.932198584007</v>
      </c>
      <c r="AI49" s="22">
        <v>31</v>
      </c>
      <c r="AJ49" s="15">
        <v>5.1890000000000001</v>
      </c>
      <c r="AK49" s="16">
        <v>95.355999999999995</v>
      </c>
      <c r="AL49" s="16">
        <v>51.213999999999999</v>
      </c>
      <c r="AM49" s="16">
        <v>133.38999999999999</v>
      </c>
      <c r="AN49" s="16">
        <v>-61.526000000000003</v>
      </c>
      <c r="AO49" s="17">
        <v>37.287999999999997</v>
      </c>
      <c r="AP49" s="15">
        <f t="shared" si="10"/>
        <v>1390.3949439999997</v>
      </c>
      <c r="AQ49" s="17">
        <f t="shared" si="11"/>
        <v>51845.046671871984</v>
      </c>
      <c r="AS49" s="10">
        <v>31</v>
      </c>
      <c r="AT49" s="15">
        <v>1.8129999999999999</v>
      </c>
      <c r="AU49" s="16">
        <v>114.35299999999999</v>
      </c>
      <c r="AV49" s="16">
        <v>82.247</v>
      </c>
      <c r="AW49" s="16">
        <v>139.35499999999999</v>
      </c>
      <c r="AX49" s="16">
        <v>-59.036000000000001</v>
      </c>
      <c r="AY49" s="17">
        <v>12.958</v>
      </c>
      <c r="AZ49" s="15">
        <f t="shared" si="12"/>
        <v>167.909764</v>
      </c>
      <c r="BA49" s="17">
        <f t="shared" si="13"/>
        <v>2175.7747219120001</v>
      </c>
    </row>
    <row r="50" spans="1:53" x14ac:dyDescent="0.25">
      <c r="A50" s="10">
        <v>32</v>
      </c>
      <c r="B50" s="15">
        <v>988.89599999999996</v>
      </c>
      <c r="C50" s="16">
        <v>126.33799999999999</v>
      </c>
      <c r="D50" s="16">
        <v>23.013000000000002</v>
      </c>
      <c r="E50" s="16">
        <v>202</v>
      </c>
      <c r="F50" s="16">
        <v>-126.87</v>
      </c>
      <c r="G50" s="17">
        <v>730.08</v>
      </c>
      <c r="H50" s="15">
        <f t="shared" si="6"/>
        <v>533016.80640000012</v>
      </c>
      <c r="I50" s="17">
        <f t="shared" si="7"/>
        <v>389144910.0165121</v>
      </c>
      <c r="K50" s="10">
        <v>32</v>
      </c>
      <c r="L50" s="15">
        <v>41.796999999999997</v>
      </c>
      <c r="M50" s="16">
        <v>93.084000000000003</v>
      </c>
      <c r="N50" s="16">
        <v>40.667000000000002</v>
      </c>
      <c r="O50" s="16">
        <v>120.613</v>
      </c>
      <c r="P50" s="16">
        <v>-51.843000000000004</v>
      </c>
      <c r="Q50" s="16">
        <v>133.53399999999999</v>
      </c>
      <c r="R50" s="15">
        <f t="shared" si="14"/>
        <v>17831.329155999996</v>
      </c>
      <c r="S50" s="17">
        <f t="shared" si="15"/>
        <v>2381088.7075173035</v>
      </c>
      <c r="Y50" s="10">
        <v>32</v>
      </c>
      <c r="Z50" s="15">
        <v>7.9669999999999996</v>
      </c>
      <c r="AA50" s="16">
        <v>121.541</v>
      </c>
      <c r="AB50" s="16">
        <v>48.316000000000003</v>
      </c>
      <c r="AC50" s="16">
        <v>178.07</v>
      </c>
      <c r="AD50" s="16">
        <v>-39.094000000000001</v>
      </c>
      <c r="AE50" s="17">
        <v>57.265000000000001</v>
      </c>
      <c r="AF50" s="15">
        <f t="shared" si="8"/>
        <v>3279.280225</v>
      </c>
      <c r="AG50" s="17">
        <f t="shared" si="9"/>
        <v>187787.98208462499</v>
      </c>
      <c r="AI50" s="22">
        <v>32</v>
      </c>
      <c r="AJ50" s="15">
        <v>3.6840000000000002</v>
      </c>
      <c r="AK50" s="16">
        <v>101.358</v>
      </c>
      <c r="AL50" s="16">
        <v>53.476999999999997</v>
      </c>
      <c r="AM50" s="16">
        <v>145.62899999999999</v>
      </c>
      <c r="AN50" s="16">
        <v>-135.85499999999999</v>
      </c>
      <c r="AO50" s="17">
        <v>26.323</v>
      </c>
      <c r="AP50" s="15">
        <f t="shared" si="10"/>
        <v>692.90032900000006</v>
      </c>
      <c r="AQ50" s="17">
        <f t="shared" si="11"/>
        <v>18239.215360267001</v>
      </c>
      <c r="AS50" s="10">
        <v>32</v>
      </c>
      <c r="AT50" s="15">
        <v>2.6619999999999999</v>
      </c>
      <c r="AU50" s="16">
        <v>61.322000000000003</v>
      </c>
      <c r="AV50" s="16">
        <v>39.893000000000001</v>
      </c>
      <c r="AW50" s="16">
        <v>95.894999999999996</v>
      </c>
      <c r="AX50" s="16">
        <v>159.44399999999999</v>
      </c>
      <c r="AY50" s="17">
        <v>18.986999999999998</v>
      </c>
      <c r="AZ50" s="15">
        <f t="shared" si="12"/>
        <v>360.50616899999994</v>
      </c>
      <c r="BA50" s="17">
        <f t="shared" si="13"/>
        <v>6844.9306308029982</v>
      </c>
    </row>
    <row r="51" spans="1:53" x14ac:dyDescent="0.25">
      <c r="A51" s="10">
        <v>33</v>
      </c>
      <c r="B51" s="15">
        <v>926.74699999999996</v>
      </c>
      <c r="C51" s="16">
        <v>126.181</v>
      </c>
      <c r="D51" s="16">
        <v>18.786999999999999</v>
      </c>
      <c r="E51" s="16">
        <v>196.05799999999999</v>
      </c>
      <c r="F51" s="16">
        <v>-43.4</v>
      </c>
      <c r="G51" s="17">
        <v>684.76900000000001</v>
      </c>
      <c r="H51" s="15">
        <f t="shared" si="6"/>
        <v>468908.583361</v>
      </c>
      <c r="I51" s="17">
        <f t="shared" si="7"/>
        <v>321094061.71952862</v>
      </c>
      <c r="K51" s="10">
        <v>33</v>
      </c>
      <c r="L51" s="15">
        <v>40.332000000000001</v>
      </c>
      <c r="M51" s="16">
        <v>105.595</v>
      </c>
      <c r="N51" s="16">
        <v>34.874000000000002</v>
      </c>
      <c r="O51" s="16">
        <v>129.71799999999999</v>
      </c>
      <c r="P51" s="16">
        <v>-124.30800000000001</v>
      </c>
      <c r="Q51" s="16">
        <v>128.62899999999999</v>
      </c>
      <c r="R51" s="15">
        <f t="shared" si="14"/>
        <v>16545.419640999997</v>
      </c>
      <c r="S51" s="17">
        <f t="shared" si="15"/>
        <v>2128220.7830021884</v>
      </c>
      <c r="Y51" s="10">
        <v>33</v>
      </c>
      <c r="Z51" s="15">
        <v>5.6909999999999998</v>
      </c>
      <c r="AA51" s="16">
        <v>77.503</v>
      </c>
      <c r="AB51" s="16">
        <v>36.625999999999998</v>
      </c>
      <c r="AC51" s="16">
        <v>100.90900000000001</v>
      </c>
      <c r="AD51" s="16">
        <v>-33.905999999999999</v>
      </c>
      <c r="AE51" s="17">
        <v>40.832000000000001</v>
      </c>
      <c r="AF51" s="15">
        <f t="shared" si="8"/>
        <v>1667.2522240000001</v>
      </c>
      <c r="AG51" s="17">
        <f t="shared" si="9"/>
        <v>68077.242810367999</v>
      </c>
      <c r="AI51" s="22">
        <v>33</v>
      </c>
      <c r="AJ51" s="15">
        <v>2.6619999999999999</v>
      </c>
      <c r="AK51" s="16">
        <v>122.752</v>
      </c>
      <c r="AL51" s="16">
        <v>59.014000000000003</v>
      </c>
      <c r="AM51" s="16">
        <v>160.33600000000001</v>
      </c>
      <c r="AN51" s="16">
        <v>-95.042000000000002</v>
      </c>
      <c r="AO51" s="17">
        <v>18.962</v>
      </c>
      <c r="AP51" s="15">
        <f t="shared" si="10"/>
        <v>359.55744399999998</v>
      </c>
      <c r="AQ51" s="17">
        <f t="shared" si="11"/>
        <v>6817.9282531279996</v>
      </c>
      <c r="AS51" s="10">
        <v>33</v>
      </c>
      <c r="AT51" s="15">
        <v>3.1640000000000001</v>
      </c>
      <c r="AU51" s="16">
        <v>103.498</v>
      </c>
      <c r="AV51" s="16">
        <v>80.653999999999996</v>
      </c>
      <c r="AW51" s="16">
        <v>133.755</v>
      </c>
      <c r="AX51" s="16">
        <v>-111.541</v>
      </c>
      <c r="AY51" s="17">
        <v>22.696000000000002</v>
      </c>
      <c r="AZ51" s="15">
        <f t="shared" si="12"/>
        <v>515.10841600000003</v>
      </c>
      <c r="BA51" s="17">
        <f t="shared" si="13"/>
        <v>11690.900609536002</v>
      </c>
    </row>
    <row r="52" spans="1:53" x14ac:dyDescent="0.25">
      <c r="A52" s="10">
        <v>34</v>
      </c>
      <c r="B52" s="15">
        <v>950.51</v>
      </c>
      <c r="C52" s="16">
        <v>115.893</v>
      </c>
      <c r="D52" s="16">
        <v>40.304000000000002</v>
      </c>
      <c r="E52" s="16">
        <v>196.47800000000001</v>
      </c>
      <c r="F52" s="16">
        <v>-119.526</v>
      </c>
      <c r="G52" s="17">
        <v>702.31200000000001</v>
      </c>
      <c r="H52" s="15">
        <f t="shared" si="6"/>
        <v>493242.14534400002</v>
      </c>
      <c r="I52" s="17">
        <f t="shared" si="7"/>
        <v>346409877.58083534</v>
      </c>
      <c r="K52" s="10">
        <v>34</v>
      </c>
      <c r="L52" s="15">
        <v>44.726999999999997</v>
      </c>
      <c r="M52" s="16">
        <v>86.593000000000004</v>
      </c>
      <c r="N52" s="16">
        <v>32.563000000000002</v>
      </c>
      <c r="O52" s="16">
        <v>133.851</v>
      </c>
      <c r="P52" s="16">
        <v>-127.17100000000001</v>
      </c>
      <c r="Q52" s="16">
        <v>142.75200000000001</v>
      </c>
      <c r="R52" s="15">
        <f t="shared" si="14"/>
        <v>20378.133504000001</v>
      </c>
      <c r="S52" s="17">
        <f t="shared" si="15"/>
        <v>2909019.3139630086</v>
      </c>
      <c r="Y52" s="10">
        <v>34</v>
      </c>
      <c r="Z52" s="15">
        <v>7.0789999999999997</v>
      </c>
      <c r="AA52" s="16">
        <v>144.995</v>
      </c>
      <c r="AB52" s="16">
        <v>56.667000000000002</v>
      </c>
      <c r="AC52" s="16">
        <v>188.35300000000001</v>
      </c>
      <c r="AD52" s="16">
        <v>-121.608</v>
      </c>
      <c r="AE52" s="17">
        <v>50.881</v>
      </c>
      <c r="AF52" s="15">
        <f t="shared" si="8"/>
        <v>2588.8761610000001</v>
      </c>
      <c r="AG52" s="17">
        <f t="shared" si="9"/>
        <v>131724.607947841</v>
      </c>
      <c r="AI52" s="22">
        <v>34</v>
      </c>
      <c r="AJ52" s="15">
        <v>3.5489999999999999</v>
      </c>
      <c r="AK52" s="16">
        <v>110.148</v>
      </c>
      <c r="AL52" s="16">
        <v>73.215999999999994</v>
      </c>
      <c r="AM52" s="16">
        <v>137.06899999999999</v>
      </c>
      <c r="AN52" s="16">
        <v>-113.199</v>
      </c>
      <c r="AO52" s="17">
        <v>25.385999999999999</v>
      </c>
      <c r="AP52" s="15">
        <f t="shared" si="10"/>
        <v>644.44899599999997</v>
      </c>
      <c r="AQ52" s="17">
        <f t="shared" si="11"/>
        <v>16359.982212455998</v>
      </c>
      <c r="AS52" s="10">
        <v>34</v>
      </c>
      <c r="AT52" s="15">
        <v>3.0289999999999999</v>
      </c>
      <c r="AU52" s="16">
        <v>129.352</v>
      </c>
      <c r="AV52" s="16">
        <v>81</v>
      </c>
      <c r="AW52" s="16">
        <v>158.97399999999999</v>
      </c>
      <c r="AX52" s="16">
        <v>-48.122</v>
      </c>
      <c r="AY52" s="17">
        <v>21.638000000000002</v>
      </c>
      <c r="AZ52" s="15">
        <f t="shared" si="12"/>
        <v>468.20304400000009</v>
      </c>
      <c r="BA52" s="17">
        <f t="shared" si="13"/>
        <v>10130.977466072003</v>
      </c>
    </row>
    <row r="53" spans="1:53" x14ac:dyDescent="0.25">
      <c r="A53" s="10">
        <v>35</v>
      </c>
      <c r="B53" s="15">
        <v>769.548</v>
      </c>
      <c r="C53" s="16">
        <v>110.476</v>
      </c>
      <c r="D53" s="16">
        <v>19.867000000000001</v>
      </c>
      <c r="E53" s="16">
        <v>171.58699999999999</v>
      </c>
      <c r="F53" s="16">
        <v>-126.87</v>
      </c>
      <c r="G53" s="17">
        <v>567.84</v>
      </c>
      <c r="H53" s="15">
        <f t="shared" si="6"/>
        <v>322442.26560000004</v>
      </c>
      <c r="I53" s="17">
        <f t="shared" si="7"/>
        <v>183095616.09830403</v>
      </c>
      <c r="K53" s="10">
        <v>35</v>
      </c>
      <c r="L53" s="15">
        <v>32.909999999999997</v>
      </c>
      <c r="M53" s="16">
        <v>74.837999999999994</v>
      </c>
      <c r="N53" s="16">
        <v>17.332999999999998</v>
      </c>
      <c r="O53" s="16">
        <v>111.053</v>
      </c>
      <c r="P53" s="16">
        <v>-61.606999999999999</v>
      </c>
      <c r="Q53" s="16">
        <v>105.149</v>
      </c>
      <c r="R53" s="15">
        <f t="shared" si="14"/>
        <v>11056.312201000001</v>
      </c>
      <c r="S53" s="17">
        <f t="shared" si="15"/>
        <v>1162560.1716229492</v>
      </c>
      <c r="Y53" s="10">
        <v>35</v>
      </c>
      <c r="Z53" s="15">
        <v>5.633</v>
      </c>
      <c r="AA53" s="16">
        <v>82.27</v>
      </c>
      <c r="AB53" s="16">
        <v>28.800999999999998</v>
      </c>
      <c r="AC53" s="16">
        <v>147.09100000000001</v>
      </c>
      <c r="AD53" s="16">
        <v>-44.444000000000003</v>
      </c>
      <c r="AE53" s="17">
        <v>40.463999999999999</v>
      </c>
      <c r="AF53" s="15">
        <f t="shared" si="8"/>
        <v>1637.335296</v>
      </c>
      <c r="AG53" s="17">
        <f t="shared" si="9"/>
        <v>66253.13541734399</v>
      </c>
      <c r="AI53" s="22">
        <v>35</v>
      </c>
      <c r="AJ53" s="15">
        <v>4.1470000000000002</v>
      </c>
      <c r="AK53" s="16">
        <v>104.59399999999999</v>
      </c>
      <c r="AL53" s="16">
        <v>54.921999999999997</v>
      </c>
      <c r="AM53" s="16">
        <v>155.08099999999999</v>
      </c>
      <c r="AN53" s="16">
        <v>-81.415999999999997</v>
      </c>
      <c r="AO53" s="17">
        <v>29.777999999999999</v>
      </c>
      <c r="AP53" s="15">
        <f t="shared" si="10"/>
        <v>886.72928399999989</v>
      </c>
      <c r="AQ53" s="17">
        <f t="shared" si="11"/>
        <v>26405.024618951997</v>
      </c>
      <c r="AS53" s="10">
        <v>35</v>
      </c>
      <c r="AT53" s="15">
        <v>3.569</v>
      </c>
      <c r="AU53" s="16">
        <v>103.892</v>
      </c>
      <c r="AV53" s="16">
        <v>61.122</v>
      </c>
      <c r="AW53" s="16">
        <v>150.19300000000001</v>
      </c>
      <c r="AX53" s="16">
        <v>-40.600999999999999</v>
      </c>
      <c r="AY53" s="17">
        <v>25.61</v>
      </c>
      <c r="AZ53" s="15">
        <f t="shared" si="12"/>
        <v>655.87209999999993</v>
      </c>
      <c r="BA53" s="17">
        <f t="shared" si="13"/>
        <v>16796.884480999997</v>
      </c>
    </row>
    <row r="54" spans="1:53" x14ac:dyDescent="0.25">
      <c r="A54" s="10">
        <v>36</v>
      </c>
      <c r="B54" s="15">
        <v>950.51</v>
      </c>
      <c r="C54" s="16">
        <v>86.132000000000005</v>
      </c>
      <c r="D54" s="16">
        <v>29.462</v>
      </c>
      <c r="E54" s="16">
        <v>161.88900000000001</v>
      </c>
      <c r="F54" s="16">
        <v>-116.565</v>
      </c>
      <c r="G54" s="17">
        <v>701.37400000000002</v>
      </c>
      <c r="H54" s="15">
        <f t="shared" si="6"/>
        <v>491925.48787600006</v>
      </c>
      <c r="I54" s="17">
        <f t="shared" si="7"/>
        <v>345023747.1335417</v>
      </c>
      <c r="K54" s="10">
        <v>36</v>
      </c>
      <c r="L54" s="15">
        <v>39.061999999999998</v>
      </c>
      <c r="M54" s="16">
        <v>86.344999999999999</v>
      </c>
      <c r="N54" s="16">
        <v>37.386000000000003</v>
      </c>
      <c r="O54" s="16">
        <v>122.491</v>
      </c>
      <c r="P54" s="16">
        <v>-128.47999999999999</v>
      </c>
      <c r="Q54" s="16">
        <v>124.54900000000001</v>
      </c>
      <c r="R54" s="15">
        <f t="shared" si="14"/>
        <v>15512.453401000002</v>
      </c>
      <c r="S54" s="17">
        <f t="shared" si="15"/>
        <v>1932060.5586411494</v>
      </c>
      <c r="Y54" s="10">
        <v>36</v>
      </c>
      <c r="Z54" s="15">
        <v>7.0019999999999998</v>
      </c>
      <c r="AA54" s="16">
        <v>128.482</v>
      </c>
      <c r="AB54" s="16">
        <v>66.599999999999994</v>
      </c>
      <c r="AC54" s="16">
        <v>167.33699999999999</v>
      </c>
      <c r="AD54" s="16">
        <v>-52.624000000000002</v>
      </c>
      <c r="AE54" s="17">
        <v>50.335000000000001</v>
      </c>
      <c r="AF54" s="15">
        <f t="shared" si="8"/>
        <v>2533.6122250000003</v>
      </c>
      <c r="AG54" s="17">
        <f t="shared" si="9"/>
        <v>127529.37134537502</v>
      </c>
      <c r="AI54" s="22">
        <v>36</v>
      </c>
      <c r="AJ54" s="15">
        <v>4.282</v>
      </c>
      <c r="AK54" s="16">
        <v>77.522999999999996</v>
      </c>
      <c r="AL54" s="16">
        <v>46.667000000000002</v>
      </c>
      <c r="AM54" s="16">
        <v>110.17700000000001</v>
      </c>
      <c r="AN54" s="16">
        <v>-110.072</v>
      </c>
      <c r="AO54" s="17">
        <v>30.757000000000001</v>
      </c>
      <c r="AP54" s="15">
        <f t="shared" si="10"/>
        <v>945.99304900000004</v>
      </c>
      <c r="AQ54" s="17">
        <f t="shared" si="11"/>
        <v>29095.908208093002</v>
      </c>
      <c r="AS54" s="10">
        <v>36</v>
      </c>
      <c r="AT54" s="15">
        <v>4.0510000000000002</v>
      </c>
      <c r="AU54" s="16">
        <v>104.995</v>
      </c>
      <c r="AV54" s="16">
        <v>50.926000000000002</v>
      </c>
      <c r="AW54" s="16">
        <v>138.02099999999999</v>
      </c>
      <c r="AX54" s="16">
        <v>-84.507999999999996</v>
      </c>
      <c r="AY54" s="17">
        <v>29.021999999999998</v>
      </c>
      <c r="AZ54" s="15">
        <f t="shared" si="12"/>
        <v>842.27648399999987</v>
      </c>
      <c r="BA54" s="17">
        <f t="shared" si="13"/>
        <v>24444.548118647996</v>
      </c>
    </row>
    <row r="55" spans="1:53" x14ac:dyDescent="0.25">
      <c r="A55" s="10">
        <v>37</v>
      </c>
      <c r="B55" s="15">
        <v>840.83600000000001</v>
      </c>
      <c r="C55" s="16">
        <v>114.07</v>
      </c>
      <c r="D55" s="16">
        <v>18.518000000000001</v>
      </c>
      <c r="E55" s="16">
        <v>183.41399999999999</v>
      </c>
      <c r="F55" s="16">
        <v>-42.173000000000002</v>
      </c>
      <c r="G55" s="17">
        <v>620.24800000000005</v>
      </c>
      <c r="H55" s="15">
        <f t="shared" si="6"/>
        <v>384707.58150400006</v>
      </c>
      <c r="I55" s="17">
        <f t="shared" si="7"/>
        <v>238614108.01269305</v>
      </c>
      <c r="K55" s="10">
        <v>37</v>
      </c>
      <c r="L55" s="15">
        <v>52.637</v>
      </c>
      <c r="M55" s="16">
        <v>159.77699999999999</v>
      </c>
      <c r="N55" s="16">
        <v>50.216000000000001</v>
      </c>
      <c r="O55" s="16">
        <v>181.06</v>
      </c>
      <c r="P55" s="16">
        <v>-72.239000000000004</v>
      </c>
      <c r="Q55" s="16">
        <v>168.00800000000001</v>
      </c>
      <c r="R55" s="15">
        <f t="shared" si="14"/>
        <v>28226.688064000002</v>
      </c>
      <c r="S55" s="17">
        <f t="shared" si="15"/>
        <v>4742309.4082565121</v>
      </c>
      <c r="Y55" s="10">
        <v>37</v>
      </c>
      <c r="Z55" s="15">
        <v>4.5910000000000002</v>
      </c>
      <c r="AA55" s="16">
        <v>75.739000000000004</v>
      </c>
      <c r="AB55" s="16">
        <v>54.435000000000002</v>
      </c>
      <c r="AC55" s="16">
        <v>106.371</v>
      </c>
      <c r="AD55" s="16">
        <v>-127.45099999999999</v>
      </c>
      <c r="AE55" s="17">
        <v>32.890999999999998</v>
      </c>
      <c r="AF55" s="15">
        <f t="shared" si="8"/>
        <v>1081.8178809999999</v>
      </c>
      <c r="AG55" s="17">
        <f t="shared" si="9"/>
        <v>35582.071923970994</v>
      </c>
      <c r="AI55" s="22">
        <v>37</v>
      </c>
      <c r="AJ55" s="15">
        <v>3.1829999999999998</v>
      </c>
      <c r="AK55" s="16">
        <v>108.197</v>
      </c>
      <c r="AL55" s="16">
        <v>53.037999999999997</v>
      </c>
      <c r="AM55" s="16">
        <v>148.24600000000001</v>
      </c>
      <c r="AN55" s="16">
        <v>-136.97499999999999</v>
      </c>
      <c r="AO55" s="17">
        <v>22.797999999999998</v>
      </c>
      <c r="AP55" s="15">
        <f t="shared" si="10"/>
        <v>519.74880399999995</v>
      </c>
      <c r="AQ55" s="17">
        <f t="shared" si="11"/>
        <v>11849.233233591998</v>
      </c>
      <c r="AS55" s="10">
        <v>37</v>
      </c>
      <c r="AT55" s="15">
        <v>3.2210000000000001</v>
      </c>
      <c r="AU55" s="16">
        <v>81.14</v>
      </c>
      <c r="AV55" s="16">
        <v>53.264000000000003</v>
      </c>
      <c r="AW55" s="16">
        <v>107.23</v>
      </c>
      <c r="AX55" s="16">
        <v>-37.146999999999998</v>
      </c>
      <c r="AY55" s="17">
        <v>23</v>
      </c>
      <c r="AZ55" s="15">
        <f t="shared" si="12"/>
        <v>529</v>
      </c>
      <c r="BA55" s="17">
        <f t="shared" si="13"/>
        <v>12167</v>
      </c>
    </row>
    <row r="56" spans="1:53" x14ac:dyDescent="0.25">
      <c r="A56" s="10">
        <v>38</v>
      </c>
      <c r="B56" s="15">
        <v>976.101</v>
      </c>
      <c r="C56" s="16">
        <v>35.756999999999998</v>
      </c>
      <c r="D56" s="16">
        <v>15.714</v>
      </c>
      <c r="E56" s="16">
        <v>170.83099999999999</v>
      </c>
      <c r="F56" s="16">
        <v>-111.562</v>
      </c>
      <c r="G56" s="17">
        <v>721.05100000000004</v>
      </c>
      <c r="H56" s="15">
        <f t="shared" si="6"/>
        <v>519914.54460100009</v>
      </c>
      <c r="I56" s="17">
        <f t="shared" si="7"/>
        <v>374884902.29909575</v>
      </c>
      <c r="K56" s="10">
        <v>38</v>
      </c>
      <c r="L56" s="15">
        <v>46.191000000000003</v>
      </c>
      <c r="M56" s="16">
        <v>149.16900000000001</v>
      </c>
      <c r="N56" s="16">
        <v>72.39</v>
      </c>
      <c r="O56" s="16">
        <v>178.19800000000001</v>
      </c>
      <c r="P56" s="16">
        <v>-88.543999999999997</v>
      </c>
      <c r="Q56" s="16">
        <v>147.548</v>
      </c>
      <c r="R56" s="15">
        <f t="shared" si="14"/>
        <v>21770.412304000001</v>
      </c>
      <c r="S56" s="17">
        <f t="shared" si="15"/>
        <v>3212180.7946305922</v>
      </c>
      <c r="Y56" s="10">
        <v>38</v>
      </c>
      <c r="Z56" s="15">
        <v>5.9610000000000003</v>
      </c>
      <c r="AA56" s="16">
        <v>83.632999999999996</v>
      </c>
      <c r="AB56" s="16">
        <v>36.250999999999998</v>
      </c>
      <c r="AC56" s="16">
        <v>147.14699999999999</v>
      </c>
      <c r="AD56" s="16">
        <v>-87.025999999999996</v>
      </c>
      <c r="AE56" s="17">
        <v>42.835000000000001</v>
      </c>
      <c r="AF56" s="15">
        <f t="shared" si="8"/>
        <v>1834.837225</v>
      </c>
      <c r="AG56" s="17">
        <f t="shared" si="9"/>
        <v>78595.252532875005</v>
      </c>
      <c r="AI56" s="22">
        <v>38</v>
      </c>
      <c r="AJ56" s="15">
        <v>3.26</v>
      </c>
      <c r="AK56" s="16">
        <v>98.8</v>
      </c>
      <c r="AL56" s="16">
        <v>68.905000000000001</v>
      </c>
      <c r="AM56" s="16">
        <v>128.393</v>
      </c>
      <c r="AN56" s="16">
        <v>-146.68899999999999</v>
      </c>
      <c r="AO56" s="17">
        <v>23.266999999999999</v>
      </c>
      <c r="AP56" s="15">
        <f t="shared" si="10"/>
        <v>541.35328900000002</v>
      </c>
      <c r="AQ56" s="17">
        <f t="shared" si="11"/>
        <v>12595.666975163</v>
      </c>
      <c r="AS56" s="10">
        <v>38</v>
      </c>
      <c r="AT56" s="15">
        <v>3.2789999999999999</v>
      </c>
      <c r="AU56" s="16">
        <v>114.29900000000001</v>
      </c>
      <c r="AV56" s="16">
        <v>70</v>
      </c>
      <c r="AW56" s="16">
        <v>153.01499999999999</v>
      </c>
      <c r="AX56" s="16">
        <v>-53.673000000000002</v>
      </c>
      <c r="AY56" s="17">
        <v>23.445</v>
      </c>
      <c r="AZ56" s="15">
        <f t="shared" si="12"/>
        <v>549.66802500000006</v>
      </c>
      <c r="BA56" s="17">
        <f t="shared" si="13"/>
        <v>12886.966846125002</v>
      </c>
    </row>
    <row r="57" spans="1:53" x14ac:dyDescent="0.25">
      <c r="A57" s="10">
        <v>39</v>
      </c>
      <c r="B57" s="15">
        <v>732.99</v>
      </c>
      <c r="C57" s="16">
        <v>49.601999999999997</v>
      </c>
      <c r="D57" s="16">
        <v>15.613</v>
      </c>
      <c r="E57" s="16">
        <v>108.733</v>
      </c>
      <c r="F57" s="16">
        <v>-106.26</v>
      </c>
      <c r="G57" s="17">
        <v>540.79999999999995</v>
      </c>
      <c r="H57" s="15">
        <f t="shared" si="6"/>
        <v>292464.63999999996</v>
      </c>
      <c r="I57" s="17">
        <f t="shared" si="7"/>
        <v>158164877.31199998</v>
      </c>
      <c r="K57" s="10">
        <v>39</v>
      </c>
      <c r="L57" s="15">
        <v>59.277000000000001</v>
      </c>
      <c r="M57" s="16">
        <v>128.036</v>
      </c>
      <c r="N57" s="16">
        <v>27.477</v>
      </c>
      <c r="O57" s="16">
        <v>201.071</v>
      </c>
      <c r="P57" s="16">
        <v>-132.85900000000001</v>
      </c>
      <c r="Q57" s="16">
        <v>189.28299999999999</v>
      </c>
      <c r="R57" s="15">
        <f t="shared" si="14"/>
        <v>35828.054088999997</v>
      </c>
      <c r="S57" s="17">
        <f t="shared" si="15"/>
        <v>6781641.5621281862</v>
      </c>
      <c r="Y57" s="10">
        <v>39</v>
      </c>
      <c r="Z57" s="15">
        <v>5.266</v>
      </c>
      <c r="AA57" s="16">
        <v>86.438000000000002</v>
      </c>
      <c r="AB57" s="16">
        <v>38.804000000000002</v>
      </c>
      <c r="AC57" s="16">
        <v>114.58199999999999</v>
      </c>
      <c r="AD57" s="16">
        <v>-32.988999999999997</v>
      </c>
      <c r="AE57" s="17">
        <v>37.753</v>
      </c>
      <c r="AF57" s="15">
        <f t="shared" si="8"/>
        <v>1425.2890090000001</v>
      </c>
      <c r="AG57" s="17">
        <f t="shared" si="9"/>
        <v>53808.935956777001</v>
      </c>
      <c r="AI57" s="22">
        <v>39</v>
      </c>
      <c r="AJ57" s="15">
        <v>3.8</v>
      </c>
      <c r="AK57" s="16">
        <v>113.98099999999999</v>
      </c>
      <c r="AL57" s="16">
        <v>70.52</v>
      </c>
      <c r="AM57" s="16">
        <v>154.667</v>
      </c>
      <c r="AN57" s="16">
        <v>-40.854999999999997</v>
      </c>
      <c r="AO57" s="17">
        <v>27.177</v>
      </c>
      <c r="AP57" s="15">
        <f t="shared" si="10"/>
        <v>738.58932900000002</v>
      </c>
      <c r="AQ57" s="17">
        <f t="shared" si="11"/>
        <v>20072.642194233002</v>
      </c>
      <c r="AS57" s="10">
        <v>39</v>
      </c>
      <c r="AT57" s="15">
        <v>5.5359999999999996</v>
      </c>
      <c r="AU57" s="16">
        <v>86.783000000000001</v>
      </c>
      <c r="AV57" s="16">
        <v>45.561</v>
      </c>
      <c r="AW57" s="16">
        <v>145.333</v>
      </c>
      <c r="AX57" s="16">
        <v>-26.565000000000001</v>
      </c>
      <c r="AY57" s="17">
        <v>39.752000000000002</v>
      </c>
      <c r="AZ57" s="15">
        <f t="shared" si="12"/>
        <v>1580.2215040000001</v>
      </c>
      <c r="BA57" s="17">
        <f t="shared" si="13"/>
        <v>62816.965227008004</v>
      </c>
    </row>
    <row r="58" spans="1:53" x14ac:dyDescent="0.25">
      <c r="A58" s="10">
        <v>40</v>
      </c>
      <c r="B58" s="15">
        <v>999.86300000000006</v>
      </c>
      <c r="C58" s="16">
        <v>87.875</v>
      </c>
      <c r="D58" s="16">
        <v>12.345000000000001</v>
      </c>
      <c r="E58" s="16">
        <v>192.53399999999999</v>
      </c>
      <c r="F58" s="16">
        <v>-29.381</v>
      </c>
      <c r="G58" s="17">
        <v>738.54399999999998</v>
      </c>
      <c r="H58" s="15">
        <f t="shared" si="6"/>
        <v>545447.23993599997</v>
      </c>
      <c r="I58" s="17">
        <f t="shared" si="7"/>
        <v>402836786.37129313</v>
      </c>
      <c r="K58" s="10">
        <v>40</v>
      </c>
      <c r="L58" s="15">
        <v>53.808999999999997</v>
      </c>
      <c r="M58" s="16">
        <v>119.111</v>
      </c>
      <c r="N58" s="16">
        <v>27.288</v>
      </c>
      <c r="O58" s="16">
        <v>187.86799999999999</v>
      </c>
      <c r="P58" s="16">
        <v>-145.96299999999999</v>
      </c>
      <c r="Q58" s="16">
        <v>171.96</v>
      </c>
      <c r="R58" s="15">
        <f t="shared" si="14"/>
        <v>29570.241600000001</v>
      </c>
      <c r="S58" s="17">
        <f t="shared" si="15"/>
        <v>5084898.7455360005</v>
      </c>
      <c r="Y58" s="10">
        <v>40</v>
      </c>
      <c r="Z58" s="15">
        <v>6.5010000000000003</v>
      </c>
      <c r="AA58" s="16">
        <v>168.54</v>
      </c>
      <c r="AB58" s="16">
        <v>37.905999999999999</v>
      </c>
      <c r="AC58" s="16">
        <v>203.98</v>
      </c>
      <c r="AD58" s="16">
        <v>-61.606999999999999</v>
      </c>
      <c r="AE58" s="17">
        <v>46.732999999999997</v>
      </c>
      <c r="AF58" s="15">
        <f t="shared" si="8"/>
        <v>2183.9732889999996</v>
      </c>
      <c r="AG58" s="17">
        <f t="shared" si="9"/>
        <v>102063.62371483697</v>
      </c>
      <c r="AI58" s="22">
        <v>40</v>
      </c>
      <c r="AJ58" s="15">
        <v>3.8969999999999998</v>
      </c>
      <c r="AK58" s="16">
        <v>99.695999999999998</v>
      </c>
      <c r="AL58" s="16">
        <v>62.512</v>
      </c>
      <c r="AM58" s="16">
        <v>133.79</v>
      </c>
      <c r="AN58" s="16">
        <v>-134.19300000000001</v>
      </c>
      <c r="AO58" s="17">
        <v>27.893999999999998</v>
      </c>
      <c r="AP58" s="15">
        <f t="shared" si="10"/>
        <v>778.0752359999999</v>
      </c>
      <c r="AQ58" s="17">
        <f t="shared" si="11"/>
        <v>21703.630632983997</v>
      </c>
      <c r="AS58" s="10">
        <v>40</v>
      </c>
      <c r="AT58" s="15">
        <v>5.2279999999999998</v>
      </c>
      <c r="AU58" s="16">
        <v>78.206999999999994</v>
      </c>
      <c r="AV58" s="16">
        <v>54.332999999999998</v>
      </c>
      <c r="AW58" s="16">
        <v>114.333</v>
      </c>
      <c r="AX58" s="16">
        <v>-122.276</v>
      </c>
      <c r="AY58" s="17">
        <v>37.454000000000001</v>
      </c>
      <c r="AZ58" s="15">
        <f t="shared" si="12"/>
        <v>1402.8021160000001</v>
      </c>
      <c r="BA58" s="17">
        <f t="shared" si="13"/>
        <v>52540.550452664007</v>
      </c>
    </row>
    <row r="59" spans="1:53" x14ac:dyDescent="0.25">
      <c r="A59" s="10">
        <v>41</v>
      </c>
      <c r="B59" s="15">
        <v>831.69600000000003</v>
      </c>
      <c r="C59" s="16">
        <v>61.226999999999997</v>
      </c>
      <c r="D59" s="16">
        <v>13.632999999999999</v>
      </c>
      <c r="E59" s="16">
        <v>120.40900000000001</v>
      </c>
      <c r="F59" s="16">
        <v>-5.0570000000000004</v>
      </c>
      <c r="G59" s="17">
        <v>613.49199999999996</v>
      </c>
      <c r="H59" s="15">
        <f t="shared" si="6"/>
        <v>376372.43406399997</v>
      </c>
      <c r="I59" s="17">
        <f t="shared" si="7"/>
        <v>230901477.31879145</v>
      </c>
      <c r="K59" s="10">
        <v>41</v>
      </c>
      <c r="L59" s="15">
        <v>43.066000000000003</v>
      </c>
      <c r="M59" s="16">
        <v>140.94999999999999</v>
      </c>
      <c r="N59" s="16">
        <v>83.667000000000002</v>
      </c>
      <c r="O59" s="16">
        <v>183.13900000000001</v>
      </c>
      <c r="P59" s="16">
        <v>-92.082999999999998</v>
      </c>
      <c r="Q59" s="16">
        <v>137.59100000000001</v>
      </c>
      <c r="R59" s="15">
        <f t="shared" si="14"/>
        <v>18931.283281000004</v>
      </c>
      <c r="S59" s="17">
        <f t="shared" si="15"/>
        <v>2604774.1979160719</v>
      </c>
      <c r="Y59" s="10">
        <v>41</v>
      </c>
      <c r="Z59" s="15">
        <v>4.726</v>
      </c>
      <c r="AA59" s="16">
        <v>162.23500000000001</v>
      </c>
      <c r="AB59" s="16">
        <v>111</v>
      </c>
      <c r="AC59" s="16">
        <v>180.99299999999999</v>
      </c>
      <c r="AD59" s="16">
        <v>-137.66300000000001</v>
      </c>
      <c r="AE59" s="17">
        <v>33.820999999999998</v>
      </c>
      <c r="AF59" s="15">
        <f t="shared" si="8"/>
        <v>1143.8600409999999</v>
      </c>
      <c r="AG59" s="17">
        <f t="shared" si="9"/>
        <v>38686.490446660995</v>
      </c>
      <c r="AI59" s="22">
        <v>41</v>
      </c>
      <c r="AJ59" s="15">
        <v>3.742</v>
      </c>
      <c r="AK59" s="16">
        <v>106.59399999999999</v>
      </c>
      <c r="AL59" s="16">
        <v>63.201999999999998</v>
      </c>
      <c r="AM59" s="16">
        <v>125.76900000000001</v>
      </c>
      <c r="AN59" s="16">
        <v>-129.958</v>
      </c>
      <c r="AO59" s="17">
        <v>26.817</v>
      </c>
      <c r="AP59" s="15">
        <f t="shared" si="10"/>
        <v>719.15148899999997</v>
      </c>
      <c r="AQ59" s="17">
        <f t="shared" si="11"/>
        <v>19285.485480512998</v>
      </c>
      <c r="AS59" s="10">
        <v>41</v>
      </c>
      <c r="AT59" s="15">
        <v>3.5110000000000001</v>
      </c>
      <c r="AU59" s="16">
        <v>109.512</v>
      </c>
      <c r="AV59" s="16">
        <v>78.807000000000002</v>
      </c>
      <c r="AW59" s="16">
        <v>141.804</v>
      </c>
      <c r="AX59" s="16">
        <v>-43.21</v>
      </c>
      <c r="AY59" s="17">
        <v>25.154</v>
      </c>
      <c r="AZ59" s="15">
        <f t="shared" si="12"/>
        <v>632.72371599999997</v>
      </c>
      <c r="BA59" s="17">
        <f t="shared" si="13"/>
        <v>15915.532352263999</v>
      </c>
    </row>
    <row r="60" spans="1:53" x14ac:dyDescent="0.25">
      <c r="A60" s="10">
        <v>42</v>
      </c>
      <c r="B60" s="15">
        <v>820.72900000000004</v>
      </c>
      <c r="C60" s="16">
        <v>139.208</v>
      </c>
      <c r="D60" s="16">
        <v>65.363</v>
      </c>
      <c r="E60" s="16">
        <v>162.417</v>
      </c>
      <c r="F60" s="16">
        <v>-29.998999999999999</v>
      </c>
      <c r="G60" s="17">
        <v>605.72</v>
      </c>
      <c r="H60" s="15">
        <f t="shared" si="6"/>
        <v>366896.71840000001</v>
      </c>
      <c r="I60" s="17">
        <f t="shared" si="7"/>
        <v>222236680.26924801</v>
      </c>
      <c r="K60" s="10">
        <v>42</v>
      </c>
      <c r="L60" s="15">
        <v>37.695</v>
      </c>
      <c r="M60" s="16">
        <v>129.804</v>
      </c>
      <c r="N60" s="16">
        <v>42.624000000000002</v>
      </c>
      <c r="O60" s="16">
        <v>167.82599999999999</v>
      </c>
      <c r="P60" s="16">
        <v>-63.435000000000002</v>
      </c>
      <c r="Q60" s="16">
        <v>120.18899999999999</v>
      </c>
      <c r="R60" s="15">
        <f t="shared" si="14"/>
        <v>14445.395720999999</v>
      </c>
      <c r="S60" s="17">
        <f t="shared" si="15"/>
        <v>1736177.6663112687</v>
      </c>
      <c r="Y60" s="10">
        <v>42</v>
      </c>
      <c r="Z60" s="15">
        <v>5.3049999999999997</v>
      </c>
      <c r="AA60" s="16">
        <v>97.941999999999993</v>
      </c>
      <c r="AB60" s="16">
        <v>24.564</v>
      </c>
      <c r="AC60" s="16">
        <v>175.23599999999999</v>
      </c>
      <c r="AD60" s="16">
        <v>-113.199</v>
      </c>
      <c r="AE60" s="17">
        <v>38.079000000000001</v>
      </c>
      <c r="AF60" s="15">
        <f t="shared" si="8"/>
        <v>1450.010241</v>
      </c>
      <c r="AG60" s="17">
        <f t="shared" si="9"/>
        <v>55214.939967038998</v>
      </c>
      <c r="AI60" s="22">
        <v>42</v>
      </c>
      <c r="AJ60" s="15">
        <v>3.6269999999999998</v>
      </c>
      <c r="AK60" s="16">
        <v>104.57299999999999</v>
      </c>
      <c r="AL60" s="16">
        <v>80.605000000000004</v>
      </c>
      <c r="AM60" s="16">
        <v>124.227</v>
      </c>
      <c r="AN60" s="16">
        <v>-33.69</v>
      </c>
      <c r="AO60" s="17">
        <v>26.04</v>
      </c>
      <c r="AP60" s="15">
        <f t="shared" si="10"/>
        <v>678.08159999999998</v>
      </c>
      <c r="AQ60" s="17">
        <f t="shared" si="11"/>
        <v>17657.244864</v>
      </c>
      <c r="AS60" s="10">
        <v>42</v>
      </c>
      <c r="AT60" s="15">
        <v>2.4689999999999999</v>
      </c>
      <c r="AU60" s="16">
        <v>83.388000000000005</v>
      </c>
      <c r="AV60" s="16">
        <v>58.948999999999998</v>
      </c>
      <c r="AW60" s="16">
        <v>103.32899999999999</v>
      </c>
      <c r="AX60" s="16">
        <v>-77.275999999999996</v>
      </c>
      <c r="AY60" s="17">
        <v>17.655999999999999</v>
      </c>
      <c r="AZ60" s="15">
        <f t="shared" si="12"/>
        <v>311.73433599999998</v>
      </c>
      <c r="BA60" s="17">
        <f t="shared" si="13"/>
        <v>5503.9814364159993</v>
      </c>
    </row>
    <row r="61" spans="1:53" x14ac:dyDescent="0.25">
      <c r="A61" s="10">
        <v>43</v>
      </c>
      <c r="B61" s="15">
        <v>873.73800000000006</v>
      </c>
      <c r="C61" s="16">
        <v>113.136</v>
      </c>
      <c r="D61" s="16">
        <v>29</v>
      </c>
      <c r="E61" s="16">
        <v>180.31200000000001</v>
      </c>
      <c r="F61" s="16">
        <v>-127.158</v>
      </c>
      <c r="G61" s="17">
        <v>644.64200000000005</v>
      </c>
      <c r="H61" s="15">
        <f t="shared" si="6"/>
        <v>415563.30816400005</v>
      </c>
      <c r="I61" s="17">
        <f t="shared" si="7"/>
        <v>267889562.10145733</v>
      </c>
      <c r="K61" s="10">
        <v>43</v>
      </c>
      <c r="L61" s="15">
        <v>46.094000000000001</v>
      </c>
      <c r="M61" s="16">
        <v>115.57599999999999</v>
      </c>
      <c r="N61" s="16">
        <v>24</v>
      </c>
      <c r="O61" s="16">
        <v>200.43</v>
      </c>
      <c r="P61" s="16">
        <v>-66.481999999999999</v>
      </c>
      <c r="Q61" s="16">
        <v>147.22999999999999</v>
      </c>
      <c r="R61" s="15">
        <f t="shared" si="14"/>
        <v>21676.672899999998</v>
      </c>
      <c r="S61" s="17">
        <f t="shared" si="15"/>
        <v>3191456.5510669993</v>
      </c>
      <c r="Y61" s="10">
        <v>43</v>
      </c>
      <c r="Z61" s="15">
        <v>6.3079999999999998</v>
      </c>
      <c r="AA61" s="16">
        <v>100.89</v>
      </c>
      <c r="AB61" s="16">
        <v>38.390999999999998</v>
      </c>
      <c r="AC61" s="16">
        <v>174.27799999999999</v>
      </c>
      <c r="AD61" s="16">
        <v>-137.49</v>
      </c>
      <c r="AE61" s="17">
        <v>45.219000000000001</v>
      </c>
      <c r="AF61" s="15">
        <f t="shared" si="8"/>
        <v>2044.757961</v>
      </c>
      <c r="AG61" s="17">
        <f t="shared" si="9"/>
        <v>92461.910238459008</v>
      </c>
      <c r="AI61" s="22">
        <v>43</v>
      </c>
      <c r="AJ61" s="15">
        <v>4.282</v>
      </c>
      <c r="AK61" s="16">
        <v>95.533000000000001</v>
      </c>
      <c r="AL61" s="16">
        <v>52.170999999999999</v>
      </c>
      <c r="AM61" s="16">
        <v>131.53899999999999</v>
      </c>
      <c r="AN61" s="16">
        <v>-31.675000000000001</v>
      </c>
      <c r="AO61" s="17">
        <v>30.681999999999999</v>
      </c>
      <c r="AP61" s="15">
        <f t="shared" si="10"/>
        <v>941.38512399999991</v>
      </c>
      <c r="AQ61" s="17">
        <f t="shared" si="11"/>
        <v>28883.578374567995</v>
      </c>
      <c r="AS61" s="10">
        <v>43</v>
      </c>
      <c r="AT61" s="15">
        <v>2.72</v>
      </c>
      <c r="AU61" s="16">
        <v>108.967</v>
      </c>
      <c r="AV61" s="16">
        <v>68</v>
      </c>
      <c r="AW61" s="16">
        <v>134</v>
      </c>
      <c r="AX61" s="16">
        <v>-36.869999999999997</v>
      </c>
      <c r="AY61" s="17">
        <v>19.443999999999999</v>
      </c>
      <c r="AZ61" s="15">
        <f t="shared" si="12"/>
        <v>378.06913599999996</v>
      </c>
      <c r="BA61" s="17">
        <f t="shared" si="13"/>
        <v>7351.1762803839993</v>
      </c>
    </row>
    <row r="62" spans="1:53" x14ac:dyDescent="0.25">
      <c r="A62" s="10">
        <v>44</v>
      </c>
      <c r="B62" s="15">
        <v>851.803</v>
      </c>
      <c r="C62" s="16">
        <v>96.471999999999994</v>
      </c>
      <c r="D62" s="16">
        <v>12.832000000000001</v>
      </c>
      <c r="E62" s="16">
        <v>154.458</v>
      </c>
      <c r="F62" s="16">
        <v>-54.805999999999997</v>
      </c>
      <c r="G62" s="17">
        <v>628.67899999999997</v>
      </c>
      <c r="H62" s="15">
        <f t="shared" si="6"/>
        <v>395237.285041</v>
      </c>
      <c r="I62" s="17">
        <f t="shared" si="7"/>
        <v>248477381.12229082</v>
      </c>
      <c r="K62" s="10">
        <v>44</v>
      </c>
      <c r="L62" s="15">
        <v>36.426000000000002</v>
      </c>
      <c r="M62" s="16">
        <v>164.93299999999999</v>
      </c>
      <c r="N62" s="16">
        <v>74.667000000000002</v>
      </c>
      <c r="O62" s="16">
        <v>190.238</v>
      </c>
      <c r="P62" s="16">
        <v>-73.123999999999995</v>
      </c>
      <c r="Q62" s="16">
        <v>116.25700000000001</v>
      </c>
      <c r="R62" s="15">
        <f t="shared" si="14"/>
        <v>13515.690049000001</v>
      </c>
      <c r="S62" s="17">
        <f t="shared" si="15"/>
        <v>1571293.5780265932</v>
      </c>
      <c r="Y62" s="10">
        <v>44</v>
      </c>
      <c r="Z62" s="15">
        <v>7.87</v>
      </c>
      <c r="AA62" s="16">
        <v>82.938999999999993</v>
      </c>
      <c r="AB62" s="16">
        <v>27.228999999999999</v>
      </c>
      <c r="AC62" s="16">
        <v>136.25200000000001</v>
      </c>
      <c r="AD62" s="16">
        <v>-109.502</v>
      </c>
      <c r="AE62" s="17">
        <v>56.579000000000001</v>
      </c>
      <c r="AF62" s="15">
        <f t="shared" si="8"/>
        <v>3201.1832410000002</v>
      </c>
      <c r="AG62" s="17">
        <f t="shared" si="9"/>
        <v>181119.74659253901</v>
      </c>
      <c r="AI62" s="22">
        <v>44</v>
      </c>
      <c r="AJ62" s="15">
        <v>4.3789999999999996</v>
      </c>
      <c r="AK62" s="16">
        <v>147.44399999999999</v>
      </c>
      <c r="AL62" s="16">
        <v>73.305999999999997</v>
      </c>
      <c r="AM62" s="16">
        <v>180.245</v>
      </c>
      <c r="AN62" s="16">
        <v>-127.07299999999999</v>
      </c>
      <c r="AO62" s="17">
        <v>31.334</v>
      </c>
      <c r="AP62" s="15">
        <f t="shared" si="10"/>
        <v>981.81955599999992</v>
      </c>
      <c r="AQ62" s="17">
        <f t="shared" si="11"/>
        <v>30764.333967703998</v>
      </c>
      <c r="AS62" s="10">
        <v>44</v>
      </c>
      <c r="AT62" s="15">
        <v>3.762</v>
      </c>
      <c r="AU62" s="16">
        <v>98.099000000000004</v>
      </c>
      <c r="AV62" s="16">
        <v>60.374000000000002</v>
      </c>
      <c r="AW62" s="16">
        <v>130.17599999999999</v>
      </c>
      <c r="AX62" s="16">
        <v>-104.32299999999999</v>
      </c>
      <c r="AY62" s="17">
        <v>26.949000000000002</v>
      </c>
      <c r="AZ62" s="15">
        <f t="shared" si="12"/>
        <v>726.24860100000012</v>
      </c>
      <c r="BA62" s="17">
        <f t="shared" si="13"/>
        <v>19571.673548349005</v>
      </c>
    </row>
    <row r="63" spans="1:53" x14ac:dyDescent="0.25">
      <c r="A63" s="10">
        <v>45</v>
      </c>
      <c r="B63" s="15">
        <v>787.827</v>
      </c>
      <c r="C63" s="16">
        <v>137.334</v>
      </c>
      <c r="D63" s="16">
        <v>22.678000000000001</v>
      </c>
      <c r="E63" s="16">
        <v>201.85499999999999</v>
      </c>
      <c r="F63" s="16">
        <v>-135</v>
      </c>
      <c r="G63" s="17">
        <v>581.25300000000004</v>
      </c>
      <c r="H63" s="15">
        <f t="shared" si="6"/>
        <v>337855.05000900006</v>
      </c>
      <c r="I63" s="17">
        <f t="shared" si="7"/>
        <v>196379261.38288131</v>
      </c>
      <c r="K63" s="10">
        <v>45</v>
      </c>
      <c r="L63" s="15">
        <v>56.445</v>
      </c>
      <c r="M63" s="16">
        <v>148.18899999999999</v>
      </c>
      <c r="N63" s="16">
        <v>40.700000000000003</v>
      </c>
      <c r="O63" s="16">
        <v>173.03100000000001</v>
      </c>
      <c r="P63" s="16">
        <v>-92.783000000000001</v>
      </c>
      <c r="Q63" s="16">
        <v>180.21299999999999</v>
      </c>
      <c r="R63" s="15">
        <f t="shared" si="14"/>
        <v>32476.725368999996</v>
      </c>
      <c r="S63" s="17">
        <f t="shared" si="15"/>
        <v>5852728.1089235963</v>
      </c>
      <c r="Y63" s="10">
        <v>45</v>
      </c>
      <c r="Z63" s="15">
        <v>5.4210000000000003</v>
      </c>
      <c r="AA63" s="16">
        <v>92.918000000000006</v>
      </c>
      <c r="AB63" s="16">
        <v>43.395000000000003</v>
      </c>
      <c r="AC63" s="16">
        <v>146.667</v>
      </c>
      <c r="AD63" s="16">
        <v>-33.917000000000002</v>
      </c>
      <c r="AE63" s="17">
        <v>38.829000000000001</v>
      </c>
      <c r="AF63" s="15">
        <f t="shared" si="8"/>
        <v>1507.691241</v>
      </c>
      <c r="AG63" s="17">
        <f t="shared" si="9"/>
        <v>58542.143196789002</v>
      </c>
      <c r="AI63" s="22">
        <v>45</v>
      </c>
      <c r="AJ63" s="15">
        <v>4.4370000000000003</v>
      </c>
      <c r="AK63" s="16">
        <v>123.02800000000001</v>
      </c>
      <c r="AL63" s="16">
        <v>84.46</v>
      </c>
      <c r="AM63" s="16">
        <v>152.02199999999999</v>
      </c>
      <c r="AN63" s="16">
        <v>-119.249</v>
      </c>
      <c r="AO63" s="17">
        <v>31.837</v>
      </c>
      <c r="AP63" s="15">
        <f t="shared" si="10"/>
        <v>1013.594569</v>
      </c>
      <c r="AQ63" s="17">
        <f t="shared" si="11"/>
        <v>32269.810293252998</v>
      </c>
      <c r="AS63" s="10">
        <v>45</v>
      </c>
      <c r="AT63" s="15">
        <v>2.681</v>
      </c>
      <c r="AU63" s="16">
        <v>132.4</v>
      </c>
      <c r="AV63" s="16">
        <v>85.713999999999999</v>
      </c>
      <c r="AW63" s="16">
        <v>154.637</v>
      </c>
      <c r="AX63" s="16">
        <v>-119.539</v>
      </c>
      <c r="AY63" s="17">
        <v>19.157</v>
      </c>
      <c r="AZ63" s="15">
        <f t="shared" si="12"/>
        <v>366.99064900000002</v>
      </c>
      <c r="BA63" s="17">
        <f t="shared" si="13"/>
        <v>7030.4398628930003</v>
      </c>
    </row>
    <row r="64" spans="1:53" x14ac:dyDescent="0.25">
      <c r="A64" s="10">
        <v>46</v>
      </c>
      <c r="B64" s="15">
        <v>685.46400000000006</v>
      </c>
      <c r="C64" s="16">
        <v>125.123</v>
      </c>
      <c r="D64" s="16">
        <v>33.673999999999999</v>
      </c>
      <c r="E64" s="16">
        <v>177.459</v>
      </c>
      <c r="F64" s="16">
        <v>6.1369999999999996</v>
      </c>
      <c r="G64" s="17">
        <v>505.84300000000002</v>
      </c>
      <c r="H64" s="15">
        <f t="shared" si="6"/>
        <v>255877.14064900001</v>
      </c>
      <c r="I64" s="17">
        <f t="shared" si="7"/>
        <v>129433660.45731212</v>
      </c>
      <c r="K64" s="10">
        <v>46</v>
      </c>
      <c r="L64" s="15">
        <v>48.145000000000003</v>
      </c>
      <c r="M64" s="16">
        <v>158.38900000000001</v>
      </c>
      <c r="N64" s="16">
        <v>44.667000000000002</v>
      </c>
      <c r="O64" s="16">
        <v>178.489</v>
      </c>
      <c r="P64" s="16">
        <v>-124.72499999999999</v>
      </c>
      <c r="Q64" s="16">
        <v>153.608</v>
      </c>
      <c r="R64" s="15">
        <f t="shared" si="14"/>
        <v>23595.417664000001</v>
      </c>
      <c r="S64" s="17">
        <f t="shared" si="15"/>
        <v>3624444.9165317123</v>
      </c>
      <c r="Y64" s="10">
        <v>46</v>
      </c>
      <c r="Z64" s="15">
        <v>4.5720000000000001</v>
      </c>
      <c r="AA64" s="16">
        <v>64.210999999999999</v>
      </c>
      <c r="AB64" s="16">
        <v>29.472000000000001</v>
      </c>
      <c r="AC64" s="16">
        <v>113.806</v>
      </c>
      <c r="AD64" s="16">
        <v>-139.821</v>
      </c>
      <c r="AE64" s="17">
        <v>32.720999999999997</v>
      </c>
      <c r="AF64" s="15">
        <f t="shared" si="8"/>
        <v>1070.6638409999998</v>
      </c>
      <c r="AG64" s="17">
        <f t="shared" si="9"/>
        <v>35033.19154136099</v>
      </c>
      <c r="AI64" s="22">
        <v>46</v>
      </c>
      <c r="AJ64" s="15">
        <v>5.093</v>
      </c>
      <c r="AK64" s="16">
        <v>121.491</v>
      </c>
      <c r="AL64" s="16">
        <v>41</v>
      </c>
      <c r="AM64" s="16">
        <v>164.334</v>
      </c>
      <c r="AN64" s="16">
        <v>-133.15199999999999</v>
      </c>
      <c r="AO64" s="17">
        <v>36.552999999999997</v>
      </c>
      <c r="AP64" s="15">
        <f t="shared" si="10"/>
        <v>1336.1218089999998</v>
      </c>
      <c r="AQ64" s="17">
        <f t="shared" si="11"/>
        <v>48839.260484376988</v>
      </c>
      <c r="AS64" s="10">
        <v>46</v>
      </c>
      <c r="AT64" s="15">
        <v>2.9319999999999999</v>
      </c>
      <c r="AU64" s="16">
        <v>94.628</v>
      </c>
      <c r="AV64" s="16">
        <v>37.58</v>
      </c>
      <c r="AW64" s="16">
        <v>134.404</v>
      </c>
      <c r="AX64" s="16">
        <v>-37.475999999999999</v>
      </c>
      <c r="AY64" s="17">
        <v>21.001000000000001</v>
      </c>
      <c r="AZ64" s="15">
        <f t="shared" si="12"/>
        <v>441.04200100000003</v>
      </c>
      <c r="BA64" s="17">
        <f t="shared" si="13"/>
        <v>9262.3230630010003</v>
      </c>
    </row>
    <row r="65" spans="1:54" x14ac:dyDescent="0.25">
      <c r="A65" s="10">
        <v>47</v>
      </c>
      <c r="B65" s="15">
        <v>937.71500000000003</v>
      </c>
      <c r="C65" s="16">
        <v>115.373</v>
      </c>
      <c r="D65" s="16">
        <v>30.251000000000001</v>
      </c>
      <c r="E65" s="16">
        <v>185.91399999999999</v>
      </c>
      <c r="F65" s="16">
        <v>-47.215000000000003</v>
      </c>
      <c r="G65" s="17">
        <v>692.66700000000003</v>
      </c>
      <c r="H65" s="15">
        <f t="shared" si="6"/>
        <v>479787.57288900006</v>
      </c>
      <c r="I65" s="17">
        <f t="shared" si="7"/>
        <v>332333018.750305</v>
      </c>
      <c r="K65" s="10">
        <v>47</v>
      </c>
      <c r="L65" s="15">
        <v>51.854999999999997</v>
      </c>
      <c r="M65" s="16">
        <v>135.45599999999999</v>
      </c>
      <c r="N65" s="16">
        <v>36.052</v>
      </c>
      <c r="O65" s="16">
        <v>195.834</v>
      </c>
      <c r="P65" s="16">
        <v>-5.194</v>
      </c>
      <c r="Q65" s="16">
        <v>165.68</v>
      </c>
      <c r="R65" s="15">
        <f t="shared" si="14"/>
        <v>27449.862400000002</v>
      </c>
      <c r="S65" s="17">
        <f t="shared" si="15"/>
        <v>4547893.2024320001</v>
      </c>
      <c r="Y65" s="10">
        <v>47</v>
      </c>
      <c r="Z65" s="15">
        <v>6.0570000000000004</v>
      </c>
      <c r="AA65" s="16">
        <v>141.02699999999999</v>
      </c>
      <c r="AB65" s="16">
        <v>72.332999999999998</v>
      </c>
      <c r="AC65" s="16">
        <v>180.93299999999999</v>
      </c>
      <c r="AD65" s="16">
        <v>-51.225999999999999</v>
      </c>
      <c r="AE65" s="17">
        <v>43.468000000000004</v>
      </c>
      <c r="AF65" s="15">
        <f t="shared" si="8"/>
        <v>1889.4670240000003</v>
      </c>
      <c r="AG65" s="17">
        <f t="shared" si="9"/>
        <v>82131.352599232021</v>
      </c>
      <c r="AI65" s="22">
        <v>47</v>
      </c>
      <c r="AJ65" s="15">
        <v>3.492</v>
      </c>
      <c r="AK65" s="16">
        <v>109.574</v>
      </c>
      <c r="AL65" s="16">
        <v>62.207000000000001</v>
      </c>
      <c r="AM65" s="16">
        <v>142.654</v>
      </c>
      <c r="AN65" s="16">
        <v>-73.179000000000002</v>
      </c>
      <c r="AO65" s="17">
        <v>24.957000000000001</v>
      </c>
      <c r="AP65" s="15">
        <f t="shared" si="10"/>
        <v>622.85184900000002</v>
      </c>
      <c r="AQ65" s="17">
        <f t="shared" si="11"/>
        <v>15544.513595493001</v>
      </c>
      <c r="AS65" s="10">
        <v>47</v>
      </c>
      <c r="AT65" s="15">
        <v>4.109</v>
      </c>
      <c r="AU65" s="16">
        <v>108.164</v>
      </c>
      <c r="AV65" s="16">
        <v>55.88</v>
      </c>
      <c r="AW65" s="16">
        <v>145.13200000000001</v>
      </c>
      <c r="AX65" s="16">
        <v>-44.235999999999997</v>
      </c>
      <c r="AY65" s="17">
        <v>29.465</v>
      </c>
      <c r="AZ65" s="15">
        <f t="shared" si="12"/>
        <v>868.18622500000004</v>
      </c>
      <c r="BA65" s="17">
        <f t="shared" si="13"/>
        <v>25581.107119625001</v>
      </c>
    </row>
    <row r="66" spans="1:54" x14ac:dyDescent="0.25">
      <c r="A66" s="10">
        <v>48</v>
      </c>
      <c r="B66" s="15">
        <v>839.00800000000004</v>
      </c>
      <c r="C66" s="16">
        <v>130.62799999999999</v>
      </c>
      <c r="D66" s="16">
        <v>24.446999999999999</v>
      </c>
      <c r="E66" s="16">
        <v>189.77500000000001</v>
      </c>
      <c r="F66" s="16">
        <v>-99.051000000000002</v>
      </c>
      <c r="G66" s="17">
        <v>618.80799999999999</v>
      </c>
      <c r="H66" s="15">
        <f t="shared" si="6"/>
        <v>382923.34086399997</v>
      </c>
      <c r="I66" s="17">
        <f t="shared" si="7"/>
        <v>236956026.71337008</v>
      </c>
      <c r="K66" s="10">
        <v>48</v>
      </c>
      <c r="L66" s="15">
        <v>44.823999999999998</v>
      </c>
      <c r="M66" s="16">
        <v>69.781000000000006</v>
      </c>
      <c r="N66" s="16">
        <v>22.413</v>
      </c>
      <c r="O66" s="16">
        <v>141.87799999999999</v>
      </c>
      <c r="P66" s="16">
        <v>-61.869</v>
      </c>
      <c r="Q66" s="16">
        <v>143.16200000000001</v>
      </c>
      <c r="R66" s="15">
        <f t="shared" si="14"/>
        <v>20495.358244000003</v>
      </c>
      <c r="S66" s="17">
        <f t="shared" si="15"/>
        <v>2934156.4769275286</v>
      </c>
      <c r="Y66" s="10">
        <v>48</v>
      </c>
      <c r="Z66" s="15">
        <v>7.5419999999999998</v>
      </c>
      <c r="AA66" s="16">
        <v>103.803</v>
      </c>
      <c r="AB66" s="16">
        <v>53.689</v>
      </c>
      <c r="AC66" s="16">
        <v>131.04499999999999</v>
      </c>
      <c r="AD66" s="16">
        <v>-83.53</v>
      </c>
      <c r="AE66" s="17">
        <v>54.234000000000002</v>
      </c>
      <c r="AF66" s="15">
        <f t="shared" si="8"/>
        <v>2941.3267560000004</v>
      </c>
      <c r="AG66" s="17">
        <f t="shared" si="9"/>
        <v>159519.91528490404</v>
      </c>
      <c r="AI66" s="22">
        <v>48</v>
      </c>
      <c r="AJ66" s="15">
        <v>4.726</v>
      </c>
      <c r="AK66" s="16">
        <v>122.98399999999999</v>
      </c>
      <c r="AL66" s="16">
        <v>55.594999999999999</v>
      </c>
      <c r="AM66" s="16">
        <v>161.12899999999999</v>
      </c>
      <c r="AN66" s="16">
        <v>-138.99100000000001</v>
      </c>
      <c r="AO66" s="17">
        <v>33.866</v>
      </c>
      <c r="AP66" s="15">
        <f t="shared" si="10"/>
        <v>1146.9059560000001</v>
      </c>
      <c r="AQ66" s="17">
        <f t="shared" si="11"/>
        <v>38841.117105896003</v>
      </c>
      <c r="AS66" s="10">
        <v>48</v>
      </c>
      <c r="AT66" s="15">
        <v>3.2989999999999999</v>
      </c>
      <c r="AU66" s="16">
        <v>81.206000000000003</v>
      </c>
      <c r="AV66" s="16">
        <v>47.302</v>
      </c>
      <c r="AW66" s="16">
        <v>125.346</v>
      </c>
      <c r="AX66" s="16">
        <v>-55.561</v>
      </c>
      <c r="AY66" s="17">
        <v>23.577000000000002</v>
      </c>
      <c r="AZ66" s="15">
        <f t="shared" si="12"/>
        <v>555.87492900000007</v>
      </c>
      <c r="BA66" s="17">
        <f t="shared" si="13"/>
        <v>13105.863201033002</v>
      </c>
    </row>
    <row r="67" spans="1:54" x14ac:dyDescent="0.25">
      <c r="A67" s="10">
        <v>49</v>
      </c>
      <c r="B67" s="15">
        <v>701.91499999999996</v>
      </c>
      <c r="C67" s="16">
        <v>108.824</v>
      </c>
      <c r="D67" s="16">
        <v>39.444000000000003</v>
      </c>
      <c r="E67" s="16">
        <v>164.15600000000001</v>
      </c>
      <c r="F67" s="16">
        <v>-111.468</v>
      </c>
      <c r="G67" s="17">
        <v>517.19299999999998</v>
      </c>
      <c r="H67" s="15">
        <f t="shared" si="6"/>
        <v>267488.59924899996</v>
      </c>
      <c r="I67" s="17">
        <f t="shared" si="7"/>
        <v>138343231.11138803</v>
      </c>
      <c r="K67" s="10">
        <v>49</v>
      </c>
      <c r="L67" s="15">
        <v>35.058999999999997</v>
      </c>
      <c r="M67" s="16">
        <v>63.709000000000003</v>
      </c>
      <c r="N67" s="16">
        <v>14.672000000000001</v>
      </c>
      <c r="O67" s="16">
        <v>140.023</v>
      </c>
      <c r="P67" s="16">
        <v>-50.44</v>
      </c>
      <c r="Q67" s="16">
        <v>111.873</v>
      </c>
      <c r="R67" s="15">
        <f t="shared" si="14"/>
        <v>12515.568129000001</v>
      </c>
      <c r="S67" s="17">
        <f t="shared" si="15"/>
        <v>1400154.1532956171</v>
      </c>
      <c r="Y67" s="10">
        <v>49</v>
      </c>
      <c r="Z67" s="15">
        <v>4.88</v>
      </c>
      <c r="AA67" s="16">
        <v>113.206</v>
      </c>
      <c r="AB67" s="16">
        <v>57.287999999999997</v>
      </c>
      <c r="AC67" s="16">
        <v>149.68299999999999</v>
      </c>
      <c r="AD67" s="16">
        <v>-17.571000000000002</v>
      </c>
      <c r="AE67" s="17">
        <v>34.965000000000003</v>
      </c>
      <c r="AF67" s="15">
        <f t="shared" si="8"/>
        <v>1222.5512250000002</v>
      </c>
      <c r="AG67" s="17">
        <f t="shared" si="9"/>
        <v>42746.503582125013</v>
      </c>
      <c r="AI67" s="22">
        <v>49</v>
      </c>
      <c r="AJ67" s="15">
        <v>4.0510000000000002</v>
      </c>
      <c r="AK67" s="16">
        <v>80.028999999999996</v>
      </c>
      <c r="AL67" s="16">
        <v>48.732999999999997</v>
      </c>
      <c r="AM67" s="16">
        <v>106.83</v>
      </c>
      <c r="AN67" s="16">
        <v>-122.471</v>
      </c>
      <c r="AO67" s="17">
        <v>28.974</v>
      </c>
      <c r="AP67" s="15">
        <f t="shared" si="10"/>
        <v>839.49267599999996</v>
      </c>
      <c r="AQ67" s="17">
        <f t="shared" si="11"/>
        <v>24323.460794423998</v>
      </c>
      <c r="AS67" s="10">
        <v>49</v>
      </c>
      <c r="AT67" s="15">
        <v>4.0510000000000002</v>
      </c>
      <c r="AU67" s="16">
        <v>92.082999999999998</v>
      </c>
      <c r="AV67" s="16">
        <v>61.936999999999998</v>
      </c>
      <c r="AW67" s="16">
        <v>134.054</v>
      </c>
      <c r="AX67" s="16">
        <v>-12.170999999999999</v>
      </c>
      <c r="AY67" s="17">
        <v>28.984999999999999</v>
      </c>
      <c r="AZ67" s="15">
        <f t="shared" si="12"/>
        <v>840.130225</v>
      </c>
      <c r="BA67" s="17">
        <f t="shared" si="13"/>
        <v>24351.174571625001</v>
      </c>
    </row>
    <row r="68" spans="1:54" ht="15.75" thickBot="1" x14ac:dyDescent="0.3">
      <c r="A68" s="11">
        <v>50</v>
      </c>
      <c r="B68" s="18">
        <v>849.97500000000002</v>
      </c>
      <c r="C68" s="19">
        <v>123.39</v>
      </c>
      <c r="D68" s="19">
        <v>33.149000000000001</v>
      </c>
      <c r="E68" s="19">
        <v>162.58500000000001</v>
      </c>
      <c r="F68" s="19">
        <v>-97.921000000000006</v>
      </c>
      <c r="G68" s="20">
        <v>627.91</v>
      </c>
      <c r="H68" s="18">
        <f t="shared" si="6"/>
        <v>394270.96809999994</v>
      </c>
      <c r="I68" s="20">
        <f t="shared" si="7"/>
        <v>247566683.57967094</v>
      </c>
      <c r="K68" s="10">
        <v>50</v>
      </c>
      <c r="L68" s="15">
        <v>49.707000000000001</v>
      </c>
      <c r="M68" s="16">
        <v>120.27</v>
      </c>
      <c r="N68" s="16">
        <v>22.341000000000001</v>
      </c>
      <c r="O68" s="16">
        <v>172.63499999999999</v>
      </c>
      <c r="P68" s="16">
        <v>-123.44</v>
      </c>
      <c r="Q68" s="16">
        <v>158.78399999999999</v>
      </c>
      <c r="R68" s="15">
        <f t="shared" si="14"/>
        <v>25212.358655999997</v>
      </c>
      <c r="S68" s="17">
        <f t="shared" si="15"/>
        <v>4003319.1568343034</v>
      </c>
      <c r="Y68" s="11">
        <v>50</v>
      </c>
      <c r="Z68" s="18">
        <v>5.4210000000000003</v>
      </c>
      <c r="AA68" s="19">
        <v>159.84800000000001</v>
      </c>
      <c r="AB68" s="19">
        <v>44.584000000000003</v>
      </c>
      <c r="AC68" s="19">
        <v>193.00299999999999</v>
      </c>
      <c r="AD68" s="19">
        <v>-106.621</v>
      </c>
      <c r="AE68" s="20">
        <v>38.844999999999999</v>
      </c>
      <c r="AF68" s="18">
        <f t="shared" si="8"/>
        <v>1508.934025</v>
      </c>
      <c r="AG68" s="20">
        <f t="shared" si="9"/>
        <v>58614.542201124998</v>
      </c>
      <c r="AI68" s="23">
        <v>50</v>
      </c>
      <c r="AJ68" s="18">
        <v>4.2629999999999999</v>
      </c>
      <c r="AK68" s="19">
        <v>115.758</v>
      </c>
      <c r="AL68" s="19">
        <v>63.445999999999998</v>
      </c>
      <c r="AM68" s="19">
        <v>157.57900000000001</v>
      </c>
      <c r="AN68" s="19">
        <v>-146.88900000000001</v>
      </c>
      <c r="AO68" s="20">
        <v>30.51</v>
      </c>
      <c r="AP68" s="18">
        <f t="shared" si="10"/>
        <v>930.8601000000001</v>
      </c>
      <c r="AQ68" s="20">
        <f t="shared" si="11"/>
        <v>28400.541651000003</v>
      </c>
      <c r="AS68" s="10">
        <v>50</v>
      </c>
      <c r="AT68" s="15">
        <v>4.34</v>
      </c>
      <c r="AU68" s="16">
        <v>88.506</v>
      </c>
      <c r="AV68" s="16">
        <v>45.847000000000001</v>
      </c>
      <c r="AW68" s="16">
        <v>134.971</v>
      </c>
      <c r="AX68" s="16">
        <v>-11.31</v>
      </c>
      <c r="AY68" s="17">
        <v>31.161000000000001</v>
      </c>
      <c r="AZ68" s="15">
        <f t="shared" si="12"/>
        <v>971.00792100000012</v>
      </c>
      <c r="BA68" s="17">
        <f t="shared" si="13"/>
        <v>30257.577826281005</v>
      </c>
    </row>
    <row r="69" spans="1:54" x14ac:dyDescent="0.25">
      <c r="G69" s="1">
        <f>AVERAGE(G18:G68)</f>
        <v>464.65472000000011</v>
      </c>
      <c r="H69" s="16">
        <f>SUM(H19:H68)</f>
        <v>11826630.780040001</v>
      </c>
      <c r="I69" s="16">
        <f>SUM(I19:I68)</f>
        <v>6535937266.1737785</v>
      </c>
      <c r="J69" s="3"/>
      <c r="K69" s="10">
        <v>51</v>
      </c>
      <c r="L69" s="15">
        <v>50</v>
      </c>
      <c r="M69" s="16">
        <v>124.996</v>
      </c>
      <c r="N69" s="16">
        <v>65.207999999999998</v>
      </c>
      <c r="O69" s="16">
        <v>173.50800000000001</v>
      </c>
      <c r="P69" s="16">
        <v>-71.281000000000006</v>
      </c>
      <c r="Q69" s="16">
        <v>159.697</v>
      </c>
      <c r="R69" s="15">
        <f t="shared" si="14"/>
        <v>25503.131809000002</v>
      </c>
      <c r="S69" s="17">
        <f t="shared" si="15"/>
        <v>4072773.6405018736</v>
      </c>
      <c r="AE69" s="1">
        <f>AVERAGE(AE18:AE68)</f>
        <v>42.409559999999999</v>
      </c>
      <c r="AF69" s="16">
        <f>SUM(AF18:AF68)</f>
        <v>94147.425353999992</v>
      </c>
      <c r="AG69" s="16">
        <f>SUM(AG18:AG68)</f>
        <v>4368695.3700710936</v>
      </c>
      <c r="AH69" s="3" t="s">
        <v>10</v>
      </c>
      <c r="AO69" s="1">
        <f>AVERAGE(AO18:AO68)</f>
        <v>31.201820000000001</v>
      </c>
      <c r="AP69" s="1">
        <f>SUM(AP18:AP68)</f>
        <v>50574.239256999994</v>
      </c>
      <c r="AQ69" s="1">
        <f>SUM(AQ18:AQ68)</f>
        <v>1702649.985740155</v>
      </c>
      <c r="AR69" s="3" t="s">
        <v>10</v>
      </c>
      <c r="AS69" s="10">
        <v>51</v>
      </c>
      <c r="AT69" s="15">
        <v>3.9929999999999999</v>
      </c>
      <c r="AU69" s="16">
        <v>136.488</v>
      </c>
      <c r="AV69" s="16">
        <v>74.332999999999998</v>
      </c>
      <c r="AW69" s="16">
        <v>157.023</v>
      </c>
      <c r="AX69" s="16">
        <v>-24.074999999999999</v>
      </c>
      <c r="AY69" s="17">
        <v>28.599</v>
      </c>
      <c r="AZ69" s="15">
        <f t="shared" si="12"/>
        <v>817.90280100000007</v>
      </c>
      <c r="BA69" s="17">
        <f t="shared" ref="BA69:BA71" si="16">AY69^3</f>
        <v>23391.202205799003</v>
      </c>
    </row>
    <row r="70" spans="1:54" x14ac:dyDescent="0.25">
      <c r="G70" s="1">
        <f>_xlfn.STDEV.S(G18:G68)</f>
        <v>145.08479850651145</v>
      </c>
      <c r="H70" s="16"/>
      <c r="I70" s="16"/>
      <c r="K70" s="10">
        <v>52</v>
      </c>
      <c r="L70" s="15">
        <v>41.015999999999998</v>
      </c>
      <c r="M70" s="16">
        <v>78.254999999999995</v>
      </c>
      <c r="N70" s="16">
        <v>46.531999999999996</v>
      </c>
      <c r="O70" s="16">
        <v>115.206</v>
      </c>
      <c r="P70" s="16">
        <v>-83.418000000000006</v>
      </c>
      <c r="Q70" s="16">
        <v>130.863</v>
      </c>
      <c r="R70" s="15">
        <f t="shared" si="14"/>
        <v>17125.124768999998</v>
      </c>
      <c r="S70" s="17">
        <f t="shared" si="15"/>
        <v>2241045.2026456469</v>
      </c>
      <c r="AE70" s="1">
        <f>_xlfn.STDEV.S(AE18:AE68)</f>
        <v>9.2789935946189495</v>
      </c>
      <c r="AF70" s="16"/>
      <c r="AG70" s="16"/>
      <c r="AO70" s="1">
        <f>_xlfn.STDEV.S(AO18:AO68)</f>
        <v>6.2213599986051769</v>
      </c>
      <c r="AS70" s="10">
        <v>52</v>
      </c>
      <c r="AT70" s="15">
        <v>2.855</v>
      </c>
      <c r="AU70" s="16">
        <v>132.083</v>
      </c>
      <c r="AV70" s="16">
        <v>73.667000000000002</v>
      </c>
      <c r="AW70" s="16">
        <v>160.667</v>
      </c>
      <c r="AX70" s="16">
        <v>-90</v>
      </c>
      <c r="AY70" s="17">
        <v>20.556000000000001</v>
      </c>
      <c r="AZ70" s="15">
        <f t="shared" si="12"/>
        <v>422.54913600000003</v>
      </c>
      <c r="BA70" s="17">
        <f t="shared" si="16"/>
        <v>8685.9200396160013</v>
      </c>
    </row>
    <row r="71" spans="1:54" ht="15.75" thickBot="1" x14ac:dyDescent="0.3">
      <c r="H71" s="16" t="s">
        <v>32</v>
      </c>
      <c r="I71" s="16">
        <f>I69/H69</f>
        <v>552.64575243226386</v>
      </c>
      <c r="K71" s="10">
        <v>53</v>
      </c>
      <c r="L71" s="15">
        <v>43.457000000000001</v>
      </c>
      <c r="M71" s="16">
        <v>65.864000000000004</v>
      </c>
      <c r="N71" s="16">
        <v>23.523</v>
      </c>
      <c r="O71" s="16">
        <v>140.27199999999999</v>
      </c>
      <c r="P71" s="16">
        <v>-76.463999999999999</v>
      </c>
      <c r="Q71" s="16">
        <v>138.857</v>
      </c>
      <c r="R71" s="15">
        <f>Q71^2</f>
        <v>19281.266448999999</v>
      </c>
      <c r="S71" s="17">
        <f>Q71^3</f>
        <v>2677338.815308793</v>
      </c>
      <c r="AF71" s="16" t="s">
        <v>32</v>
      </c>
      <c r="AG71" s="16">
        <f>AG69/AF69</f>
        <v>46.402706751082526</v>
      </c>
      <c r="AP71" s="16" t="s">
        <v>32</v>
      </c>
      <c r="AQ71" s="16">
        <f>AQ69/AP69</f>
        <v>33.666348930883636</v>
      </c>
      <c r="AS71" s="11">
        <v>53</v>
      </c>
      <c r="AT71" s="18">
        <v>3.9159999999999999</v>
      </c>
      <c r="AU71" s="19">
        <v>77.117999999999995</v>
      </c>
      <c r="AV71" s="19">
        <v>45.831000000000003</v>
      </c>
      <c r="AW71" s="19">
        <v>98.516000000000005</v>
      </c>
      <c r="AX71" s="19">
        <v>-29.603999999999999</v>
      </c>
      <c r="AY71" s="20">
        <v>28.114999999999998</v>
      </c>
      <c r="AZ71" s="18">
        <f t="shared" si="12"/>
        <v>790.45322499999986</v>
      </c>
      <c r="BA71" s="20">
        <f t="shared" si="16"/>
        <v>22223.592420874997</v>
      </c>
    </row>
    <row r="72" spans="1:54" ht="15.75" thickBot="1" x14ac:dyDescent="0.3">
      <c r="H72" s="16"/>
      <c r="I72" s="16"/>
      <c r="K72" s="11">
        <v>54</v>
      </c>
      <c r="L72" s="15">
        <v>35.645000000000003</v>
      </c>
      <c r="M72" s="16">
        <v>91.558000000000007</v>
      </c>
      <c r="N72" s="16">
        <v>29.541</v>
      </c>
      <c r="O72" s="16">
        <v>148.97900000000001</v>
      </c>
      <c r="P72" s="16">
        <v>-33.341000000000001</v>
      </c>
      <c r="Q72" s="16">
        <v>113.71599999999999</v>
      </c>
      <c r="R72" s="15">
        <f t="shared" si="14"/>
        <v>12931.328655999998</v>
      </c>
      <c r="S72" s="17">
        <f t="shared" ref="S72:S73" si="17">Q72^3</f>
        <v>1470498.9694456956</v>
      </c>
      <c r="AY72" s="1">
        <f>AVERAGE(AY19:AY71)</f>
        <v>26.230150943396225</v>
      </c>
      <c r="AZ72" s="1">
        <f>SUM(AZ18:AZ71)</f>
        <v>38714.938155999989</v>
      </c>
      <c r="BA72" s="1">
        <f>+SUM(BA18:BA71)</f>
        <v>1137530.7656250282</v>
      </c>
      <c r="BB72" s="3" t="s">
        <v>10</v>
      </c>
    </row>
    <row r="73" spans="1:54" ht="15.75" thickBot="1" x14ac:dyDescent="0.3">
      <c r="H73" s="16"/>
      <c r="I73" s="16"/>
      <c r="L73" s="18">
        <v>45.801000000000002</v>
      </c>
      <c r="M73" s="19">
        <v>74.430999999999997</v>
      </c>
      <c r="N73" s="19">
        <v>29.454000000000001</v>
      </c>
      <c r="O73" s="19">
        <v>150.21700000000001</v>
      </c>
      <c r="P73" s="19">
        <v>-56.853000000000002</v>
      </c>
      <c r="Q73" s="19">
        <v>146.309</v>
      </c>
      <c r="R73" s="18">
        <f t="shared" si="14"/>
        <v>21406.323480999999</v>
      </c>
      <c r="S73" s="20">
        <f t="shared" si="17"/>
        <v>3131937.782181629</v>
      </c>
      <c r="AY73" s="1">
        <f>_xlfn.STDEV.S(AY19:AY71)</f>
        <v>6.5776936202131857</v>
      </c>
    </row>
    <row r="74" spans="1:54" x14ac:dyDescent="0.25">
      <c r="H74" s="16"/>
      <c r="I74" s="16"/>
      <c r="Q74" s="1">
        <f>AVERAGE(Q19:Q73)</f>
        <v>137.47161111111112</v>
      </c>
      <c r="R74" s="1">
        <f>SUM(R19:R73)</f>
        <v>1058266.378421</v>
      </c>
      <c r="S74" s="1">
        <f>SUM(S19:S73)</f>
        <v>155901038.10921556</v>
      </c>
      <c r="T74" s="3" t="s">
        <v>10</v>
      </c>
      <c r="AZ74" s="16" t="s">
        <v>32</v>
      </c>
      <c r="BA74" s="16">
        <f>BA72/AZ72</f>
        <v>29.382218332401887</v>
      </c>
    </row>
    <row r="75" spans="1:54" x14ac:dyDescent="0.25">
      <c r="Q75" s="1">
        <f>_xlfn.STDEV.S(Q20:Q73)</f>
        <v>26.688422301091165</v>
      </c>
    </row>
    <row r="76" spans="1:54" x14ac:dyDescent="0.25">
      <c r="R76" s="16" t="s">
        <v>32</v>
      </c>
      <c r="S76" s="16">
        <f>S74/R74</f>
        <v>147.31738746328662</v>
      </c>
    </row>
  </sheetData>
  <mergeCells count="2">
    <mergeCell ref="F5:J5"/>
    <mergeCell ref="K5:N5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55"/>
  <sheetViews>
    <sheetView workbookViewId="0">
      <selection activeCell="A2" sqref="A2"/>
    </sheetView>
  </sheetViews>
  <sheetFormatPr defaultColWidth="11.42578125" defaultRowHeight="15" x14ac:dyDescent="0.25"/>
  <cols>
    <col min="1" max="16384" width="11.42578125" style="1"/>
  </cols>
  <sheetData>
    <row r="1" spans="1:43" ht="15.75" thickBot="1" x14ac:dyDescent="0.3">
      <c r="A1" s="4" t="s">
        <v>58</v>
      </c>
      <c r="B1" s="33"/>
      <c r="J1" s="4" t="s">
        <v>53</v>
      </c>
      <c r="K1" s="33"/>
      <c r="S1" s="4" t="s">
        <v>54</v>
      </c>
      <c r="T1" s="33"/>
      <c r="AB1" s="4" t="s">
        <v>56</v>
      </c>
      <c r="AC1" s="33"/>
      <c r="AK1" s="4" t="s">
        <v>55</v>
      </c>
    </row>
    <row r="2" spans="1:43" ht="15.75" thickBot="1" x14ac:dyDescent="0.3"/>
    <row r="3" spans="1:43" ht="15.75" thickBot="1" x14ac:dyDescent="0.3">
      <c r="B3" s="4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6" t="s">
        <v>9</v>
      </c>
      <c r="K3" s="4" t="s">
        <v>4</v>
      </c>
      <c r="L3" s="5" t="s">
        <v>5</v>
      </c>
      <c r="M3" s="5" t="s">
        <v>6</v>
      </c>
      <c r="N3" s="5" t="s">
        <v>7</v>
      </c>
      <c r="O3" s="5" t="s">
        <v>8</v>
      </c>
      <c r="P3" s="6" t="s">
        <v>9</v>
      </c>
      <c r="T3" s="4" t="s">
        <v>4</v>
      </c>
      <c r="U3" s="5" t="s">
        <v>5</v>
      </c>
      <c r="V3" s="5" t="s">
        <v>6</v>
      </c>
      <c r="W3" s="5" t="s">
        <v>7</v>
      </c>
      <c r="X3" s="5" t="s">
        <v>8</v>
      </c>
      <c r="Y3" s="6" t="s">
        <v>9</v>
      </c>
      <c r="AC3" s="4" t="s">
        <v>4</v>
      </c>
      <c r="AD3" s="5" t="s">
        <v>5</v>
      </c>
      <c r="AE3" s="5" t="s">
        <v>6</v>
      </c>
      <c r="AF3" s="5" t="s">
        <v>7</v>
      </c>
      <c r="AG3" s="5" t="s">
        <v>8</v>
      </c>
      <c r="AH3" s="6" t="s">
        <v>9</v>
      </c>
      <c r="AL3" s="4" t="s">
        <v>4</v>
      </c>
      <c r="AM3" s="5" t="s">
        <v>5</v>
      </c>
      <c r="AN3" s="5" t="s">
        <v>6</v>
      </c>
      <c r="AO3" s="5" t="s">
        <v>7</v>
      </c>
      <c r="AP3" s="5" t="s">
        <v>8</v>
      </c>
      <c r="AQ3" s="6" t="s">
        <v>9</v>
      </c>
    </row>
    <row r="4" spans="1:43" x14ac:dyDescent="0.25">
      <c r="A4" s="35">
        <v>1</v>
      </c>
      <c r="B4" s="12">
        <v>291.04399999999998</v>
      </c>
      <c r="C4" s="13">
        <v>166.86600000000001</v>
      </c>
      <c r="D4" s="13">
        <v>51.26</v>
      </c>
      <c r="E4" s="13">
        <v>186.81800000000001</v>
      </c>
      <c r="F4" s="13">
        <v>-27.337</v>
      </c>
      <c r="G4" s="14">
        <v>393.00099999999998</v>
      </c>
      <c r="J4" s="35">
        <v>1</v>
      </c>
      <c r="K4" s="12">
        <v>42.969000000000001</v>
      </c>
      <c r="L4" s="13">
        <v>132.25700000000001</v>
      </c>
      <c r="M4" s="13">
        <v>58.509</v>
      </c>
      <c r="N4" s="13">
        <v>147.137</v>
      </c>
      <c r="O4" s="13">
        <v>-48.323</v>
      </c>
      <c r="P4" s="14">
        <v>137.233</v>
      </c>
      <c r="S4" s="35">
        <v>1</v>
      </c>
      <c r="T4" s="12">
        <v>8.7189999999999994</v>
      </c>
      <c r="U4" s="13">
        <v>125.72</v>
      </c>
      <c r="V4" s="13">
        <v>45.326000000000001</v>
      </c>
      <c r="W4" s="13">
        <v>139.613</v>
      </c>
      <c r="X4" s="13">
        <v>-29.745000000000001</v>
      </c>
      <c r="Y4" s="14">
        <v>62.706000000000003</v>
      </c>
      <c r="AB4" s="35">
        <v>1</v>
      </c>
      <c r="AC4" s="12">
        <v>1.9179999999999999</v>
      </c>
      <c r="AD4" s="13">
        <v>133.964</v>
      </c>
      <c r="AE4" s="13">
        <v>56.453000000000003</v>
      </c>
      <c r="AF4" s="13">
        <v>168.346</v>
      </c>
      <c r="AG4" s="13">
        <v>-34.509</v>
      </c>
      <c r="AH4" s="14">
        <v>27.27</v>
      </c>
      <c r="AK4" s="35">
        <v>1</v>
      </c>
      <c r="AL4" s="12">
        <v>2.5249999999999999</v>
      </c>
      <c r="AM4" s="13">
        <v>120.514</v>
      </c>
      <c r="AN4" s="13">
        <v>59.274999999999999</v>
      </c>
      <c r="AO4" s="13">
        <v>138.256</v>
      </c>
      <c r="AP4" s="13">
        <v>-14.036</v>
      </c>
      <c r="AQ4" s="14">
        <v>35.902999999999999</v>
      </c>
    </row>
    <row r="5" spans="1:43" x14ac:dyDescent="0.25">
      <c r="A5" s="44">
        <v>2</v>
      </c>
      <c r="B5" s="15">
        <v>403.19400000000002</v>
      </c>
      <c r="C5" s="16">
        <v>166.89599999999999</v>
      </c>
      <c r="D5" s="16">
        <v>54.134999999999998</v>
      </c>
      <c r="E5" s="16">
        <v>184.95</v>
      </c>
      <c r="F5" s="16">
        <v>-43.238</v>
      </c>
      <c r="G5" s="17">
        <v>544.18600000000004</v>
      </c>
      <c r="J5" s="44">
        <v>2</v>
      </c>
      <c r="K5" s="15">
        <v>45.215000000000003</v>
      </c>
      <c r="L5" s="16">
        <v>128.886</v>
      </c>
      <c r="M5" s="16">
        <v>49.255000000000003</v>
      </c>
      <c r="N5" s="16">
        <v>145.435</v>
      </c>
      <c r="O5" s="16">
        <v>-48.860999999999997</v>
      </c>
      <c r="P5" s="17">
        <v>144.40100000000001</v>
      </c>
      <c r="S5" s="44">
        <v>2</v>
      </c>
      <c r="T5" s="15">
        <v>9.6059999999999999</v>
      </c>
      <c r="U5" s="16">
        <v>119.349</v>
      </c>
      <c r="V5" s="16">
        <v>47</v>
      </c>
      <c r="W5" s="16">
        <v>141.76</v>
      </c>
      <c r="X5" s="16">
        <v>-78.870999999999995</v>
      </c>
      <c r="Y5" s="17">
        <v>69.076999999999998</v>
      </c>
      <c r="AB5" s="44">
        <v>2</v>
      </c>
      <c r="AC5" s="15">
        <v>2.9590000000000001</v>
      </c>
      <c r="AD5" s="16">
        <v>120.836</v>
      </c>
      <c r="AE5" s="16">
        <v>77</v>
      </c>
      <c r="AF5" s="16">
        <v>154.33699999999999</v>
      </c>
      <c r="AG5" s="16">
        <v>-50.145000000000003</v>
      </c>
      <c r="AH5" s="17">
        <v>42.079000000000001</v>
      </c>
      <c r="AK5" s="44">
        <v>2</v>
      </c>
      <c r="AL5" s="15">
        <v>1.657</v>
      </c>
      <c r="AM5" s="16">
        <v>134.191</v>
      </c>
      <c r="AN5" s="16">
        <v>55.889000000000003</v>
      </c>
      <c r="AO5" s="16">
        <v>157.81100000000001</v>
      </c>
      <c r="AP5" s="16">
        <v>-48.878999999999998</v>
      </c>
      <c r="AQ5" s="17">
        <v>23.491</v>
      </c>
    </row>
    <row r="6" spans="1:43" x14ac:dyDescent="0.25">
      <c r="A6" s="44">
        <v>3</v>
      </c>
      <c r="B6" s="15">
        <v>245.089</v>
      </c>
      <c r="C6" s="16">
        <v>161.40199999999999</v>
      </c>
      <c r="D6" s="16">
        <v>72.602999999999994</v>
      </c>
      <c r="E6" s="16">
        <v>182.66300000000001</v>
      </c>
      <c r="F6" s="16">
        <v>-47.899000000000001</v>
      </c>
      <c r="G6" s="17">
        <v>330.964</v>
      </c>
      <c r="J6" s="44">
        <v>3</v>
      </c>
      <c r="K6" s="15">
        <v>46.68</v>
      </c>
      <c r="L6" s="16">
        <v>125.718</v>
      </c>
      <c r="M6" s="16">
        <v>40.386000000000003</v>
      </c>
      <c r="N6" s="16">
        <v>141.85499999999999</v>
      </c>
      <c r="O6" s="16">
        <v>-49.764000000000003</v>
      </c>
      <c r="P6" s="17">
        <v>149.00700000000001</v>
      </c>
      <c r="S6" s="44">
        <v>3</v>
      </c>
      <c r="T6" s="15">
        <v>8.6999999999999993</v>
      </c>
      <c r="U6" s="16">
        <v>119.60899999999999</v>
      </c>
      <c r="V6" s="16">
        <v>34.194000000000003</v>
      </c>
      <c r="W6" s="16">
        <v>135.721</v>
      </c>
      <c r="X6" s="16">
        <v>-99.712999999999994</v>
      </c>
      <c r="Y6" s="17">
        <v>62.564</v>
      </c>
      <c r="AB6" s="44">
        <v>3</v>
      </c>
      <c r="AC6" s="15">
        <v>1.9279999999999999</v>
      </c>
      <c r="AD6" s="16">
        <v>116.913</v>
      </c>
      <c r="AE6" s="16">
        <v>50.564999999999998</v>
      </c>
      <c r="AF6" s="16">
        <v>158.72300000000001</v>
      </c>
      <c r="AG6" s="16">
        <v>-45</v>
      </c>
      <c r="AH6" s="17">
        <v>27.41</v>
      </c>
      <c r="AK6" s="44">
        <v>3</v>
      </c>
      <c r="AL6" s="15">
        <v>2.323</v>
      </c>
      <c r="AM6" s="16">
        <v>119.42400000000001</v>
      </c>
      <c r="AN6" s="16">
        <v>73.692999999999998</v>
      </c>
      <c r="AO6" s="16">
        <v>131.113</v>
      </c>
      <c r="AP6" s="16">
        <v>-45</v>
      </c>
      <c r="AQ6" s="17">
        <v>32.970999999999997</v>
      </c>
    </row>
    <row r="7" spans="1:43" x14ac:dyDescent="0.25">
      <c r="A7" s="44">
        <v>4</v>
      </c>
      <c r="B7" s="15">
        <v>252.749</v>
      </c>
      <c r="C7" s="16">
        <v>161.87700000000001</v>
      </c>
      <c r="D7" s="16">
        <v>92.667000000000002</v>
      </c>
      <c r="E7" s="16">
        <v>178.92</v>
      </c>
      <c r="F7" s="16">
        <v>-51.34</v>
      </c>
      <c r="G7" s="17">
        <v>340.995</v>
      </c>
      <c r="J7" s="44">
        <v>4</v>
      </c>
      <c r="K7" s="15">
        <v>37.012</v>
      </c>
      <c r="L7" s="16">
        <v>128.083</v>
      </c>
      <c r="M7" s="16">
        <v>46.746000000000002</v>
      </c>
      <c r="N7" s="16">
        <v>147.10300000000001</v>
      </c>
      <c r="O7" s="16">
        <v>-33.353999999999999</v>
      </c>
      <c r="P7" s="17">
        <v>118.223</v>
      </c>
      <c r="S7" s="44">
        <v>4</v>
      </c>
      <c r="T7" s="15">
        <v>6.2690000000000001</v>
      </c>
      <c r="U7" s="16">
        <v>110.765</v>
      </c>
      <c r="V7" s="16">
        <v>64</v>
      </c>
      <c r="W7" s="16">
        <v>152.815</v>
      </c>
      <c r="X7" s="16">
        <v>-51.009</v>
      </c>
      <c r="Y7" s="17">
        <v>45.030999999999999</v>
      </c>
      <c r="AB7" s="44">
        <v>4</v>
      </c>
      <c r="AC7" s="15">
        <v>1.2230000000000001</v>
      </c>
      <c r="AD7" s="16">
        <v>125.26900000000001</v>
      </c>
      <c r="AE7" s="16">
        <v>76.667000000000002</v>
      </c>
      <c r="AF7" s="16">
        <v>171.67699999999999</v>
      </c>
      <c r="AG7" s="16">
        <v>-49.6</v>
      </c>
      <c r="AH7" s="17">
        <v>17.335999999999999</v>
      </c>
      <c r="AK7" s="44">
        <v>4</v>
      </c>
      <c r="AL7" s="15">
        <v>1.5289999999999999</v>
      </c>
      <c r="AM7" s="16">
        <v>115.872</v>
      </c>
      <c r="AN7" s="16">
        <v>90.582999999999998</v>
      </c>
      <c r="AO7" s="16">
        <v>129.50299999999999</v>
      </c>
      <c r="AP7" s="16">
        <v>-47.625999999999998</v>
      </c>
      <c r="AQ7" s="17">
        <v>21.672999999999998</v>
      </c>
    </row>
    <row r="8" spans="1:43" x14ac:dyDescent="0.25">
      <c r="A8" s="44">
        <v>5</v>
      </c>
      <c r="B8" s="15">
        <v>337.54500000000002</v>
      </c>
      <c r="C8" s="16">
        <v>152.904</v>
      </c>
      <c r="D8" s="16">
        <v>48.484999999999999</v>
      </c>
      <c r="E8" s="16">
        <v>171.87</v>
      </c>
      <c r="F8" s="16">
        <v>-87.769000000000005</v>
      </c>
      <c r="G8" s="17">
        <v>455.96699999999998</v>
      </c>
      <c r="J8" s="44">
        <v>5</v>
      </c>
      <c r="K8" s="15">
        <v>29.199000000000002</v>
      </c>
      <c r="L8" s="16">
        <v>116.008</v>
      </c>
      <c r="M8" s="16">
        <v>38.332999999999998</v>
      </c>
      <c r="N8" s="16">
        <v>130.13499999999999</v>
      </c>
      <c r="O8" s="16">
        <v>-59.3</v>
      </c>
      <c r="P8" s="17">
        <v>93.039000000000001</v>
      </c>
      <c r="S8" s="44">
        <v>5</v>
      </c>
      <c r="T8" s="15">
        <v>9.7799999999999994</v>
      </c>
      <c r="U8" s="16">
        <v>113.803</v>
      </c>
      <c r="V8" s="16">
        <v>41.332999999999998</v>
      </c>
      <c r="W8" s="16">
        <v>129.958</v>
      </c>
      <c r="X8" s="16">
        <v>-67.694000000000003</v>
      </c>
      <c r="Y8" s="17">
        <v>70.257000000000005</v>
      </c>
      <c r="AB8" s="44">
        <v>5</v>
      </c>
      <c r="AC8" s="15">
        <v>2.6190000000000002</v>
      </c>
      <c r="AD8" s="16">
        <v>96.007000000000005</v>
      </c>
      <c r="AE8" s="16">
        <v>44.268999999999998</v>
      </c>
      <c r="AF8" s="16">
        <v>130.09200000000001</v>
      </c>
      <c r="AG8" s="16">
        <v>-38.253999999999998</v>
      </c>
      <c r="AH8" s="17">
        <v>37.201000000000001</v>
      </c>
      <c r="AK8" s="44">
        <v>5</v>
      </c>
      <c r="AL8" s="15">
        <v>1.7849999999999999</v>
      </c>
      <c r="AM8" s="16">
        <v>113.718</v>
      </c>
      <c r="AN8" s="16">
        <v>98.2</v>
      </c>
      <c r="AO8" s="16">
        <v>138</v>
      </c>
      <c r="AP8" s="16">
        <v>-31.399000000000001</v>
      </c>
      <c r="AQ8" s="17">
        <v>25.34</v>
      </c>
    </row>
    <row r="9" spans="1:43" x14ac:dyDescent="0.25">
      <c r="A9" s="44">
        <v>6</v>
      </c>
      <c r="B9" s="15">
        <v>234.148</v>
      </c>
      <c r="C9" s="16">
        <v>151.65799999999999</v>
      </c>
      <c r="D9" s="16">
        <v>75.712000000000003</v>
      </c>
      <c r="E9" s="16">
        <v>169.54900000000001</v>
      </c>
      <c r="F9" s="16">
        <v>-51.088999999999999</v>
      </c>
      <c r="G9" s="17">
        <v>315.58499999999998</v>
      </c>
      <c r="J9" s="44">
        <v>6</v>
      </c>
      <c r="K9" s="15">
        <v>43.457000000000001</v>
      </c>
      <c r="L9" s="16">
        <v>133.12700000000001</v>
      </c>
      <c r="M9" s="16">
        <v>61.332999999999998</v>
      </c>
      <c r="N9" s="16">
        <v>144.75700000000001</v>
      </c>
      <c r="O9" s="16">
        <v>-44.634999999999998</v>
      </c>
      <c r="P9" s="17">
        <v>138.773</v>
      </c>
      <c r="S9" s="44">
        <v>6</v>
      </c>
      <c r="T9" s="15">
        <v>9.6449999999999996</v>
      </c>
      <c r="U9" s="16">
        <v>109.056</v>
      </c>
      <c r="V9" s="16">
        <v>44.636000000000003</v>
      </c>
      <c r="W9" s="16">
        <v>118.408</v>
      </c>
      <c r="X9" s="16">
        <v>-62.819000000000003</v>
      </c>
      <c r="Y9" s="17">
        <v>69.322000000000003</v>
      </c>
      <c r="AB9" s="44">
        <v>6</v>
      </c>
      <c r="AC9" s="15">
        <v>2.5099999999999998</v>
      </c>
      <c r="AD9" s="16">
        <v>143.791</v>
      </c>
      <c r="AE9" s="16">
        <v>38.046999999999997</v>
      </c>
      <c r="AF9" s="16">
        <v>169.738</v>
      </c>
      <c r="AG9" s="16">
        <v>-30.809000000000001</v>
      </c>
      <c r="AH9" s="17">
        <v>35.648000000000003</v>
      </c>
      <c r="AK9" s="44">
        <v>6</v>
      </c>
      <c r="AL9" s="15">
        <v>2.7269999999999999</v>
      </c>
      <c r="AM9" s="16">
        <v>119.47</v>
      </c>
      <c r="AN9" s="16">
        <v>64</v>
      </c>
      <c r="AO9" s="16">
        <v>137.50700000000001</v>
      </c>
      <c r="AP9" s="16">
        <v>-47.643000000000001</v>
      </c>
      <c r="AQ9" s="17">
        <v>38.773000000000003</v>
      </c>
    </row>
    <row r="10" spans="1:43" x14ac:dyDescent="0.25">
      <c r="A10" s="44">
        <v>7</v>
      </c>
      <c r="B10" s="15">
        <v>265.33100000000002</v>
      </c>
      <c r="C10" s="16">
        <v>153.87200000000001</v>
      </c>
      <c r="D10" s="16">
        <v>66.176000000000002</v>
      </c>
      <c r="E10" s="16">
        <v>172.29499999999999</v>
      </c>
      <c r="F10" s="16">
        <v>-46.005000000000003</v>
      </c>
      <c r="G10" s="17">
        <v>357.79300000000001</v>
      </c>
      <c r="J10" s="44">
        <v>7</v>
      </c>
      <c r="K10" s="15">
        <v>45.996000000000002</v>
      </c>
      <c r="L10" s="16">
        <v>133.03</v>
      </c>
      <c r="M10" s="16">
        <v>50</v>
      </c>
      <c r="N10" s="16">
        <v>147.41999999999999</v>
      </c>
      <c r="O10" s="16">
        <v>-21.981999999999999</v>
      </c>
      <c r="P10" s="17">
        <v>146.93199999999999</v>
      </c>
      <c r="S10" s="44">
        <v>7</v>
      </c>
      <c r="T10" s="15">
        <v>8.9120000000000008</v>
      </c>
      <c r="U10" s="16">
        <v>87.888000000000005</v>
      </c>
      <c r="V10" s="16">
        <v>21.463000000000001</v>
      </c>
      <c r="W10" s="16">
        <v>105.41500000000001</v>
      </c>
      <c r="X10" s="16">
        <v>-3.9790000000000001</v>
      </c>
      <c r="Y10" s="17">
        <v>64.043000000000006</v>
      </c>
      <c r="AB10" s="44">
        <v>7</v>
      </c>
      <c r="AC10" s="15">
        <v>2.1549999999999998</v>
      </c>
      <c r="AD10" s="16">
        <v>102.68</v>
      </c>
      <c r="AE10" s="16">
        <v>35.862000000000002</v>
      </c>
      <c r="AF10" s="16">
        <v>147.72200000000001</v>
      </c>
      <c r="AG10" s="16">
        <v>-46.488</v>
      </c>
      <c r="AH10" s="17">
        <v>30.597999999999999</v>
      </c>
      <c r="AK10" s="44">
        <v>7</v>
      </c>
      <c r="AL10" s="15">
        <v>0.94699999999999995</v>
      </c>
      <c r="AM10" s="16">
        <v>107.604</v>
      </c>
      <c r="AN10" s="16">
        <v>72.332999999999998</v>
      </c>
      <c r="AO10" s="16">
        <v>116.925</v>
      </c>
      <c r="AP10" s="16">
        <v>-52.651000000000003</v>
      </c>
      <c r="AQ10" s="17">
        <v>13.427</v>
      </c>
    </row>
    <row r="11" spans="1:43" x14ac:dyDescent="0.25">
      <c r="A11" s="44">
        <v>8</v>
      </c>
      <c r="B11" s="15">
        <v>250.01300000000001</v>
      </c>
      <c r="C11" s="16">
        <v>149.28800000000001</v>
      </c>
      <c r="D11" s="16">
        <v>59.689</v>
      </c>
      <c r="E11" s="16">
        <v>163.333</v>
      </c>
      <c r="F11" s="16">
        <v>-68.385000000000005</v>
      </c>
      <c r="G11" s="17">
        <v>337.33</v>
      </c>
      <c r="J11" s="44">
        <v>8</v>
      </c>
      <c r="K11" s="15">
        <v>31.445</v>
      </c>
      <c r="L11" s="16">
        <v>136.119</v>
      </c>
      <c r="M11" s="16">
        <v>61.258000000000003</v>
      </c>
      <c r="N11" s="16">
        <v>150.58699999999999</v>
      </c>
      <c r="O11" s="16">
        <v>-13.69</v>
      </c>
      <c r="P11" s="17">
        <v>100.351</v>
      </c>
      <c r="S11" s="44">
        <v>8</v>
      </c>
      <c r="T11" s="15">
        <v>5.633</v>
      </c>
      <c r="U11" s="16">
        <v>139.69999999999999</v>
      </c>
      <c r="V11" s="16">
        <v>58</v>
      </c>
      <c r="W11" s="16">
        <v>158.703</v>
      </c>
      <c r="X11" s="16">
        <v>-46.667999999999999</v>
      </c>
      <c r="Y11" s="17">
        <v>40.478999999999999</v>
      </c>
      <c r="AB11" s="44">
        <v>8</v>
      </c>
      <c r="AC11" s="15">
        <v>2.6040000000000001</v>
      </c>
      <c r="AD11" s="16">
        <v>107.958</v>
      </c>
      <c r="AE11" s="16">
        <v>46.201999999999998</v>
      </c>
      <c r="AF11" s="16">
        <v>176.66800000000001</v>
      </c>
      <c r="AG11" s="16">
        <v>-41.923000000000002</v>
      </c>
      <c r="AH11" s="17">
        <v>36.997</v>
      </c>
      <c r="AK11" s="44">
        <v>8</v>
      </c>
      <c r="AL11" s="15">
        <v>2.347</v>
      </c>
      <c r="AM11" s="16">
        <v>116.405</v>
      </c>
      <c r="AN11" s="16">
        <v>63.627000000000002</v>
      </c>
      <c r="AO11" s="16">
        <v>133.726</v>
      </c>
      <c r="AP11" s="16">
        <v>-46.363999999999997</v>
      </c>
      <c r="AQ11" s="17">
        <v>33.378</v>
      </c>
    </row>
    <row r="12" spans="1:43" x14ac:dyDescent="0.25">
      <c r="A12" s="44">
        <v>9</v>
      </c>
      <c r="B12" s="15">
        <v>300.89100000000002</v>
      </c>
      <c r="C12" s="16">
        <v>141.52699999999999</v>
      </c>
      <c r="D12" s="16">
        <v>49.853999999999999</v>
      </c>
      <c r="E12" s="16">
        <v>155.89400000000001</v>
      </c>
      <c r="F12" s="16">
        <v>-55.384</v>
      </c>
      <c r="G12" s="17">
        <v>406.23099999999999</v>
      </c>
      <c r="J12" s="44">
        <v>9</v>
      </c>
      <c r="K12" s="15">
        <v>32.128999999999998</v>
      </c>
      <c r="L12" s="16">
        <v>136.19200000000001</v>
      </c>
      <c r="M12" s="16">
        <v>53.332999999999998</v>
      </c>
      <c r="N12" s="16">
        <v>152.39599999999999</v>
      </c>
      <c r="O12" s="16">
        <v>-45</v>
      </c>
      <c r="P12" s="17">
        <v>102.53</v>
      </c>
      <c r="S12" s="44">
        <v>9</v>
      </c>
      <c r="T12" s="15">
        <v>9.9540000000000006</v>
      </c>
      <c r="U12" s="16">
        <v>124.13</v>
      </c>
      <c r="V12" s="16">
        <v>32.332999999999998</v>
      </c>
      <c r="W12" s="16">
        <v>142.352</v>
      </c>
      <c r="X12" s="16">
        <v>-51.618000000000002</v>
      </c>
      <c r="Y12" s="17">
        <v>71.58</v>
      </c>
      <c r="AB12" s="44">
        <v>9</v>
      </c>
      <c r="AC12" s="15">
        <v>1.5389999999999999</v>
      </c>
      <c r="AD12" s="16">
        <v>120.32299999999999</v>
      </c>
      <c r="AE12" s="16">
        <v>52.993000000000002</v>
      </c>
      <c r="AF12" s="16">
        <v>157.47</v>
      </c>
      <c r="AG12" s="16">
        <v>-82.6</v>
      </c>
      <c r="AH12" s="17">
        <v>21.811</v>
      </c>
      <c r="AK12" s="44">
        <v>9</v>
      </c>
      <c r="AL12" s="15">
        <v>1.47</v>
      </c>
      <c r="AM12" s="16">
        <v>127.947</v>
      </c>
      <c r="AN12" s="16">
        <v>49.32</v>
      </c>
      <c r="AO12" s="16">
        <v>151.934</v>
      </c>
      <c r="AP12" s="16">
        <v>-44.454000000000001</v>
      </c>
      <c r="AQ12" s="17">
        <v>20.856000000000002</v>
      </c>
    </row>
    <row r="13" spans="1:43" x14ac:dyDescent="0.25">
      <c r="A13" s="44">
        <v>10</v>
      </c>
      <c r="B13" s="15">
        <v>379.67</v>
      </c>
      <c r="C13" s="16">
        <v>141.089</v>
      </c>
      <c r="D13" s="16">
        <v>40.194000000000003</v>
      </c>
      <c r="E13" s="16">
        <v>157.583</v>
      </c>
      <c r="F13" s="16">
        <v>-65.063000000000002</v>
      </c>
      <c r="G13" s="17">
        <v>512.25300000000004</v>
      </c>
      <c r="J13" s="44">
        <v>10</v>
      </c>
      <c r="K13" s="15">
        <v>39.844000000000001</v>
      </c>
      <c r="L13" s="16">
        <v>132.06299999999999</v>
      </c>
      <c r="M13" s="16">
        <v>53.311999999999998</v>
      </c>
      <c r="N13" s="16">
        <v>145.785</v>
      </c>
      <c r="O13" s="16">
        <v>-44.204000000000001</v>
      </c>
      <c r="P13" s="17">
        <v>127.291</v>
      </c>
      <c r="S13" s="44">
        <v>10</v>
      </c>
      <c r="T13" s="15">
        <v>3.9159999999999999</v>
      </c>
      <c r="U13" s="16">
        <v>62.021999999999998</v>
      </c>
      <c r="V13" s="16">
        <v>38.231000000000002</v>
      </c>
      <c r="W13" s="16">
        <v>91.156000000000006</v>
      </c>
      <c r="X13" s="16">
        <v>-52.223999999999997</v>
      </c>
      <c r="Y13" s="17">
        <v>28.114999999999998</v>
      </c>
      <c r="AB13" s="44">
        <v>10</v>
      </c>
      <c r="AC13" s="15">
        <v>3.3290000000000002</v>
      </c>
      <c r="AD13" s="16">
        <v>116.328</v>
      </c>
      <c r="AE13" s="16">
        <v>70.69</v>
      </c>
      <c r="AF13" s="16">
        <v>154.77600000000001</v>
      </c>
      <c r="AG13" s="16">
        <v>-51.021999999999998</v>
      </c>
      <c r="AH13" s="17">
        <v>47.335000000000001</v>
      </c>
      <c r="AK13" s="44">
        <v>10</v>
      </c>
      <c r="AL13" s="15">
        <v>0.91700000000000004</v>
      </c>
      <c r="AM13" s="16">
        <v>110.306</v>
      </c>
      <c r="AN13" s="16">
        <v>50.862000000000002</v>
      </c>
      <c r="AO13" s="16">
        <v>129.047</v>
      </c>
      <c r="AP13" s="16">
        <v>-57.338999999999999</v>
      </c>
      <c r="AQ13" s="17">
        <v>13.012</v>
      </c>
    </row>
    <row r="14" spans="1:43" x14ac:dyDescent="0.25">
      <c r="A14" s="44">
        <v>11</v>
      </c>
      <c r="B14" s="15">
        <v>313.47399999999999</v>
      </c>
      <c r="C14" s="16">
        <v>159.24299999999999</v>
      </c>
      <c r="D14" s="16">
        <v>37.709000000000003</v>
      </c>
      <c r="E14" s="16">
        <v>182.81800000000001</v>
      </c>
      <c r="F14" s="16">
        <v>-46.701000000000001</v>
      </c>
      <c r="G14" s="17">
        <v>422.77699999999999</v>
      </c>
      <c r="J14" s="44">
        <v>11</v>
      </c>
      <c r="K14" s="15">
        <v>35.351999999999997</v>
      </c>
      <c r="L14" s="16">
        <v>127.90900000000001</v>
      </c>
      <c r="M14" s="16">
        <v>47</v>
      </c>
      <c r="N14" s="16">
        <v>145.05000000000001</v>
      </c>
      <c r="O14" s="16">
        <v>-35.981000000000002</v>
      </c>
      <c r="P14" s="17">
        <v>112.764</v>
      </c>
      <c r="S14" s="44">
        <v>11</v>
      </c>
      <c r="T14" s="15">
        <v>9.2010000000000005</v>
      </c>
      <c r="U14" s="16">
        <v>121.99299999999999</v>
      </c>
      <c r="V14" s="16">
        <v>37.332999999999998</v>
      </c>
      <c r="W14" s="16">
        <v>138.286</v>
      </c>
      <c r="X14" s="16">
        <v>-54.573999999999998</v>
      </c>
      <c r="Y14" s="17">
        <v>66.132000000000005</v>
      </c>
      <c r="AB14" s="44">
        <v>11</v>
      </c>
      <c r="AC14" s="15">
        <v>2.7959999999999998</v>
      </c>
      <c r="AD14" s="16">
        <v>115.64400000000001</v>
      </c>
      <c r="AE14" s="16">
        <v>49.624000000000002</v>
      </c>
      <c r="AF14" s="16">
        <v>160.25</v>
      </c>
      <c r="AG14" s="16">
        <v>-51.024000000000001</v>
      </c>
      <c r="AH14" s="17">
        <v>39.744999999999997</v>
      </c>
      <c r="AK14" s="44">
        <v>11</v>
      </c>
      <c r="AL14" s="15">
        <v>1.7410000000000001</v>
      </c>
      <c r="AM14" s="16">
        <v>120.023</v>
      </c>
      <c r="AN14" s="16">
        <v>54.01</v>
      </c>
      <c r="AO14" s="16">
        <v>138.53200000000001</v>
      </c>
      <c r="AP14" s="16">
        <v>-36.219000000000001</v>
      </c>
      <c r="AQ14" s="17">
        <v>24.72</v>
      </c>
    </row>
    <row r="15" spans="1:43" x14ac:dyDescent="0.25">
      <c r="A15" s="44">
        <v>12</v>
      </c>
      <c r="B15" s="15">
        <v>295.42</v>
      </c>
      <c r="C15" s="16">
        <v>159.05699999999999</v>
      </c>
      <c r="D15" s="16">
        <v>70.022999999999996</v>
      </c>
      <c r="E15" s="16">
        <v>178.47399999999999</v>
      </c>
      <c r="F15" s="16">
        <v>-54.66</v>
      </c>
      <c r="G15" s="17">
        <v>398.959</v>
      </c>
      <c r="J15" s="44">
        <v>12</v>
      </c>
      <c r="K15" s="15">
        <v>47.753999999999998</v>
      </c>
      <c r="L15" s="16">
        <v>125.30200000000001</v>
      </c>
      <c r="M15" s="16">
        <v>48.72</v>
      </c>
      <c r="N15" s="16">
        <v>141.381</v>
      </c>
      <c r="O15" s="16">
        <v>-40.347000000000001</v>
      </c>
      <c r="P15" s="17">
        <v>152.53100000000001</v>
      </c>
      <c r="S15" s="44">
        <v>12</v>
      </c>
      <c r="T15" s="15">
        <v>7.9480000000000004</v>
      </c>
      <c r="U15" s="16">
        <v>113.84699999999999</v>
      </c>
      <c r="V15" s="16">
        <v>43.451999999999998</v>
      </c>
      <c r="W15" s="16">
        <v>135.333</v>
      </c>
      <c r="X15" s="16">
        <v>-56.929000000000002</v>
      </c>
      <c r="Y15" s="17">
        <v>57.014000000000003</v>
      </c>
      <c r="AB15" s="44">
        <v>12</v>
      </c>
      <c r="AC15" s="15">
        <v>2.1110000000000002</v>
      </c>
      <c r="AD15" s="16">
        <v>93.872</v>
      </c>
      <c r="AE15" s="16">
        <v>53.453000000000003</v>
      </c>
      <c r="AF15" s="16">
        <v>124.251</v>
      </c>
      <c r="AG15" s="16">
        <v>-44.621000000000002</v>
      </c>
      <c r="AH15" s="17">
        <v>29.992999999999999</v>
      </c>
      <c r="AK15" s="44">
        <v>12</v>
      </c>
      <c r="AL15" s="15">
        <v>1.524</v>
      </c>
      <c r="AM15" s="16">
        <v>99.989000000000004</v>
      </c>
      <c r="AN15" s="16">
        <v>56.844999999999999</v>
      </c>
      <c r="AO15" s="16">
        <v>120.033</v>
      </c>
      <c r="AP15" s="16">
        <v>-29.56</v>
      </c>
      <c r="AQ15" s="17">
        <v>21.635999999999999</v>
      </c>
    </row>
    <row r="16" spans="1:43" x14ac:dyDescent="0.25">
      <c r="A16" s="44">
        <v>13</v>
      </c>
      <c r="B16" s="15">
        <v>234.69499999999999</v>
      </c>
      <c r="C16" s="16">
        <v>157.19</v>
      </c>
      <c r="D16" s="16">
        <v>63.47</v>
      </c>
      <c r="E16" s="16">
        <v>177.29599999999999</v>
      </c>
      <c r="F16" s="16">
        <v>-57.2</v>
      </c>
      <c r="G16" s="17">
        <v>316.77499999999998</v>
      </c>
      <c r="J16" s="44">
        <v>13</v>
      </c>
      <c r="K16" s="15">
        <v>31.934000000000001</v>
      </c>
      <c r="L16" s="16">
        <v>124.102</v>
      </c>
      <c r="M16" s="16">
        <v>44.667000000000002</v>
      </c>
      <c r="N16" s="16">
        <v>139.98400000000001</v>
      </c>
      <c r="O16" s="16">
        <v>-60.603999999999999</v>
      </c>
      <c r="P16" s="17">
        <v>101.86499999999999</v>
      </c>
      <c r="S16" s="44">
        <v>13</v>
      </c>
      <c r="T16" s="15">
        <v>7.2530000000000001</v>
      </c>
      <c r="U16" s="16">
        <v>109.71899999999999</v>
      </c>
      <c r="V16" s="16">
        <v>55.667000000000002</v>
      </c>
      <c r="W16" s="16">
        <v>122.93300000000001</v>
      </c>
      <c r="X16" s="16">
        <v>-54.106999999999999</v>
      </c>
      <c r="Y16" s="17">
        <v>52.119</v>
      </c>
      <c r="AB16" s="44">
        <v>13</v>
      </c>
      <c r="AC16" s="15">
        <v>2.9289999999999998</v>
      </c>
      <c r="AD16" s="16">
        <v>74.733000000000004</v>
      </c>
      <c r="AE16" s="16">
        <v>51.354999999999997</v>
      </c>
      <c r="AF16" s="16">
        <v>104.524</v>
      </c>
      <c r="AG16" s="16">
        <v>-58.241</v>
      </c>
      <c r="AH16" s="17">
        <v>41.625999999999998</v>
      </c>
      <c r="AK16" s="44">
        <v>13</v>
      </c>
      <c r="AL16" s="15">
        <v>1.494</v>
      </c>
      <c r="AM16" s="16">
        <v>120.214</v>
      </c>
      <c r="AN16" s="16">
        <v>47</v>
      </c>
      <c r="AO16" s="16">
        <v>147.399</v>
      </c>
      <c r="AP16" s="16">
        <v>-51.459000000000003</v>
      </c>
      <c r="AQ16" s="17">
        <v>21.187999999999999</v>
      </c>
    </row>
    <row r="17" spans="1:43" x14ac:dyDescent="0.25">
      <c r="A17" s="44">
        <v>14</v>
      </c>
      <c r="B17" s="15">
        <v>271.34899999999999</v>
      </c>
      <c r="C17" s="16">
        <v>153.107</v>
      </c>
      <c r="D17" s="16">
        <v>54.656999999999996</v>
      </c>
      <c r="E17" s="16">
        <v>171.41200000000001</v>
      </c>
      <c r="F17" s="16">
        <v>-51.557000000000002</v>
      </c>
      <c r="G17" s="17">
        <v>366.41</v>
      </c>
      <c r="J17" s="44">
        <v>14</v>
      </c>
      <c r="K17" s="15">
        <v>36.621000000000002</v>
      </c>
      <c r="L17" s="16">
        <v>122.649</v>
      </c>
      <c r="M17" s="16">
        <v>35.667000000000002</v>
      </c>
      <c r="N17" s="16">
        <v>138.035</v>
      </c>
      <c r="O17" s="16">
        <v>-52.393999999999998</v>
      </c>
      <c r="P17" s="17">
        <v>116.76</v>
      </c>
      <c r="S17" s="44">
        <v>14</v>
      </c>
      <c r="T17" s="15">
        <v>4.3789999999999996</v>
      </c>
      <c r="U17" s="16">
        <v>97.12</v>
      </c>
      <c r="V17" s="16">
        <v>57.936</v>
      </c>
      <c r="W17" s="16">
        <v>135.667</v>
      </c>
      <c r="X17" s="16">
        <v>-60.255000000000003</v>
      </c>
      <c r="Y17" s="17">
        <v>31.353000000000002</v>
      </c>
      <c r="AB17" s="44">
        <v>14</v>
      </c>
      <c r="AC17" s="15">
        <v>1.706</v>
      </c>
      <c r="AD17" s="16">
        <v>99.677000000000007</v>
      </c>
      <c r="AE17" s="16">
        <v>43.860999999999997</v>
      </c>
      <c r="AF17" s="16">
        <v>142.35499999999999</v>
      </c>
      <c r="AG17" s="16">
        <v>-93.991</v>
      </c>
      <c r="AH17" s="17">
        <v>24.216000000000001</v>
      </c>
      <c r="AK17" s="44">
        <v>14</v>
      </c>
      <c r="AL17" s="15">
        <v>2.456</v>
      </c>
      <c r="AM17" s="16">
        <v>108.974</v>
      </c>
      <c r="AN17" s="16">
        <v>64.667000000000002</v>
      </c>
      <c r="AO17" s="16">
        <v>121.55200000000001</v>
      </c>
      <c r="AP17" s="16">
        <v>-49.899000000000001</v>
      </c>
      <c r="AQ17" s="17">
        <v>34.886000000000003</v>
      </c>
    </row>
    <row r="18" spans="1:43" x14ac:dyDescent="0.25">
      <c r="A18" s="44">
        <v>15</v>
      </c>
      <c r="B18" s="15">
        <v>397.72300000000001</v>
      </c>
      <c r="C18" s="16">
        <v>168.76300000000001</v>
      </c>
      <c r="D18" s="16">
        <v>53.566000000000003</v>
      </c>
      <c r="E18" s="16">
        <v>185.01</v>
      </c>
      <c r="F18" s="16">
        <v>-56.923000000000002</v>
      </c>
      <c r="G18" s="17">
        <v>536.67899999999997</v>
      </c>
      <c r="J18" s="44">
        <v>15</v>
      </c>
      <c r="K18" s="15">
        <v>42.676000000000002</v>
      </c>
      <c r="L18" s="16">
        <v>123.387</v>
      </c>
      <c r="M18" s="16">
        <v>48</v>
      </c>
      <c r="N18" s="16">
        <v>135.477</v>
      </c>
      <c r="O18" s="16">
        <v>-45</v>
      </c>
      <c r="P18" s="17">
        <v>136.11799999999999</v>
      </c>
      <c r="S18" s="44">
        <v>15</v>
      </c>
      <c r="T18" s="15">
        <v>7.5419999999999998</v>
      </c>
      <c r="U18" s="16">
        <v>109.273</v>
      </c>
      <c r="V18" s="16">
        <v>70.320999999999998</v>
      </c>
      <c r="W18" s="16">
        <v>118.77200000000001</v>
      </c>
      <c r="X18" s="16">
        <v>-52.073999999999998</v>
      </c>
      <c r="Y18" s="17">
        <v>54.231000000000002</v>
      </c>
      <c r="AB18" s="44">
        <v>15</v>
      </c>
      <c r="AC18" s="15">
        <v>2.5590000000000002</v>
      </c>
      <c r="AD18" s="16">
        <v>96.718000000000004</v>
      </c>
      <c r="AE18" s="16">
        <v>62.451000000000001</v>
      </c>
      <c r="AF18" s="16">
        <v>149.63499999999999</v>
      </c>
      <c r="AG18" s="16">
        <v>-54.103000000000002</v>
      </c>
      <c r="AH18" s="17">
        <v>36.408999999999999</v>
      </c>
      <c r="AK18" s="44">
        <v>15</v>
      </c>
      <c r="AL18" s="15">
        <v>2.6970000000000001</v>
      </c>
      <c r="AM18" s="16">
        <v>108.39700000000001</v>
      </c>
      <c r="AN18" s="16">
        <v>39.863</v>
      </c>
      <c r="AO18" s="16">
        <v>125.13</v>
      </c>
      <c r="AP18" s="16">
        <v>-43.515999999999998</v>
      </c>
      <c r="AQ18" s="17">
        <v>38.347000000000001</v>
      </c>
    </row>
    <row r="19" spans="1:43" x14ac:dyDescent="0.25">
      <c r="A19" s="44">
        <v>16</v>
      </c>
      <c r="B19" s="15">
        <v>284.47899999999998</v>
      </c>
      <c r="C19" s="16">
        <v>163.35499999999999</v>
      </c>
      <c r="D19" s="16">
        <v>75.852999999999994</v>
      </c>
      <c r="E19" s="16">
        <v>179.62</v>
      </c>
      <c r="F19" s="16">
        <v>-54.719000000000001</v>
      </c>
      <c r="G19" s="17">
        <v>384.17099999999999</v>
      </c>
      <c r="J19" s="44">
        <v>16</v>
      </c>
      <c r="K19" s="15">
        <v>51.27</v>
      </c>
      <c r="L19" s="16">
        <v>116.10299999999999</v>
      </c>
      <c r="M19" s="16">
        <v>46.286999999999999</v>
      </c>
      <c r="N19" s="16">
        <v>129.65299999999999</v>
      </c>
      <c r="O19" s="16">
        <v>-42.832999999999998</v>
      </c>
      <c r="P19" s="17">
        <v>163.63499999999999</v>
      </c>
      <c r="S19" s="44">
        <v>16</v>
      </c>
      <c r="T19" s="15">
        <v>5.1120000000000001</v>
      </c>
      <c r="U19" s="16">
        <v>77.563999999999993</v>
      </c>
      <c r="V19" s="16">
        <v>35.594999999999999</v>
      </c>
      <c r="W19" s="16">
        <v>108.73399999999999</v>
      </c>
      <c r="X19" s="16">
        <v>-54.866</v>
      </c>
      <c r="Y19" s="17">
        <v>36.683</v>
      </c>
      <c r="AB19" s="44">
        <v>16</v>
      </c>
      <c r="AC19" s="15">
        <v>3.5649999999999999</v>
      </c>
      <c r="AD19" s="16">
        <v>103.533</v>
      </c>
      <c r="AE19" s="16">
        <v>35</v>
      </c>
      <c r="AF19" s="16">
        <v>137.297</v>
      </c>
      <c r="AG19" s="16">
        <v>-55.606000000000002</v>
      </c>
      <c r="AH19" s="17">
        <v>50.720999999999997</v>
      </c>
      <c r="AK19" s="44">
        <v>16</v>
      </c>
      <c r="AL19" s="15">
        <v>1.9730000000000001</v>
      </c>
      <c r="AM19" s="16">
        <v>98.558000000000007</v>
      </c>
      <c r="AN19" s="16">
        <v>75.667000000000002</v>
      </c>
      <c r="AO19" s="16">
        <v>111.346</v>
      </c>
      <c r="AP19" s="16">
        <v>-45.405999999999999</v>
      </c>
      <c r="AQ19" s="17">
        <v>28.007000000000001</v>
      </c>
    </row>
    <row r="20" spans="1:43" x14ac:dyDescent="0.25">
      <c r="A20" s="44">
        <v>17</v>
      </c>
      <c r="B20" s="15">
        <v>622</v>
      </c>
      <c r="C20" s="16">
        <v>159.54400000000001</v>
      </c>
      <c r="D20" s="16">
        <v>37.046999999999997</v>
      </c>
      <c r="E20" s="16">
        <v>179.12799999999999</v>
      </c>
      <c r="F20" s="16">
        <v>-58.972999999999999</v>
      </c>
      <c r="G20" s="17">
        <v>620.82500000000005</v>
      </c>
      <c r="J20" s="44">
        <v>17</v>
      </c>
      <c r="K20" s="15">
        <v>41.503999999999998</v>
      </c>
      <c r="L20" s="16">
        <v>105.251</v>
      </c>
      <c r="M20" s="16">
        <v>42</v>
      </c>
      <c r="N20" s="16">
        <v>120.36</v>
      </c>
      <c r="O20" s="16">
        <v>-45</v>
      </c>
      <c r="P20" s="17">
        <v>132.583</v>
      </c>
      <c r="S20" s="44">
        <v>17</v>
      </c>
      <c r="T20" s="15">
        <v>8.2370000000000001</v>
      </c>
      <c r="U20" s="16">
        <v>97.070999999999998</v>
      </c>
      <c r="V20" s="16">
        <v>43</v>
      </c>
      <c r="W20" s="16">
        <v>117.11</v>
      </c>
      <c r="X20" s="16">
        <v>-60.789000000000001</v>
      </c>
      <c r="Y20" s="17">
        <v>59.195</v>
      </c>
      <c r="AB20" s="44">
        <v>17</v>
      </c>
      <c r="AC20" s="15">
        <v>2.14</v>
      </c>
      <c r="AD20" s="16">
        <v>97.515000000000001</v>
      </c>
      <c r="AE20" s="16">
        <v>35</v>
      </c>
      <c r="AF20" s="16">
        <v>153.95599999999999</v>
      </c>
      <c r="AG20" s="16">
        <v>-51.753999999999998</v>
      </c>
      <c r="AH20" s="17">
        <v>30.402000000000001</v>
      </c>
      <c r="AK20" s="44">
        <v>17</v>
      </c>
      <c r="AL20" s="15">
        <v>1.8740000000000001</v>
      </c>
      <c r="AM20" s="16">
        <v>115.23</v>
      </c>
      <c r="AN20" s="16">
        <v>43.667000000000002</v>
      </c>
      <c r="AO20" s="16">
        <v>134.577</v>
      </c>
      <c r="AP20" s="16">
        <v>-43.29</v>
      </c>
      <c r="AQ20" s="17">
        <v>26.626999999999999</v>
      </c>
    </row>
    <row r="21" spans="1:43" x14ac:dyDescent="0.25">
      <c r="A21" s="44">
        <v>18</v>
      </c>
      <c r="B21" s="15">
        <v>576</v>
      </c>
      <c r="C21" s="16">
        <v>159.345</v>
      </c>
      <c r="D21" s="16">
        <v>39</v>
      </c>
      <c r="E21" s="16">
        <v>172.667</v>
      </c>
      <c r="F21" s="16">
        <v>-51.216000000000001</v>
      </c>
      <c r="G21" s="17">
        <v>574.721</v>
      </c>
      <c r="J21" s="44">
        <v>18</v>
      </c>
      <c r="K21" s="15">
        <v>44.921999999999997</v>
      </c>
      <c r="L21" s="16">
        <v>104.497</v>
      </c>
      <c r="M21" s="16">
        <v>24.332999999999998</v>
      </c>
      <c r="N21" s="16">
        <v>119.07599999999999</v>
      </c>
      <c r="O21" s="16">
        <v>-6.0090000000000003</v>
      </c>
      <c r="P21" s="17">
        <v>143.28700000000001</v>
      </c>
      <c r="S21" s="44">
        <v>18</v>
      </c>
      <c r="T21" s="15">
        <v>8.391</v>
      </c>
      <c r="U21" s="16">
        <v>111.279</v>
      </c>
      <c r="V21" s="16">
        <v>47</v>
      </c>
      <c r="W21" s="16">
        <v>126.101</v>
      </c>
      <c r="X21" s="16">
        <v>-58.945999999999998</v>
      </c>
      <c r="Y21" s="17">
        <v>60.31</v>
      </c>
      <c r="AB21" s="44">
        <v>18</v>
      </c>
      <c r="AC21" s="15">
        <v>2.19</v>
      </c>
      <c r="AD21" s="16">
        <v>115.989</v>
      </c>
      <c r="AE21" s="16">
        <v>43.332999999999998</v>
      </c>
      <c r="AF21" s="16">
        <v>163.1</v>
      </c>
      <c r="AG21" s="16">
        <v>-55.305</v>
      </c>
      <c r="AH21" s="17">
        <v>31.088999999999999</v>
      </c>
      <c r="AK21" s="44">
        <v>18</v>
      </c>
      <c r="AL21" s="15">
        <v>2.3420000000000001</v>
      </c>
      <c r="AM21" s="16">
        <v>106.512</v>
      </c>
      <c r="AN21" s="16">
        <v>61.23</v>
      </c>
      <c r="AO21" s="16">
        <v>122.456</v>
      </c>
      <c r="AP21" s="16">
        <v>-50.133000000000003</v>
      </c>
      <c r="AQ21" s="17">
        <v>33.304000000000002</v>
      </c>
    </row>
    <row r="22" spans="1:43" x14ac:dyDescent="0.25">
      <c r="A22" s="44">
        <v>19</v>
      </c>
      <c r="B22" s="15">
        <v>547</v>
      </c>
      <c r="C22" s="16">
        <v>145.946</v>
      </c>
      <c r="D22" s="16">
        <v>37.720999999999997</v>
      </c>
      <c r="E22" s="16">
        <v>164.99199999999999</v>
      </c>
      <c r="F22" s="16">
        <v>-46.484000000000002</v>
      </c>
      <c r="G22" s="17">
        <v>546.07000000000005</v>
      </c>
      <c r="J22" s="44">
        <v>19</v>
      </c>
      <c r="K22" s="15">
        <v>55.957000000000001</v>
      </c>
      <c r="L22" s="16">
        <v>106.631</v>
      </c>
      <c r="M22" s="16">
        <v>27.667000000000002</v>
      </c>
      <c r="N22" s="16">
        <v>121.595</v>
      </c>
      <c r="O22" s="16">
        <v>-17.928000000000001</v>
      </c>
      <c r="P22" s="17">
        <v>178.67599999999999</v>
      </c>
      <c r="S22" s="44">
        <v>19</v>
      </c>
      <c r="T22" s="15">
        <v>5.4779999999999998</v>
      </c>
      <c r="U22" s="16">
        <v>73.632999999999996</v>
      </c>
      <c r="V22" s="16">
        <v>39.585000000000001</v>
      </c>
      <c r="W22" s="16">
        <v>98.126999999999995</v>
      </c>
      <c r="X22" s="16">
        <v>-30.547999999999998</v>
      </c>
      <c r="Y22" s="17">
        <v>39.35</v>
      </c>
      <c r="AB22" s="44">
        <v>19</v>
      </c>
      <c r="AC22" s="15">
        <v>1.6719999999999999</v>
      </c>
      <c r="AD22" s="16">
        <v>102.104</v>
      </c>
      <c r="AE22" s="16">
        <v>49.796999999999997</v>
      </c>
      <c r="AF22" s="16">
        <v>126.251</v>
      </c>
      <c r="AG22" s="16">
        <v>-32.939</v>
      </c>
      <c r="AH22" s="17">
        <v>23.763000000000002</v>
      </c>
      <c r="AK22" s="44">
        <v>19</v>
      </c>
      <c r="AL22" s="15">
        <v>2.2440000000000002</v>
      </c>
      <c r="AM22" s="16">
        <v>104.733</v>
      </c>
      <c r="AN22" s="16">
        <v>49.631999999999998</v>
      </c>
      <c r="AO22" s="16">
        <v>121.03700000000001</v>
      </c>
      <c r="AP22" s="16">
        <v>-40.710999999999999</v>
      </c>
      <c r="AQ22" s="17">
        <v>31.869</v>
      </c>
    </row>
    <row r="23" spans="1:43" x14ac:dyDescent="0.25">
      <c r="A23" s="44">
        <v>20</v>
      </c>
      <c r="B23" s="15">
        <v>672</v>
      </c>
      <c r="C23" s="16">
        <v>159.54300000000001</v>
      </c>
      <c r="D23" s="16">
        <v>45.981999999999999</v>
      </c>
      <c r="E23" s="16">
        <v>177.83500000000001</v>
      </c>
      <c r="F23" s="16">
        <v>-54.7</v>
      </c>
      <c r="G23" s="17">
        <v>671.452</v>
      </c>
      <c r="J23" s="44">
        <v>20</v>
      </c>
      <c r="K23" s="15">
        <v>46.875</v>
      </c>
      <c r="L23" s="16">
        <v>113.001</v>
      </c>
      <c r="M23" s="16">
        <v>31.332999999999998</v>
      </c>
      <c r="N23" s="16">
        <v>127.608</v>
      </c>
      <c r="O23" s="16">
        <v>-40.600999999999999</v>
      </c>
      <c r="P23" s="17">
        <v>149.81800000000001</v>
      </c>
      <c r="S23" s="44">
        <v>20</v>
      </c>
      <c r="T23" s="15">
        <v>5.2279999999999998</v>
      </c>
      <c r="U23" s="16">
        <v>110.572</v>
      </c>
      <c r="V23" s="16">
        <v>47</v>
      </c>
      <c r="W23" s="16">
        <v>133.126</v>
      </c>
      <c r="X23" s="16">
        <v>-57.723999999999997</v>
      </c>
      <c r="Y23" s="17">
        <v>37.454000000000001</v>
      </c>
      <c r="AB23" s="44">
        <v>20</v>
      </c>
      <c r="AC23" s="15">
        <v>3.6640000000000001</v>
      </c>
      <c r="AD23" s="16">
        <v>73.016000000000005</v>
      </c>
      <c r="AE23" s="16">
        <v>38.811</v>
      </c>
      <c r="AF23" s="16">
        <v>110.70399999999999</v>
      </c>
      <c r="AG23" s="16">
        <v>-42.378</v>
      </c>
      <c r="AH23" s="17">
        <v>52.094000000000001</v>
      </c>
      <c r="AK23" s="44">
        <v>20</v>
      </c>
      <c r="AL23" s="15">
        <v>2.7120000000000002</v>
      </c>
      <c r="AM23" s="16">
        <v>106.188</v>
      </c>
      <c r="AN23" s="16">
        <v>49.966000000000001</v>
      </c>
      <c r="AO23" s="16">
        <v>122.68300000000001</v>
      </c>
      <c r="AP23" s="16">
        <v>-55.384</v>
      </c>
      <c r="AQ23" s="17">
        <v>38.569000000000003</v>
      </c>
    </row>
    <row r="24" spans="1:43" x14ac:dyDescent="0.25">
      <c r="A24" s="44">
        <v>21</v>
      </c>
      <c r="B24" s="15">
        <v>530</v>
      </c>
      <c r="C24" s="16">
        <v>159.28700000000001</v>
      </c>
      <c r="D24" s="16">
        <v>47.707000000000001</v>
      </c>
      <c r="E24" s="16">
        <v>182.83</v>
      </c>
      <c r="F24" s="16">
        <v>-93.036000000000001</v>
      </c>
      <c r="G24" s="17">
        <v>528.74199999999996</v>
      </c>
      <c r="J24" s="44">
        <v>21</v>
      </c>
      <c r="K24" s="15">
        <v>49.121000000000002</v>
      </c>
      <c r="L24" s="16">
        <v>116.694</v>
      </c>
      <c r="M24" s="16">
        <v>43.918999999999997</v>
      </c>
      <c r="N24" s="16">
        <v>133.386</v>
      </c>
      <c r="O24" s="16">
        <v>-41.444000000000003</v>
      </c>
      <c r="P24" s="17">
        <v>156.749</v>
      </c>
      <c r="S24" s="44">
        <v>21</v>
      </c>
      <c r="T24" s="15">
        <v>6.5780000000000003</v>
      </c>
      <c r="U24" s="16">
        <v>107.036</v>
      </c>
      <c r="V24" s="16">
        <v>75.447000000000003</v>
      </c>
      <c r="W24" s="16">
        <v>117.652</v>
      </c>
      <c r="X24" s="16">
        <v>-55.561</v>
      </c>
      <c r="Y24" s="17">
        <v>47.154000000000003</v>
      </c>
      <c r="AB24" s="44">
        <v>21</v>
      </c>
      <c r="AC24" s="15">
        <v>3.3530000000000002</v>
      </c>
      <c r="AD24" s="16">
        <v>99.046999999999997</v>
      </c>
      <c r="AE24" s="16">
        <v>54.822000000000003</v>
      </c>
      <c r="AF24" s="16">
        <v>157.785</v>
      </c>
      <c r="AG24" s="16">
        <v>-44.523000000000003</v>
      </c>
      <c r="AH24" s="17">
        <v>47.670999999999999</v>
      </c>
      <c r="AK24" s="44">
        <v>21</v>
      </c>
      <c r="AL24" s="15">
        <v>2.6579999999999999</v>
      </c>
      <c r="AM24" s="16">
        <v>112.827</v>
      </c>
      <c r="AN24" s="16">
        <v>61.828000000000003</v>
      </c>
      <c r="AO24" s="16">
        <v>128.54499999999999</v>
      </c>
      <c r="AP24" s="16">
        <v>-78.856999999999999</v>
      </c>
      <c r="AQ24" s="17">
        <v>37.790999999999997</v>
      </c>
    </row>
    <row r="25" spans="1:43" x14ac:dyDescent="0.25">
      <c r="A25" s="44">
        <v>22</v>
      </c>
      <c r="B25" s="15">
        <v>541</v>
      </c>
      <c r="C25" s="16">
        <v>164.71199999999999</v>
      </c>
      <c r="D25" s="16">
        <v>58.667000000000002</v>
      </c>
      <c r="E25" s="16">
        <v>184.53399999999999</v>
      </c>
      <c r="F25" s="16">
        <v>-55.250999999999998</v>
      </c>
      <c r="G25" s="17">
        <v>540.37</v>
      </c>
      <c r="J25" s="44">
        <v>22</v>
      </c>
      <c r="K25" s="15">
        <v>37.988</v>
      </c>
      <c r="L25" s="16">
        <v>116.375</v>
      </c>
      <c r="M25" s="16">
        <v>38.332999999999998</v>
      </c>
      <c r="N25" s="16">
        <v>137</v>
      </c>
      <c r="O25" s="16">
        <v>-43.746000000000002</v>
      </c>
      <c r="P25" s="17">
        <v>121.121</v>
      </c>
      <c r="S25" s="44">
        <v>22</v>
      </c>
      <c r="T25" s="15">
        <v>6.617</v>
      </c>
      <c r="U25" s="16">
        <v>110.148</v>
      </c>
      <c r="V25" s="16">
        <v>85.332999999999998</v>
      </c>
      <c r="W25" s="16">
        <v>123.637</v>
      </c>
      <c r="X25" s="16">
        <v>-62.835000000000001</v>
      </c>
      <c r="Y25" s="17">
        <v>47.457000000000001</v>
      </c>
      <c r="AB25" s="44">
        <v>22</v>
      </c>
      <c r="AC25" s="15">
        <v>2.831</v>
      </c>
      <c r="AD25" s="16">
        <v>86.272000000000006</v>
      </c>
      <c r="AE25" s="16">
        <v>42.671999999999997</v>
      </c>
      <c r="AF25" s="16">
        <v>113.379</v>
      </c>
      <c r="AG25" s="16">
        <v>-74.603999999999999</v>
      </c>
      <c r="AH25" s="17">
        <v>40.206000000000003</v>
      </c>
      <c r="AK25" s="44">
        <v>22</v>
      </c>
      <c r="AL25" s="15">
        <v>2.5590000000000002</v>
      </c>
      <c r="AM25" s="16">
        <v>120.776</v>
      </c>
      <c r="AN25" s="16">
        <v>65.897000000000006</v>
      </c>
      <c r="AO25" s="16">
        <v>132.85900000000001</v>
      </c>
      <c r="AP25" s="16">
        <v>-51.271000000000001</v>
      </c>
      <c r="AQ25" s="17">
        <v>36.366999999999997</v>
      </c>
    </row>
    <row r="26" spans="1:43" x14ac:dyDescent="0.25">
      <c r="A26" s="44">
        <v>23</v>
      </c>
      <c r="B26" s="15">
        <v>541</v>
      </c>
      <c r="C26" s="16">
        <v>168.03899999999999</v>
      </c>
      <c r="D26" s="16">
        <v>58.762999999999998</v>
      </c>
      <c r="E26" s="16">
        <v>185.85</v>
      </c>
      <c r="F26" s="16">
        <v>-34.749000000000002</v>
      </c>
      <c r="G26" s="17">
        <v>540.37</v>
      </c>
      <c r="J26" s="44">
        <v>23</v>
      </c>
      <c r="K26" s="15">
        <v>53.808999999999997</v>
      </c>
      <c r="L26" s="16">
        <v>124.251</v>
      </c>
      <c r="M26" s="16">
        <v>47.667000000000002</v>
      </c>
      <c r="N26" s="16">
        <v>135.68600000000001</v>
      </c>
      <c r="O26" s="16">
        <v>-40.872</v>
      </c>
      <c r="P26" s="17">
        <v>171.91900000000001</v>
      </c>
      <c r="S26" s="44">
        <v>23</v>
      </c>
      <c r="T26" s="15">
        <v>8.5069999999999997</v>
      </c>
      <c r="U26" s="16">
        <v>118.121</v>
      </c>
      <c r="V26" s="16">
        <v>31.704999999999998</v>
      </c>
      <c r="W26" s="16">
        <v>140.68600000000001</v>
      </c>
      <c r="X26" s="16">
        <v>-58.768000000000001</v>
      </c>
      <c r="Y26" s="17">
        <v>61.073</v>
      </c>
      <c r="AB26" s="44">
        <v>23</v>
      </c>
      <c r="AC26" s="15">
        <v>1.8939999999999999</v>
      </c>
      <c r="AD26" s="16">
        <v>136.18299999999999</v>
      </c>
      <c r="AE26" s="16">
        <v>60.667000000000002</v>
      </c>
      <c r="AF26" s="16">
        <v>169.25899999999999</v>
      </c>
      <c r="AG26" s="16">
        <v>-26.03</v>
      </c>
      <c r="AH26" s="17">
        <v>26.884</v>
      </c>
      <c r="AK26" s="44">
        <v>23</v>
      </c>
      <c r="AL26" s="15">
        <v>1.593</v>
      </c>
      <c r="AM26" s="16">
        <v>108.79300000000001</v>
      </c>
      <c r="AN26" s="16">
        <v>87.206000000000003</v>
      </c>
      <c r="AO26" s="16">
        <v>122.827</v>
      </c>
      <c r="AP26" s="16">
        <v>-52.561</v>
      </c>
      <c r="AQ26" s="17">
        <v>22.640999999999998</v>
      </c>
    </row>
    <row r="27" spans="1:43" x14ac:dyDescent="0.25">
      <c r="A27" s="44">
        <v>24</v>
      </c>
      <c r="B27" s="15">
        <v>539</v>
      </c>
      <c r="C27" s="16">
        <v>163.279</v>
      </c>
      <c r="D27" s="16">
        <v>50.116999999999997</v>
      </c>
      <c r="E27" s="16">
        <v>185.244</v>
      </c>
      <c r="F27" s="16">
        <v>-48.012999999999998</v>
      </c>
      <c r="G27" s="17">
        <v>538.14499999999998</v>
      </c>
      <c r="J27" s="44">
        <v>24</v>
      </c>
      <c r="K27" s="15">
        <v>35.155999999999999</v>
      </c>
      <c r="L27" s="16">
        <v>123.92</v>
      </c>
      <c r="M27" s="16">
        <v>31.667000000000002</v>
      </c>
      <c r="N27" s="16">
        <v>143.65299999999999</v>
      </c>
      <c r="O27" s="16">
        <v>-37.762999999999998</v>
      </c>
      <c r="P27" s="17">
        <v>112.264</v>
      </c>
      <c r="S27" s="44">
        <v>24</v>
      </c>
      <c r="T27" s="15">
        <v>5.2080000000000002</v>
      </c>
      <c r="U27" s="16">
        <v>91.227000000000004</v>
      </c>
      <c r="V27" s="16">
        <v>32.345999999999997</v>
      </c>
      <c r="W27" s="16">
        <v>145.87</v>
      </c>
      <c r="X27" s="16">
        <v>-45.603000000000002</v>
      </c>
      <c r="Y27" s="17">
        <v>37.322000000000003</v>
      </c>
      <c r="AB27" s="44">
        <v>24</v>
      </c>
      <c r="AC27" s="15">
        <v>2.3279999999999998</v>
      </c>
      <c r="AD27" s="16">
        <v>105.782</v>
      </c>
      <c r="AE27" s="16">
        <v>38.667000000000002</v>
      </c>
      <c r="AF27" s="16">
        <v>128.71</v>
      </c>
      <c r="AG27" s="16">
        <v>-49.820999999999998</v>
      </c>
      <c r="AH27" s="17">
        <v>33.088000000000001</v>
      </c>
      <c r="AK27" s="44">
        <v>24</v>
      </c>
      <c r="AL27" s="15">
        <v>1.302</v>
      </c>
      <c r="AM27" s="16">
        <v>126.58199999999999</v>
      </c>
      <c r="AN27" s="16">
        <v>43.628999999999998</v>
      </c>
      <c r="AO27" s="16">
        <v>152.834</v>
      </c>
      <c r="AP27" s="16">
        <v>-44.384</v>
      </c>
      <c r="AQ27" s="17">
        <v>18.472999999999999</v>
      </c>
    </row>
    <row r="28" spans="1:43" x14ac:dyDescent="0.25">
      <c r="A28" s="44">
        <v>25</v>
      </c>
      <c r="B28" s="15">
        <v>521</v>
      </c>
      <c r="C28" s="16">
        <v>162.65899999999999</v>
      </c>
      <c r="D28" s="16">
        <v>47.546999999999997</v>
      </c>
      <c r="E28" s="16">
        <v>178.29300000000001</v>
      </c>
      <c r="F28" s="16">
        <v>-53.13</v>
      </c>
      <c r="G28" s="17">
        <v>520</v>
      </c>
      <c r="J28" s="44">
        <v>25</v>
      </c>
      <c r="K28" s="15">
        <v>49.902000000000001</v>
      </c>
      <c r="L28" s="16">
        <v>131.221</v>
      </c>
      <c r="M28" s="16">
        <v>41.332999999999998</v>
      </c>
      <c r="N28" s="16">
        <v>142.81</v>
      </c>
      <c r="O28" s="16">
        <v>-41.82</v>
      </c>
      <c r="P28" s="17">
        <v>159.34399999999999</v>
      </c>
      <c r="S28" s="44">
        <v>25</v>
      </c>
      <c r="T28" s="15">
        <v>4.3600000000000003</v>
      </c>
      <c r="U28" s="16">
        <v>130.98400000000001</v>
      </c>
      <c r="V28" s="16">
        <v>64.667000000000002</v>
      </c>
      <c r="W28" s="16">
        <v>142.84</v>
      </c>
      <c r="X28" s="16">
        <v>-62.526000000000003</v>
      </c>
      <c r="Y28" s="17">
        <v>31.309000000000001</v>
      </c>
      <c r="AB28" s="44">
        <v>25</v>
      </c>
      <c r="AC28" s="15">
        <v>1.9870000000000001</v>
      </c>
      <c r="AD28" s="16">
        <v>73.031000000000006</v>
      </c>
      <c r="AE28" s="16">
        <v>38</v>
      </c>
      <c r="AF28" s="16">
        <v>96.736000000000004</v>
      </c>
      <c r="AG28" s="16">
        <v>-48.225000000000001</v>
      </c>
      <c r="AH28" s="17">
        <v>28.248999999999999</v>
      </c>
      <c r="AK28" s="44">
        <v>25</v>
      </c>
      <c r="AL28" s="15">
        <v>0.95199999999999996</v>
      </c>
      <c r="AM28" s="16">
        <v>119.777</v>
      </c>
      <c r="AN28" s="16">
        <v>65.703000000000003</v>
      </c>
      <c r="AO28" s="16">
        <v>136.26400000000001</v>
      </c>
      <c r="AP28" s="16">
        <v>-69.305000000000007</v>
      </c>
      <c r="AQ28" s="17">
        <v>13.512</v>
      </c>
    </row>
    <row r="29" spans="1:43" x14ac:dyDescent="0.25">
      <c r="A29" s="44">
        <v>26</v>
      </c>
      <c r="B29" s="15">
        <v>431</v>
      </c>
      <c r="C29" s="16">
        <v>155.715</v>
      </c>
      <c r="D29" s="16">
        <v>118.99</v>
      </c>
      <c r="E29" s="16">
        <v>181.029</v>
      </c>
      <c r="F29" s="16">
        <v>-45.753999999999998</v>
      </c>
      <c r="G29" s="17">
        <v>429.95800000000003</v>
      </c>
      <c r="J29" s="44">
        <v>26</v>
      </c>
      <c r="K29" s="15">
        <v>43.75</v>
      </c>
      <c r="L29" s="16">
        <v>131.809</v>
      </c>
      <c r="M29" s="16">
        <v>45</v>
      </c>
      <c r="N29" s="16">
        <v>146.81700000000001</v>
      </c>
      <c r="O29" s="16">
        <v>-30.7</v>
      </c>
      <c r="P29" s="17">
        <v>139.55799999999999</v>
      </c>
      <c r="S29" s="44">
        <v>26</v>
      </c>
      <c r="T29" s="15">
        <v>5.6130000000000004</v>
      </c>
      <c r="U29" s="16">
        <v>128.15600000000001</v>
      </c>
      <c r="V29" s="16">
        <v>52.423000000000002</v>
      </c>
      <c r="W29" s="16">
        <v>144.52199999999999</v>
      </c>
      <c r="X29" s="16">
        <v>-50.598999999999997</v>
      </c>
      <c r="Y29" s="17">
        <v>40.261000000000003</v>
      </c>
      <c r="AB29" s="44">
        <v>26</v>
      </c>
      <c r="AC29" s="15">
        <v>4.1230000000000002</v>
      </c>
      <c r="AD29" s="16">
        <v>108.352</v>
      </c>
      <c r="AE29" s="16">
        <v>32.418999999999997</v>
      </c>
      <c r="AF29" s="16">
        <v>147.756</v>
      </c>
      <c r="AG29" s="16">
        <v>-45.970999999999997</v>
      </c>
      <c r="AH29" s="17">
        <v>58.601999999999997</v>
      </c>
      <c r="AK29" s="44">
        <v>26</v>
      </c>
      <c r="AL29" s="15">
        <v>1.7949999999999999</v>
      </c>
      <c r="AM29" s="16">
        <v>122.57899999999999</v>
      </c>
      <c r="AN29" s="16">
        <v>80.671000000000006</v>
      </c>
      <c r="AO29" s="16">
        <v>134.411</v>
      </c>
      <c r="AP29" s="16">
        <v>-20.63</v>
      </c>
      <c r="AQ29" s="17">
        <v>25.512</v>
      </c>
    </row>
    <row r="30" spans="1:43" x14ac:dyDescent="0.25">
      <c r="A30" s="44">
        <v>27</v>
      </c>
      <c r="B30" s="15">
        <v>442</v>
      </c>
      <c r="C30" s="16">
        <v>160.94399999999999</v>
      </c>
      <c r="D30" s="16">
        <v>129.71799999999999</v>
      </c>
      <c r="E30" s="16">
        <v>177.66</v>
      </c>
      <c r="F30" s="16">
        <v>-57.609000000000002</v>
      </c>
      <c r="G30" s="17">
        <v>440.54500000000002</v>
      </c>
      <c r="J30" s="44">
        <v>27</v>
      </c>
      <c r="K30" s="15">
        <v>32.128999999999998</v>
      </c>
      <c r="L30" s="16">
        <v>135.886</v>
      </c>
      <c r="M30" s="16">
        <v>51.667000000000002</v>
      </c>
      <c r="N30" s="16">
        <v>152.489</v>
      </c>
      <c r="O30" s="16">
        <v>-44.012</v>
      </c>
      <c r="P30" s="17">
        <v>102.54600000000001</v>
      </c>
      <c r="S30" s="44">
        <v>27</v>
      </c>
      <c r="T30" s="15">
        <v>6.52</v>
      </c>
      <c r="U30" s="16">
        <v>130.167</v>
      </c>
      <c r="V30" s="16">
        <v>32</v>
      </c>
      <c r="W30" s="16">
        <v>152.125</v>
      </c>
      <c r="X30" s="16">
        <v>-47.405999999999999</v>
      </c>
      <c r="Y30" s="17">
        <v>46.789000000000001</v>
      </c>
      <c r="AB30" s="44">
        <v>27</v>
      </c>
      <c r="AC30" s="15">
        <v>2.569</v>
      </c>
      <c r="AD30" s="16">
        <v>94.668999999999997</v>
      </c>
      <c r="AE30" s="16">
        <v>40.332999999999998</v>
      </c>
      <c r="AF30" s="16">
        <v>152.69300000000001</v>
      </c>
      <c r="AG30" s="16">
        <v>-36.869999999999997</v>
      </c>
      <c r="AH30" s="17">
        <v>36.515999999999998</v>
      </c>
      <c r="AK30" s="44">
        <v>27</v>
      </c>
      <c r="AL30" s="15">
        <v>2.5049999999999999</v>
      </c>
      <c r="AM30" s="16">
        <v>128.90700000000001</v>
      </c>
      <c r="AN30" s="16">
        <v>64.84</v>
      </c>
      <c r="AO30" s="16">
        <v>146.43600000000001</v>
      </c>
      <c r="AP30" s="16">
        <v>-22.724</v>
      </c>
      <c r="AQ30" s="17">
        <v>35.631</v>
      </c>
    </row>
    <row r="31" spans="1:43" x14ac:dyDescent="0.25">
      <c r="A31" s="44">
        <v>28</v>
      </c>
      <c r="B31" s="15">
        <v>526</v>
      </c>
      <c r="C31" s="16">
        <v>158.95400000000001</v>
      </c>
      <c r="D31" s="16">
        <v>59.667000000000002</v>
      </c>
      <c r="E31" s="16">
        <v>173.15100000000001</v>
      </c>
      <c r="F31" s="16">
        <v>-54.615000000000002</v>
      </c>
      <c r="G31" s="17">
        <v>524.976</v>
      </c>
      <c r="J31" s="44">
        <v>28</v>
      </c>
      <c r="K31" s="15">
        <v>56.542999999999999</v>
      </c>
      <c r="L31" s="16">
        <v>135.33799999999999</v>
      </c>
      <c r="M31" s="16">
        <v>49.332999999999998</v>
      </c>
      <c r="N31" s="16">
        <v>147.12899999999999</v>
      </c>
      <c r="O31" s="16">
        <v>-36.552</v>
      </c>
      <c r="P31" s="17">
        <v>180.50299999999999</v>
      </c>
      <c r="S31" s="44">
        <v>28</v>
      </c>
      <c r="T31" s="15">
        <v>8.8729999999999993</v>
      </c>
      <c r="U31" s="16">
        <v>114.27200000000001</v>
      </c>
      <c r="V31" s="16">
        <v>34.325000000000003</v>
      </c>
      <c r="W31" s="16">
        <v>140.16</v>
      </c>
      <c r="X31" s="16">
        <v>-56.725000000000001</v>
      </c>
      <c r="Y31" s="17">
        <v>63.792000000000002</v>
      </c>
      <c r="AB31" s="44">
        <v>28</v>
      </c>
      <c r="AC31" s="15">
        <v>1.7509999999999999</v>
      </c>
      <c r="AD31" s="16">
        <v>104.134</v>
      </c>
      <c r="AE31" s="16">
        <v>51.884999999999998</v>
      </c>
      <c r="AF31" s="16">
        <v>156.58099999999999</v>
      </c>
      <c r="AG31" s="16">
        <v>-34.408000000000001</v>
      </c>
      <c r="AH31" s="17">
        <v>24.853999999999999</v>
      </c>
      <c r="AK31" s="44">
        <v>28</v>
      </c>
      <c r="AL31" s="15">
        <v>2.3180000000000001</v>
      </c>
      <c r="AM31" s="16">
        <v>125.188</v>
      </c>
      <c r="AN31" s="16">
        <v>77.837000000000003</v>
      </c>
      <c r="AO31" s="16">
        <v>138.89599999999999</v>
      </c>
      <c r="AP31" s="16">
        <v>-55.768000000000001</v>
      </c>
      <c r="AQ31" s="17">
        <v>32.956000000000003</v>
      </c>
    </row>
    <row r="32" spans="1:43" x14ac:dyDescent="0.25">
      <c r="A32" s="44">
        <v>29</v>
      </c>
      <c r="B32" s="15">
        <v>432</v>
      </c>
      <c r="C32" s="16">
        <v>157.923</v>
      </c>
      <c r="D32" s="16">
        <v>65.722999999999999</v>
      </c>
      <c r="E32" s="16">
        <v>172.12700000000001</v>
      </c>
      <c r="F32" s="16">
        <v>-54.834000000000003</v>
      </c>
      <c r="G32" s="17">
        <v>430.59</v>
      </c>
      <c r="J32" s="44">
        <v>29</v>
      </c>
      <c r="K32" s="15">
        <v>42.773000000000003</v>
      </c>
      <c r="L32" s="16">
        <v>131.44800000000001</v>
      </c>
      <c r="M32" s="16">
        <v>38.287999999999997</v>
      </c>
      <c r="N32" s="16">
        <v>146.73599999999999</v>
      </c>
      <c r="O32" s="16">
        <v>-57.328000000000003</v>
      </c>
      <c r="P32" s="17">
        <v>136.61600000000001</v>
      </c>
      <c r="S32" s="44">
        <v>29</v>
      </c>
      <c r="T32" s="15">
        <v>4.9960000000000004</v>
      </c>
      <c r="U32" s="16">
        <v>83.37</v>
      </c>
      <c r="V32" s="16">
        <v>46.671999999999997</v>
      </c>
      <c r="W32" s="16">
        <v>128.66800000000001</v>
      </c>
      <c r="X32" s="16">
        <v>-53.841999999999999</v>
      </c>
      <c r="Y32" s="17">
        <v>35.780999999999999</v>
      </c>
      <c r="AB32" s="44">
        <v>29</v>
      </c>
      <c r="AC32" s="15">
        <v>2.012</v>
      </c>
      <c r="AD32" s="16">
        <v>68.391999999999996</v>
      </c>
      <c r="AE32" s="16">
        <v>30</v>
      </c>
      <c r="AF32" s="16">
        <v>89.438000000000002</v>
      </c>
      <c r="AG32" s="16">
        <v>-38.22</v>
      </c>
      <c r="AH32" s="17">
        <v>28.603000000000002</v>
      </c>
      <c r="AK32" s="44">
        <v>29</v>
      </c>
      <c r="AL32" s="15">
        <v>1.716</v>
      </c>
      <c r="AM32" s="16">
        <v>122.152</v>
      </c>
      <c r="AN32" s="16">
        <v>97.036000000000001</v>
      </c>
      <c r="AO32" s="16">
        <v>133.40899999999999</v>
      </c>
      <c r="AP32" s="16">
        <v>-69.057000000000002</v>
      </c>
      <c r="AQ32" s="17">
        <v>24.361999999999998</v>
      </c>
    </row>
    <row r="33" spans="1:43" x14ac:dyDescent="0.25">
      <c r="A33" s="44">
        <v>30</v>
      </c>
      <c r="B33" s="15">
        <v>418</v>
      </c>
      <c r="C33" s="16">
        <v>155.19900000000001</v>
      </c>
      <c r="D33" s="16">
        <v>56.667000000000002</v>
      </c>
      <c r="E33" s="16">
        <v>166.68600000000001</v>
      </c>
      <c r="F33" s="16">
        <v>-55.548000000000002</v>
      </c>
      <c r="G33" s="17">
        <v>417.17099999999999</v>
      </c>
      <c r="J33" s="44">
        <v>30</v>
      </c>
      <c r="K33" s="15">
        <v>22.363</v>
      </c>
      <c r="L33" s="16">
        <v>127.152</v>
      </c>
      <c r="M33" s="16">
        <v>102.875</v>
      </c>
      <c r="N33" s="16">
        <v>140.09</v>
      </c>
      <c r="O33" s="16">
        <v>-52.125</v>
      </c>
      <c r="P33" s="17">
        <v>71.260999999999996</v>
      </c>
      <c r="S33" s="44">
        <v>30</v>
      </c>
      <c r="T33" s="15">
        <v>9.2010000000000005</v>
      </c>
      <c r="U33" s="16">
        <v>128.36099999999999</v>
      </c>
      <c r="V33" s="16">
        <v>45</v>
      </c>
      <c r="W33" s="16">
        <v>141.88200000000001</v>
      </c>
      <c r="X33" s="16">
        <v>-33.69</v>
      </c>
      <c r="Y33" s="17">
        <v>66.102000000000004</v>
      </c>
      <c r="AB33" s="44">
        <v>30</v>
      </c>
      <c r="AC33" s="15">
        <v>2.4260000000000002</v>
      </c>
      <c r="AD33" s="16">
        <v>91.287000000000006</v>
      </c>
      <c r="AE33" s="16">
        <v>49.667000000000002</v>
      </c>
      <c r="AF33" s="16">
        <v>130.15299999999999</v>
      </c>
      <c r="AG33" s="16">
        <v>-40.045000000000002</v>
      </c>
      <c r="AH33" s="17">
        <v>34.491</v>
      </c>
      <c r="AK33" s="44">
        <v>30</v>
      </c>
      <c r="AL33" s="15">
        <v>1.9430000000000001</v>
      </c>
      <c r="AM33" s="16">
        <v>126.172</v>
      </c>
      <c r="AN33" s="16">
        <v>71.078000000000003</v>
      </c>
      <c r="AO33" s="16">
        <v>144.09700000000001</v>
      </c>
      <c r="AP33" s="16">
        <v>-46.235999999999997</v>
      </c>
      <c r="AQ33" s="17">
        <v>27.614999999999998</v>
      </c>
    </row>
    <row r="34" spans="1:43" x14ac:dyDescent="0.25">
      <c r="A34" s="44">
        <v>31</v>
      </c>
      <c r="B34" s="15">
        <v>496</v>
      </c>
      <c r="C34" s="16">
        <v>145.34800000000001</v>
      </c>
      <c r="D34" s="16">
        <v>29.766999999999999</v>
      </c>
      <c r="E34" s="16">
        <v>160.46199999999999</v>
      </c>
      <c r="F34" s="16">
        <v>-55.539000000000001</v>
      </c>
      <c r="G34" s="17">
        <v>494.83699999999999</v>
      </c>
      <c r="J34" s="44">
        <v>31</v>
      </c>
      <c r="K34" s="15">
        <v>32.520000000000003</v>
      </c>
      <c r="L34" s="16">
        <v>128.40799999999999</v>
      </c>
      <c r="M34" s="16">
        <v>60</v>
      </c>
      <c r="N34" s="16">
        <v>144.79</v>
      </c>
      <c r="O34" s="16">
        <v>-48.423999999999999</v>
      </c>
      <c r="P34" s="17">
        <v>103.599</v>
      </c>
      <c r="S34" s="44">
        <v>31</v>
      </c>
      <c r="T34" s="15">
        <v>11.920999999999999</v>
      </c>
      <c r="U34" s="16">
        <v>125.16200000000001</v>
      </c>
      <c r="V34" s="16">
        <v>55.667000000000002</v>
      </c>
      <c r="W34" s="16">
        <v>137.75800000000001</v>
      </c>
      <c r="X34" s="16">
        <v>-46.576999999999998</v>
      </c>
      <c r="Y34" s="17">
        <v>85.671000000000006</v>
      </c>
      <c r="AB34" s="44">
        <v>31</v>
      </c>
      <c r="AC34" s="15">
        <v>1.5680000000000001</v>
      </c>
      <c r="AD34" s="16">
        <v>69.680000000000007</v>
      </c>
      <c r="AE34" s="16">
        <v>28.283999999999999</v>
      </c>
      <c r="AF34" s="16">
        <v>105.92400000000001</v>
      </c>
      <c r="AG34" s="16">
        <v>-45</v>
      </c>
      <c r="AH34" s="17">
        <v>22.245999999999999</v>
      </c>
      <c r="AK34" s="44">
        <v>31</v>
      </c>
      <c r="AL34" s="15">
        <v>2.2440000000000002</v>
      </c>
      <c r="AM34" s="16">
        <v>119.801</v>
      </c>
      <c r="AN34" s="16">
        <v>77.733000000000004</v>
      </c>
      <c r="AO34" s="16">
        <v>133.24100000000001</v>
      </c>
      <c r="AP34" s="16">
        <v>-56.87</v>
      </c>
      <c r="AQ34" s="17">
        <v>31.864999999999998</v>
      </c>
    </row>
    <row r="35" spans="1:43" x14ac:dyDescent="0.25">
      <c r="A35" s="44">
        <v>32</v>
      </c>
      <c r="B35" s="15">
        <v>455</v>
      </c>
      <c r="C35" s="16">
        <v>149.80699999999999</v>
      </c>
      <c r="D35" s="16">
        <v>40.206000000000003</v>
      </c>
      <c r="E35" s="16">
        <v>163.113</v>
      </c>
      <c r="F35" s="16">
        <v>-116.114</v>
      </c>
      <c r="G35" s="17">
        <v>454.38299999999998</v>
      </c>
      <c r="J35" s="44">
        <v>32</v>
      </c>
      <c r="K35" s="15">
        <v>46.094000000000001</v>
      </c>
      <c r="L35" s="16">
        <v>125.675</v>
      </c>
      <c r="M35" s="16">
        <v>43</v>
      </c>
      <c r="N35" s="16">
        <v>136.17599999999999</v>
      </c>
      <c r="O35" s="16">
        <v>-40.865000000000002</v>
      </c>
      <c r="P35" s="17">
        <v>147.108</v>
      </c>
      <c r="S35" s="44">
        <v>32</v>
      </c>
      <c r="T35" s="15">
        <v>5.5170000000000003</v>
      </c>
      <c r="U35" s="16">
        <v>94.581999999999994</v>
      </c>
      <c r="V35" s="16">
        <v>45.05</v>
      </c>
      <c r="W35" s="16">
        <v>123.19199999999999</v>
      </c>
      <c r="X35" s="16">
        <v>-75.379000000000005</v>
      </c>
      <c r="Y35" s="17">
        <v>39.616</v>
      </c>
      <c r="AB35" s="44">
        <v>32</v>
      </c>
      <c r="AC35" s="15">
        <v>2.589</v>
      </c>
      <c r="AD35" s="16">
        <v>115.464</v>
      </c>
      <c r="AE35" s="16">
        <v>34.064999999999998</v>
      </c>
      <c r="AF35" s="16">
        <v>165.82300000000001</v>
      </c>
      <c r="AG35" s="16">
        <v>-34.417999999999999</v>
      </c>
      <c r="AH35" s="17">
        <v>36.774999999999999</v>
      </c>
      <c r="AK35" s="44">
        <v>32</v>
      </c>
      <c r="AL35" s="15">
        <v>1.948</v>
      </c>
      <c r="AM35" s="16">
        <v>117.84699999999999</v>
      </c>
      <c r="AN35" s="16">
        <v>49.124000000000002</v>
      </c>
      <c r="AO35" s="16">
        <v>143.102</v>
      </c>
      <c r="AP35" s="16">
        <v>-66.037999999999997</v>
      </c>
      <c r="AQ35" s="17">
        <v>27.664999999999999</v>
      </c>
    </row>
    <row r="36" spans="1:43" x14ac:dyDescent="0.25">
      <c r="A36" s="44">
        <v>33</v>
      </c>
      <c r="B36" s="15">
        <v>492</v>
      </c>
      <c r="C36" s="16">
        <v>146.05500000000001</v>
      </c>
      <c r="D36" s="16">
        <v>36.843000000000004</v>
      </c>
      <c r="E36" s="16">
        <v>160.12200000000001</v>
      </c>
      <c r="F36" s="16">
        <v>-125.375</v>
      </c>
      <c r="G36" s="17">
        <v>490.56700000000001</v>
      </c>
      <c r="J36" s="44">
        <v>33</v>
      </c>
      <c r="K36" s="15">
        <v>38.770000000000003</v>
      </c>
      <c r="L36" s="16">
        <v>120.08</v>
      </c>
      <c r="M36" s="16">
        <v>39.332999999999998</v>
      </c>
      <c r="N36" s="16">
        <v>134.69399999999999</v>
      </c>
      <c r="O36" s="16">
        <v>-43.363</v>
      </c>
      <c r="P36" s="17">
        <v>123.794</v>
      </c>
      <c r="S36" s="44">
        <v>33</v>
      </c>
      <c r="T36" s="15">
        <v>5.4009999999999998</v>
      </c>
      <c r="U36" s="16">
        <v>98.968000000000004</v>
      </c>
      <c r="V36" s="16">
        <v>46.438000000000002</v>
      </c>
      <c r="W36" s="16">
        <v>130.23500000000001</v>
      </c>
      <c r="X36" s="16">
        <v>-54.941000000000003</v>
      </c>
      <c r="Y36" s="17">
        <v>38.686</v>
      </c>
      <c r="AB36" s="44">
        <v>33</v>
      </c>
      <c r="AC36" s="15">
        <v>1.5980000000000001</v>
      </c>
      <c r="AD36" s="16">
        <v>54.448999999999998</v>
      </c>
      <c r="AE36" s="16">
        <v>38.798999999999999</v>
      </c>
      <c r="AF36" s="16">
        <v>80.064999999999998</v>
      </c>
      <c r="AG36" s="16">
        <v>-53.555999999999997</v>
      </c>
      <c r="AH36" s="17">
        <v>22.696999999999999</v>
      </c>
      <c r="AK36" s="44">
        <v>33</v>
      </c>
      <c r="AL36" s="15">
        <v>1.2769999999999999</v>
      </c>
      <c r="AM36" s="16">
        <v>127.67400000000001</v>
      </c>
      <c r="AN36" s="16">
        <v>46.046999999999997</v>
      </c>
      <c r="AO36" s="16">
        <v>154.333</v>
      </c>
      <c r="AP36" s="16">
        <v>-48.145000000000003</v>
      </c>
      <c r="AQ36" s="17">
        <v>18.102</v>
      </c>
    </row>
    <row r="37" spans="1:43" x14ac:dyDescent="0.25">
      <c r="A37" s="44">
        <v>34</v>
      </c>
      <c r="B37" s="15">
        <v>409</v>
      </c>
      <c r="C37" s="16">
        <v>137.49700000000001</v>
      </c>
      <c r="D37" s="16">
        <v>33</v>
      </c>
      <c r="E37" s="16">
        <v>150.017</v>
      </c>
      <c r="F37" s="16">
        <v>-28.071999999999999</v>
      </c>
      <c r="G37" s="17">
        <v>408</v>
      </c>
      <c r="J37" s="44">
        <v>34</v>
      </c>
      <c r="K37" s="15">
        <v>38.280999999999999</v>
      </c>
      <c r="L37" s="16">
        <v>116.07899999999999</v>
      </c>
      <c r="M37" s="16">
        <v>52.686</v>
      </c>
      <c r="N37" s="16">
        <v>132.57300000000001</v>
      </c>
      <c r="O37" s="16">
        <v>-37.103999999999999</v>
      </c>
      <c r="P37" s="17">
        <v>122.251</v>
      </c>
      <c r="S37" s="44">
        <v>34</v>
      </c>
      <c r="T37" s="15">
        <v>8.218</v>
      </c>
      <c r="U37" s="16">
        <v>121.74299999999999</v>
      </c>
      <c r="V37" s="16">
        <v>44.667000000000002</v>
      </c>
      <c r="W37" s="16">
        <v>137.66200000000001</v>
      </c>
      <c r="X37" s="16">
        <v>-31.149000000000001</v>
      </c>
      <c r="Y37" s="17">
        <v>59.072000000000003</v>
      </c>
      <c r="AB37" s="44">
        <v>34</v>
      </c>
      <c r="AC37" s="15">
        <v>2.609</v>
      </c>
      <c r="AD37" s="16">
        <v>70.278999999999996</v>
      </c>
      <c r="AE37" s="16">
        <v>35</v>
      </c>
      <c r="AF37" s="16">
        <v>93.332999999999998</v>
      </c>
      <c r="AG37" s="16">
        <v>-90.433999999999997</v>
      </c>
      <c r="AH37" s="17">
        <v>37.079000000000001</v>
      </c>
      <c r="AK37" s="44">
        <v>34</v>
      </c>
      <c r="AL37" s="15">
        <v>2.0070000000000001</v>
      </c>
      <c r="AM37" s="16">
        <v>116.059</v>
      </c>
      <c r="AN37" s="16">
        <v>72.697999999999993</v>
      </c>
      <c r="AO37" s="16">
        <v>140.648</v>
      </c>
      <c r="AP37" s="16">
        <v>-63.686999999999998</v>
      </c>
      <c r="AQ37" s="17">
        <v>28.515999999999998</v>
      </c>
    </row>
    <row r="38" spans="1:43" x14ac:dyDescent="0.25">
      <c r="A38" s="44">
        <v>35</v>
      </c>
      <c r="B38" s="15">
        <v>590</v>
      </c>
      <c r="C38" s="16">
        <v>140.559</v>
      </c>
      <c r="D38" s="16">
        <v>27.87</v>
      </c>
      <c r="E38" s="16">
        <v>155.88800000000001</v>
      </c>
      <c r="F38" s="16">
        <v>-53.286000000000001</v>
      </c>
      <c r="G38" s="17">
        <v>588.80200000000002</v>
      </c>
      <c r="J38" s="44">
        <v>35</v>
      </c>
      <c r="K38" s="15">
        <v>44.042999999999999</v>
      </c>
      <c r="L38" s="16">
        <v>114.339</v>
      </c>
      <c r="M38" s="16">
        <v>36</v>
      </c>
      <c r="N38" s="16">
        <v>128.667</v>
      </c>
      <c r="O38" s="16">
        <v>-45.36</v>
      </c>
      <c r="P38" s="17">
        <v>140.54</v>
      </c>
      <c r="S38" s="44">
        <v>35</v>
      </c>
      <c r="T38" s="15">
        <v>6.5970000000000004</v>
      </c>
      <c r="U38" s="16">
        <v>100.239</v>
      </c>
      <c r="V38" s="16">
        <v>42.234000000000002</v>
      </c>
      <c r="W38" s="16">
        <v>145.51</v>
      </c>
      <c r="X38" s="16">
        <v>-54.070999999999998</v>
      </c>
      <c r="Y38" s="17">
        <v>47.34</v>
      </c>
      <c r="AB38" s="44">
        <v>35</v>
      </c>
      <c r="AC38" s="15">
        <v>2.7709999999999999</v>
      </c>
      <c r="AD38" s="16">
        <v>71.33</v>
      </c>
      <c r="AE38" s="16">
        <v>38.125</v>
      </c>
      <c r="AF38" s="16">
        <v>115.277</v>
      </c>
      <c r="AG38" s="16">
        <v>-121.875</v>
      </c>
      <c r="AH38" s="17">
        <v>39.362000000000002</v>
      </c>
      <c r="AK38" s="44">
        <v>35</v>
      </c>
      <c r="AL38" s="15">
        <v>1.77</v>
      </c>
      <c r="AM38" s="16">
        <v>117.06</v>
      </c>
      <c r="AN38" s="16">
        <v>67.722999999999999</v>
      </c>
      <c r="AO38" s="16">
        <v>131.44300000000001</v>
      </c>
      <c r="AP38" s="16">
        <v>-62.003</v>
      </c>
      <c r="AQ38" s="17">
        <v>25.132000000000001</v>
      </c>
    </row>
    <row r="39" spans="1:43" x14ac:dyDescent="0.25">
      <c r="A39" s="44">
        <v>36</v>
      </c>
      <c r="B39" s="15">
        <v>588</v>
      </c>
      <c r="C39" s="16">
        <v>122.86499999999999</v>
      </c>
      <c r="D39" s="16">
        <v>31.661999999999999</v>
      </c>
      <c r="E39" s="16">
        <v>156.607</v>
      </c>
      <c r="F39" s="16">
        <v>-54.145000000000003</v>
      </c>
      <c r="G39" s="17">
        <v>587.29200000000003</v>
      </c>
      <c r="J39" s="44">
        <v>36</v>
      </c>
      <c r="K39" s="15">
        <v>34.277000000000001</v>
      </c>
      <c r="L39" s="16">
        <v>110.178</v>
      </c>
      <c r="M39" s="16">
        <v>34.832999999999998</v>
      </c>
      <c r="N39" s="16">
        <v>128.01300000000001</v>
      </c>
      <c r="O39" s="16">
        <v>-51.953000000000003</v>
      </c>
      <c r="P39" s="17">
        <v>109.523</v>
      </c>
      <c r="S39" s="44">
        <v>36</v>
      </c>
      <c r="T39" s="15">
        <v>7.4649999999999999</v>
      </c>
      <c r="U39" s="16">
        <v>125.598</v>
      </c>
      <c r="V39" s="16">
        <v>96.617999999999995</v>
      </c>
      <c r="W39" s="16">
        <v>151.774</v>
      </c>
      <c r="X39" s="16">
        <v>-49.204999999999998</v>
      </c>
      <c r="Y39" s="17">
        <v>53.57</v>
      </c>
      <c r="AB39" s="44">
        <v>36</v>
      </c>
      <c r="AC39" s="15">
        <v>2.6230000000000002</v>
      </c>
      <c r="AD39" s="16">
        <v>117.548</v>
      </c>
      <c r="AE39" s="16">
        <v>39.648000000000003</v>
      </c>
      <c r="AF39" s="16">
        <v>165.44300000000001</v>
      </c>
      <c r="AG39" s="16">
        <v>-50.194000000000003</v>
      </c>
      <c r="AH39" s="17">
        <v>37.295999999999999</v>
      </c>
      <c r="AK39" s="44">
        <v>36</v>
      </c>
      <c r="AL39" s="15">
        <v>2.9239999999999999</v>
      </c>
      <c r="AM39" s="16">
        <v>116.551</v>
      </c>
      <c r="AN39" s="16">
        <v>64.816000000000003</v>
      </c>
      <c r="AO39" s="16">
        <v>137.238</v>
      </c>
      <c r="AP39" s="16">
        <v>-53.517000000000003</v>
      </c>
      <c r="AQ39" s="17">
        <v>41.573</v>
      </c>
    </row>
    <row r="40" spans="1:43" x14ac:dyDescent="0.25">
      <c r="A40" s="44">
        <v>37</v>
      </c>
      <c r="B40" s="15">
        <v>499</v>
      </c>
      <c r="C40" s="16">
        <v>142.339</v>
      </c>
      <c r="D40" s="16">
        <v>55.301000000000002</v>
      </c>
      <c r="E40" s="16">
        <v>162.05199999999999</v>
      </c>
      <c r="F40" s="16">
        <v>-54.142000000000003</v>
      </c>
      <c r="G40" s="17">
        <v>498.47800000000001</v>
      </c>
      <c r="J40" s="44">
        <v>37</v>
      </c>
      <c r="K40" s="15">
        <v>34.375</v>
      </c>
      <c r="L40" s="16">
        <v>106.232</v>
      </c>
      <c r="M40" s="16">
        <v>24.687000000000001</v>
      </c>
      <c r="N40" s="16">
        <v>131.50200000000001</v>
      </c>
      <c r="O40" s="16">
        <v>-47.77</v>
      </c>
      <c r="P40" s="17">
        <v>109.73</v>
      </c>
      <c r="S40" s="44">
        <v>37</v>
      </c>
      <c r="T40" s="15">
        <v>7.9480000000000004</v>
      </c>
      <c r="U40" s="16">
        <v>103.93600000000001</v>
      </c>
      <c r="V40" s="16">
        <v>38.140999999999998</v>
      </c>
      <c r="W40" s="16">
        <v>126.324</v>
      </c>
      <c r="X40" s="16">
        <v>-33.070999999999998</v>
      </c>
      <c r="Y40" s="17">
        <v>57.014000000000003</v>
      </c>
      <c r="AB40" s="44">
        <v>37</v>
      </c>
      <c r="AC40" s="15">
        <v>2.5990000000000002</v>
      </c>
      <c r="AD40" s="16">
        <v>82.903000000000006</v>
      </c>
      <c r="AE40" s="16">
        <v>53.325000000000003</v>
      </c>
      <c r="AF40" s="16">
        <v>114.116</v>
      </c>
      <c r="AG40" s="16">
        <v>-50.863999999999997</v>
      </c>
      <c r="AH40" s="17">
        <v>36.938000000000002</v>
      </c>
      <c r="AK40" s="44">
        <v>37</v>
      </c>
      <c r="AL40" s="15">
        <v>2.125</v>
      </c>
      <c r="AM40" s="16">
        <v>119.107</v>
      </c>
      <c r="AN40" s="16">
        <v>65.412999999999997</v>
      </c>
      <c r="AO40" s="16">
        <v>138.637</v>
      </c>
      <c r="AP40" s="16">
        <v>-59.859000000000002</v>
      </c>
      <c r="AQ40" s="17">
        <v>30.207999999999998</v>
      </c>
    </row>
    <row r="41" spans="1:43" x14ac:dyDescent="0.25">
      <c r="A41" s="44">
        <v>38</v>
      </c>
      <c r="B41" s="15">
        <v>423</v>
      </c>
      <c r="C41" s="16">
        <v>149.65299999999999</v>
      </c>
      <c r="D41" s="16">
        <v>122.05800000000001</v>
      </c>
      <c r="E41" s="16">
        <v>171.81800000000001</v>
      </c>
      <c r="F41" s="16">
        <v>-54.652000000000001</v>
      </c>
      <c r="G41" s="17">
        <v>421.74900000000002</v>
      </c>
      <c r="J41" s="44">
        <v>38</v>
      </c>
      <c r="K41" s="15">
        <v>46.094000000000001</v>
      </c>
      <c r="L41" s="16">
        <v>120.39400000000001</v>
      </c>
      <c r="M41" s="16">
        <v>35.332999999999998</v>
      </c>
      <c r="N41" s="16">
        <v>135.441</v>
      </c>
      <c r="O41" s="16">
        <v>-80.218000000000004</v>
      </c>
      <c r="P41" s="17">
        <v>147.13900000000001</v>
      </c>
      <c r="S41" s="44">
        <v>38</v>
      </c>
      <c r="T41" s="15">
        <v>9.7420000000000009</v>
      </c>
      <c r="U41" s="16">
        <v>112.78</v>
      </c>
      <c r="V41" s="16">
        <v>35.079000000000001</v>
      </c>
      <c r="W41" s="16">
        <v>136.58500000000001</v>
      </c>
      <c r="X41" s="16">
        <v>-51.765999999999998</v>
      </c>
      <c r="Y41" s="17">
        <v>70.02</v>
      </c>
      <c r="AB41" s="44">
        <v>38</v>
      </c>
      <c r="AC41" s="15">
        <v>2.762</v>
      </c>
      <c r="AD41" s="16">
        <v>122.711</v>
      </c>
      <c r="AE41" s="16">
        <v>86.543000000000006</v>
      </c>
      <c r="AF41" s="16">
        <v>155.363</v>
      </c>
      <c r="AG41" s="16">
        <v>-13.241</v>
      </c>
      <c r="AH41" s="17">
        <v>39.244999999999997</v>
      </c>
      <c r="AK41" s="44">
        <v>38</v>
      </c>
      <c r="AL41" s="15">
        <v>1.272</v>
      </c>
      <c r="AM41" s="16">
        <v>122.473</v>
      </c>
      <c r="AN41" s="16">
        <v>50</v>
      </c>
      <c r="AO41" s="16">
        <v>145.16399999999999</v>
      </c>
      <c r="AP41" s="16">
        <v>-57.051000000000002</v>
      </c>
      <c r="AQ41" s="17">
        <v>18.076000000000001</v>
      </c>
    </row>
    <row r="42" spans="1:43" x14ac:dyDescent="0.25">
      <c r="A42" s="44">
        <v>39</v>
      </c>
      <c r="B42" s="15">
        <v>495</v>
      </c>
      <c r="C42" s="16">
        <v>169.547</v>
      </c>
      <c r="D42" s="16">
        <v>86.379000000000005</v>
      </c>
      <c r="E42" s="16">
        <v>181.88</v>
      </c>
      <c r="F42" s="16">
        <v>-65.094999999999999</v>
      </c>
      <c r="G42" s="17">
        <v>493.93099999999998</v>
      </c>
      <c r="J42" s="44">
        <v>39</v>
      </c>
      <c r="K42" s="15">
        <v>31.934000000000001</v>
      </c>
      <c r="L42" s="16">
        <v>108.65</v>
      </c>
      <c r="M42" s="16">
        <v>55.667000000000002</v>
      </c>
      <c r="N42" s="16">
        <v>123.459</v>
      </c>
      <c r="O42" s="16">
        <v>-56.505000000000003</v>
      </c>
      <c r="P42" s="17">
        <v>101.92700000000001</v>
      </c>
      <c r="S42" s="44">
        <v>39</v>
      </c>
      <c r="T42" s="15">
        <v>7.0990000000000002</v>
      </c>
      <c r="U42" s="16">
        <v>95.040999999999997</v>
      </c>
      <c r="V42" s="16">
        <v>34.162999999999997</v>
      </c>
      <c r="W42" s="16">
        <v>127.667</v>
      </c>
      <c r="X42" s="16">
        <v>-50.755000000000003</v>
      </c>
      <c r="Y42" s="17">
        <v>50.933</v>
      </c>
      <c r="AB42" s="44">
        <v>39</v>
      </c>
      <c r="AC42" s="15">
        <v>3.8319999999999999</v>
      </c>
      <c r="AD42" s="16">
        <v>129.19999999999999</v>
      </c>
      <c r="AE42" s="16">
        <v>36.802</v>
      </c>
      <c r="AF42" s="16">
        <v>173.39699999999999</v>
      </c>
      <c r="AG42" s="16">
        <v>-62.378999999999998</v>
      </c>
      <c r="AH42" s="17">
        <v>54.527999999999999</v>
      </c>
      <c r="AK42" s="44">
        <v>39</v>
      </c>
      <c r="AL42" s="15">
        <v>1.6220000000000001</v>
      </c>
      <c r="AM42" s="16">
        <v>132.36799999999999</v>
      </c>
      <c r="AN42" s="16">
        <v>67.177999999999997</v>
      </c>
      <c r="AO42" s="16">
        <v>149.667</v>
      </c>
      <c r="AP42" s="16">
        <v>-55.923000000000002</v>
      </c>
      <c r="AQ42" s="17">
        <v>23.061</v>
      </c>
    </row>
    <row r="43" spans="1:43" x14ac:dyDescent="0.25">
      <c r="A43" s="44">
        <v>40</v>
      </c>
      <c r="B43" s="15">
        <v>508</v>
      </c>
      <c r="C43" s="16">
        <v>171.529</v>
      </c>
      <c r="D43" s="16">
        <v>55.834000000000003</v>
      </c>
      <c r="E43" s="16">
        <v>186.76400000000001</v>
      </c>
      <c r="F43" s="16">
        <v>-37.954000000000001</v>
      </c>
      <c r="G43" s="17">
        <v>507.291</v>
      </c>
      <c r="J43" s="44">
        <v>40</v>
      </c>
      <c r="K43" s="15">
        <v>37.305</v>
      </c>
      <c r="L43" s="16">
        <v>137.262</v>
      </c>
      <c r="M43" s="16">
        <v>47.667000000000002</v>
      </c>
      <c r="N43" s="16">
        <v>151.767</v>
      </c>
      <c r="O43" s="16">
        <v>-9.66</v>
      </c>
      <c r="P43" s="17">
        <v>119.19</v>
      </c>
      <c r="S43" s="44">
        <v>40</v>
      </c>
      <c r="T43" s="15">
        <v>10.763999999999999</v>
      </c>
      <c r="U43" s="16">
        <v>105.104</v>
      </c>
      <c r="V43" s="16">
        <v>49.482999999999997</v>
      </c>
      <c r="W43" s="16">
        <v>122.21</v>
      </c>
      <c r="X43" s="16">
        <v>-50.826000000000001</v>
      </c>
      <c r="Y43" s="17">
        <v>77.396000000000001</v>
      </c>
      <c r="AB43" s="44">
        <v>40</v>
      </c>
      <c r="AC43" s="15">
        <v>2.4900000000000002</v>
      </c>
      <c r="AD43" s="16">
        <v>95.501000000000005</v>
      </c>
      <c r="AE43" s="16">
        <v>48.222000000000001</v>
      </c>
      <c r="AF43" s="16">
        <v>134.77600000000001</v>
      </c>
      <c r="AG43" s="16">
        <v>-79.938999999999993</v>
      </c>
      <c r="AH43" s="17">
        <v>35.375</v>
      </c>
      <c r="AK43" s="44">
        <v>40</v>
      </c>
      <c r="AL43" s="15">
        <v>1.179</v>
      </c>
      <c r="AM43" s="16">
        <v>141.42599999999999</v>
      </c>
      <c r="AN43" s="16">
        <v>55.902000000000001</v>
      </c>
      <c r="AO43" s="16">
        <v>166.34200000000001</v>
      </c>
      <c r="AP43" s="16">
        <v>-47.725999999999999</v>
      </c>
      <c r="AQ43" s="17">
        <v>16.702999999999999</v>
      </c>
    </row>
    <row r="44" spans="1:43" x14ac:dyDescent="0.25">
      <c r="A44" s="44">
        <v>41</v>
      </c>
      <c r="B44" s="15">
        <v>491</v>
      </c>
      <c r="C44" s="16">
        <v>170.71700000000001</v>
      </c>
      <c r="D44" s="16">
        <v>57.667000000000002</v>
      </c>
      <c r="E44" s="16">
        <v>184.429</v>
      </c>
      <c r="F44" s="16">
        <v>-69.936999999999998</v>
      </c>
      <c r="G44" s="17">
        <v>489.71800000000002</v>
      </c>
      <c r="J44" s="44">
        <v>41</v>
      </c>
      <c r="K44" s="15">
        <v>30.957000000000001</v>
      </c>
      <c r="L44" s="16">
        <v>116.093</v>
      </c>
      <c r="M44" s="16">
        <v>41.945999999999998</v>
      </c>
      <c r="N44" s="16">
        <v>136.80099999999999</v>
      </c>
      <c r="O44" s="16">
        <v>-98.745999999999995</v>
      </c>
      <c r="P44" s="17">
        <v>98.647000000000006</v>
      </c>
      <c r="S44" s="44">
        <v>41</v>
      </c>
      <c r="T44" s="15">
        <v>9.1050000000000004</v>
      </c>
      <c r="U44" s="16">
        <v>73.522000000000006</v>
      </c>
      <c r="V44" s="16">
        <v>36.209000000000003</v>
      </c>
      <c r="W44" s="16">
        <v>125.32899999999999</v>
      </c>
      <c r="X44" s="16">
        <v>-37.064</v>
      </c>
      <c r="Y44" s="17">
        <v>65.444999999999993</v>
      </c>
      <c r="AB44" s="44">
        <v>41</v>
      </c>
      <c r="AC44" s="15">
        <v>1.82</v>
      </c>
      <c r="AD44" s="16">
        <v>108.111</v>
      </c>
      <c r="AE44" s="16">
        <v>54.667000000000002</v>
      </c>
      <c r="AF44" s="16">
        <v>142.56200000000001</v>
      </c>
      <c r="AG44" s="16">
        <v>-41.478999999999999</v>
      </c>
      <c r="AH44" s="17">
        <v>25.87</v>
      </c>
      <c r="AK44" s="44">
        <v>41</v>
      </c>
      <c r="AL44" s="15">
        <v>3.1509999999999998</v>
      </c>
      <c r="AM44" s="16">
        <v>125.295</v>
      </c>
      <c r="AN44" s="16">
        <v>65.332999999999998</v>
      </c>
      <c r="AO44" s="16">
        <v>141.11799999999999</v>
      </c>
      <c r="AP44" s="16">
        <v>-78.055999999999997</v>
      </c>
      <c r="AQ44" s="17">
        <v>44.789000000000001</v>
      </c>
    </row>
    <row r="45" spans="1:43" x14ac:dyDescent="0.25">
      <c r="A45" s="44">
        <v>42</v>
      </c>
      <c r="B45" s="15">
        <v>496</v>
      </c>
      <c r="C45" s="16">
        <v>162.018</v>
      </c>
      <c r="D45" s="16">
        <v>41.023000000000003</v>
      </c>
      <c r="E45" s="16">
        <v>182.52600000000001</v>
      </c>
      <c r="F45" s="16">
        <v>-83.966999999999999</v>
      </c>
      <c r="G45" s="17">
        <v>494.74</v>
      </c>
      <c r="J45" s="44">
        <v>42</v>
      </c>
      <c r="K45" s="15">
        <v>27.050999999999998</v>
      </c>
      <c r="L45" s="16">
        <v>133.82499999999999</v>
      </c>
      <c r="M45" s="16">
        <v>51.848999999999997</v>
      </c>
      <c r="N45" s="16">
        <v>150.333</v>
      </c>
      <c r="O45" s="16">
        <v>-9.1890000000000001</v>
      </c>
      <c r="P45" s="17">
        <v>86.105000000000004</v>
      </c>
      <c r="S45" s="44">
        <v>42</v>
      </c>
      <c r="T45" s="15">
        <v>5.4589999999999996</v>
      </c>
      <c r="U45" s="16">
        <v>90.025999999999996</v>
      </c>
      <c r="V45" s="16">
        <v>29.667000000000002</v>
      </c>
      <c r="W45" s="16">
        <v>111.19199999999999</v>
      </c>
      <c r="X45" s="16">
        <v>-38.659999999999997</v>
      </c>
      <c r="Y45" s="17">
        <v>39.130000000000003</v>
      </c>
      <c r="AB45" s="44">
        <v>42</v>
      </c>
      <c r="AC45" s="15">
        <v>3.0030000000000001</v>
      </c>
      <c r="AD45" s="16">
        <v>115.77500000000001</v>
      </c>
      <c r="AE45" s="16">
        <v>39.018999999999998</v>
      </c>
      <c r="AF45" s="16">
        <v>144.268</v>
      </c>
      <c r="AG45" s="16">
        <v>-72.399000000000001</v>
      </c>
      <c r="AH45" s="17">
        <v>42.73</v>
      </c>
      <c r="AK45" s="44">
        <v>42</v>
      </c>
      <c r="AL45" s="15">
        <v>1.6910000000000001</v>
      </c>
      <c r="AM45" s="16">
        <v>116.6</v>
      </c>
      <c r="AN45" s="16">
        <v>63.944000000000003</v>
      </c>
      <c r="AO45" s="16">
        <v>132.72300000000001</v>
      </c>
      <c r="AP45" s="16">
        <v>-51.654000000000003</v>
      </c>
      <c r="AQ45" s="17">
        <v>23.995999999999999</v>
      </c>
    </row>
    <row r="46" spans="1:43" x14ac:dyDescent="0.25">
      <c r="A46" s="44">
        <v>43</v>
      </c>
      <c r="B46" s="15">
        <v>554</v>
      </c>
      <c r="C46" s="16">
        <v>174.36699999999999</v>
      </c>
      <c r="D46" s="16">
        <v>60.667999999999999</v>
      </c>
      <c r="E46" s="16">
        <v>186.602</v>
      </c>
      <c r="F46" s="16">
        <v>-7.4850000000000003</v>
      </c>
      <c r="G46" s="17">
        <v>552.71</v>
      </c>
      <c r="J46" s="44">
        <v>43</v>
      </c>
      <c r="K46" s="15">
        <v>45.116999999999997</v>
      </c>
      <c r="L46" s="16">
        <v>128.16</v>
      </c>
      <c r="M46" s="16">
        <v>35.332999999999998</v>
      </c>
      <c r="N46" s="16">
        <v>142.66499999999999</v>
      </c>
      <c r="O46" s="16">
        <v>-105.604</v>
      </c>
      <c r="P46" s="17">
        <v>144.059</v>
      </c>
      <c r="S46" s="44">
        <v>43</v>
      </c>
      <c r="T46" s="15">
        <v>6.3659999999999997</v>
      </c>
      <c r="U46" s="16">
        <v>104.253</v>
      </c>
      <c r="V46" s="16">
        <v>38.927</v>
      </c>
      <c r="W46" s="16">
        <v>118.062</v>
      </c>
      <c r="X46" s="16">
        <v>-65.614000000000004</v>
      </c>
      <c r="Y46" s="17">
        <v>45.747999999999998</v>
      </c>
      <c r="AB46" s="44">
        <v>43</v>
      </c>
      <c r="AC46" s="15">
        <v>2.5939999999999999</v>
      </c>
      <c r="AD46" s="16">
        <v>127.78700000000001</v>
      </c>
      <c r="AE46" s="16">
        <v>73.216999999999999</v>
      </c>
      <c r="AF46" s="16">
        <v>176.423</v>
      </c>
      <c r="AG46" s="16">
        <v>-40.98</v>
      </c>
      <c r="AH46" s="17">
        <v>36.835999999999999</v>
      </c>
      <c r="AK46" s="44">
        <v>43</v>
      </c>
      <c r="AL46" s="15">
        <v>1.7849999999999999</v>
      </c>
      <c r="AM46" s="16">
        <v>117.29900000000001</v>
      </c>
      <c r="AN46" s="16">
        <v>82.29</v>
      </c>
      <c r="AO46" s="16">
        <v>126.88800000000001</v>
      </c>
      <c r="AP46" s="16">
        <v>-86.186000000000007</v>
      </c>
      <c r="AQ46" s="17">
        <v>25.337</v>
      </c>
    </row>
    <row r="47" spans="1:43" x14ac:dyDescent="0.25">
      <c r="A47" s="44">
        <v>44</v>
      </c>
      <c r="B47" s="15">
        <v>464</v>
      </c>
      <c r="C47" s="16">
        <v>171.53399999999999</v>
      </c>
      <c r="D47" s="16">
        <v>53.570999999999998</v>
      </c>
      <c r="E47" s="16">
        <v>184.215</v>
      </c>
      <c r="F47" s="16">
        <v>-67.647000000000006</v>
      </c>
      <c r="G47" s="17">
        <v>462.774</v>
      </c>
      <c r="J47" s="44">
        <v>44</v>
      </c>
      <c r="K47" s="15">
        <v>36.914000000000001</v>
      </c>
      <c r="L47" s="16">
        <v>122.27</v>
      </c>
      <c r="M47" s="16">
        <v>22</v>
      </c>
      <c r="N47" s="16">
        <v>143.94399999999999</v>
      </c>
      <c r="O47" s="16">
        <v>-102.858</v>
      </c>
      <c r="P47" s="17">
        <v>117.958</v>
      </c>
      <c r="S47" s="44">
        <v>44</v>
      </c>
      <c r="T47" s="15">
        <v>6.52</v>
      </c>
      <c r="U47" s="16">
        <v>94.566999999999993</v>
      </c>
      <c r="V47" s="16">
        <v>40.182000000000002</v>
      </c>
      <c r="W47" s="16">
        <v>107.029</v>
      </c>
      <c r="X47" s="16">
        <v>15.852</v>
      </c>
      <c r="Y47" s="17">
        <v>46.779000000000003</v>
      </c>
      <c r="AB47" s="44">
        <v>44</v>
      </c>
      <c r="AC47" s="15">
        <v>2.7959999999999998</v>
      </c>
      <c r="AD47" s="16">
        <v>98.468000000000004</v>
      </c>
      <c r="AE47" s="16">
        <v>36.235999999999997</v>
      </c>
      <c r="AF47" s="16">
        <v>152.46899999999999</v>
      </c>
      <c r="AG47" s="16">
        <v>-44.427</v>
      </c>
      <c r="AH47" s="17">
        <v>39.726999999999997</v>
      </c>
      <c r="AK47" s="44">
        <v>44</v>
      </c>
      <c r="AL47" s="15">
        <v>1.706</v>
      </c>
      <c r="AM47" s="16">
        <v>120.879</v>
      </c>
      <c r="AN47" s="16">
        <v>51.893999999999998</v>
      </c>
      <c r="AO47" s="16">
        <v>140.464</v>
      </c>
      <c r="AP47" s="16">
        <v>-86.673000000000002</v>
      </c>
      <c r="AQ47" s="17">
        <v>24.198</v>
      </c>
    </row>
    <row r="48" spans="1:43" x14ac:dyDescent="0.25">
      <c r="A48" s="44">
        <v>45</v>
      </c>
      <c r="B48" s="15">
        <v>494</v>
      </c>
      <c r="C48" s="16">
        <v>162.94999999999999</v>
      </c>
      <c r="D48" s="16">
        <v>45.741</v>
      </c>
      <c r="E48" s="16">
        <v>178.351</v>
      </c>
      <c r="F48" s="16">
        <v>-41.710999999999999</v>
      </c>
      <c r="G48" s="17">
        <v>492.95800000000003</v>
      </c>
      <c r="J48" s="44">
        <v>45</v>
      </c>
      <c r="K48" s="15">
        <v>53.710999999999999</v>
      </c>
      <c r="L48" s="16">
        <v>122.874</v>
      </c>
      <c r="M48" s="16">
        <v>50</v>
      </c>
      <c r="N48" s="16">
        <v>135.73599999999999</v>
      </c>
      <c r="O48" s="16">
        <v>-62.688000000000002</v>
      </c>
      <c r="P48" s="17">
        <v>171.63300000000001</v>
      </c>
      <c r="S48" s="44">
        <v>45</v>
      </c>
      <c r="T48" s="15">
        <v>8.3719999999999999</v>
      </c>
      <c r="U48" s="16">
        <v>101.863</v>
      </c>
      <c r="V48" s="16">
        <v>41.158999999999999</v>
      </c>
      <c r="W48" s="16">
        <v>130.584</v>
      </c>
      <c r="X48" s="16">
        <v>-46.872</v>
      </c>
      <c r="Y48" s="17">
        <v>60.136000000000003</v>
      </c>
      <c r="AB48" s="44">
        <v>45</v>
      </c>
      <c r="AC48" s="15">
        <v>2.2930000000000001</v>
      </c>
      <c r="AD48" s="16">
        <v>92.977000000000004</v>
      </c>
      <c r="AE48" s="16">
        <v>52.667000000000002</v>
      </c>
      <c r="AF48" s="16">
        <v>124.63200000000001</v>
      </c>
      <c r="AG48" s="16">
        <v>-45.698999999999998</v>
      </c>
      <c r="AH48" s="17">
        <v>32.576999999999998</v>
      </c>
      <c r="AK48" s="44">
        <v>45</v>
      </c>
      <c r="AL48" s="15">
        <v>1.613</v>
      </c>
      <c r="AM48" s="16">
        <v>98.727999999999994</v>
      </c>
      <c r="AN48" s="16">
        <v>48.774999999999999</v>
      </c>
      <c r="AO48" s="16">
        <v>116.28400000000001</v>
      </c>
      <c r="AP48" s="16">
        <v>-41.517000000000003</v>
      </c>
      <c r="AQ48" s="17">
        <v>22.884</v>
      </c>
    </row>
    <row r="49" spans="1:43" x14ac:dyDescent="0.25">
      <c r="A49" s="44">
        <v>46</v>
      </c>
      <c r="B49" s="15">
        <v>460</v>
      </c>
      <c r="C49" s="16">
        <v>118.461</v>
      </c>
      <c r="D49" s="16">
        <v>68.304000000000002</v>
      </c>
      <c r="E49" s="16">
        <v>149.51300000000001</v>
      </c>
      <c r="F49" s="16">
        <v>-6.0090000000000003</v>
      </c>
      <c r="G49" s="17">
        <v>458.51900000000001</v>
      </c>
      <c r="J49" s="44">
        <v>46</v>
      </c>
      <c r="K49" s="15">
        <v>36.328000000000003</v>
      </c>
      <c r="L49" s="16">
        <v>118.95699999999999</v>
      </c>
      <c r="M49" s="16">
        <v>47</v>
      </c>
      <c r="N49" s="16">
        <v>133.178</v>
      </c>
      <c r="O49" s="16">
        <v>-46.311999999999998</v>
      </c>
      <c r="P49" s="17">
        <v>115.819</v>
      </c>
      <c r="S49" s="44">
        <v>46</v>
      </c>
      <c r="T49" s="15">
        <v>8.2949999999999999</v>
      </c>
      <c r="U49" s="16">
        <v>104.351</v>
      </c>
      <c r="V49" s="16">
        <v>35.332999999999998</v>
      </c>
      <c r="W49" s="16">
        <v>132.99100000000001</v>
      </c>
      <c r="X49" s="16">
        <v>-120.872</v>
      </c>
      <c r="Y49" s="17">
        <v>59.548000000000002</v>
      </c>
      <c r="AB49" s="44">
        <v>46</v>
      </c>
      <c r="AC49" s="15">
        <v>3.181</v>
      </c>
      <c r="AD49" s="16">
        <v>57.4</v>
      </c>
      <c r="AE49" s="16">
        <v>25.388999999999999</v>
      </c>
      <c r="AF49" s="16">
        <v>81.927999999999997</v>
      </c>
      <c r="AG49" s="16">
        <v>-91.778999999999996</v>
      </c>
      <c r="AH49" s="17">
        <v>45.246000000000002</v>
      </c>
      <c r="AK49" s="44">
        <v>46</v>
      </c>
      <c r="AL49" s="15">
        <v>2.6190000000000002</v>
      </c>
      <c r="AM49" s="16">
        <v>110.982</v>
      </c>
      <c r="AN49" s="16">
        <v>64</v>
      </c>
      <c r="AO49" s="16">
        <v>129.30699999999999</v>
      </c>
      <c r="AP49" s="16">
        <v>-132.245</v>
      </c>
      <c r="AQ49" s="17">
        <v>37.185000000000002</v>
      </c>
    </row>
    <row r="50" spans="1:43" x14ac:dyDescent="0.25">
      <c r="A50" s="44">
        <v>47</v>
      </c>
      <c r="B50" s="15">
        <v>450</v>
      </c>
      <c r="C50" s="16">
        <v>148.49700000000001</v>
      </c>
      <c r="D50" s="16">
        <v>32.332999999999998</v>
      </c>
      <c r="E50" s="16">
        <v>169.779</v>
      </c>
      <c r="F50" s="16">
        <v>-69.146000000000001</v>
      </c>
      <c r="G50" s="17">
        <v>449.44400000000002</v>
      </c>
      <c r="J50" s="44">
        <v>47</v>
      </c>
      <c r="K50" s="15">
        <v>44.530999999999999</v>
      </c>
      <c r="L50" s="16">
        <v>115.761</v>
      </c>
      <c r="M50" s="16">
        <v>54.667000000000002</v>
      </c>
      <c r="N50" s="16">
        <v>129.76599999999999</v>
      </c>
      <c r="O50" s="16">
        <v>-43.933</v>
      </c>
      <c r="P50" s="17">
        <v>142.33000000000001</v>
      </c>
      <c r="S50" s="44">
        <v>47</v>
      </c>
      <c r="T50" s="15">
        <v>7.5229999999999997</v>
      </c>
      <c r="U50" s="16">
        <v>114.839</v>
      </c>
      <c r="V50" s="16">
        <v>41.667000000000002</v>
      </c>
      <c r="W50" s="16">
        <v>134.65199999999999</v>
      </c>
      <c r="X50" s="16">
        <v>-75.106999999999999</v>
      </c>
      <c r="Y50" s="17">
        <v>54.037999999999997</v>
      </c>
      <c r="AB50" s="44">
        <v>47</v>
      </c>
      <c r="AC50" s="15">
        <v>3.5510000000000002</v>
      </c>
      <c r="AD50" s="16">
        <v>103.69799999999999</v>
      </c>
      <c r="AE50" s="16">
        <v>47.286999999999999</v>
      </c>
      <c r="AF50" s="16">
        <v>128.34399999999999</v>
      </c>
      <c r="AG50" s="16">
        <v>-43.195999999999998</v>
      </c>
      <c r="AH50" s="17">
        <v>50.475000000000001</v>
      </c>
      <c r="AK50" s="44">
        <v>47</v>
      </c>
      <c r="AL50" s="15">
        <v>1.5780000000000001</v>
      </c>
      <c r="AM50" s="16">
        <v>124.71599999999999</v>
      </c>
      <c r="AN50" s="16">
        <v>46.713999999999999</v>
      </c>
      <c r="AO50" s="16">
        <v>153.345</v>
      </c>
      <c r="AP50" s="16">
        <v>-142.125</v>
      </c>
      <c r="AQ50" s="17">
        <v>22.419</v>
      </c>
    </row>
    <row r="51" spans="1:43" x14ac:dyDescent="0.25">
      <c r="A51" s="44">
        <v>48</v>
      </c>
      <c r="B51" s="15">
        <v>504</v>
      </c>
      <c r="C51" s="16">
        <v>150.06399999999999</v>
      </c>
      <c r="D51" s="16">
        <v>28</v>
      </c>
      <c r="E51" s="16">
        <v>167.559</v>
      </c>
      <c r="F51" s="16">
        <v>-103.815</v>
      </c>
      <c r="G51" s="17">
        <v>502.53800000000001</v>
      </c>
      <c r="J51" s="44">
        <v>48</v>
      </c>
      <c r="K51" s="15">
        <v>55.273000000000003</v>
      </c>
      <c r="L51" s="16">
        <v>107.642</v>
      </c>
      <c r="M51" s="16">
        <v>35.667000000000002</v>
      </c>
      <c r="N51" s="16">
        <v>120.626</v>
      </c>
      <c r="O51" s="16">
        <v>-39.545999999999999</v>
      </c>
      <c r="P51" s="17">
        <v>176.69300000000001</v>
      </c>
      <c r="S51" s="44">
        <v>48</v>
      </c>
      <c r="T51" s="15">
        <v>8.2370000000000001</v>
      </c>
      <c r="U51" s="16">
        <v>119.54600000000001</v>
      </c>
      <c r="V51" s="16">
        <v>25.667000000000002</v>
      </c>
      <c r="W51" s="16">
        <v>135.767</v>
      </c>
      <c r="X51" s="16">
        <v>-84.075000000000003</v>
      </c>
      <c r="Y51" s="17">
        <v>59.204999999999998</v>
      </c>
      <c r="AB51" s="44">
        <v>48</v>
      </c>
      <c r="AC51" s="15">
        <v>2.5590000000000002</v>
      </c>
      <c r="AD51" s="16">
        <v>102.569</v>
      </c>
      <c r="AE51" s="16">
        <v>48.975999999999999</v>
      </c>
      <c r="AF51" s="16">
        <v>150.87899999999999</v>
      </c>
      <c r="AG51" s="16">
        <v>-42.808999999999997</v>
      </c>
      <c r="AH51" s="17">
        <v>36.375</v>
      </c>
      <c r="AK51" s="44">
        <v>48</v>
      </c>
      <c r="AL51" s="15">
        <v>2.234</v>
      </c>
      <c r="AM51" s="16">
        <v>118.461</v>
      </c>
      <c r="AN51" s="16">
        <v>68.81</v>
      </c>
      <c r="AO51" s="16">
        <v>134.56899999999999</v>
      </c>
      <c r="AP51" s="16">
        <v>-50.389000000000003</v>
      </c>
      <c r="AQ51" s="17">
        <v>31.721</v>
      </c>
    </row>
    <row r="52" spans="1:43" x14ac:dyDescent="0.25">
      <c r="A52" s="44">
        <v>49</v>
      </c>
      <c r="B52" s="15">
        <v>481</v>
      </c>
      <c r="C52" s="16">
        <v>144.90700000000001</v>
      </c>
      <c r="D52" s="16">
        <v>32.003999999999998</v>
      </c>
      <c r="E52" s="16">
        <v>160.458</v>
      </c>
      <c r="F52" s="16">
        <v>-97.658000000000001</v>
      </c>
      <c r="G52" s="17">
        <v>480.28300000000002</v>
      </c>
      <c r="J52" s="44">
        <v>49</v>
      </c>
      <c r="K52" s="15">
        <v>40.82</v>
      </c>
      <c r="L52" s="16">
        <v>106.724</v>
      </c>
      <c r="M52" s="16">
        <v>36.332999999999998</v>
      </c>
      <c r="N52" s="16">
        <v>122.625</v>
      </c>
      <c r="O52" s="16">
        <v>-3.851</v>
      </c>
      <c r="P52" s="17">
        <v>130.29400000000001</v>
      </c>
      <c r="S52" s="44">
        <v>49</v>
      </c>
      <c r="T52" s="15">
        <v>9.298</v>
      </c>
      <c r="U52" s="16">
        <v>127.03100000000001</v>
      </c>
      <c r="V52" s="16">
        <v>38.332999999999998</v>
      </c>
      <c r="W52" s="16">
        <v>142.98500000000001</v>
      </c>
      <c r="X52" s="16">
        <v>-117.20399999999999</v>
      </c>
      <c r="Y52" s="17">
        <v>66.837999999999994</v>
      </c>
      <c r="AB52" s="44">
        <v>49</v>
      </c>
      <c r="AC52" s="15">
        <v>1.7849999999999999</v>
      </c>
      <c r="AD52" s="16">
        <v>96.661000000000001</v>
      </c>
      <c r="AE52" s="16">
        <v>43.347000000000001</v>
      </c>
      <c r="AF52" s="16">
        <v>147.16900000000001</v>
      </c>
      <c r="AG52" s="16">
        <v>-49.95</v>
      </c>
      <c r="AH52" s="17">
        <v>25.32</v>
      </c>
      <c r="AK52" s="44">
        <v>49</v>
      </c>
      <c r="AL52" s="15">
        <v>1.696</v>
      </c>
      <c r="AM52" s="16">
        <v>120.504</v>
      </c>
      <c r="AN52" s="16">
        <v>54.97</v>
      </c>
      <c r="AO52" s="16">
        <v>140.87899999999999</v>
      </c>
      <c r="AP52" s="16">
        <v>-42.634</v>
      </c>
      <c r="AQ52" s="17">
        <v>24.053999999999998</v>
      </c>
    </row>
    <row r="53" spans="1:43" ht="15.75" thickBot="1" x14ac:dyDescent="0.3">
      <c r="A53" s="36">
        <v>50</v>
      </c>
      <c r="B53" s="18">
        <v>429</v>
      </c>
      <c r="C53" s="19">
        <v>140.547</v>
      </c>
      <c r="D53" s="19">
        <v>54.332999999999998</v>
      </c>
      <c r="E53" s="19">
        <v>156.09200000000001</v>
      </c>
      <c r="F53" s="19">
        <v>-107.41800000000001</v>
      </c>
      <c r="G53" s="20">
        <v>427.60700000000003</v>
      </c>
      <c r="J53" s="36">
        <v>50</v>
      </c>
      <c r="K53" s="18">
        <v>43.359000000000002</v>
      </c>
      <c r="L53" s="19">
        <v>98.379000000000005</v>
      </c>
      <c r="M53" s="19">
        <v>18.667000000000002</v>
      </c>
      <c r="N53" s="19">
        <v>120.774</v>
      </c>
      <c r="O53" s="19">
        <v>-60.191000000000003</v>
      </c>
      <c r="P53" s="20">
        <v>138.29900000000001</v>
      </c>
      <c r="S53" s="36">
        <v>50</v>
      </c>
      <c r="T53" s="18">
        <v>7.9480000000000004</v>
      </c>
      <c r="U53" s="19">
        <v>114.125</v>
      </c>
      <c r="V53" s="19">
        <v>44.667000000000002</v>
      </c>
      <c r="W53" s="19">
        <v>133.41300000000001</v>
      </c>
      <c r="X53" s="19">
        <v>-123.071</v>
      </c>
      <c r="Y53" s="20">
        <v>57.014000000000003</v>
      </c>
      <c r="AB53" s="36">
        <v>50</v>
      </c>
      <c r="AC53" s="18">
        <v>2.9140000000000001</v>
      </c>
      <c r="AD53" s="19">
        <v>116.96899999999999</v>
      </c>
      <c r="AE53" s="19">
        <v>42.203000000000003</v>
      </c>
      <c r="AF53" s="19">
        <v>163.45599999999999</v>
      </c>
      <c r="AG53" s="19">
        <v>-48.850999999999999</v>
      </c>
      <c r="AH53" s="20">
        <v>41.406999999999996</v>
      </c>
      <c r="AK53" s="36">
        <v>50</v>
      </c>
      <c r="AL53" s="18">
        <v>1.83</v>
      </c>
      <c r="AM53" s="19">
        <v>117.011</v>
      </c>
      <c r="AN53" s="19">
        <v>72.332999999999998</v>
      </c>
      <c r="AO53" s="19">
        <v>127.377</v>
      </c>
      <c r="AP53" s="19">
        <v>-54.246000000000002</v>
      </c>
      <c r="AQ53" s="20">
        <v>25.96</v>
      </c>
    </row>
    <row r="54" spans="1:43" x14ac:dyDescent="0.25">
      <c r="G54" s="1">
        <f>AVERAGE(G4:G53)</f>
        <v>470.01264000000009</v>
      </c>
      <c r="P54" s="1">
        <f>AVERAGE(P4:P53)</f>
        <v>130.88671999999997</v>
      </c>
      <c r="Y54" s="1">
        <f>AVERAGE(Y4:Y53)</f>
        <v>53.745080000000016</v>
      </c>
      <c r="AH54" s="1">
        <f>AVERAGE(AH4:AH53)</f>
        <v>35.620220000000003</v>
      </c>
      <c r="AQ54" s="1">
        <f>AVERAGE(AQ4:AQ53)</f>
        <v>27.52562</v>
      </c>
    </row>
    <row r="55" spans="1:43" x14ac:dyDescent="0.25">
      <c r="G55" s="1">
        <f>_xlfn.STDEV.S(G3:G53)</f>
        <v>80.969504114331386</v>
      </c>
      <c r="P55" s="1">
        <f>_xlfn.STDEV.S(P3:P53)</f>
        <v>25.318364308678046</v>
      </c>
      <c r="Y55" s="1">
        <f>_xlfn.STDEV.S(Y3:Y53)</f>
        <v>13.224955559263199</v>
      </c>
      <c r="AH55" s="1">
        <f>_xlfn.STDEV.S(AH3:AH53)</f>
        <v>9.1895085016355562</v>
      </c>
      <c r="AQ55" s="1">
        <f>_xlfn.STDEV.S(AQ3:AQ53)</f>
        <v>7.6113036237331286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 = 1 day</vt:lpstr>
      <vt:lpstr>t = 1 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Schober Lukas Christian</dc:creator>
  <cp:lastModifiedBy>Ana M Bago Rodriguez</cp:lastModifiedBy>
  <dcterms:created xsi:type="dcterms:W3CDTF">2019-08-21T11:14:23Z</dcterms:created>
  <dcterms:modified xsi:type="dcterms:W3CDTF">2019-10-18T08:35:42Z</dcterms:modified>
</cp:coreProperties>
</file>